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updateLinks="never" codeName="ThisWorkbook" defaultThemeVersion="124226"/>
  <mc:AlternateContent xmlns:mc="http://schemas.openxmlformats.org/markup-compatibility/2006">
    <mc:Choice Requires="x15">
      <x15ac:absPath xmlns:x15ac="http://schemas.microsoft.com/office/spreadsheetml/2010/11/ac" url="\\euser\scc\GPOFOLDERS\scarb\Desktop\Schools Accountancy\School Funding\Budget 2019-20\"/>
    </mc:Choice>
  </mc:AlternateContent>
  <xr:revisionPtr revIDLastSave="0" documentId="8_{82C7939F-A9ED-4918-A3CF-D216C4F97C1C}" xr6:coauthVersionLast="47" xr6:coauthVersionMax="47" xr10:uidLastSave="{00000000-0000-0000-0000-000000000000}"/>
  <bookViews>
    <workbookView xWindow="23880" yWindow="-120" windowWidth="20640" windowHeight="11160" xr2:uid="{00000000-000D-0000-FFFF-FFFF00000000}"/>
  </bookViews>
  <sheets>
    <sheet name="Main Menu" sheetId="1" r:id="rId1"/>
    <sheet name="Data Input" sheetId="5" r:id="rId2"/>
    <sheet name="School Funding Summary" sheetId="2" r:id="rId3"/>
    <sheet name="3 Year Schools Block &amp; MFG" sheetId="4" r:id="rId4"/>
    <sheet name="Capping and Scaling" sheetId="7" r:id="rId5"/>
    <sheet name="2018-19 Budgets" sheetId="19" state="hidden" r:id="rId6"/>
    <sheet name="New ISB 19-20" sheetId="20" state="hidden" r:id="rId7"/>
    <sheet name="Adjusted Factors 19-20" sheetId="21" state="hidden" r:id="rId8"/>
    <sheet name="De-Delegation - 19-20" sheetId="22" state="hidden" r:id="rId9"/>
    <sheet name="17-18 Cfwds" sheetId="23" state="hidden" r:id="rId10"/>
    <sheet name="DfE No." sheetId="24" state="hidden" r:id="rId11"/>
    <sheet name="New ISB" sheetId="9" state="hidden" r:id="rId12"/>
    <sheet name="2018-19 Targeted SEN" sheetId="25" state="hidden" r:id="rId13"/>
    <sheet name="Adjusted Factors" sheetId="27" state="hidden" r:id="rId14"/>
  </sheets>
  <externalReferences>
    <externalReference r:id="rId15"/>
  </externalReferences>
  <definedNames>
    <definedName name="_xlnm._FilterDatabase" localSheetId="5" hidden="1">'2018-19 Budgets'!$C$2:$AB$330</definedName>
    <definedName name="_xlnm._FilterDatabase" localSheetId="12" hidden="1">'2018-19 Targeted SEN'!$A$5:$R$304</definedName>
    <definedName name="_xlnm._FilterDatabase" localSheetId="13" hidden="1">'Adjusted Factors'!$A$4:$BR$326</definedName>
    <definedName name="_xlnm._FilterDatabase" localSheetId="7" hidden="1">'Adjusted Factors 19-20'!$A$2:$BN$301</definedName>
    <definedName name="_xlnm._FilterDatabase" localSheetId="10" hidden="1">'DfE No.'!$A$1:$E$1</definedName>
    <definedName name="_xlnm._FilterDatabase" localSheetId="6" hidden="1">'New ISB 19-20'!$A$1:$CI$301</definedName>
    <definedName name="_xlnm.Print_Area" localSheetId="5">'2018-19 Budgets'!$C$1:$S$358</definedName>
    <definedName name="_xlnm.Print_Area" localSheetId="3">'3 Year Schools Block &amp; MFG'!$C$1:$AN$124</definedName>
    <definedName name="_xlnm.Print_Area" localSheetId="7">'Adjusted Factors 19-20'!$A$1:$BT$321</definedName>
    <definedName name="_xlnm.Print_Area" localSheetId="4">'Capping and Scaling'!$A$1:$J$41</definedName>
    <definedName name="_xlnm.Print_Area" localSheetId="11">'New ISB'!$A$1:$BX$326</definedName>
    <definedName name="_xlnm.Print_Area" localSheetId="2">'School Funding Summary'!$A$1:$E$63</definedName>
    <definedName name="_xlnm.Print_Titles" localSheetId="5">'2018-19 Budgets'!$1:$2</definedName>
    <definedName name="_xlnm.Print_Titles" localSheetId="11">'New ISB'!$4:$5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4" i="7" l="1"/>
  <c r="P13" i="7"/>
  <c r="J6" i="1" l="1"/>
  <c r="B301" i="20" l="1"/>
  <c r="CH301" i="20" s="1"/>
  <c r="A301" i="20"/>
  <c r="B300" i="20"/>
  <c r="A300" i="20"/>
  <c r="B299" i="20"/>
  <c r="CH299" i="20" s="1"/>
  <c r="A299" i="20"/>
  <c r="B298" i="20"/>
  <c r="CG298" i="20" s="1"/>
  <c r="A298" i="20"/>
  <c r="B297" i="20"/>
  <c r="CH297" i="20" s="1"/>
  <c r="A297" i="20"/>
  <c r="B296" i="20"/>
  <c r="A296" i="20"/>
  <c r="B295" i="20"/>
  <c r="CH295" i="20" s="1"/>
  <c r="A295" i="20"/>
  <c r="B294" i="20"/>
  <c r="CG294" i="20" s="1"/>
  <c r="A294" i="20"/>
  <c r="B293" i="20"/>
  <c r="CH293" i="20" s="1"/>
  <c r="A293" i="20"/>
  <c r="B292" i="20"/>
  <c r="A292" i="20"/>
  <c r="B291" i="20"/>
  <c r="CH291" i="20" s="1"/>
  <c r="A291" i="20"/>
  <c r="B290" i="20"/>
  <c r="CG290" i="20" s="1"/>
  <c r="A290" i="20"/>
  <c r="B289" i="20"/>
  <c r="CG289" i="20" s="1"/>
  <c r="A289" i="20"/>
  <c r="B288" i="20"/>
  <c r="A288" i="20"/>
  <c r="B287" i="20"/>
  <c r="CH287" i="20" s="1"/>
  <c r="A287" i="20"/>
  <c r="B286" i="20"/>
  <c r="CG286" i="20" s="1"/>
  <c r="A286" i="20"/>
  <c r="B285" i="20"/>
  <c r="CH285" i="20" s="1"/>
  <c r="A285" i="20"/>
  <c r="B284" i="20"/>
  <c r="A284" i="20"/>
  <c r="B283" i="20"/>
  <c r="CH283" i="20" s="1"/>
  <c r="A283" i="20"/>
  <c r="B282" i="20"/>
  <c r="CG282" i="20" s="1"/>
  <c r="A282" i="20"/>
  <c r="B281" i="20"/>
  <c r="CH281" i="20" s="1"/>
  <c r="A281" i="20"/>
  <c r="B280" i="20"/>
  <c r="A280" i="20"/>
  <c r="B279" i="20"/>
  <c r="A279" i="20"/>
  <c r="B278" i="20"/>
  <c r="CG278" i="20" s="1"/>
  <c r="A278" i="20"/>
  <c r="B277" i="20"/>
  <c r="CH277" i="20" s="1"/>
  <c r="A277" i="20"/>
  <c r="B276" i="20"/>
  <c r="CH276" i="20" s="1"/>
  <c r="A276" i="20"/>
  <c r="B275" i="20"/>
  <c r="A275" i="20"/>
  <c r="B274" i="20"/>
  <c r="CG274" i="20" s="1"/>
  <c r="A274" i="20"/>
  <c r="B273" i="20"/>
  <c r="CH273" i="20" s="1"/>
  <c r="A273" i="20"/>
  <c r="B272" i="20"/>
  <c r="A272" i="20"/>
  <c r="B271" i="20"/>
  <c r="CH271" i="20" s="1"/>
  <c r="A271" i="20"/>
  <c r="B270" i="20"/>
  <c r="CG270" i="20" s="1"/>
  <c r="A270" i="20"/>
  <c r="B269" i="20"/>
  <c r="A269" i="20"/>
  <c r="B268" i="20"/>
  <c r="A268" i="20"/>
  <c r="B267" i="20"/>
  <c r="A267" i="20"/>
  <c r="B266" i="20"/>
  <c r="CG266" i="20" s="1"/>
  <c r="A266" i="20"/>
  <c r="B265" i="20"/>
  <c r="CG265" i="20" s="1"/>
  <c r="A265" i="20"/>
  <c r="B264" i="20"/>
  <c r="A264" i="20"/>
  <c r="B263" i="20"/>
  <c r="A263" i="20"/>
  <c r="B262" i="20"/>
  <c r="CG262" i="20" s="1"/>
  <c r="A262" i="20"/>
  <c r="B261" i="20"/>
  <c r="A261" i="20"/>
  <c r="B260" i="20"/>
  <c r="A260" i="20"/>
  <c r="B259" i="20"/>
  <c r="A259" i="20"/>
  <c r="B258" i="20"/>
  <c r="CG258" i="20" s="1"/>
  <c r="A258" i="20"/>
  <c r="B257" i="20"/>
  <c r="CG257" i="20" s="1"/>
  <c r="A257" i="20"/>
  <c r="B256" i="20"/>
  <c r="A256" i="20"/>
  <c r="B255" i="20"/>
  <c r="A255" i="20"/>
  <c r="B254" i="20"/>
  <c r="CG254" i="20" s="1"/>
  <c r="A254" i="20"/>
  <c r="B253" i="20"/>
  <c r="A253" i="20"/>
  <c r="B252" i="20"/>
  <c r="A252" i="20"/>
  <c r="B251" i="20"/>
  <c r="A251" i="20"/>
  <c r="B250" i="20"/>
  <c r="CG250" i="20" s="1"/>
  <c r="A250" i="20"/>
  <c r="B249" i="20"/>
  <c r="CG249" i="20" s="1"/>
  <c r="A249" i="20"/>
  <c r="B248" i="20"/>
  <c r="A248" i="20"/>
  <c r="B247" i="20"/>
  <c r="A247" i="20"/>
  <c r="B246" i="20"/>
  <c r="CG246" i="20" s="1"/>
  <c r="A246" i="20"/>
  <c r="B245" i="20"/>
  <c r="A245" i="20"/>
  <c r="B244" i="20"/>
  <c r="A244" i="20"/>
  <c r="B243" i="20"/>
  <c r="A243" i="20"/>
  <c r="B242" i="20"/>
  <c r="CG242" i="20" s="1"/>
  <c r="A242" i="20"/>
  <c r="B241" i="20"/>
  <c r="CG241" i="20" s="1"/>
  <c r="A241" i="20"/>
  <c r="B240" i="20"/>
  <c r="A240" i="20"/>
  <c r="B239" i="20"/>
  <c r="A239" i="20"/>
  <c r="B238" i="20"/>
  <c r="CG238" i="20" s="1"/>
  <c r="A238" i="20"/>
  <c r="B237" i="20"/>
  <c r="A237" i="20"/>
  <c r="B236" i="20"/>
  <c r="A236" i="20"/>
  <c r="B235" i="20"/>
  <c r="A235" i="20"/>
  <c r="B234" i="20"/>
  <c r="CG234" i="20" s="1"/>
  <c r="A234" i="20"/>
  <c r="B233" i="20"/>
  <c r="CG233" i="20" s="1"/>
  <c r="A233" i="20"/>
  <c r="B232" i="20"/>
  <c r="A232" i="20"/>
  <c r="B231" i="20"/>
  <c r="A231" i="20"/>
  <c r="B230" i="20"/>
  <c r="CG230" i="20" s="1"/>
  <c r="A230" i="20"/>
  <c r="B229" i="20"/>
  <c r="A229" i="20"/>
  <c r="B228" i="20"/>
  <c r="A228" i="20"/>
  <c r="B227" i="20"/>
  <c r="A227" i="20"/>
  <c r="B226" i="20"/>
  <c r="CG226" i="20" s="1"/>
  <c r="A226" i="20"/>
  <c r="B225" i="20"/>
  <c r="CG225" i="20" s="1"/>
  <c r="A225" i="20"/>
  <c r="B224" i="20"/>
  <c r="A224" i="20"/>
  <c r="B223" i="20"/>
  <c r="A223" i="20"/>
  <c r="B222" i="20"/>
  <c r="CG222" i="20" s="1"/>
  <c r="A222" i="20"/>
  <c r="B221" i="20"/>
  <c r="A221" i="20"/>
  <c r="B220" i="20"/>
  <c r="A220" i="20"/>
  <c r="B219" i="20"/>
  <c r="A219" i="20"/>
  <c r="B218" i="20"/>
  <c r="CG218" i="20" s="1"/>
  <c r="A218" i="20"/>
  <c r="B217" i="20"/>
  <c r="CG217" i="20" s="1"/>
  <c r="A217" i="20"/>
  <c r="B216" i="20"/>
  <c r="A216" i="20"/>
  <c r="B215" i="20"/>
  <c r="CH215" i="20" s="1"/>
  <c r="A215" i="20"/>
  <c r="B214" i="20"/>
  <c r="A214" i="20"/>
  <c r="B213" i="20"/>
  <c r="CH213" i="20" s="1"/>
  <c r="A213" i="20"/>
  <c r="B212" i="20"/>
  <c r="A212" i="20"/>
  <c r="B211" i="20"/>
  <c r="A211" i="20"/>
  <c r="B210" i="20"/>
  <c r="A210" i="20"/>
  <c r="B209" i="20"/>
  <c r="CG209" i="20" s="1"/>
  <c r="A209" i="20"/>
  <c r="B208" i="20"/>
  <c r="A208" i="20"/>
  <c r="B207" i="20"/>
  <c r="CH207" i="20" s="1"/>
  <c r="A207" i="20"/>
  <c r="B206" i="20"/>
  <c r="A206" i="20"/>
  <c r="B205" i="20"/>
  <c r="CG205" i="20" s="1"/>
  <c r="A205" i="20"/>
  <c r="B204" i="20"/>
  <c r="A204" i="20"/>
  <c r="B203" i="20"/>
  <c r="A203" i="20"/>
  <c r="B202" i="20"/>
  <c r="A202" i="20"/>
  <c r="B201" i="20"/>
  <c r="CG201" i="20" s="1"/>
  <c r="A201" i="20"/>
  <c r="B200" i="20"/>
  <c r="A200" i="20"/>
  <c r="B199" i="20"/>
  <c r="CH199" i="20" s="1"/>
  <c r="A199" i="20"/>
  <c r="B198" i="20"/>
  <c r="A198" i="20"/>
  <c r="B197" i="20"/>
  <c r="CH197" i="20" s="1"/>
  <c r="A197" i="20"/>
  <c r="B196" i="20"/>
  <c r="A196" i="20"/>
  <c r="B195" i="20"/>
  <c r="A195" i="20"/>
  <c r="B194" i="20"/>
  <c r="A194" i="20"/>
  <c r="B193" i="20"/>
  <c r="CG193" i="20" s="1"/>
  <c r="A193" i="20"/>
  <c r="B192" i="20"/>
  <c r="A192" i="20"/>
  <c r="B191" i="20"/>
  <c r="CH191" i="20" s="1"/>
  <c r="A191" i="20"/>
  <c r="B190" i="20"/>
  <c r="A190" i="20"/>
  <c r="B189" i="20"/>
  <c r="CH189" i="20" s="1"/>
  <c r="A189" i="20"/>
  <c r="B188" i="20"/>
  <c r="A188" i="20"/>
  <c r="B187" i="20"/>
  <c r="A187" i="20"/>
  <c r="B186" i="20"/>
  <c r="A186" i="20"/>
  <c r="B185" i="20"/>
  <c r="CG185" i="20" s="1"/>
  <c r="A185" i="20"/>
  <c r="B184" i="20"/>
  <c r="A184" i="20"/>
  <c r="B183" i="20"/>
  <c r="CH183" i="20" s="1"/>
  <c r="A183" i="20"/>
  <c r="B182" i="20"/>
  <c r="A182" i="20"/>
  <c r="B181" i="20"/>
  <c r="CH181" i="20" s="1"/>
  <c r="A181" i="20"/>
  <c r="B180" i="20"/>
  <c r="CG180" i="20" s="1"/>
  <c r="A180" i="20"/>
  <c r="B179" i="20"/>
  <c r="CH179" i="20" s="1"/>
  <c r="A179" i="20"/>
  <c r="B178" i="20"/>
  <c r="A178" i="20"/>
  <c r="B177" i="20"/>
  <c r="CH177" i="20" s="1"/>
  <c r="A177" i="20"/>
  <c r="B176" i="20"/>
  <c r="CG176" i="20" s="1"/>
  <c r="A176" i="20"/>
  <c r="B175" i="20"/>
  <c r="CH175" i="20" s="1"/>
  <c r="A175" i="20"/>
  <c r="B174" i="20"/>
  <c r="A174" i="20"/>
  <c r="B173" i="20"/>
  <c r="CH173" i="20" s="1"/>
  <c r="A173" i="20"/>
  <c r="B172" i="20"/>
  <c r="CG172" i="20" s="1"/>
  <c r="A172" i="20"/>
  <c r="B171" i="20"/>
  <c r="CH171" i="20" s="1"/>
  <c r="A171" i="20"/>
  <c r="B170" i="20"/>
  <c r="CG170" i="20" s="1"/>
  <c r="A170" i="20"/>
  <c r="B169" i="20"/>
  <c r="CH169" i="20" s="1"/>
  <c r="A169" i="20"/>
  <c r="B168" i="20"/>
  <c r="CG168" i="20" s="1"/>
  <c r="A168" i="20"/>
  <c r="B167" i="20"/>
  <c r="A167" i="20"/>
  <c r="B166" i="20"/>
  <c r="CG166" i="20" s="1"/>
  <c r="A166" i="20"/>
  <c r="B165" i="20"/>
  <c r="CH165" i="20" s="1"/>
  <c r="A165" i="20"/>
  <c r="B164" i="20"/>
  <c r="A164" i="20"/>
  <c r="B163" i="20"/>
  <c r="A163" i="20"/>
  <c r="B162" i="20"/>
  <c r="CG162" i="20" s="1"/>
  <c r="A162" i="20"/>
  <c r="B161" i="20"/>
  <c r="CH161" i="20" s="1"/>
  <c r="A161" i="20"/>
  <c r="B160" i="20"/>
  <c r="A160" i="20"/>
  <c r="B159" i="20"/>
  <c r="CH159" i="20" s="1"/>
  <c r="A159" i="20"/>
  <c r="B158" i="20"/>
  <c r="A158" i="20"/>
  <c r="B157" i="20"/>
  <c r="CH157" i="20" s="1"/>
  <c r="A157" i="20"/>
  <c r="B156" i="20"/>
  <c r="CG156" i="20" s="1"/>
  <c r="A156" i="20"/>
  <c r="B155" i="20"/>
  <c r="CH155" i="20" s="1"/>
  <c r="A155" i="20"/>
  <c r="B154" i="20"/>
  <c r="A154" i="20"/>
  <c r="B153" i="20"/>
  <c r="CH153" i="20" s="1"/>
  <c r="A153" i="20"/>
  <c r="B152" i="20"/>
  <c r="CG152" i="20" s="1"/>
  <c r="A152" i="20"/>
  <c r="B151" i="20"/>
  <c r="CH151" i="20" s="1"/>
  <c r="A151" i="20"/>
  <c r="B150" i="20"/>
  <c r="CG150" i="20" s="1"/>
  <c r="A150" i="20"/>
  <c r="B149" i="20"/>
  <c r="CG149" i="20" s="1"/>
  <c r="A149" i="20"/>
  <c r="B148" i="20"/>
  <c r="CG148" i="20" s="1"/>
  <c r="A148" i="20"/>
  <c r="B147" i="20"/>
  <c r="CH147" i="20" s="1"/>
  <c r="A147" i="20"/>
  <c r="B146" i="20"/>
  <c r="CG146" i="20" s="1"/>
  <c r="A146" i="20"/>
  <c r="B145" i="20"/>
  <c r="CG145" i="20" s="1"/>
  <c r="A145" i="20"/>
  <c r="B144" i="20"/>
  <c r="A144" i="20"/>
  <c r="B143" i="20"/>
  <c r="CH143" i="20" s="1"/>
  <c r="A143" i="20"/>
  <c r="B142" i="20"/>
  <c r="CG142" i="20" s="1"/>
  <c r="A142" i="20"/>
  <c r="B141" i="20"/>
  <c r="CG141" i="20" s="1"/>
  <c r="A141" i="20"/>
  <c r="B140" i="20"/>
  <c r="CG140" i="20" s="1"/>
  <c r="A140" i="20"/>
  <c r="B139" i="20"/>
  <c r="CH139" i="20" s="1"/>
  <c r="A139" i="20"/>
  <c r="B138" i="20"/>
  <c r="CG138" i="20" s="1"/>
  <c r="A138" i="20"/>
  <c r="B137" i="20"/>
  <c r="CH137" i="20" s="1"/>
  <c r="A137" i="20"/>
  <c r="B136" i="20"/>
  <c r="CG136" i="20" s="1"/>
  <c r="A136" i="20"/>
  <c r="B135" i="20"/>
  <c r="A135" i="20"/>
  <c r="B134" i="20"/>
  <c r="CG134" i="20" s="1"/>
  <c r="A134" i="20"/>
  <c r="B133" i="20"/>
  <c r="CG133" i="20" s="1"/>
  <c r="A133" i="20"/>
  <c r="B132" i="20"/>
  <c r="A132" i="20"/>
  <c r="B131" i="20"/>
  <c r="A131" i="20"/>
  <c r="B130" i="20"/>
  <c r="CG130" i="20" s="1"/>
  <c r="A130" i="20"/>
  <c r="B129" i="20"/>
  <c r="CG129" i="20" s="1"/>
  <c r="A129" i="20"/>
  <c r="B128" i="20"/>
  <c r="A128" i="20"/>
  <c r="B127" i="20"/>
  <c r="CH127" i="20" s="1"/>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3" i="20"/>
  <c r="A3" i="20"/>
  <c r="CH180" i="20" l="1"/>
  <c r="CG179" i="20"/>
  <c r="CG181" i="20"/>
  <c r="CH104" i="20"/>
  <c r="CG175" i="20"/>
  <c r="CH176" i="20"/>
  <c r="CG177" i="20"/>
  <c r="CH205" i="20"/>
  <c r="CH230" i="20"/>
  <c r="CG47" i="20"/>
  <c r="CG59" i="20"/>
  <c r="CG67" i="20"/>
  <c r="CG71" i="20"/>
  <c r="CH19" i="20"/>
  <c r="CG20" i="20"/>
  <c r="CG22" i="20"/>
  <c r="CG19" i="20"/>
  <c r="CG155" i="20"/>
  <c r="CH156" i="20"/>
  <c r="CG171" i="20"/>
  <c r="CH172" i="20"/>
  <c r="CG173" i="20"/>
  <c r="CG169" i="20"/>
  <c r="CG100" i="20"/>
  <c r="CG123" i="20"/>
  <c r="CH290" i="20"/>
  <c r="CG11" i="20"/>
  <c r="CG15" i="20"/>
  <c r="CG63" i="20"/>
  <c r="CH74" i="20"/>
  <c r="CH80" i="20"/>
  <c r="CH124" i="20"/>
  <c r="CG197" i="20"/>
  <c r="CG215" i="20"/>
  <c r="CH222" i="20"/>
  <c r="CH262" i="20"/>
  <c r="CH286" i="20"/>
  <c r="CG75" i="20"/>
  <c r="CG80" i="20"/>
  <c r="CH150" i="20"/>
  <c r="CG151" i="20"/>
  <c r="CG153" i="20"/>
  <c r="CG165" i="20"/>
  <c r="CH193" i="20"/>
  <c r="CH282" i="20"/>
  <c r="CG35" i="20"/>
  <c r="CH96" i="20"/>
  <c r="CG112" i="20"/>
  <c r="CH146" i="20"/>
  <c r="CG147" i="20"/>
  <c r="CH148" i="20"/>
  <c r="CG199" i="20"/>
  <c r="CH217" i="20"/>
  <c r="CH218" i="20"/>
  <c r="CH249" i="20"/>
  <c r="CH250" i="20"/>
  <c r="CH116" i="20"/>
  <c r="CG121" i="20"/>
  <c r="CG125" i="20"/>
  <c r="CG127" i="20"/>
  <c r="CH133" i="20"/>
  <c r="CH134" i="20"/>
  <c r="CH141" i="20"/>
  <c r="CH289" i="20"/>
  <c r="CG23" i="20"/>
  <c r="CG27" i="20"/>
  <c r="CG31" i="20"/>
  <c r="CH39" i="20"/>
  <c r="CG43" i="20"/>
  <c r="CG55" i="20"/>
  <c r="CH241" i="20"/>
  <c r="CH242" i="20"/>
  <c r="CH254" i="20"/>
  <c r="CG281" i="20"/>
  <c r="CG285" i="20"/>
  <c r="CG297" i="20"/>
  <c r="CG301" i="20"/>
  <c r="CG6" i="20"/>
  <c r="CG12" i="20"/>
  <c r="CG39" i="20"/>
  <c r="CG51" i="20"/>
  <c r="CH59" i="20"/>
  <c r="CG69" i="20"/>
  <c r="CH70" i="20"/>
  <c r="CG84" i="20"/>
  <c r="CG108" i="20"/>
  <c r="CH120" i="20"/>
  <c r="CH130" i="20"/>
  <c r="CG137" i="20"/>
  <c r="CH185" i="20"/>
  <c r="CG189" i="20"/>
  <c r="CG191" i="20"/>
  <c r="CG213" i="20"/>
  <c r="CH233" i="20"/>
  <c r="CH234" i="20"/>
  <c r="CH246" i="20"/>
  <c r="CH265" i="20"/>
  <c r="CH266" i="20"/>
  <c r="CG273" i="20"/>
  <c r="CG277" i="20"/>
  <c r="CH278" i="20"/>
  <c r="CH298" i="20"/>
  <c r="CG7" i="20"/>
  <c r="CG10" i="20"/>
  <c r="CH31" i="20"/>
  <c r="CG32" i="20"/>
  <c r="CG33" i="20"/>
  <c r="CG34" i="20"/>
  <c r="CH42" i="20"/>
  <c r="CH43" i="20"/>
  <c r="CG53" i="20"/>
  <c r="CH54" i="20"/>
  <c r="CH71" i="20"/>
  <c r="CH138" i="20"/>
  <c r="CG139" i="20"/>
  <c r="CH140" i="20"/>
  <c r="CG159" i="20"/>
  <c r="CG161" i="20"/>
  <c r="CG183" i="20"/>
  <c r="CG207" i="20"/>
  <c r="CH225" i="20"/>
  <c r="CH226" i="20"/>
  <c r="CH238" i="20"/>
  <c r="CH257" i="20"/>
  <c r="CH258" i="20"/>
  <c r="CH270" i="20"/>
  <c r="CH274" i="20"/>
  <c r="CG293" i="20"/>
  <c r="CH6" i="20"/>
  <c r="CH10" i="20"/>
  <c r="CH11" i="20"/>
  <c r="CH22" i="20"/>
  <c r="CH26" i="20"/>
  <c r="CH38" i="20"/>
  <c r="CG46" i="20"/>
  <c r="CG66" i="20"/>
  <c r="CG78" i="20"/>
  <c r="CG103" i="20"/>
  <c r="CH103" i="20"/>
  <c r="CG104" i="20"/>
  <c r="CH112" i="20"/>
  <c r="CG118" i="20"/>
  <c r="CG158" i="20"/>
  <c r="CH158" i="20"/>
  <c r="CG174" i="20"/>
  <c r="CH174" i="20"/>
  <c r="CH187" i="20"/>
  <c r="CG187" i="20"/>
  <c r="CH195" i="20"/>
  <c r="CG195" i="20"/>
  <c r="CG3" i="20"/>
  <c r="CH18" i="20"/>
  <c r="CH30" i="20"/>
  <c r="CH34" i="20"/>
  <c r="CG50" i="20"/>
  <c r="CH55" i="20"/>
  <c r="CG62" i="20"/>
  <c r="CH75" i="20"/>
  <c r="CG124" i="20"/>
  <c r="CH129" i="20"/>
  <c r="CH131" i="20"/>
  <c r="CG131" i="20"/>
  <c r="CG164" i="20"/>
  <c r="CH164" i="20"/>
  <c r="CH3" i="20"/>
  <c r="CH15" i="20"/>
  <c r="CH35" i="20"/>
  <c r="CG36" i="20"/>
  <c r="CG37" i="20"/>
  <c r="CG42" i="20"/>
  <c r="CG45" i="20"/>
  <c r="CH47" i="20"/>
  <c r="CH50" i="20"/>
  <c r="CG54" i="20"/>
  <c r="CH62" i="20"/>
  <c r="CH67" i="20"/>
  <c r="CG74" i="20"/>
  <c r="CG77" i="20"/>
  <c r="CH87" i="20"/>
  <c r="CG88" i="20"/>
  <c r="CG96" i="20"/>
  <c r="CG126" i="20"/>
  <c r="CH126" i="20"/>
  <c r="CH149" i="20"/>
  <c r="CG154" i="20"/>
  <c r="CH154" i="20"/>
  <c r="CH162" i="20"/>
  <c r="CH163" i="20"/>
  <c r="CG163" i="20"/>
  <c r="CH170" i="20"/>
  <c r="CH201" i="20"/>
  <c r="CH203" i="20"/>
  <c r="CG203" i="20"/>
  <c r="CH209" i="20"/>
  <c r="CH211" i="20"/>
  <c r="CG211" i="20"/>
  <c r="CH221" i="20"/>
  <c r="CG221" i="20"/>
  <c r="CH229" i="20"/>
  <c r="CG229" i="20"/>
  <c r="CH237" i="20"/>
  <c r="CG237" i="20"/>
  <c r="CH245" i="20"/>
  <c r="CG245" i="20"/>
  <c r="CH253" i="20"/>
  <c r="CG253" i="20"/>
  <c r="CH261" i="20"/>
  <c r="CG261" i="20"/>
  <c r="CH269" i="20"/>
  <c r="CG269" i="20"/>
  <c r="CH7" i="20"/>
  <c r="CG14" i="20"/>
  <c r="CH58" i="20"/>
  <c r="CH135" i="20"/>
  <c r="CG135" i="20"/>
  <c r="CH14" i="20"/>
  <c r="CH23" i="20"/>
  <c r="CH27" i="20"/>
  <c r="CG29" i="20"/>
  <c r="CH46" i="20"/>
  <c r="CH51" i="20"/>
  <c r="CG58" i="20"/>
  <c r="CG61" i="20"/>
  <c r="CH63" i="20"/>
  <c r="CH66" i="20"/>
  <c r="CG70" i="20"/>
  <c r="CH78" i="20"/>
  <c r="CH88" i="20"/>
  <c r="CG122" i="20"/>
  <c r="CG132" i="20"/>
  <c r="CH132" i="20"/>
  <c r="CH142" i="20"/>
  <c r="CG143" i="20"/>
  <c r="CH145" i="20"/>
  <c r="CG157" i="20"/>
  <c r="CH166" i="20"/>
  <c r="CH167" i="20"/>
  <c r="CG167" i="20"/>
  <c r="CG178" i="20"/>
  <c r="CH178" i="20"/>
  <c r="CH294" i="20"/>
  <c r="CG4" i="20"/>
  <c r="CH4" i="20"/>
  <c r="CH8" i="20"/>
  <c r="CG8" i="20"/>
  <c r="CG18" i="20"/>
  <c r="CH41" i="20"/>
  <c r="CG41" i="20"/>
  <c r="CH73" i="20"/>
  <c r="CG73" i="20"/>
  <c r="CH94" i="20"/>
  <c r="CG25" i="20"/>
  <c r="CH64" i="20"/>
  <c r="CG9" i="20"/>
  <c r="CH57" i="20"/>
  <c r="CG57" i="20"/>
  <c r="CH84" i="20"/>
  <c r="CH20" i="20"/>
  <c r="CH24" i="20"/>
  <c r="CG24" i="20"/>
  <c r="CH48" i="20"/>
  <c r="CG79" i="20"/>
  <c r="CH79" i="20"/>
  <c r="CG97" i="20"/>
  <c r="CH97" i="20"/>
  <c r="CG116" i="20"/>
  <c r="CG119" i="20"/>
  <c r="CH119" i="20"/>
  <c r="CH223" i="20"/>
  <c r="CG223" i="20"/>
  <c r="CG224" i="20"/>
  <c r="CH224" i="20"/>
  <c r="CH251" i="20"/>
  <c r="CG251" i="20"/>
  <c r="CG252" i="20"/>
  <c r="CH252" i="20"/>
  <c r="CH259" i="20"/>
  <c r="CG259" i="20"/>
  <c r="CG260" i="20"/>
  <c r="CH260" i="20"/>
  <c r="CH267" i="20"/>
  <c r="CG267" i="20"/>
  <c r="CG268" i="20"/>
  <c r="CH268" i="20"/>
  <c r="CG13" i="20"/>
  <c r="CG16" i="20"/>
  <c r="CH44" i="20"/>
  <c r="CG49" i="20"/>
  <c r="CH60" i="20"/>
  <c r="CG65" i="20"/>
  <c r="CH76" i="20"/>
  <c r="CH86" i="20"/>
  <c r="CG89" i="20"/>
  <c r="CH89" i="20"/>
  <c r="CH95" i="20"/>
  <c r="CH108" i="20"/>
  <c r="CH118" i="20"/>
  <c r="CG144" i="20"/>
  <c r="CH144" i="20"/>
  <c r="CH239" i="20"/>
  <c r="CG239" i="20"/>
  <c r="CG240" i="20"/>
  <c r="CH240" i="20"/>
  <c r="CH12" i="20"/>
  <c r="CG17" i="20"/>
  <c r="CG28" i="20"/>
  <c r="CH28" i="20"/>
  <c r="CH32" i="20"/>
  <c r="CH36" i="20"/>
  <c r="CH40" i="20"/>
  <c r="CH56" i="20"/>
  <c r="CH72" i="20"/>
  <c r="CG81" i="20"/>
  <c r="CH81" i="20"/>
  <c r="CH100" i="20"/>
  <c r="CH110" i="20"/>
  <c r="CG113" i="20"/>
  <c r="CH113" i="20"/>
  <c r="CH122" i="20"/>
  <c r="CG5" i="20"/>
  <c r="CH16" i="20"/>
  <c r="CG21" i="20"/>
  <c r="CG26" i="20"/>
  <c r="CG30" i="20"/>
  <c r="CG38" i="20"/>
  <c r="CH52" i="20"/>
  <c r="CH68" i="20"/>
  <c r="CH92" i="20"/>
  <c r="CG92" i="20"/>
  <c r="CH102" i="20"/>
  <c r="CG105" i="20"/>
  <c r="CH105" i="20"/>
  <c r="CH111" i="20"/>
  <c r="CG128" i="20"/>
  <c r="CH128" i="20"/>
  <c r="CG160" i="20"/>
  <c r="CH160" i="20"/>
  <c r="CH5" i="20"/>
  <c r="CH9" i="20"/>
  <c r="CH13" i="20"/>
  <c r="CH17" i="20"/>
  <c r="CH21" i="20"/>
  <c r="CH25" i="20"/>
  <c r="CH29" i="20"/>
  <c r="CH33" i="20"/>
  <c r="CH37" i="20"/>
  <c r="CH45" i="20"/>
  <c r="CH49" i="20"/>
  <c r="CH53" i="20"/>
  <c r="CH61" i="20"/>
  <c r="CH65" i="20"/>
  <c r="CH69" i="20"/>
  <c r="CH77" i="20"/>
  <c r="CG82" i="20"/>
  <c r="CG83" i="20"/>
  <c r="CG87" i="20"/>
  <c r="CG90" i="20"/>
  <c r="CG91" i="20"/>
  <c r="CG95" i="20"/>
  <c r="CG98" i="20"/>
  <c r="CG99" i="20"/>
  <c r="CG106" i="20"/>
  <c r="CG107" i="20"/>
  <c r="CG111" i="20"/>
  <c r="CG114" i="20"/>
  <c r="CG115" i="20"/>
  <c r="CH125" i="20"/>
  <c r="CG182" i="20"/>
  <c r="CH182" i="20"/>
  <c r="CG186" i="20"/>
  <c r="CH186" i="20"/>
  <c r="CG190" i="20"/>
  <c r="CH190" i="20"/>
  <c r="CG194" i="20"/>
  <c r="CH194" i="20"/>
  <c r="CG198" i="20"/>
  <c r="CH198" i="20"/>
  <c r="CG202" i="20"/>
  <c r="CH202" i="20"/>
  <c r="CG206" i="20"/>
  <c r="CH206" i="20"/>
  <c r="CG210" i="20"/>
  <c r="CH210" i="20"/>
  <c r="CG214" i="20"/>
  <c r="CH214" i="20"/>
  <c r="CH219" i="20"/>
  <c r="CG219" i="20"/>
  <c r="CG220" i="20"/>
  <c r="CH220" i="20"/>
  <c r="CH235" i="20"/>
  <c r="CG235" i="20"/>
  <c r="CG236" i="20"/>
  <c r="CH236" i="20"/>
  <c r="CG85" i="20"/>
  <c r="CH85" i="20"/>
  <c r="CG93" i="20"/>
  <c r="CH93" i="20"/>
  <c r="CG101" i="20"/>
  <c r="CH101" i="20"/>
  <c r="CG109" i="20"/>
  <c r="CH109" i="20"/>
  <c r="CG117" i="20"/>
  <c r="CH117" i="20"/>
  <c r="CH121" i="20"/>
  <c r="CG184" i="20"/>
  <c r="CH184" i="20"/>
  <c r="CG188" i="20"/>
  <c r="CH188" i="20"/>
  <c r="CG192" i="20"/>
  <c r="CH192" i="20"/>
  <c r="CG196" i="20"/>
  <c r="CH196" i="20"/>
  <c r="CG200" i="20"/>
  <c r="CH200" i="20"/>
  <c r="CG204" i="20"/>
  <c r="CH204" i="20"/>
  <c r="CG208" i="20"/>
  <c r="CH208" i="20"/>
  <c r="CG212" i="20"/>
  <c r="CH212" i="20"/>
  <c r="CG216" i="20"/>
  <c r="CH216" i="20"/>
  <c r="CH231" i="20"/>
  <c r="CG231" i="20"/>
  <c r="CG232" i="20"/>
  <c r="CH232" i="20"/>
  <c r="CH247" i="20"/>
  <c r="CG247" i="20"/>
  <c r="CG248" i="20"/>
  <c r="CH248" i="20"/>
  <c r="CH255" i="20"/>
  <c r="CG255" i="20"/>
  <c r="CG256" i="20"/>
  <c r="CH256" i="20"/>
  <c r="CH263" i="20"/>
  <c r="CG263" i="20"/>
  <c r="CG264" i="20"/>
  <c r="CH264" i="20"/>
  <c r="CG40" i="20"/>
  <c r="CG44" i="20"/>
  <c r="CG48" i="20"/>
  <c r="CG52" i="20"/>
  <c r="CG56" i="20"/>
  <c r="CG60" i="20"/>
  <c r="CG64" i="20"/>
  <c r="CG68" i="20"/>
  <c r="CG72" i="20"/>
  <c r="CG76" i="20"/>
  <c r="CH82" i="20"/>
  <c r="CH83" i="20"/>
  <c r="CG86" i="20"/>
  <c r="CH90" i="20"/>
  <c r="CH91" i="20"/>
  <c r="CG94" i="20"/>
  <c r="CH98" i="20"/>
  <c r="CH99" i="20"/>
  <c r="CG102" i="20"/>
  <c r="CH106" i="20"/>
  <c r="CH107" i="20"/>
  <c r="CG110" i="20"/>
  <c r="CH114" i="20"/>
  <c r="CH115" i="20"/>
  <c r="CH123" i="20"/>
  <c r="CH136" i="20"/>
  <c r="CH152" i="20"/>
  <c r="CH168" i="20"/>
  <c r="CH227" i="20"/>
  <c r="CG227" i="20"/>
  <c r="CG228" i="20"/>
  <c r="CH228" i="20"/>
  <c r="CH243" i="20"/>
  <c r="CG243" i="20"/>
  <c r="CG244" i="20"/>
  <c r="CH244" i="20"/>
  <c r="CG120" i="20"/>
  <c r="CH272" i="20"/>
  <c r="CG272" i="20"/>
  <c r="CH275" i="20"/>
  <c r="CG275" i="20"/>
  <c r="CH279" i="20"/>
  <c r="CG279" i="20"/>
  <c r="CG280" i="20"/>
  <c r="CH280" i="20"/>
  <c r="CG288" i="20"/>
  <c r="CH288" i="20"/>
  <c r="CG296" i="20"/>
  <c r="CH296" i="20"/>
  <c r="CG276" i="20"/>
  <c r="CG271" i="20"/>
  <c r="CG284" i="20"/>
  <c r="CH284" i="20"/>
  <c r="CG292" i="20"/>
  <c r="CH292" i="20"/>
  <c r="CG300" i="20"/>
  <c r="CH300" i="20"/>
  <c r="CG283" i="20"/>
  <c r="CG287" i="20"/>
  <c r="CG291" i="20"/>
  <c r="CG295" i="20"/>
  <c r="CG299" i="20"/>
  <c r="D9" i="2" l="1"/>
  <c r="C9" i="2"/>
  <c r="L26" i="7" l="1"/>
  <c r="D35" i="2" l="1"/>
  <c r="C35" i="2"/>
  <c r="C34" i="2" l="1"/>
  <c r="C37" i="2" s="1"/>
  <c r="C13" i="5" l="1"/>
  <c r="U95" i="4" l="1"/>
  <c r="AG95" i="4" s="1"/>
  <c r="S60" i="4"/>
  <c r="AE60" i="4" s="1"/>
  <c r="AI63" i="4" s="1"/>
  <c r="H34" i="4"/>
  <c r="F34" i="4"/>
  <c r="AH14" i="4"/>
  <c r="V14" i="4"/>
  <c r="X14" i="4" s="1"/>
  <c r="AH13" i="4"/>
  <c r="AJ13" i="4" s="1"/>
  <c r="V13" i="4"/>
  <c r="X13" i="4" s="1"/>
  <c r="AH12" i="4"/>
  <c r="AJ12" i="4" s="1"/>
  <c r="V12" i="4"/>
  <c r="X12" i="4" s="1"/>
  <c r="D53" i="2"/>
  <c r="C53" i="2"/>
  <c r="B53" i="2"/>
  <c r="D34" i="2"/>
  <c r="D37" i="2" s="1"/>
  <c r="A2" i="2"/>
  <c r="A3" i="2" s="1"/>
  <c r="H1" i="5" s="1"/>
  <c r="D13" i="5"/>
  <c r="D10" i="5"/>
  <c r="C10" i="5"/>
  <c r="A1" i="5"/>
  <c r="J7" i="1"/>
  <c r="AH50" i="4" l="1"/>
  <c r="AJ14" i="4"/>
  <c r="AK11" i="4" s="1"/>
  <c r="Y11" i="4"/>
  <c r="B9" i="5"/>
  <c r="B7" i="5"/>
  <c r="B8" i="5"/>
  <c r="AA37" i="4"/>
  <c r="AM37" i="4"/>
  <c r="D3" i="4"/>
  <c r="S3" i="4" s="1"/>
  <c r="AE3" i="4" s="1"/>
  <c r="D4" i="4"/>
  <c r="M3" i="4" s="1"/>
  <c r="V49" i="4"/>
  <c r="V50" i="4"/>
  <c r="AH49" i="4"/>
  <c r="AH48" i="4"/>
  <c r="AE88" i="4"/>
  <c r="S88" i="4"/>
  <c r="V48" i="4"/>
  <c r="B21" i="5" l="1"/>
  <c r="B20" i="5"/>
  <c r="B22" i="5"/>
  <c r="B35" i="2" s="1"/>
  <c r="B4" i="4"/>
  <c r="B7" i="2" s="1"/>
  <c r="S4" i="4"/>
  <c r="AE4" i="4" s="1"/>
  <c r="AE104" i="4"/>
  <c r="AK34" i="4"/>
  <c r="D20" i="2" s="1"/>
  <c r="D61" i="2" s="1"/>
  <c r="S104" i="4"/>
  <c r="AE74" i="4"/>
  <c r="Y34" i="4"/>
  <c r="C20" i="2" s="1"/>
  <c r="C61" i="2" s="1"/>
  <c r="C7" i="2" l="1"/>
  <c r="C11" i="2" s="1"/>
  <c r="D7" i="2"/>
  <c r="D11" i="2" s="1"/>
  <c r="J39" i="4"/>
  <c r="J35" i="4"/>
  <c r="G28" i="4"/>
  <c r="I28" i="4" s="1"/>
  <c r="G24" i="4"/>
  <c r="G22" i="4"/>
  <c r="G20" i="4"/>
  <c r="G17" i="4"/>
  <c r="J37" i="4"/>
  <c r="G30" i="4"/>
  <c r="I30" i="4" s="1"/>
  <c r="G23" i="4"/>
  <c r="G21" i="4"/>
  <c r="G18" i="4"/>
  <c r="M4" i="4"/>
  <c r="G29" i="4"/>
  <c r="I29" i="4" s="1"/>
  <c r="H22" i="4"/>
  <c r="H17" i="4"/>
  <c r="J38" i="4"/>
  <c r="G31" i="4"/>
  <c r="I31" i="4" s="1"/>
  <c r="H25" i="4"/>
  <c r="H23" i="4"/>
  <c r="H21" i="4"/>
  <c r="H18" i="4"/>
  <c r="G14" i="4"/>
  <c r="I14" i="4" s="1"/>
  <c r="G25" i="4"/>
  <c r="G13" i="4"/>
  <c r="I13" i="4" s="1"/>
  <c r="J43" i="4"/>
  <c r="D43" i="4" s="1"/>
  <c r="J36" i="4"/>
  <c r="H24" i="4"/>
  <c r="H20" i="4"/>
  <c r="G12" i="4"/>
  <c r="L37" i="4" s="1"/>
  <c r="B48" i="2"/>
  <c r="D16" i="2"/>
  <c r="H31" i="4"/>
  <c r="H29" i="4"/>
  <c r="H30" i="4"/>
  <c r="H28" i="4"/>
  <c r="D60" i="4"/>
  <c r="D74" i="4" s="1"/>
  <c r="B9" i="2"/>
  <c r="B11" i="2" s="1"/>
  <c r="B10" i="5"/>
  <c r="B34" i="2"/>
  <c r="B37" i="2" s="1"/>
  <c r="C16" i="2"/>
  <c r="I12" i="4" l="1"/>
  <c r="J11" i="4" s="1"/>
  <c r="H115" i="4"/>
  <c r="H79" i="4"/>
  <c r="H109" i="4" s="1"/>
  <c r="D88" i="4"/>
  <c r="F66" i="4"/>
  <c r="H64" i="4"/>
  <c r="F81" i="4"/>
  <c r="F67" i="4"/>
  <c r="U67" i="4" s="1"/>
  <c r="AG67" i="4" s="1"/>
  <c r="F82" i="4"/>
  <c r="U82" i="4" s="1"/>
  <c r="AG82" i="4" s="1"/>
  <c r="F68" i="4"/>
  <c r="F83" i="4"/>
  <c r="H63" i="4"/>
  <c r="G50" i="4"/>
  <c r="I50" i="4" s="1"/>
  <c r="W63" i="4"/>
  <c r="O13" i="4"/>
  <c r="O19" i="4" s="1"/>
  <c r="I19" i="4"/>
  <c r="G48" i="4"/>
  <c r="I48" i="4" s="1"/>
  <c r="N13" i="4"/>
  <c r="AJ50" i="4"/>
  <c r="AJ48" i="4"/>
  <c r="X50" i="4"/>
  <c r="X48" i="4"/>
  <c r="X49" i="4"/>
  <c r="AJ49" i="4"/>
  <c r="G49" i="4"/>
  <c r="I49" i="4" s="1"/>
  <c r="P13" i="4"/>
  <c r="P19" i="4" s="1"/>
  <c r="B16" i="2" l="1"/>
  <c r="J48" i="4"/>
  <c r="B27" i="2" s="1"/>
  <c r="J34" i="4"/>
  <c r="B20" i="2" s="1"/>
  <c r="D104" i="4"/>
  <c r="H70" i="4"/>
  <c r="H72" i="4" s="1"/>
  <c r="H76" i="4" s="1"/>
  <c r="U68" i="4"/>
  <c r="H84" i="4"/>
  <c r="H86" i="4" s="1"/>
  <c r="H90" i="4" s="1"/>
  <c r="U66" i="4"/>
  <c r="U81" i="4" s="1"/>
  <c r="AG66" i="4" s="1"/>
  <c r="AG81" i="4" s="1"/>
  <c r="O18" i="4"/>
  <c r="P17" i="4"/>
  <c r="O30" i="4"/>
  <c r="AH30" i="4" s="1"/>
  <c r="AJ30" i="4" s="1"/>
  <c r="O17" i="4"/>
  <c r="AH17" i="4" s="1"/>
  <c r="O22" i="4"/>
  <c r="AH22" i="4" s="1"/>
  <c r="O25" i="4"/>
  <c r="AH25" i="4" s="1"/>
  <c r="J30" i="4"/>
  <c r="B19" i="2" s="1"/>
  <c r="Y48" i="4"/>
  <c r="P22" i="4"/>
  <c r="AI22" i="4" s="1"/>
  <c r="P25" i="4"/>
  <c r="W25" i="4" s="1"/>
  <c r="P31" i="4"/>
  <c r="AH31" i="4" s="1"/>
  <c r="AJ31" i="4" s="1"/>
  <c r="P20" i="4"/>
  <c r="AI20" i="4" s="1"/>
  <c r="J28" i="4"/>
  <c r="B18" i="2" s="1"/>
  <c r="B59" i="2" s="1"/>
  <c r="AK48" i="4"/>
  <c r="P21" i="4"/>
  <c r="AI21" i="4" s="1"/>
  <c r="P23" i="4"/>
  <c r="AI23" i="4" s="1"/>
  <c r="O23" i="4"/>
  <c r="V23" i="4" s="1"/>
  <c r="S74" i="4"/>
  <c r="AI19" i="4"/>
  <c r="W19" i="4"/>
  <c r="I25" i="4"/>
  <c r="I21" i="4"/>
  <c r="I18" i="4"/>
  <c r="I24" i="4"/>
  <c r="I23" i="4"/>
  <c r="I22" i="4"/>
  <c r="I20" i="4"/>
  <c r="I17" i="4"/>
  <c r="AH19" i="4"/>
  <c r="V19" i="4"/>
  <c r="P24" i="4"/>
  <c r="O24" i="4"/>
  <c r="P29" i="4"/>
  <c r="P18" i="4"/>
  <c r="O28" i="4"/>
  <c r="O21" i="4"/>
  <c r="O20" i="4"/>
  <c r="F93" i="4" l="1"/>
  <c r="F99" i="4" s="1"/>
  <c r="O14" i="7"/>
  <c r="H104" i="4"/>
  <c r="O13" i="7"/>
  <c r="X19" i="4"/>
  <c r="W70" i="4"/>
  <c r="AG68" i="4"/>
  <c r="U83" i="4"/>
  <c r="W84" i="4" s="1"/>
  <c r="AI17" i="4"/>
  <c r="AJ17" i="4" s="1"/>
  <c r="W17" i="4"/>
  <c r="AH18" i="4"/>
  <c r="V18" i="4"/>
  <c r="V30" i="4"/>
  <c r="X30" i="4" s="1"/>
  <c r="D27" i="2"/>
  <c r="AI115" i="4"/>
  <c r="C27" i="2"/>
  <c r="W115" i="4"/>
  <c r="V17" i="4"/>
  <c r="V22" i="4"/>
  <c r="V25" i="4"/>
  <c r="X25" i="4" s="1"/>
  <c r="AI25" i="4"/>
  <c r="AJ25" i="4" s="1"/>
  <c r="W22" i="4"/>
  <c r="W21" i="4"/>
  <c r="W20" i="4"/>
  <c r="V31" i="4"/>
  <c r="X31" i="4" s="1"/>
  <c r="W23" i="4"/>
  <c r="X23" i="4" s="1"/>
  <c r="AH23" i="4"/>
  <c r="AJ23" i="4" s="1"/>
  <c r="AJ22" i="4"/>
  <c r="AK30" i="4"/>
  <c r="D19" i="2" s="1"/>
  <c r="AH20" i="4"/>
  <c r="AJ20" i="4" s="1"/>
  <c r="V20" i="4"/>
  <c r="V29" i="4"/>
  <c r="X29" i="4" s="1"/>
  <c r="AH29" i="4"/>
  <c r="AJ29" i="4" s="1"/>
  <c r="V21" i="4"/>
  <c r="AH21" i="4"/>
  <c r="AJ21" i="4" s="1"/>
  <c r="V24" i="4"/>
  <c r="AH24" i="4"/>
  <c r="AJ19" i="4"/>
  <c r="AH28" i="4"/>
  <c r="AJ28" i="4" s="1"/>
  <c r="V28" i="4"/>
  <c r="X28" i="4" s="1"/>
  <c r="J17" i="4"/>
  <c r="B17" i="2" s="1"/>
  <c r="B60" i="2" s="1"/>
  <c r="B62" i="2" s="1"/>
  <c r="AI18" i="4"/>
  <c r="AJ18" i="4" s="1"/>
  <c r="W18" i="4"/>
  <c r="AI24" i="4"/>
  <c r="W24" i="4"/>
  <c r="O15" i="7" l="1"/>
  <c r="O16" i="7" s="1"/>
  <c r="O19" i="7" s="1"/>
  <c r="L39" i="4"/>
  <c r="L38" i="4" s="1"/>
  <c r="L36" i="4" s="1"/>
  <c r="X17" i="4"/>
  <c r="F98" i="4"/>
  <c r="F104" i="4" s="1"/>
  <c r="X22" i="4"/>
  <c r="X20" i="4"/>
  <c r="X18" i="4"/>
  <c r="AG83" i="4"/>
  <c r="AI84" i="4" s="1"/>
  <c r="AI70" i="4"/>
  <c r="X21" i="4"/>
  <c r="Y30" i="4"/>
  <c r="C19" i="2" s="1"/>
  <c r="X24" i="4"/>
  <c r="Y28" i="4"/>
  <c r="C18" i="2" s="1"/>
  <c r="C59" i="2" s="1"/>
  <c r="AJ24" i="4"/>
  <c r="AK17" i="4" s="1"/>
  <c r="AK28" i="4"/>
  <c r="D18" i="2" s="1"/>
  <c r="D59" i="2" s="1"/>
  <c r="O17" i="7" l="1"/>
  <c r="O18" i="7" s="1"/>
  <c r="AM39" i="4"/>
  <c r="AM38" i="4" s="1"/>
  <c r="AM36" i="4" s="1"/>
  <c r="AM35" i="4" s="1"/>
  <c r="AM34" i="4" s="1"/>
  <c r="AK39" i="4" s="1"/>
  <c r="L35" i="4"/>
  <c r="L34" i="4" s="1"/>
  <c r="Y17" i="4"/>
  <c r="D17" i="2"/>
  <c r="D60" i="2" s="1"/>
  <c r="D62" i="2" s="1"/>
  <c r="AA39" i="4" l="1"/>
  <c r="AA38" i="4" s="1"/>
  <c r="AA36" i="4" s="1"/>
  <c r="D25" i="2"/>
  <c r="C17" i="2"/>
  <c r="C60" i="2" s="1"/>
  <c r="C62" i="2" s="1"/>
  <c r="AA35" i="4" l="1"/>
  <c r="AA34" i="4" s="1"/>
  <c r="Y39" i="4" s="1"/>
  <c r="C25" i="2" l="1"/>
  <c r="Y36" i="4" l="1"/>
  <c r="B21" i="2"/>
  <c r="J41" i="4"/>
  <c r="B24" i="2"/>
  <c r="Y38" i="4"/>
  <c r="B23" i="2"/>
  <c r="Y35" i="4"/>
  <c r="Y37" i="4"/>
  <c r="B22" i="2"/>
  <c r="B25" i="2"/>
  <c r="D93" i="4"/>
  <c r="J104" i="4"/>
  <c r="G106" i="4" s="1"/>
  <c r="B26" i="2"/>
  <c r="H111" i="4" l="1"/>
  <c r="H113" i="4" s="1"/>
  <c r="AK37" i="4"/>
  <c r="D22" i="2" s="1"/>
  <c r="C22" i="2"/>
  <c r="AK35" i="4"/>
  <c r="D23" i="2" s="1"/>
  <c r="C23" i="2"/>
  <c r="L28" i="7"/>
  <c r="L29" i="7" s="1"/>
  <c r="J45" i="4"/>
  <c r="J52" i="4" s="1"/>
  <c r="B29" i="2"/>
  <c r="B40" i="2" s="1"/>
  <c r="AK38" i="4"/>
  <c r="D24" i="2" s="1"/>
  <c r="C24" i="2"/>
  <c r="AK36" i="4"/>
  <c r="C21" i="2"/>
  <c r="Y41" i="4"/>
  <c r="W79" i="4" s="1"/>
  <c r="D21" i="2" l="1"/>
  <c r="AK41" i="4"/>
  <c r="AI79" i="4" s="1"/>
  <c r="W109" i="4"/>
  <c r="W86" i="4"/>
  <c r="W90" i="4" s="1"/>
  <c r="H118" i="4"/>
  <c r="H125" i="4" s="1"/>
  <c r="W64" i="4"/>
  <c r="W72" i="4" s="1"/>
  <c r="W76" i="4" s="1"/>
  <c r="W104" i="4" s="1"/>
  <c r="U93" i="4" l="1"/>
  <c r="U98" i="4" s="1"/>
  <c r="AI86" i="4"/>
  <c r="AI90" i="4" s="1"/>
  <c r="AI109" i="4"/>
  <c r="U99" i="4" l="1"/>
  <c r="U104" i="4" s="1"/>
  <c r="Y104" i="4" s="1"/>
  <c r="V106" i="4" s="1"/>
  <c r="Y43" i="4" l="1"/>
  <c r="C26" i="2" s="1"/>
  <c r="C29" i="2" s="1"/>
  <c r="R104" i="4"/>
  <c r="W111" i="4"/>
  <c r="W113" i="4" s="1"/>
  <c r="W118" i="4" s="1"/>
  <c r="S93" i="4" l="1"/>
  <c r="Y45" i="4"/>
  <c r="Y52" i="4" s="1"/>
  <c r="S43" i="4"/>
  <c r="AI64" i="4"/>
  <c r="AI72" i="4" s="1"/>
  <c r="AI76" i="4" s="1"/>
  <c r="AI104" i="4" l="1"/>
  <c r="AG93" i="4"/>
  <c r="AG98" i="4" l="1"/>
  <c r="AG99" i="4"/>
  <c r="AG104" i="4" l="1"/>
  <c r="AK104" i="4" s="1"/>
  <c r="AH106" i="4" s="1"/>
  <c r="AD104" i="4" l="1"/>
  <c r="AK43" i="4"/>
  <c r="AI111" i="4"/>
  <c r="AI113" i="4" s="1"/>
  <c r="AI118" i="4" s="1"/>
  <c r="AE93" i="4" l="1"/>
  <c r="AK45" i="4"/>
  <c r="AK52" i="4" s="1"/>
  <c r="AE43" i="4"/>
  <c r="D26" i="2"/>
  <c r="D29" i="2" s="1"/>
  <c r="B46" i="2" l="1"/>
  <c r="B52" i="2" s="1"/>
  <c r="B56" i="2" s="1"/>
  <c r="C40" i="2"/>
  <c r="C46" i="2" s="1"/>
  <c r="C52" i="2" s="1"/>
  <c r="C56" i="2" s="1"/>
  <c r="D40" i="2"/>
  <c r="D46" i="2" s="1"/>
  <c r="D52" i="2" s="1"/>
  <c r="D5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Quinton</author>
  </authors>
  <commentList>
    <comment ref="AF2" authorId="0" shapeId="0" xr:uid="{00000000-0006-0000-0500-000001000000}">
      <text>
        <r>
          <rPr>
            <b/>
            <sz val="9"/>
            <color indexed="81"/>
            <rFont val="Tahoma"/>
            <family val="2"/>
          </rPr>
          <t>Michael Quinton:</t>
        </r>
        <r>
          <rPr>
            <sz val="9"/>
            <color indexed="81"/>
            <rFont val="Tahoma"/>
            <family val="2"/>
          </rPr>
          <t xml:space="preserve">
Check De-Delegation</t>
        </r>
      </text>
    </comment>
    <comment ref="K25" authorId="0" shapeId="0" xr:uid="{00000000-0006-0000-0500-000002000000}">
      <text>
        <r>
          <rPr>
            <b/>
            <sz val="9"/>
            <color indexed="81"/>
            <rFont val="Tahoma"/>
            <family val="2"/>
          </rPr>
          <t>Michael Quinton:</t>
        </r>
        <r>
          <rPr>
            <sz val="9"/>
            <color indexed="81"/>
            <rFont val="Tahoma"/>
            <family val="2"/>
          </rPr>
          <t xml:space="preserve">
Remove De-delegation 01.04.18</t>
        </r>
      </text>
    </comment>
    <comment ref="AF25" authorId="0" shapeId="0" xr:uid="{00000000-0006-0000-0500-000003000000}">
      <text>
        <r>
          <rPr>
            <b/>
            <sz val="9"/>
            <color indexed="81"/>
            <rFont val="Tahoma"/>
            <family val="2"/>
          </rPr>
          <t>Michael Quinton:</t>
        </r>
        <r>
          <rPr>
            <sz val="9"/>
            <color indexed="81"/>
            <rFont val="Tahoma"/>
            <family val="2"/>
          </rPr>
          <t xml:space="preserve">
Remove De-delegation 01.04.18</t>
        </r>
      </text>
    </comment>
    <comment ref="K27" authorId="0" shapeId="0" xr:uid="{00000000-0006-0000-0500-000004000000}">
      <text>
        <r>
          <rPr>
            <b/>
            <sz val="9"/>
            <color indexed="81"/>
            <rFont val="Tahoma"/>
            <family val="2"/>
          </rPr>
          <t>Michael Quinton:</t>
        </r>
        <r>
          <rPr>
            <sz val="9"/>
            <color indexed="81"/>
            <rFont val="Tahoma"/>
            <family val="2"/>
          </rPr>
          <t xml:space="preserve">
Remove De-delegation 01.04.18</t>
        </r>
      </text>
    </comment>
    <comment ref="AF27" authorId="0" shapeId="0" xr:uid="{00000000-0006-0000-0500-000005000000}">
      <text>
        <r>
          <rPr>
            <b/>
            <sz val="9"/>
            <color indexed="81"/>
            <rFont val="Tahoma"/>
            <family val="2"/>
          </rPr>
          <t>Michael Quinton:</t>
        </r>
        <r>
          <rPr>
            <sz val="9"/>
            <color indexed="81"/>
            <rFont val="Tahoma"/>
            <family val="2"/>
          </rPr>
          <t xml:space="preserve">
Remove De-delegation 01.04.18</t>
        </r>
      </text>
    </comment>
    <comment ref="K36" authorId="0" shapeId="0" xr:uid="{00000000-0006-0000-0500-000006000000}">
      <text>
        <r>
          <rPr>
            <b/>
            <sz val="9"/>
            <color indexed="81"/>
            <rFont val="Tahoma"/>
            <family val="2"/>
          </rPr>
          <t>Michael Quinton:</t>
        </r>
        <r>
          <rPr>
            <sz val="9"/>
            <color indexed="81"/>
            <rFont val="Tahoma"/>
            <family val="2"/>
          </rPr>
          <t xml:space="preserve">
Remove De-delegation 01.04.18</t>
        </r>
      </text>
    </comment>
    <comment ref="AF36" authorId="0" shapeId="0" xr:uid="{00000000-0006-0000-0500-000007000000}">
      <text>
        <r>
          <rPr>
            <b/>
            <sz val="9"/>
            <color indexed="81"/>
            <rFont val="Tahoma"/>
            <family val="2"/>
          </rPr>
          <t>Michael Quinton:</t>
        </r>
        <r>
          <rPr>
            <sz val="9"/>
            <color indexed="81"/>
            <rFont val="Tahoma"/>
            <family val="2"/>
          </rPr>
          <t xml:space="preserve">
Remove De-delegation 01.04.18</t>
        </r>
      </text>
    </comment>
    <comment ref="K50" authorId="0" shapeId="0" xr:uid="{00000000-0006-0000-0500-000008000000}">
      <text>
        <r>
          <rPr>
            <b/>
            <sz val="9"/>
            <color indexed="81"/>
            <rFont val="Tahoma"/>
            <family val="2"/>
          </rPr>
          <t>Michael Quinton:</t>
        </r>
        <r>
          <rPr>
            <sz val="9"/>
            <color indexed="81"/>
            <rFont val="Tahoma"/>
            <family val="2"/>
          </rPr>
          <t xml:space="preserve">
Remove De-delegation 01.04.18
</t>
        </r>
      </text>
    </comment>
    <comment ref="AF50" authorId="0" shapeId="0" xr:uid="{00000000-0006-0000-0500-000009000000}">
      <text>
        <r>
          <rPr>
            <b/>
            <sz val="9"/>
            <color indexed="81"/>
            <rFont val="Tahoma"/>
            <family val="2"/>
          </rPr>
          <t>Michael Quinton:</t>
        </r>
        <r>
          <rPr>
            <sz val="9"/>
            <color indexed="81"/>
            <rFont val="Tahoma"/>
            <family val="2"/>
          </rPr>
          <t xml:space="preserve">
Remove De-delegation 01.04.18
</t>
        </r>
      </text>
    </comment>
    <comment ref="K65" authorId="0" shapeId="0" xr:uid="{00000000-0006-0000-0500-00000A000000}">
      <text>
        <r>
          <rPr>
            <b/>
            <sz val="9"/>
            <color indexed="81"/>
            <rFont val="Tahoma"/>
            <family val="2"/>
          </rPr>
          <t>Michael Quinton:</t>
        </r>
        <r>
          <rPr>
            <sz val="9"/>
            <color indexed="81"/>
            <rFont val="Tahoma"/>
            <family val="2"/>
          </rPr>
          <t xml:space="preserve">
Remove De-delgation - 01.04.18
</t>
        </r>
      </text>
    </comment>
    <comment ref="AF65" authorId="0" shapeId="0" xr:uid="{00000000-0006-0000-0500-00000B000000}">
      <text>
        <r>
          <rPr>
            <b/>
            <sz val="9"/>
            <color indexed="81"/>
            <rFont val="Tahoma"/>
            <family val="2"/>
          </rPr>
          <t>Michael Quinton:</t>
        </r>
        <r>
          <rPr>
            <sz val="9"/>
            <color indexed="81"/>
            <rFont val="Tahoma"/>
            <family val="2"/>
          </rPr>
          <t xml:space="preserve">
Remove De-delgation - 01.04.18
</t>
        </r>
      </text>
    </comment>
    <comment ref="K73" authorId="0" shapeId="0" xr:uid="{00000000-0006-0000-0500-00000C000000}">
      <text>
        <r>
          <rPr>
            <b/>
            <sz val="9"/>
            <color indexed="81"/>
            <rFont val="Tahoma"/>
            <family val="2"/>
          </rPr>
          <t>Michael Quinton:</t>
        </r>
        <r>
          <rPr>
            <sz val="9"/>
            <color indexed="81"/>
            <rFont val="Tahoma"/>
            <family val="2"/>
          </rPr>
          <t xml:space="preserve">
Remove De-delegation - 01.04.18
</t>
        </r>
      </text>
    </comment>
    <comment ref="AF73" authorId="0" shapeId="0" xr:uid="{00000000-0006-0000-0500-00000D000000}">
      <text>
        <r>
          <rPr>
            <b/>
            <sz val="9"/>
            <color indexed="81"/>
            <rFont val="Tahoma"/>
            <family val="2"/>
          </rPr>
          <t>Michael Quinton:</t>
        </r>
        <r>
          <rPr>
            <sz val="9"/>
            <color indexed="81"/>
            <rFont val="Tahoma"/>
            <family val="2"/>
          </rPr>
          <t xml:space="preserve">
Remove De-delegation - 01.04.18
</t>
        </r>
      </text>
    </comment>
    <comment ref="K209" authorId="0" shapeId="0" xr:uid="{00000000-0006-0000-0500-00000E000000}">
      <text>
        <r>
          <rPr>
            <b/>
            <sz val="9"/>
            <color indexed="81"/>
            <rFont val="Tahoma"/>
            <family val="2"/>
          </rPr>
          <t>Michael Quinton:</t>
        </r>
        <r>
          <rPr>
            <sz val="9"/>
            <color indexed="81"/>
            <rFont val="Tahoma"/>
            <family val="2"/>
          </rPr>
          <t xml:space="preserve">
Remove De-delegation - 01.04.18</t>
        </r>
      </text>
    </comment>
    <comment ref="AF209" authorId="0" shapeId="0" xr:uid="{00000000-0006-0000-0500-00000F000000}">
      <text>
        <r>
          <rPr>
            <b/>
            <sz val="9"/>
            <color indexed="81"/>
            <rFont val="Tahoma"/>
            <family val="2"/>
          </rPr>
          <t>Michael Quinton:</t>
        </r>
        <r>
          <rPr>
            <sz val="9"/>
            <color indexed="81"/>
            <rFont val="Tahoma"/>
            <family val="2"/>
          </rPr>
          <t xml:space="preserve">
Remove De-delegation - 01.04.18</t>
        </r>
      </text>
    </comment>
    <comment ref="S328" authorId="0" shapeId="0" xr:uid="{00000000-0006-0000-0500-000010000000}">
      <text>
        <r>
          <rPr>
            <b/>
            <sz val="9"/>
            <color indexed="81"/>
            <rFont val="Tahoma"/>
            <family val="2"/>
          </rPr>
          <t>Michael Quinton:</t>
        </r>
        <r>
          <rPr>
            <sz val="9"/>
            <color indexed="81"/>
            <rFont val="Tahoma"/>
            <family val="2"/>
          </rPr>
          <t xml:space="preserve">
Removing full year de-delegation from 1st April Conversions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KONTIDOU, Fani</author>
  </authors>
  <commentList>
    <comment ref="D6" authorId="0" shapeId="0" xr:uid="{00000000-0006-0000-0800-000001000000}">
      <text>
        <r>
          <rPr>
            <sz val="8"/>
            <color indexed="81"/>
            <rFont val="Tahoma"/>
            <family val="2"/>
          </rPr>
          <t xml:space="preserve">The units refer to the eligible proportion of NOR multiplied by the fringe factor where applicable. For the Lump sum and Sparsity the units refer to the number of schools  multiplied by the fringe factor where applicable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jgilmore-pyle</author>
    <author>PAREKH, Mukesh</author>
    <author>BAXTER, William</author>
    <author>KONTIDOU, Fani</author>
  </authors>
  <commentList>
    <comment ref="AG4" authorId="0" shapeId="0" xr:uid="{00000000-0006-0000-0B00-000001000000}">
      <text>
        <r>
          <rPr>
            <sz val="8"/>
            <color indexed="81"/>
            <rFont val="Tahoma"/>
            <family val="2"/>
          </rPr>
          <t xml:space="preserve">The sum of the pupil-led factors (columns E:AD) plus lump sum and sparsity factor (columns AE, AF and AL)  multiplied by the Fringe Factor (Adjusted Factors column H)-1
</t>
        </r>
        <r>
          <rPr>
            <sz val="9"/>
            <color indexed="81"/>
            <rFont val="Tahoma"/>
            <family val="2"/>
          </rPr>
          <t xml:space="preserve">
</t>
        </r>
      </text>
    </comment>
    <comment ref="AR4" authorId="1" shapeId="0" xr:uid="{00000000-0006-0000-0B00-000002000000}">
      <text>
        <r>
          <rPr>
            <sz val="8"/>
            <color indexed="81"/>
            <rFont val="Tahoma"/>
            <family val="2"/>
          </rPr>
          <t xml:space="preserve">Sum of columns E to G
</t>
        </r>
      </text>
    </comment>
    <comment ref="AS4" authorId="1" shapeId="0" xr:uid="{00000000-0006-0000-0B00-000003000000}">
      <text>
        <r>
          <rPr>
            <sz val="8"/>
            <color indexed="81"/>
            <rFont val="Tahoma"/>
            <family val="2"/>
          </rPr>
          <t xml:space="preserve">Sum of columns H to AD
</t>
        </r>
      </text>
    </comment>
    <comment ref="AT4" authorId="1" shapeId="0" xr:uid="{00000000-0006-0000-0B00-000004000000}">
      <text>
        <r>
          <rPr>
            <sz val="8"/>
            <color indexed="81"/>
            <rFont val="Tahoma"/>
            <family val="2"/>
          </rPr>
          <t xml:space="preserve">Sum of columns AE to AP
</t>
        </r>
      </text>
    </comment>
    <comment ref="AU4" authorId="1" shapeId="0" xr:uid="{00000000-0006-0000-0B00-000005000000}">
      <text>
        <r>
          <rPr>
            <sz val="8"/>
            <color indexed="81"/>
            <rFont val="Tahoma"/>
            <family val="2"/>
          </rPr>
          <t>% Notional SEN entered in the Proforma tab multiplied by the relevant factors</t>
        </r>
      </text>
    </comment>
    <comment ref="AV4" authorId="1" shapeId="0" xr:uid="{00000000-0006-0000-0B00-000006000000}">
      <text>
        <r>
          <rPr>
            <sz val="8"/>
            <color indexed="81"/>
            <rFont val="Tahoma"/>
            <family val="2"/>
          </rPr>
          <t>Sum of columns AQ to AS plus column AA of the Local Factors sheet (Other Adjustment to 16-17 Budget shares)</t>
        </r>
      </text>
    </comment>
    <comment ref="AW4" authorId="1" shapeId="0" xr:uid="{00000000-0006-0000-0B00-000007000000}">
      <text>
        <r>
          <rPr>
            <sz val="8"/>
            <color indexed="81"/>
            <rFont val="Tahoma"/>
            <family val="2"/>
          </rPr>
          <t xml:space="preserve">Total Schools Block funding allocated to primary phase pupils. The proportion of Primary NOR (incl reception uplift if applicable) to Total NOR has been used to apportion the funding from all the non-pupil-led factors and LAC.
</t>
        </r>
      </text>
    </comment>
    <comment ref="AX4" authorId="1" shapeId="0" xr:uid="{00000000-0006-0000-0B00-000008000000}">
      <text>
        <r>
          <rPr>
            <sz val="8"/>
            <color indexed="81"/>
            <rFont val="Tahoma"/>
            <family val="2"/>
          </rPr>
          <t xml:space="preserve">Total Schools Block funding allocated to secondary phase pupils. The proportion of Secondary NOR to Total NOR has been used to apportion the funding from all the non-pupil-led factors and LAC.
</t>
        </r>
      </text>
    </comment>
    <comment ref="AY4" authorId="2" shapeId="0" xr:uid="{00000000-0006-0000-0B00-000009000000}">
      <text>
        <r>
          <rPr>
            <sz val="9"/>
            <color indexed="81"/>
            <rFont val="Tahoma"/>
            <family val="2"/>
          </rPr>
          <t>Post MFG Budget - rates, PFI and/or split-site funding where selected</t>
        </r>
      </text>
    </comment>
    <comment ref="AZ4" authorId="2" shapeId="0" xr:uid="{00000000-0006-0000-0B00-00000A000000}">
      <text>
        <r>
          <rPr>
            <sz val="8"/>
            <color indexed="81"/>
            <rFont val="Tahoma"/>
            <family val="2"/>
          </rPr>
          <t>This is the minimum per pupil rate applied to the school.</t>
        </r>
      </text>
    </comment>
    <comment ref="BA4" authorId="2" shapeId="0" xr:uid="{00000000-0006-0000-0B00-00000B000000}">
      <text>
        <r>
          <rPr>
            <sz val="8"/>
            <color indexed="81"/>
            <rFont val="Tahoma"/>
            <family val="2"/>
          </rPr>
          <t>Minimum per pupil rate * NOR (including reception uplift where applicable).
This value is the minimum funding the school can receive (less applicable premises costs).</t>
        </r>
      </text>
    </comment>
    <comment ref="BB4" authorId="2" shapeId="0" xr:uid="{00000000-0006-0000-0B00-00000C000000}">
      <text>
        <r>
          <rPr>
            <sz val="8"/>
            <color indexed="81"/>
            <rFont val="Tahoma"/>
            <family val="2"/>
          </rPr>
          <t>Minimum funding for 18-19 - Adjusted post MFG budget where the result is greater than zero.
For middle schools this is adjusted for the year groups present and for all throughs it is adjusted by multiplying by 7/12.</t>
        </r>
      </text>
    </comment>
    <comment ref="BC4" authorId="2" shapeId="0" xr:uid="{00000000-0006-0000-0B00-00000D000000}">
      <text>
        <r>
          <rPr>
            <sz val="8"/>
            <color indexed="81"/>
            <rFont val="Tahoma"/>
            <family val="2"/>
          </rPr>
          <t>Minimum funding for 18-19 - Adjusted post MFG budget where the result is greater than zero.
For middle schools this is adjusted for the year groups present and for all throughs it is adjusted by multiplying by 5/12.</t>
        </r>
      </text>
    </comment>
    <comment ref="BD4" authorId="2" shapeId="0" xr:uid="{00000000-0006-0000-0B00-00000E000000}">
      <text>
        <r>
          <rPr>
            <sz val="9"/>
            <color indexed="81"/>
            <rFont val="Tahoma"/>
            <family val="2"/>
          </rPr>
          <t xml:space="preserve">total allocation + </t>
        </r>
        <r>
          <rPr>
            <sz val="8"/>
            <color indexed="81"/>
            <rFont val="Tahoma"/>
            <family val="2"/>
          </rPr>
          <t xml:space="preserve">additional primary and secondary funding to meet the minimum level of funding.
</t>
        </r>
      </text>
    </comment>
    <comment ref="BE4" authorId="2" shapeId="0" xr:uid="{00000000-0006-0000-0B00-00000F000000}">
      <text>
        <r>
          <rPr>
            <sz val="8"/>
            <color indexed="81"/>
            <rFont val="Tahoma"/>
            <family val="2"/>
          </rPr>
          <t>This value is only used to prevent capping and scaling reducing the post MFG budget below the minimum funding level.</t>
        </r>
      </text>
    </comment>
    <comment ref="BF4" authorId="2" shapeId="0" xr:uid="{00000000-0006-0000-0B00-000010000000}">
      <text>
        <r>
          <rPr>
            <sz val="8"/>
            <color indexed="81"/>
            <rFont val="Tahoma"/>
            <family val="2"/>
          </rPr>
          <t>This value is only used to prevent capping and scaling reducing the post MFG budget below the minimum funding level.</t>
        </r>
      </text>
    </comment>
    <comment ref="BG4" authorId="1" shapeId="0" xr:uid="{00000000-0006-0000-0B00-000011000000}">
      <text>
        <r>
          <rPr>
            <sz val="8"/>
            <color indexed="81"/>
            <rFont val="Tahoma"/>
            <family val="2"/>
          </rPr>
          <t>Total 18-19 Allocation - (Lump sum + Sparsity funding) * fringe factor - Rates - 18-19 Total MFG Approved Exclusions</t>
        </r>
      </text>
    </comment>
    <comment ref="BH4" authorId="1" shapeId="0" xr:uid="{00000000-0006-0000-0B00-000012000000}">
      <text>
        <r>
          <rPr>
            <sz val="8"/>
            <color indexed="81"/>
            <rFont val="Tahoma"/>
            <family val="2"/>
          </rPr>
          <t>18-19 MFG Budget / 18-19 Base NOR</t>
        </r>
      </text>
    </comment>
    <comment ref="BJ4" authorId="1" shapeId="0" xr:uid="{00000000-0006-0000-0B00-000013000000}">
      <text>
        <r>
          <rPr>
            <sz val="8"/>
            <color indexed="81"/>
            <rFont val="Tahoma"/>
            <family val="2"/>
          </rPr>
          <t>(18-19 MFG Unit value- 17-18 MFG Unit Value) / 17-18 MFG Unit Value</t>
        </r>
      </text>
    </comment>
    <comment ref="BK4" authorId="3" shapeId="0" xr:uid="{00000000-0006-0000-0B00-000014000000}">
      <text>
        <r>
          <rPr>
            <sz val="8"/>
            <color indexed="81"/>
            <rFont val="Tahoma"/>
            <family val="2"/>
          </rPr>
          <t>The percentage by which the 17-18 MFG Unit Value is going to be adjusted depending on the capping and scaling factors selected</t>
        </r>
      </text>
    </comment>
    <comment ref="BL4" authorId="1" shapeId="0" xr:uid="{00000000-0006-0000-0B00-000015000000}">
      <text>
        <r>
          <rPr>
            <sz val="8"/>
            <color indexed="81"/>
            <rFont val="Tahoma"/>
            <family val="2"/>
          </rPr>
          <t xml:space="preserve">MFG Value adjustment * 17-18 MFG Unit Value * 18-19 Base NOR.
Where this would take a schools budget below the minimum pupil rate the adjustment is capped to the minimum.
</t>
        </r>
      </text>
    </comment>
    <comment ref="BM4" authorId="1" shapeId="0" xr:uid="{00000000-0006-0000-0B00-000016000000}">
      <text>
        <r>
          <rPr>
            <sz val="8"/>
            <color indexed="81"/>
            <rFont val="Tahoma"/>
            <family val="2"/>
          </rPr>
          <t xml:space="preserve"> Total Allocation + 18-19 MFG adjustment</t>
        </r>
      </text>
    </comment>
    <comment ref="BN4" authorId="2" shapeId="0" xr:uid="{00000000-0006-0000-0B00-000017000000}">
      <text>
        <r>
          <rPr>
            <sz val="8"/>
            <color indexed="81"/>
            <rFont val="Tahoma"/>
            <family val="2"/>
          </rPr>
          <t>This is the minimum per pupil rate calculated using the post MFG budget (less applicable premises costs).  The value is shown for confirmation that the school is receiving at least the minimum rate.</t>
        </r>
      </text>
    </comment>
    <comment ref="BO4" authorId="2" shapeId="0" xr:uid="{00000000-0006-0000-0B00-000018000000}">
      <text>
        <r>
          <rPr>
            <sz val="8"/>
            <color indexed="81"/>
            <rFont val="Tahoma"/>
            <family val="2"/>
          </rPr>
          <t>Check that the post MFG minimum pupil rate is at least equal to the minimum rate for the school.
All entries should be equal to Y.</t>
        </r>
      </text>
    </comment>
    <comment ref="BP4" authorId="3" shapeId="0" xr:uid="{00000000-0006-0000-0B00-000019000000}">
      <text>
        <r>
          <rPr>
            <sz val="8"/>
            <color indexed="81"/>
            <rFont val="Tahoma"/>
            <family val="2"/>
          </rPr>
          <t xml:space="preserve">Post MFG Budget / 18-19 Base NOR </t>
        </r>
      </text>
    </comment>
    <comment ref="BQ4" authorId="1" shapeId="0" xr:uid="{00000000-0006-0000-0B00-00001A000000}">
      <text>
        <r>
          <rPr>
            <sz val="8"/>
            <color indexed="81"/>
            <rFont val="Tahoma"/>
            <family val="2"/>
          </rPr>
          <t>(18-19 Post MFG per pupil Budget - 17-18 Post MFG per pupil SBS) / 17-18 Post MFG per pupil SBS</t>
        </r>
      </text>
    </comment>
    <comment ref="BR4" authorId="1" shapeId="0" xr:uid="{00000000-0006-0000-0B00-00001B000000}">
      <text>
        <r>
          <rPr>
            <sz val="8"/>
            <color indexed="81"/>
            <rFont val="Tahoma"/>
            <family val="2"/>
          </rPr>
          <t xml:space="preserve">Total De-delegation as a negative value as calculated in the De-delegation sheet
</t>
        </r>
      </text>
    </comment>
    <comment ref="BS4" authorId="1" shapeId="0" xr:uid="{00000000-0006-0000-0B00-00001C000000}">
      <text>
        <r>
          <rPr>
            <sz val="8"/>
            <color indexed="81"/>
            <rFont val="Tahoma"/>
            <family val="2"/>
          </rPr>
          <t>Post MFG Budget + De-delegation</t>
        </r>
      </text>
    </comment>
    <comment ref="BT4" authorId="2" shapeId="0" xr:uid="{00000000-0006-0000-0B00-00001D000000}">
      <text>
        <r>
          <rPr>
            <sz val="9"/>
            <color indexed="81"/>
            <rFont val="Tahoma"/>
            <family val="2"/>
          </rPr>
          <t>Total amount as a negative value as calculated in the Education Functions sheet</t>
        </r>
      </text>
    </comment>
    <comment ref="BU4" authorId="2" shapeId="0" xr:uid="{00000000-0006-0000-0B00-00001E000000}">
      <text>
        <r>
          <rPr>
            <sz val="9"/>
            <color indexed="81"/>
            <rFont val="Tahoma"/>
            <family val="2"/>
          </rPr>
          <t xml:space="preserve">Post De-delegation budget + Education functions for maintained schools
</t>
        </r>
      </text>
    </comment>
  </commentList>
</comments>
</file>

<file path=xl/sharedStrings.xml><?xml version="1.0" encoding="utf-8"?>
<sst xmlns="http://schemas.openxmlformats.org/spreadsheetml/2006/main" count="32618" uniqueCount="1870">
  <si>
    <t>SCHOOL</t>
  </si>
  <si>
    <t>ACADEMY</t>
  </si>
  <si>
    <t>LAC</t>
  </si>
  <si>
    <t>EAL Primary</t>
  </si>
  <si>
    <t>EAL Secondary</t>
  </si>
  <si>
    <t>Lump Sum</t>
  </si>
  <si>
    <t>Rates</t>
  </si>
  <si>
    <t>PFI</t>
  </si>
  <si>
    <t>PRU Places</t>
  </si>
  <si>
    <t>Schools Block Allocation</t>
  </si>
  <si>
    <t>School Name:</t>
  </si>
  <si>
    <t>Prim or Sec</t>
  </si>
  <si>
    <t>School Number:</t>
  </si>
  <si>
    <t/>
  </si>
  <si>
    <t>Academy</t>
  </si>
  <si>
    <t>Pupil Led Factors</t>
  </si>
  <si>
    <t>1) Basic Entitlement Age Weighted Pupil Unit (AWPU)</t>
  </si>
  <si>
    <t>Number of Pupils</t>
  </si>
  <si>
    <t>Sub Total (£)</t>
  </si>
  <si>
    <t>Total (£)</t>
  </si>
  <si>
    <t>Reception Uplift</t>
  </si>
  <si>
    <t>Not Applied To Suffolk Formula</t>
  </si>
  <si>
    <t>Amount (£) Per Pupil</t>
  </si>
  <si>
    <t>Pupil Units</t>
  </si>
  <si>
    <t>Key Stage 3</t>
  </si>
  <si>
    <t>Key Stage 4</t>
  </si>
  <si>
    <t>2) Deprivation</t>
  </si>
  <si>
    <t>Primary Amount Per Pupil (£)</t>
  </si>
  <si>
    <t>Secondary Amount Per Pupil (£)</t>
  </si>
  <si>
    <t>Number of Eligible
Primary 
Pupils</t>
  </si>
  <si>
    <t>Number of Eligible Secondary Pupils</t>
  </si>
  <si>
    <t>5) English As An Additional Language (EAL)</t>
  </si>
  <si>
    <t>Other Factors</t>
  </si>
  <si>
    <t>Lump Sum Per Primary School (£)</t>
  </si>
  <si>
    <t>Lump Sum Per Secondary School (£)</t>
  </si>
  <si>
    <t>Tapered Sparsity Lump Sum (£)</t>
  </si>
  <si>
    <t xml:space="preserve">Total Funding for Schools Block Formula (excluding MFG Funding Total) (£) : </t>
  </si>
  <si>
    <t xml:space="preserve">Total Funding for Schools Block Formula (including MFG Funding Total) (£) : </t>
  </si>
  <si>
    <t>New Delegation Included In Basic Entitlement (1)</t>
  </si>
  <si>
    <t>De Delegation - Funding Back To Local Authority</t>
  </si>
  <si>
    <t>Primary</t>
  </si>
  <si>
    <t>ALL</t>
  </si>
  <si>
    <t>PRI</t>
  </si>
  <si>
    <t>SEC</t>
  </si>
  <si>
    <t>Total</t>
  </si>
  <si>
    <t>MFG Value</t>
  </si>
  <si>
    <t>Estimated Schools Block Allocation</t>
  </si>
  <si>
    <t>Percentages &amp; Count</t>
  </si>
  <si>
    <t>£'s</t>
  </si>
  <si>
    <t>MFG Calculation (MFG &amp; Capping)</t>
  </si>
  <si>
    <t>School Number</t>
  </si>
  <si>
    <t>=</t>
  </si>
  <si>
    <t>FUNDING BLOCKS</t>
  </si>
  <si>
    <t>DETAILS</t>
  </si>
  <si>
    <t>Early Years Block</t>
  </si>
  <si>
    <t>Total Early Years Block</t>
  </si>
  <si>
    <t>Schools Block</t>
  </si>
  <si>
    <t>Basic Entitlement</t>
  </si>
  <si>
    <t>Deprivation</t>
  </si>
  <si>
    <t>Low Cost High Incidence SEN</t>
  </si>
  <si>
    <t>English As An Additional Language (EAL)</t>
  </si>
  <si>
    <t>Mobility</t>
  </si>
  <si>
    <t>London Fringe</t>
  </si>
  <si>
    <t>Sparsity Factor</t>
  </si>
  <si>
    <t>Exceptional Factor - Rent</t>
  </si>
  <si>
    <t>Minimum Funding Guarantee (MFG)</t>
  </si>
  <si>
    <t>Total Schools Block</t>
  </si>
  <si>
    <t>High Needs Block</t>
  </si>
  <si>
    <t>Specialist Support / Special Units</t>
  </si>
  <si>
    <t>Total High Needs Block</t>
  </si>
  <si>
    <t>TOTAL DSG FUNDING</t>
  </si>
  <si>
    <t>EFA Sixth Form Funding</t>
  </si>
  <si>
    <t>Enter EFA - Financial Year Allocation</t>
  </si>
  <si>
    <t>TOTAL SCHOOL DELEGATED FUNDING</t>
  </si>
  <si>
    <t>Funding By CFR Heading</t>
  </si>
  <si>
    <t>I01 Funds delegated by the local authority (LA)</t>
  </si>
  <si>
    <t>All Formula Factors Excludes Sixth Form</t>
  </si>
  <si>
    <t>I02 Funding for sixth form students</t>
  </si>
  <si>
    <t>Sixth Form Funding</t>
  </si>
  <si>
    <t>I03 Special educational needs (SEN) and high needs funding</t>
  </si>
  <si>
    <t>Formula LCHI comes under I01</t>
  </si>
  <si>
    <t xml:space="preserve">I04 Funding for minority ethnic pupils </t>
  </si>
  <si>
    <t>Formula EAL comes under I01</t>
  </si>
  <si>
    <t>Notional SEN Budget</t>
  </si>
  <si>
    <t>Funding Through LCHI</t>
  </si>
  <si>
    <t>100 % of LCHI allocation</t>
  </si>
  <si>
    <t>Funding Through Deprivation</t>
  </si>
  <si>
    <t>50% of Deprivation allocation</t>
  </si>
  <si>
    <t>Funding Through Block</t>
  </si>
  <si>
    <t>£10,000 of block allocation</t>
  </si>
  <si>
    <t>Specialist Support / Special Unit</t>
  </si>
  <si>
    <t>Input School Estimated Pupil and Place Numbers</t>
  </si>
  <si>
    <t>Details</t>
  </si>
  <si>
    <t>See MFG For Detailed Calculation</t>
  </si>
  <si>
    <t>SCHOOL BUDGET ESTIMATION TOOL</t>
  </si>
  <si>
    <r>
      <t xml:space="preserve">1.  Complete the </t>
    </r>
    <r>
      <rPr>
        <b/>
        <sz val="10"/>
        <color theme="1"/>
        <rFont val="Arial"/>
        <family val="2"/>
      </rPr>
      <t>Pupils / Place Data Entry</t>
    </r>
    <r>
      <rPr>
        <sz val="10"/>
        <color theme="1"/>
        <rFont val="Arial"/>
        <family val="2"/>
      </rPr>
      <t xml:space="preserve"> cells with your estimated pupil and place numbers for the next two years.</t>
    </r>
  </si>
  <si>
    <r>
      <t>3.  Review your data on the</t>
    </r>
    <r>
      <rPr>
        <b/>
        <sz val="10"/>
        <color theme="1"/>
        <rFont val="Arial"/>
        <family val="2"/>
      </rPr>
      <t xml:space="preserve"> School Funding Summary</t>
    </r>
    <r>
      <rPr>
        <sz val="10"/>
        <color theme="1"/>
        <rFont val="Arial"/>
        <family val="2"/>
      </rPr>
      <t>, if you have a sixth form, include the estimated funding on the summary.</t>
    </r>
  </si>
  <si>
    <r>
      <t>4.  Complete your Strategic Financial Plan using the budget shown on the</t>
    </r>
    <r>
      <rPr>
        <b/>
        <sz val="10"/>
        <color theme="1"/>
        <rFont val="Arial"/>
        <family val="2"/>
      </rPr>
      <t xml:space="preserve"> School Funding Summary</t>
    </r>
    <r>
      <rPr>
        <sz val="10"/>
        <color theme="1"/>
        <rFont val="Arial"/>
        <family val="2"/>
      </rPr>
      <t>.</t>
    </r>
  </si>
  <si>
    <t>2.  Do not change the MFG / Capping value for future years unless specifically advised to by the Schools Accountancy Team.</t>
  </si>
  <si>
    <t>001</t>
  </si>
  <si>
    <t xml:space="preserve">Aldeburgh Primary School </t>
  </si>
  <si>
    <t>P</t>
  </si>
  <si>
    <t>S</t>
  </si>
  <si>
    <t>005</t>
  </si>
  <si>
    <t>006</t>
  </si>
  <si>
    <t>The Albert Pye Community Primary School</t>
  </si>
  <si>
    <t>007</t>
  </si>
  <si>
    <t>Ravensmere Infant School</t>
  </si>
  <si>
    <t>008</t>
  </si>
  <si>
    <t>009</t>
  </si>
  <si>
    <t>St Benet's Catholic Primary School</t>
  </si>
  <si>
    <t>010</t>
  </si>
  <si>
    <t>Bedfield C of E VCP School</t>
  </si>
  <si>
    <t>011</t>
  </si>
  <si>
    <t>Benhall St Mary's C of E VCP School</t>
  </si>
  <si>
    <t>012</t>
  </si>
  <si>
    <t>Blundeston C of E VCP School</t>
  </si>
  <si>
    <t>013</t>
  </si>
  <si>
    <t>Bramfield C of E VCP School</t>
  </si>
  <si>
    <t>014</t>
  </si>
  <si>
    <t>Brampton C of E VCP School</t>
  </si>
  <si>
    <t>015</t>
  </si>
  <si>
    <t>Bungay Primary School</t>
  </si>
  <si>
    <t>016</t>
  </si>
  <si>
    <t>St Edmund's Catholic Primary School, Bungay</t>
  </si>
  <si>
    <t>017</t>
  </si>
  <si>
    <t>St Botolph's CEVCP School</t>
  </si>
  <si>
    <t>019</t>
  </si>
  <si>
    <t>Carlton Colville Primary School</t>
  </si>
  <si>
    <t>020</t>
  </si>
  <si>
    <t>Charsfield CEVCP School</t>
  </si>
  <si>
    <t>022</t>
  </si>
  <si>
    <t>023</t>
  </si>
  <si>
    <t>Coldfair Green CP School</t>
  </si>
  <si>
    <t>025</t>
  </si>
  <si>
    <t>Sir Robert Hitcham's CEVAP School, Debenham</t>
  </si>
  <si>
    <t>026</t>
  </si>
  <si>
    <t>Dennington CEVCP School</t>
  </si>
  <si>
    <t>029</t>
  </si>
  <si>
    <t>Earl Soham Community Primary School</t>
  </si>
  <si>
    <t>030</t>
  </si>
  <si>
    <t>Easton Community Primary School</t>
  </si>
  <si>
    <t>031</t>
  </si>
  <si>
    <t>St Peter and St Paul CEVAP School</t>
  </si>
  <si>
    <t>035</t>
  </si>
  <si>
    <t>Sir Robert Hitcham's CEVAP School, Framlingham</t>
  </si>
  <si>
    <t>036</t>
  </si>
  <si>
    <t>Fressingfield CEVCP School</t>
  </si>
  <si>
    <t>038</t>
  </si>
  <si>
    <t>Gislingham CEVCP School</t>
  </si>
  <si>
    <t>041</t>
  </si>
  <si>
    <t>Edgar Sewter Community Primary School</t>
  </si>
  <si>
    <t>042</t>
  </si>
  <si>
    <t>Helmingham Community Primary School</t>
  </si>
  <si>
    <t>044</t>
  </si>
  <si>
    <t>Holton St Peter Community Primary School</t>
  </si>
  <si>
    <t>045</t>
  </si>
  <si>
    <t>St Edmund's Primary School, Hoxne</t>
  </si>
  <si>
    <t>048</t>
  </si>
  <si>
    <t>Ilketshall St Lawrence School</t>
  </si>
  <si>
    <t>050</t>
  </si>
  <si>
    <t>Kelsale CEVCP School</t>
  </si>
  <si>
    <t>052</t>
  </si>
  <si>
    <t>Kessingland CEVCP School</t>
  </si>
  <si>
    <t>056</t>
  </si>
  <si>
    <t>All Saints CEVAP School, Laxfield</t>
  </si>
  <si>
    <t>057</t>
  </si>
  <si>
    <t>Leiston Primary School</t>
  </si>
  <si>
    <t>059</t>
  </si>
  <si>
    <t>Dell Primary School</t>
  </si>
  <si>
    <t>060</t>
  </si>
  <si>
    <t>Elm Tree Community Primary School</t>
  </si>
  <si>
    <t>061</t>
  </si>
  <si>
    <t>062</t>
  </si>
  <si>
    <t>Gunton Community Primary School</t>
  </si>
  <si>
    <t>063</t>
  </si>
  <si>
    <t>Meadow Community Primary School</t>
  </si>
  <si>
    <t>064</t>
  </si>
  <si>
    <t>Northfield St Nicholas Primary School</t>
  </si>
  <si>
    <t>065</t>
  </si>
  <si>
    <t>Poplars Community Primary School</t>
  </si>
  <si>
    <t>067</t>
  </si>
  <si>
    <t>Pakefield Primary School</t>
  </si>
  <si>
    <t>068</t>
  </si>
  <si>
    <t>Roman Hill Primary School</t>
  </si>
  <si>
    <t>070</t>
  </si>
  <si>
    <t>St Margaret's Community Primary School, Lowestoft</t>
  </si>
  <si>
    <t>072</t>
  </si>
  <si>
    <t>St Mary's RC Primary School, Lowestoft</t>
  </si>
  <si>
    <t>073</t>
  </si>
  <si>
    <t>074</t>
  </si>
  <si>
    <t>Woods Loke Community Primary School</t>
  </si>
  <si>
    <t>075</t>
  </si>
  <si>
    <t>Oulton Broad Primary School</t>
  </si>
  <si>
    <t>077</t>
  </si>
  <si>
    <t>Grove Primary School</t>
  </si>
  <si>
    <t>080</t>
  </si>
  <si>
    <t>Mellis CEVCP School</t>
  </si>
  <si>
    <t>081</t>
  </si>
  <si>
    <t>Mendham Primary School</t>
  </si>
  <si>
    <t>082</t>
  </si>
  <si>
    <t>Middleton Community Primary School</t>
  </si>
  <si>
    <t>084</t>
  </si>
  <si>
    <t>Occold Primary School</t>
  </si>
  <si>
    <t>086</t>
  </si>
  <si>
    <t>Palgrave CEVCP School</t>
  </si>
  <si>
    <t>092</t>
  </si>
  <si>
    <t>Reydon Primary School</t>
  </si>
  <si>
    <t>093</t>
  </si>
  <si>
    <t>Ringsfield CEVCP School</t>
  </si>
  <si>
    <t>096</t>
  </si>
  <si>
    <t>Saxmundham Primary School</t>
  </si>
  <si>
    <t>097</t>
  </si>
  <si>
    <t>Snape Community Primary School</t>
  </si>
  <si>
    <t>098</t>
  </si>
  <si>
    <t>Somerleyton Primary School</t>
  </si>
  <si>
    <t>099</t>
  </si>
  <si>
    <t>Southwold Primary School</t>
  </si>
  <si>
    <t>Stonham Aspal CEVAP School</t>
  </si>
  <si>
    <t>Stradbroke CEVCP School</t>
  </si>
  <si>
    <t>Thorndon CEVCP School</t>
  </si>
  <si>
    <t>Wenhaston Primary School</t>
  </si>
  <si>
    <t>Wetheringsett CEVCP School</t>
  </si>
  <si>
    <t>Wickham Market Community Primary School</t>
  </si>
  <si>
    <t>Wilby CEVCP School</t>
  </si>
  <si>
    <t>Worlingham CEVCP School</t>
  </si>
  <si>
    <t>Worlingworth CEVCP School</t>
  </si>
  <si>
    <t>Wortham Primary School</t>
  </si>
  <si>
    <t>Yoxford Primary School</t>
  </si>
  <si>
    <t>Sir John Leman High School</t>
  </si>
  <si>
    <t>Bungay High School</t>
  </si>
  <si>
    <t>Pakefield High School</t>
  </si>
  <si>
    <t>Debenham High School</t>
  </si>
  <si>
    <t>Thomas Mills High School</t>
  </si>
  <si>
    <t>Hartismere High School</t>
  </si>
  <si>
    <t>Alde Valley High School</t>
  </si>
  <si>
    <t>East Point Academy</t>
  </si>
  <si>
    <t>Benjamin Britten High School</t>
  </si>
  <si>
    <t xml:space="preserve">Bawdsey CEVCP School </t>
  </si>
  <si>
    <t>Bentley CEVCP School</t>
  </si>
  <si>
    <t>Bildeston Primary School</t>
  </si>
  <si>
    <t>Bramford CEVCP School</t>
  </si>
  <si>
    <t>Brooklands Primary School</t>
  </si>
  <si>
    <t>Bucklesham Primary School</t>
  </si>
  <si>
    <t>Capel St Mary CEVCP School</t>
  </si>
  <si>
    <t>Chelmondiston CEVCP School</t>
  </si>
  <si>
    <t>Claydon Primary School</t>
  </si>
  <si>
    <t>Copdock Primary School</t>
  </si>
  <si>
    <t>East Bergholt CEVCP School</t>
  </si>
  <si>
    <t>Elmsett CEVCP School</t>
  </si>
  <si>
    <t>Eyke CEVCP School</t>
  </si>
  <si>
    <t>Causton Junior School</t>
  </si>
  <si>
    <t>Colneis Junior School</t>
  </si>
  <si>
    <t>Fairfield Infant School</t>
  </si>
  <si>
    <t>Grange Community Primary School</t>
  </si>
  <si>
    <t>Kingsfleet Primary School</t>
  </si>
  <si>
    <t>Langer Primary School</t>
  </si>
  <si>
    <t>Maidstone Infant School</t>
  </si>
  <si>
    <t>Grundisburgh Primary School</t>
  </si>
  <si>
    <t>Beaumont Community Primary School</t>
  </si>
  <si>
    <t>Hadleigh Community Primary School</t>
  </si>
  <si>
    <t>St Mary's CEVAP School, Hadleigh</t>
  </si>
  <si>
    <t>Henley Primary School</t>
  </si>
  <si>
    <t>Hintlesham and Chattisham CEVCP School</t>
  </si>
  <si>
    <t>Holbrook Primary School</t>
  </si>
  <si>
    <t>Hollesley Primary School</t>
  </si>
  <si>
    <t>Broke Hall Community Primary School</t>
  </si>
  <si>
    <t>Britannia Primary School and Nursery</t>
  </si>
  <si>
    <t>Castle Hill Infant School</t>
  </si>
  <si>
    <t>Castle Hill Junior School</t>
  </si>
  <si>
    <t>The Oaks Community Primary School</t>
  </si>
  <si>
    <t>Cliff Lane Primary School</t>
  </si>
  <si>
    <t>Clifford Road Primary School</t>
  </si>
  <si>
    <t>Dale Hall Community Primary School</t>
  </si>
  <si>
    <t>The Willows Primary School</t>
  </si>
  <si>
    <t>Halifax Primary School</t>
  </si>
  <si>
    <t>Handford Hall Primary School</t>
  </si>
  <si>
    <t>Hillside Community Primary School</t>
  </si>
  <si>
    <t>Murrayfield Community Primary School</t>
  </si>
  <si>
    <t>Ravenswood Primary School</t>
  </si>
  <si>
    <t>Pipers Vale Community Primary School</t>
  </si>
  <si>
    <t>Ranelagh Primary School</t>
  </si>
  <si>
    <t>Rose Hill Primary School</t>
  </si>
  <si>
    <t>Rushmere Hall Primary School</t>
  </si>
  <si>
    <t>St Helen's Primary School</t>
  </si>
  <si>
    <t>St John's CEVAP School</t>
  </si>
  <si>
    <t>St Margaret's CEVAP School, Ipswich</t>
  </si>
  <si>
    <t>St Mark's Catholic Primary School</t>
  </si>
  <si>
    <t>St Matthew's CEVAP School</t>
  </si>
  <si>
    <t>St Mary's Catholic Primary School, Ipswich</t>
  </si>
  <si>
    <t>St Pancras Catholic Primary School</t>
  </si>
  <si>
    <t>Sidegate Primary School</t>
  </si>
  <si>
    <t>Springfield Infant and Nursery School</t>
  </si>
  <si>
    <t>Springfield Junior School</t>
  </si>
  <si>
    <t>Sprites Primary School</t>
  </si>
  <si>
    <t>Whitehouse Community Primary School</t>
  </si>
  <si>
    <t>Whitton Community Primary School</t>
  </si>
  <si>
    <t>Cedarwood Community Primary School</t>
  </si>
  <si>
    <t>Kersey CEVCP School</t>
  </si>
  <si>
    <t>Heath Primary School</t>
  </si>
  <si>
    <t>Bealings School</t>
  </si>
  <si>
    <t>Birchwood Primary School</t>
  </si>
  <si>
    <t>Gorseland Primary School</t>
  </si>
  <si>
    <t>Melton Primary School</t>
  </si>
  <si>
    <t>Nacton CEVCP School</t>
  </si>
  <si>
    <t>Orford CEVAP School</t>
  </si>
  <si>
    <t>Otley Primary School</t>
  </si>
  <si>
    <t>Rendlesham Community Primary School</t>
  </si>
  <si>
    <t>Shotley Community Primary School</t>
  </si>
  <si>
    <t>Somersham Primary School</t>
  </si>
  <si>
    <t>Sproughton CEVCP School</t>
  </si>
  <si>
    <t>Stratford St Mary Primary School</t>
  </si>
  <si>
    <t>Stutton CEVCP School</t>
  </si>
  <si>
    <t>Tattingstone CEVCP School</t>
  </si>
  <si>
    <t>Trimley St Martin Primary School</t>
  </si>
  <si>
    <t>Trimley St Mary Primary School</t>
  </si>
  <si>
    <t>Waldringfield Primary School</t>
  </si>
  <si>
    <t>Whatfield CEVCP School</t>
  </si>
  <si>
    <t>Witnesham Primary School</t>
  </si>
  <si>
    <t>Sandlings Primary School</t>
  </si>
  <si>
    <t>Woodbridge Primary School</t>
  </si>
  <si>
    <t>Kyson Primary School</t>
  </si>
  <si>
    <t>St Mary's CEVAP School, Woodbridge</t>
  </si>
  <si>
    <t>Felixstowe Academy</t>
  </si>
  <si>
    <t>Claydon High School</t>
  </si>
  <si>
    <t>East Bergholt High School</t>
  </si>
  <si>
    <t>Hadleigh High School</t>
  </si>
  <si>
    <t>Holbrook High School</t>
  </si>
  <si>
    <t>Copleston High School</t>
  </si>
  <si>
    <t>Ipswich Academy</t>
  </si>
  <si>
    <t>Northgate High School</t>
  </si>
  <si>
    <t>Stoke High School</t>
  </si>
  <si>
    <t>St Alban's Catholic High School</t>
  </si>
  <si>
    <t>Ormiston Endeavour Academy</t>
  </si>
  <si>
    <t>Westbourne Sports College</t>
  </si>
  <si>
    <t>Kesgrave High School</t>
  </si>
  <si>
    <t>Farlingaye High School</t>
  </si>
  <si>
    <t xml:space="preserve">Acton CEVCP School </t>
  </si>
  <si>
    <t xml:space="preserve">Bacton Community Primary School </t>
  </si>
  <si>
    <t>Bardwell CEVCP School</t>
  </si>
  <si>
    <t>Barnham CEVCP School</t>
  </si>
  <si>
    <t>Barningham CEVCP School</t>
  </si>
  <si>
    <t xml:space="preserve">Barrow CEVCP School </t>
  </si>
  <si>
    <t>Boxford CEVCP School</t>
  </si>
  <si>
    <t>Forest Academy</t>
  </si>
  <si>
    <t>Bures CEVCP School</t>
  </si>
  <si>
    <t>The Glade Community Primary School</t>
  </si>
  <si>
    <t>Guildhall Feoffment Community Primary School</t>
  </si>
  <si>
    <t>Hardwick Primary School</t>
  </si>
  <si>
    <t>Howard Community Primary School</t>
  </si>
  <si>
    <t>Sebert Wood Community Primary School</t>
  </si>
  <si>
    <t>St Edmund's Catholic Primary School, Bury St Edmunds</t>
  </si>
  <si>
    <t>St Edmundsbury CEVAP School</t>
  </si>
  <si>
    <t>Sextons Manor Community Primary School</t>
  </si>
  <si>
    <t>Tollgate Primary School</t>
  </si>
  <si>
    <t>Westgate Community Primary School</t>
  </si>
  <si>
    <t>Abbots Green Community Primary School</t>
  </si>
  <si>
    <t>Cavendish CEVCP School</t>
  </si>
  <si>
    <t>Clare Community Primary School</t>
  </si>
  <si>
    <t>Cockfield CEVCP School</t>
  </si>
  <si>
    <t>Combs Ford Primary School</t>
  </si>
  <si>
    <t>Creeting St Mary CEVAP School</t>
  </si>
  <si>
    <t>Elmswell Community Primary School</t>
  </si>
  <si>
    <t>Elveden CEVAP School</t>
  </si>
  <si>
    <t>Glemsford Community Primary School</t>
  </si>
  <si>
    <t>Great Barton CEVCP School</t>
  </si>
  <si>
    <t>Wells Hall Community Primary School</t>
  </si>
  <si>
    <t>Pot Kiln Primary School</t>
  </si>
  <si>
    <t>Great Finborough CEVCP School</t>
  </si>
  <si>
    <t>Great Waldingfield CEVCP School</t>
  </si>
  <si>
    <t>Great Whelnetham CEVCP School</t>
  </si>
  <si>
    <t>Coupals Community Primary School</t>
  </si>
  <si>
    <t>Hartest CEVCP School</t>
  </si>
  <si>
    <t>Crawfords CEVCP School</t>
  </si>
  <si>
    <t>Burton End Community Primary School</t>
  </si>
  <si>
    <t>New Cangle Community Primary School</t>
  </si>
  <si>
    <t>Clements Community Primary School</t>
  </si>
  <si>
    <t>Westfield Community Primary School</t>
  </si>
  <si>
    <t>St Felix Roman Catholic Primary School</t>
  </si>
  <si>
    <t>Honington CEVCP School</t>
  </si>
  <si>
    <t>Hopton CEVCP School</t>
  </si>
  <si>
    <t>Hundon Community Primary School</t>
  </si>
  <si>
    <t>Ickworth Park Primary School</t>
  </si>
  <si>
    <t>Ixworth CEVCP School</t>
  </si>
  <si>
    <t>Kedington Primary School</t>
  </si>
  <si>
    <t>Lakenheath Community Primary School</t>
  </si>
  <si>
    <t>Lavenham Community Primary School</t>
  </si>
  <si>
    <t>All Saints CEVCP School, Lawshall</t>
  </si>
  <si>
    <t>Long Melford CEVCP School</t>
  </si>
  <si>
    <t>Mendlesham Community Primary School</t>
  </si>
  <si>
    <t>St Mary's CEVAP School, Mildenhall</t>
  </si>
  <si>
    <t xml:space="preserve">Beck Row Primary School </t>
  </si>
  <si>
    <t>Great Heath Primary School</t>
  </si>
  <si>
    <t>West Row Community Primary School</t>
  </si>
  <si>
    <t>Moulton CEVCP School</t>
  </si>
  <si>
    <t>Nayland Primary School</t>
  </si>
  <si>
    <t>Bosmere Community Primary School</t>
  </si>
  <si>
    <t xml:space="preserve">All Saints CEVAP School, Newmarket </t>
  </si>
  <si>
    <t>Exning Primary School</t>
  </si>
  <si>
    <t>Houldsworth Valley Primary School</t>
  </si>
  <si>
    <t>Laureate Community Primary School and Nursery</t>
  </si>
  <si>
    <t>Paddocks Primary School</t>
  </si>
  <si>
    <t>St Louis Roman Catholic Primary School</t>
  </si>
  <si>
    <t>Norton CEVCP School</t>
  </si>
  <si>
    <t>Old Newton CEVCP School</t>
  </si>
  <si>
    <t>Rattlesden CEVCP School</t>
  </si>
  <si>
    <t>Ringshall School</t>
  </si>
  <si>
    <t>Risby CEVCP School</t>
  </si>
  <si>
    <t>Rougham CEVCP School</t>
  </si>
  <si>
    <t>Stanton Community Primary School</t>
  </si>
  <si>
    <t>Stoke-by-Nayland CEVCP School</t>
  </si>
  <si>
    <t>Chilton Community Primary School</t>
  </si>
  <si>
    <t>Abbots Hall Community Primary School</t>
  </si>
  <si>
    <t>Wood Ley Community Primary School</t>
  </si>
  <si>
    <t>Cedars Park Primary School</t>
  </si>
  <si>
    <t>The Freeman Community Primary School</t>
  </si>
  <si>
    <t>St Gregory CEVCP School</t>
  </si>
  <si>
    <t>Trinity CEVAP School</t>
  </si>
  <si>
    <t>St Joseph's Roman Catholic Primary School</t>
  </si>
  <si>
    <t>Tudor CEVCP School</t>
  </si>
  <si>
    <t>Woodhall Community Primary School</t>
  </si>
  <si>
    <t>Thurlow CEVCP School</t>
  </si>
  <si>
    <t>Thurston CEVCP School</t>
  </si>
  <si>
    <t>St Christopher's CEVCP School</t>
  </si>
  <si>
    <t>Walsham-le-Willows CEVCP School</t>
  </si>
  <si>
    <t>Wickhambrook Community Primary School</t>
  </si>
  <si>
    <t>Woolpit Community Primary School</t>
  </si>
  <si>
    <t>Horringer Court Middle School</t>
  </si>
  <si>
    <t>Westley Middle School</t>
  </si>
  <si>
    <t>County Upper School</t>
  </si>
  <si>
    <t>King Edward VI CEVC Upper School</t>
  </si>
  <si>
    <t>St Benedict's Catholic School</t>
  </si>
  <si>
    <t>Samuel Ward Academy</t>
  </si>
  <si>
    <t>Thomas Gainsborough School</t>
  </si>
  <si>
    <t>Castle Manor Academy</t>
  </si>
  <si>
    <t>Newmarket College</t>
  </si>
  <si>
    <t>Stowmarket High School</t>
  </si>
  <si>
    <t>Orminston Sudbury Academy</t>
  </si>
  <si>
    <t>Thurston Community College</t>
  </si>
  <si>
    <t>Stowupland High School</t>
  </si>
  <si>
    <t>Stour Valley Community School</t>
  </si>
  <si>
    <t>IES Breckland</t>
  </si>
  <si>
    <t>Saxmundham Free School</t>
  </si>
  <si>
    <t>Beccles Free School</t>
  </si>
  <si>
    <t>Ixworth Free School</t>
  </si>
  <si>
    <t>The Ashley School</t>
  </si>
  <si>
    <t>Warren School</t>
  </si>
  <si>
    <t>Thomas Wolsey School</t>
  </si>
  <si>
    <t>The Bridge School</t>
  </si>
  <si>
    <t>Priory School</t>
  </si>
  <si>
    <t>Riverwalk School</t>
  </si>
  <si>
    <t>Hillside Special School</t>
  </si>
  <si>
    <t>Old Warren House Pupil Referral Unit</t>
  </si>
  <si>
    <t>PRU</t>
  </si>
  <si>
    <t>First Base (Lowestoft) Pupil Referral Unit</t>
  </si>
  <si>
    <t>Harbour Pupil Referral Unit</t>
  </si>
  <si>
    <t>Alderwood Pupil Referral Unit</t>
  </si>
  <si>
    <t>First Base (Ipswich) Pupil Referral Unit</t>
  </si>
  <si>
    <t>St Christopher's Pupil Referral Unit</t>
  </si>
  <si>
    <t>Parkside Pupil Referral Unit</t>
  </si>
  <si>
    <t>Westbridge Pupil Referral Unit</t>
  </si>
  <si>
    <t>Hampden House Pupil Referral Unit</t>
  </si>
  <si>
    <t>The Albany Centre Pupil Referral Unit</t>
  </si>
  <si>
    <t>The Kingsfield Centre Pupil Referral Unit</t>
  </si>
  <si>
    <t>First Base (BSE) Pupil Referral Unit</t>
  </si>
  <si>
    <t>Mill Meadow Pupil Referral Unit</t>
  </si>
  <si>
    <t>Highfield Nursery School</t>
  </si>
  <si>
    <t>Funded Financial Year</t>
  </si>
  <si>
    <t>Special Place Funding @ £10,000</t>
  </si>
  <si>
    <t>PRU Place Funding @ £10,000</t>
  </si>
  <si>
    <t>Suffolk County Council is the copyright owner of this document.  This document may not be published, distributed or reproduced in any permanent form except in accordance with permission from Suffolk County Council or as permitted by law.</t>
  </si>
  <si>
    <t>Schools Accountancy Team</t>
  </si>
  <si>
    <t>Email:   sat@suffolk.gov.uk</t>
  </si>
  <si>
    <t>Sybil Andrews Academy</t>
  </si>
  <si>
    <t>The Attic</t>
  </si>
  <si>
    <t>Stone Lodge Academy</t>
  </si>
  <si>
    <t>Churchill Free Special</t>
  </si>
  <si>
    <t>Mildenhall College Academy</t>
  </si>
  <si>
    <t xml:space="preserve">Place Farm Primary Academy </t>
  </si>
  <si>
    <t>Suffolk New Academy</t>
  </si>
  <si>
    <t>Morland Primary School</t>
  </si>
  <si>
    <t>Gusford Primary School</t>
  </si>
  <si>
    <t>Stradbroke High</t>
  </si>
  <si>
    <t>Ormiston Denes Academy</t>
  </si>
  <si>
    <t>Westwood Primary School</t>
  </si>
  <si>
    <t>Corton CEVCP School</t>
  </si>
  <si>
    <t>Beccles Primary Academy</t>
  </si>
  <si>
    <t xml:space="preserve">Barnby &amp; North Cover Community Primary </t>
  </si>
  <si>
    <t>000 - School</t>
  </si>
  <si>
    <t>VI FORM FORMULA FUNDING</t>
  </si>
  <si>
    <t>PRU Place Funding</t>
  </si>
  <si>
    <t>Spec Sch Place Funding</t>
  </si>
  <si>
    <t>TOTAL SCHOOL BLOCK FUNDING</t>
  </si>
  <si>
    <t>DE DELEGATION</t>
  </si>
  <si>
    <t>SCHOOL BLOCK WITH MFG</t>
  </si>
  <si>
    <t>Middleton County Primary</t>
  </si>
  <si>
    <t>St Felix RCVA Primary School</t>
  </si>
  <si>
    <t>Eyke Church of England Voluntary Controlled Primary School</t>
  </si>
  <si>
    <t>Murrayfield Primary School</t>
  </si>
  <si>
    <t>Woodhall C.P. School</t>
  </si>
  <si>
    <t>Houldsworth Valley Primary</t>
  </si>
  <si>
    <t>Holbrook Academy</t>
  </si>
  <si>
    <t>Westbourne Academy</t>
  </si>
  <si>
    <t>Stradbroke High School</t>
  </si>
  <si>
    <t>Benjamin Britten Academy of Music and Mathematics</t>
  </si>
  <si>
    <t>Alde Valley Academy</t>
  </si>
  <si>
    <t>Newmarket Academy</t>
  </si>
  <si>
    <t>Hartismere School</t>
  </si>
  <si>
    <t>Stoke High School - Ormiston Academy</t>
  </si>
  <si>
    <t>Ormiston Sudbury Academy</t>
  </si>
  <si>
    <t>Chantry Academy</t>
  </si>
  <si>
    <t>Cedars Park Community Primary</t>
  </si>
  <si>
    <t>The Oaks Primary School</t>
  </si>
  <si>
    <t>St Mary's RC Primary Lowestoft</t>
  </si>
  <si>
    <t>St Mary's Church Of England Primary School Woodbridge</t>
  </si>
  <si>
    <t>St Louis RCVAP School</t>
  </si>
  <si>
    <t>St Mary's CofE Academy</t>
  </si>
  <si>
    <t>Elveden Primary</t>
  </si>
  <si>
    <t>St Mary's Church of England Primary School</t>
  </si>
  <si>
    <t>Gislingham CEVC Primary School</t>
  </si>
  <si>
    <t>Sproughton Church of England Primary School</t>
  </si>
  <si>
    <t>Nacton Church of England Primary School</t>
  </si>
  <si>
    <t>Thurston CE Primary Academy</t>
  </si>
  <si>
    <t>Rattlesden C of E Primary Academy</t>
  </si>
  <si>
    <t>Great Barton Church of England Primary Academy</t>
  </si>
  <si>
    <t>Bardwell CEVC Primary</t>
  </si>
  <si>
    <t>Cliff Lane Primary</t>
  </si>
  <si>
    <t>Long Melford Church of England Primary School</t>
  </si>
  <si>
    <t>Bramfield Church of England Primary School</t>
  </si>
  <si>
    <t>Wickham Market Primary School</t>
  </si>
  <si>
    <t>St Edmund's Catholic Primary School</t>
  </si>
  <si>
    <t>Elm Tree Primary School (Academy)</t>
  </si>
  <si>
    <t>Gunton Primary Academy</t>
  </si>
  <si>
    <t>Great Heath Academy</t>
  </si>
  <si>
    <t>Tudor Church of England Primary</t>
  </si>
  <si>
    <t>Mendlesham CP</t>
  </si>
  <si>
    <t>Mendham Primary School &amp; Nursery</t>
  </si>
  <si>
    <t>Martlesham Primary Academy</t>
  </si>
  <si>
    <t>St Edmund's Primary School</t>
  </si>
  <si>
    <t>Easton Primary School</t>
  </si>
  <si>
    <t>Northfield St Nicholas Primary Academy</t>
  </si>
  <si>
    <t>Ravensmere Infants School</t>
  </si>
  <si>
    <t>The Albert Pye CP School</t>
  </si>
  <si>
    <t>Bacton Community Primary School</t>
  </si>
  <si>
    <t>Sprites Primary Academy</t>
  </si>
  <si>
    <t>St. Margarets Primary Academy</t>
  </si>
  <si>
    <t>Phoenix St. Peter Academy</t>
  </si>
  <si>
    <t>Kedington Primary</t>
  </si>
  <si>
    <t>The Dell Primary School (Academy)</t>
  </si>
  <si>
    <t>Glemsford Primary Academy</t>
  </si>
  <si>
    <t>Castle Hill Junior</t>
  </si>
  <si>
    <t>Coupals Primary Academy</t>
  </si>
  <si>
    <t>Kessingland CofE Primary Academy</t>
  </si>
  <si>
    <t>Burton End Primary Academy</t>
  </si>
  <si>
    <t>Place Farm Primary Academy</t>
  </si>
  <si>
    <t>Woolpit Primary Academy</t>
  </si>
  <si>
    <t>Wickhambrook Community Primary</t>
  </si>
  <si>
    <t>Hillside Primary</t>
  </si>
  <si>
    <t>Laureate Community Academy</t>
  </si>
  <si>
    <t>Red Oak Primary School</t>
  </si>
  <si>
    <t>Westfield Academy</t>
  </si>
  <si>
    <t>Langer Primary Academy</t>
  </si>
  <si>
    <t>Pakefield School</t>
  </si>
  <si>
    <t>St Benedict's School</t>
  </si>
  <si>
    <t>King Edward VI School</t>
  </si>
  <si>
    <t>THURSTON COMMUNITY COLLEGE</t>
  </si>
  <si>
    <t>Rendlesham Community Primary</t>
  </si>
  <si>
    <t>Abbots Green Community Primary</t>
  </si>
  <si>
    <t>St Marks Catholic Primary Schl</t>
  </si>
  <si>
    <t>St. Pancras Catholic Primary</t>
  </si>
  <si>
    <t>St. Mary's Catholic Primary</t>
  </si>
  <si>
    <t>Saint Matthew's CEVAP School</t>
  </si>
  <si>
    <t>St Margaret's CEVAP School</t>
  </si>
  <si>
    <t>St. John's CEVAP School</t>
  </si>
  <si>
    <t>All Saints CEVAP. Laxfield</t>
  </si>
  <si>
    <t>Framlingham Sir Robert Hitcham's CEVAP School</t>
  </si>
  <si>
    <t>Sir Robert Hitcham CEVAP</t>
  </si>
  <si>
    <t>Stonham Aspal Church of England Aided Primary School</t>
  </si>
  <si>
    <t>St Peter &amp; St  Paul CEVAP</t>
  </si>
  <si>
    <t>Creeting St Mary CEVAP</t>
  </si>
  <si>
    <t>St Edmunds Catholic Primary</t>
  </si>
  <si>
    <t>St. Joseph's RC Primary School</t>
  </si>
  <si>
    <t>St.Edmundsbury CEVA Primary School</t>
  </si>
  <si>
    <t>All Saints CEVA Primary</t>
  </si>
  <si>
    <t>Botesdale</t>
  </si>
  <si>
    <t>Rougham Primary School</t>
  </si>
  <si>
    <t>Bentley CEVCP</t>
  </si>
  <si>
    <t>Blundeston CEVCP School</t>
  </si>
  <si>
    <t>Worlingworth</t>
  </si>
  <si>
    <t>Capel St Mary CE Primary</t>
  </si>
  <si>
    <t>Worlingham C of E Primary School</t>
  </si>
  <si>
    <t>Wilby V.C. Primary School</t>
  </si>
  <si>
    <t>Wetheringsett V.C. Primary</t>
  </si>
  <si>
    <t>Stutton Primary</t>
  </si>
  <si>
    <t>Stradbroke VCP School</t>
  </si>
  <si>
    <t>Kelsale CEVCP</t>
  </si>
  <si>
    <t>Hintlesham and Chattisham VC</t>
  </si>
  <si>
    <t>Haughley</t>
  </si>
  <si>
    <t>Great Finborough CEVCP</t>
  </si>
  <si>
    <t>Fressingfield Primary</t>
  </si>
  <si>
    <t>East Bergholt VCP School</t>
  </si>
  <si>
    <t>Dennington CEVCP</t>
  </si>
  <si>
    <t>Corton V.A. Primary</t>
  </si>
  <si>
    <t>Charsfield C.E.V.C.P. School</t>
  </si>
  <si>
    <t>Brampton CEVCP</t>
  </si>
  <si>
    <t>Benhall St.Mary's Primary</t>
  </si>
  <si>
    <t>Bedfield CEVCP School</t>
  </si>
  <si>
    <t>Bawdsey VCP School</t>
  </si>
  <si>
    <t>Whatfield CEVC Primary School</t>
  </si>
  <si>
    <t>Walsham-le-Willows</t>
  </si>
  <si>
    <t>Moulton Primary</t>
  </si>
  <si>
    <t>All Saints' CEVCP</t>
  </si>
  <si>
    <t>Hopton CEVC Primary School</t>
  </si>
  <si>
    <t>Honington CEVCP</t>
  </si>
  <si>
    <t>Hartest CEVC Primary</t>
  </si>
  <si>
    <t>Great Whelnetham Primary School</t>
  </si>
  <si>
    <t>Gt. Waldingfield CEVCP</t>
  </si>
  <si>
    <t>Elmsett C of E VCP</t>
  </si>
  <si>
    <t>Cockfield CEVCP</t>
  </si>
  <si>
    <t xml:space="preserve"> Bures C E V C Primary School</t>
  </si>
  <si>
    <t>Boxford CEVC Primary</t>
  </si>
  <si>
    <t>Barrow Primary School</t>
  </si>
  <si>
    <t>Barningham CEVCP</t>
  </si>
  <si>
    <t>Barnham CEVC Primary School</t>
  </si>
  <si>
    <t>Acton CEVCP School</t>
  </si>
  <si>
    <t>Beaumont Community Primary Sch</t>
  </si>
  <si>
    <t>Cedarwood CP School</t>
  </si>
  <si>
    <t>Sebert Wood Comm.Primary Schoo</t>
  </si>
  <si>
    <t>Wood Ley CP School</t>
  </si>
  <si>
    <t>Stratford St. Mary Primary</t>
  </si>
  <si>
    <t>Bosmere C. P. School</t>
  </si>
  <si>
    <t>Broke Hall Primary School</t>
  </si>
  <si>
    <t>Dale Hall Community Primary</t>
  </si>
  <si>
    <t>Springfield Infant School &amp; Nursery</t>
  </si>
  <si>
    <t>Woods Loke Primary School</t>
  </si>
  <si>
    <t>The Poplars Primary School</t>
  </si>
  <si>
    <t>Abbot's Hall Primary School</t>
  </si>
  <si>
    <t>Coldfair Green C.P. School</t>
  </si>
  <si>
    <t>Chilton Community Primary</t>
  </si>
  <si>
    <t>Trimley St Martin Primary</t>
  </si>
  <si>
    <t>The Freeman CP School</t>
  </si>
  <si>
    <t>Somersham Primary</t>
  </si>
  <si>
    <t>Snape Community Primary</t>
  </si>
  <si>
    <t>Shotley C P School</t>
  </si>
  <si>
    <t>Melton Community Primary</t>
  </si>
  <si>
    <t>Ilketshall St Lawrence</t>
  </si>
  <si>
    <t>Holton St.Peter CP School</t>
  </si>
  <si>
    <t>Helmingham Primary School</t>
  </si>
  <si>
    <t>Edgar Sewter Primary School</t>
  </si>
  <si>
    <t>Fairfield Infants School</t>
  </si>
  <si>
    <t>Maidstone Infants School</t>
  </si>
  <si>
    <t>Earl Soham Community Primary</t>
  </si>
  <si>
    <t>Combs Ford County Primary</t>
  </si>
  <si>
    <t>Carlton Colville Primary</t>
  </si>
  <si>
    <t>Barnby and North Cove CP School</t>
  </si>
  <si>
    <t>Aldeburgh P School</t>
  </si>
  <si>
    <t>Glade Community Primary School</t>
  </si>
  <si>
    <t>Wells Hall Community Primary</t>
  </si>
  <si>
    <t>Howard Primary School</t>
  </si>
  <si>
    <t>Morland CEVA Primary School</t>
  </si>
  <si>
    <t>Sexton's Manor CP School</t>
  </si>
  <si>
    <t>Westgate Community Primary</t>
  </si>
  <si>
    <t>Guildhall Feoffment CP School</t>
  </si>
  <si>
    <t>Stanton Community Primary</t>
  </si>
  <si>
    <t>West Row County Primary</t>
  </si>
  <si>
    <t>Beck Row Primary</t>
  </si>
  <si>
    <t>Trinity Church of England Voluntary Aided Primary School</t>
  </si>
  <si>
    <t>Lavenham Com Primary School</t>
  </si>
  <si>
    <t>Lakenheath Community Primary</t>
  </si>
  <si>
    <t>Hundon County Primary School</t>
  </si>
  <si>
    <t>Elmswell C P School</t>
  </si>
  <si>
    <t>Capital Carryforward</t>
  </si>
  <si>
    <t>Revenue Carryforward</t>
  </si>
  <si>
    <t>Post De-delegation and Education functions budget</t>
  </si>
  <si>
    <t>Education functions for maintained schools</t>
  </si>
  <si>
    <t>Post De-delegation budget</t>
  </si>
  <si>
    <t>De-delegation</t>
  </si>
  <si>
    <t xml:space="preserve">Year on year % Change
</t>
  </si>
  <si>
    <t>MFG Value adjustment</t>
  </si>
  <si>
    <t>MFG % change</t>
  </si>
  <si>
    <t>17-18 MFG Unit Value</t>
  </si>
  <si>
    <t>Secondary Funding</t>
  </si>
  <si>
    <t>Primary Funding</t>
  </si>
  <si>
    <t>Total Allocation</t>
  </si>
  <si>
    <t>School Factors total</t>
  </si>
  <si>
    <t>AEN Total</t>
  </si>
  <si>
    <t>Basic Entitlement Total</t>
  </si>
  <si>
    <t>Split Sites</t>
  </si>
  <si>
    <t>Sparsity Funding</t>
  </si>
  <si>
    <t>Mobility (S)</t>
  </si>
  <si>
    <t>Mobility (P)</t>
  </si>
  <si>
    <t>Low Attainment (S)</t>
  </si>
  <si>
    <t>Low Attainment (P)</t>
  </si>
  <si>
    <t>EAL (S)</t>
  </si>
  <si>
    <t>EAL (P)</t>
  </si>
  <si>
    <t>IDACI (S A)</t>
  </si>
  <si>
    <t>IDACI (S B)</t>
  </si>
  <si>
    <t>IDACI (S C)</t>
  </si>
  <si>
    <t>IDACI (S D)</t>
  </si>
  <si>
    <t>IDACI (S E)</t>
  </si>
  <si>
    <t>IDACI (S F)</t>
  </si>
  <si>
    <t>IDACI (P A)</t>
  </si>
  <si>
    <t>IDACI (P B)</t>
  </si>
  <si>
    <t>IDACI (P C)</t>
  </si>
  <si>
    <t>IDACI (P D)</t>
  </si>
  <si>
    <t>IDACI (P E)</t>
  </si>
  <si>
    <t>IDACI (P F)</t>
  </si>
  <si>
    <t>Free School Meals
(Secondary)</t>
  </si>
  <si>
    <t>Free School Meals 
(Primary)</t>
  </si>
  <si>
    <t>Basic Entitlement (KS4)</t>
  </si>
  <si>
    <t>Basic Entitlement (KS3)</t>
  </si>
  <si>
    <t>Basic Entitlement (Primary)</t>
  </si>
  <si>
    <t>School Name</t>
  </si>
  <si>
    <t>LAESTAB</t>
  </si>
  <si>
    <t>URN</t>
  </si>
  <si>
    <t>Adjusted factors match</t>
  </si>
  <si>
    <t>ssssssssssssssssssssssssssssssssssssssssss</t>
  </si>
  <si>
    <t>Fiona to provide from EY proforma</t>
  </si>
  <si>
    <t>Maintained Nursery</t>
  </si>
  <si>
    <t>Recoupment Academy</t>
  </si>
  <si>
    <t>Special</t>
  </si>
  <si>
    <t>Secondary</t>
  </si>
  <si>
    <t>Middle-deemed Secondary</t>
  </si>
  <si>
    <t>Any Notes</t>
  </si>
  <si>
    <t>Special School Places</t>
  </si>
  <si>
    <t>High Needs Places (SSC, HIUs, SLUs)</t>
  </si>
  <si>
    <t>Proportion of total NOR in Secondary phase</t>
  </si>
  <si>
    <t>Proportion of total NOR in Primary phase</t>
  </si>
  <si>
    <t>Sparsity flag</t>
  </si>
  <si>
    <t>Secondary sparsity av. Distance to 2nd school
(miles)</t>
  </si>
  <si>
    <t>Primary sparsity av. Distance to 2nd school
(miles)</t>
  </si>
  <si>
    <t>Mobility Secondary Units</t>
  </si>
  <si>
    <t>Mobility Primary Units</t>
  </si>
  <si>
    <t>Low attainment total Secondary Units</t>
  </si>
  <si>
    <t>Low Attainment Secondary Units - Y7</t>
  </si>
  <si>
    <t>Low attainment total Primary Units</t>
  </si>
  <si>
    <t>Low Attainment under old EYFSP Proportion 78</t>
  </si>
  <si>
    <t>Low Attainment under old EYFSP Proportion 73</t>
  </si>
  <si>
    <t>Low Attainment under new EYFSP Proportion</t>
  </si>
  <si>
    <t>LAC X Units</t>
  </si>
  <si>
    <t>EAL 3 Secondary Units</t>
  </si>
  <si>
    <t>EAL 2 Secondary Units</t>
  </si>
  <si>
    <t>EAL 1 Secondary Units</t>
  </si>
  <si>
    <t>EAL 3 Primary Units</t>
  </si>
  <si>
    <t>EAL 2 Primary Units</t>
  </si>
  <si>
    <t>EAL 1 Primary Units</t>
  </si>
  <si>
    <t>IDACI Secondary Units Band A</t>
  </si>
  <si>
    <t>IDACI Secondary Units Band B</t>
  </si>
  <si>
    <t>IDACI Secondary Units Band C</t>
  </si>
  <si>
    <t>IDACI Secondary Units Band D</t>
  </si>
  <si>
    <t>IDACI Secondary Units Band E</t>
  </si>
  <si>
    <t>IDACI Secondary Units Band F</t>
  </si>
  <si>
    <t>IDACI Secondary Units Band G</t>
  </si>
  <si>
    <t>IDACI Primary Units Band A</t>
  </si>
  <si>
    <t>IDACI Primary Units Band B</t>
  </si>
  <si>
    <t>IDACI Primary Units Band C</t>
  </si>
  <si>
    <t>IDACI Primary Units Band D</t>
  </si>
  <si>
    <t>IDACI Primary Units Band E</t>
  </si>
  <si>
    <t>IDACI Primary Units Band F</t>
  </si>
  <si>
    <t>IDACI Primary Units Band G</t>
  </si>
  <si>
    <t>Secondary Ever 6 Units</t>
  </si>
  <si>
    <t>Secondary FSM Units</t>
  </si>
  <si>
    <t>Primary Ever 6 Units</t>
  </si>
  <si>
    <t>Primary FSM Units</t>
  </si>
  <si>
    <t>Average Year Group Size</t>
  </si>
  <si>
    <t>Reception Difference</t>
  </si>
  <si>
    <t>NOR Y7 for calculation of the eligible pupils for the secondary prior attainment factor ONLY</t>
  </si>
  <si>
    <t>NOR KS4</t>
  </si>
  <si>
    <t>NOR KS3</t>
  </si>
  <si>
    <t>NOR Secondary</t>
  </si>
  <si>
    <t>NOR Reception</t>
  </si>
  <si>
    <t>NOR Primary</t>
  </si>
  <si>
    <t>NOR</t>
  </si>
  <si>
    <t>Number of Secondary year groups for all schools</t>
  </si>
  <si>
    <t>Number of Primary year groups for all schools</t>
  </si>
  <si>
    <t>Number of Secondary year groups for middle schools</t>
  </si>
  <si>
    <t>Number of Primary year groups for middle schools</t>
  </si>
  <si>
    <t>Academy Type</t>
  </si>
  <si>
    <t>Phase</t>
  </si>
  <si>
    <t>KS4</t>
  </si>
  <si>
    <t>KS3</t>
  </si>
  <si>
    <t>MS</t>
  </si>
  <si>
    <t>Fringe factor</t>
  </si>
  <si>
    <t>Sparsity lump sum</t>
  </si>
  <si>
    <t>Low Attainment</t>
  </si>
  <si>
    <t>IDACI Score 0.5-1</t>
  </si>
  <si>
    <t>IDACI Score 0.4-0.5</t>
  </si>
  <si>
    <t>IDACI Score 0.35-0.4</t>
  </si>
  <si>
    <t>IDACI Score 0.3- 0.35</t>
  </si>
  <si>
    <t>IDACI Score 0.25-0.3</t>
  </si>
  <si>
    <t>IDACI Score 0.2 - 0.25</t>
  </si>
  <si>
    <t>FSM</t>
  </si>
  <si>
    <t>School-level de-delegation table</t>
  </si>
  <si>
    <t>Sparsity funding</t>
  </si>
  <si>
    <t>Mobility %</t>
  </si>
  <si>
    <t>EAL 1 Secondary</t>
  </si>
  <si>
    <t>EAL 1 Primary</t>
  </si>
  <si>
    <t>Secondary low prior attainment</t>
  </si>
  <si>
    <t>LAC X March 16</t>
  </si>
  <si>
    <t>IDACI Band A</t>
  </si>
  <si>
    <t>IDACI Band B</t>
  </si>
  <si>
    <t>IDACI Band C</t>
  </si>
  <si>
    <t>IDACI Band D</t>
  </si>
  <si>
    <t>IDACI Band E</t>
  </si>
  <si>
    <t>IDACI Band F</t>
  </si>
  <si>
    <t>Secondary AWPU</t>
  </si>
  <si>
    <t>Primary AWPU</t>
  </si>
  <si>
    <t>Additional school improvement services</t>
  </si>
  <si>
    <t>Behaviour support services</t>
  </si>
  <si>
    <t>Support to underperforming ethnic minority groups and bilingual learners</t>
  </si>
  <si>
    <t xml:space="preserve">Licences/ subscriptions </t>
  </si>
  <si>
    <t>Insurance</t>
  </si>
  <si>
    <t>Contingencies</t>
  </si>
  <si>
    <t>De-delegation unit value input table</t>
  </si>
  <si>
    <t>Please enter primary and secondary unit rates against appropriate indicators. For the sparsity factor only please enter percentages.  Academies cannot de-delegate.</t>
  </si>
  <si>
    <t xml:space="preserve">001 - Aldeburgh Primary School </t>
  </si>
  <si>
    <t xml:space="preserve">005 - Barnby &amp; North Cover Community Primary </t>
  </si>
  <si>
    <t>006 - The Albert Pye Community Primary School</t>
  </si>
  <si>
    <t>007 - Ravensmere Infant School</t>
  </si>
  <si>
    <t>008 - Beccles Primary Academy</t>
  </si>
  <si>
    <t>009 - St Benet's Catholic Primary School</t>
  </si>
  <si>
    <t>010 - Bedfield C of E VCP School</t>
  </si>
  <si>
    <t>011 - Benhall St Mary's C of E VCP School</t>
  </si>
  <si>
    <t>012 - Blundeston C of E VCP School</t>
  </si>
  <si>
    <t>013 - Bramfield C of E VCP School</t>
  </si>
  <si>
    <t>014 - Brampton C of E VCP School</t>
  </si>
  <si>
    <t>015 - Bungay Primary School</t>
  </si>
  <si>
    <t>016 - St Edmund's Catholic Primary School, Bungay</t>
  </si>
  <si>
    <t>017 - St Botolph's CEVCP School</t>
  </si>
  <si>
    <t>019 - Carlton Colville Primary School</t>
  </si>
  <si>
    <t>020 - Charsfield CEVCP School</t>
  </si>
  <si>
    <t>022 - Corton CEVCP School</t>
  </si>
  <si>
    <t>023 - Coldfair Green CP School</t>
  </si>
  <si>
    <t>025 - Sir Robert Hitcham's CEVAP School, Debenham</t>
  </si>
  <si>
    <t>026 - Dennington CEVCP School</t>
  </si>
  <si>
    <t>029 - Earl Soham Community Primary School</t>
  </si>
  <si>
    <t>030 - Easton Community Primary School</t>
  </si>
  <si>
    <t>031 - St Peter and St Paul CEVAP School</t>
  </si>
  <si>
    <t>035 - Sir Robert Hitcham's CEVAP School, Framlingham</t>
  </si>
  <si>
    <t>036 - Fressingfield CEVCP School</t>
  </si>
  <si>
    <t>038 - Gislingham CEVCP School</t>
  </si>
  <si>
    <t>041 - Edgar Sewter Community Primary School</t>
  </si>
  <si>
    <t>042 - Helmingham Community Primary School</t>
  </si>
  <si>
    <t>044 - Holton St Peter Community Primary School</t>
  </si>
  <si>
    <t>045 - St Edmund's Primary School, Hoxne</t>
  </si>
  <si>
    <t>048 - Ilketshall St Lawrence School</t>
  </si>
  <si>
    <t>050 - Kelsale CEVCP School</t>
  </si>
  <si>
    <t>052 - Kessingland CEVCP School</t>
  </si>
  <si>
    <t>056 - All Saints CEVAP School, Laxfield</t>
  </si>
  <si>
    <t>057 - Leiston Primary School</t>
  </si>
  <si>
    <t>059 - Dell Primary School</t>
  </si>
  <si>
    <t>060 - Elm Tree Community Primary School</t>
  </si>
  <si>
    <t>061 - Red Oak Primary</t>
  </si>
  <si>
    <t>062 - Gunton Community Primary School</t>
  </si>
  <si>
    <t>063 - Meadow Community Primary School</t>
  </si>
  <si>
    <t>064 - Northfield St Nicholas Primary School</t>
  </si>
  <si>
    <t>065 - Poplars Community Primary School</t>
  </si>
  <si>
    <t>067 - Pakefield Primary School</t>
  </si>
  <si>
    <t>068 - Roman Hill Primary School</t>
  </si>
  <si>
    <t>070 - St Margaret's Community Primary School, Lowestoft</t>
  </si>
  <si>
    <t>072 - St Mary's RC Primary School, Lowestoft</t>
  </si>
  <si>
    <t>073 - Westwood Primary School</t>
  </si>
  <si>
    <t>074 - Woods Loke Community Primary School</t>
  </si>
  <si>
    <t>075 - Oulton Broad Primary School</t>
  </si>
  <si>
    <t>077 - Grove Primary School</t>
  </si>
  <si>
    <t>080 - Mellis CEVCP School</t>
  </si>
  <si>
    <t>081 - Mendham Primary School</t>
  </si>
  <si>
    <t>082 - Middleton Community Primary School</t>
  </si>
  <si>
    <t>084 - Occold Primary School</t>
  </si>
  <si>
    <t>086 - Palgrave CEVCP School</t>
  </si>
  <si>
    <t>092 - Reydon Primary School</t>
  </si>
  <si>
    <t>093 - Ringsfield CEVCP School</t>
  </si>
  <si>
    <t>096 - Saxmundham Primary School</t>
  </si>
  <si>
    <t>097 - Snape Community Primary School</t>
  </si>
  <si>
    <t>098 - Somerleyton Primary School</t>
  </si>
  <si>
    <t>099 - Southwold Primary School</t>
  </si>
  <si>
    <t>101 - Stonham Aspal CEVAP School</t>
  </si>
  <si>
    <t>102 - Stradbroke CEVCP School</t>
  </si>
  <si>
    <t>106 - Thorndon CEVCP School</t>
  </si>
  <si>
    <t>109 - Wenhaston Primary School</t>
  </si>
  <si>
    <t>110 - Wetheringsett CEVCP School</t>
  </si>
  <si>
    <t>111 - Wickham Market Community Primary School</t>
  </si>
  <si>
    <t>112 - Wilby CEVCP School</t>
  </si>
  <si>
    <t>113 - Worlingham CEVCP School</t>
  </si>
  <si>
    <t>114 - Worlingworth CEVCP School</t>
  </si>
  <si>
    <t>115 - Wortham Primary School</t>
  </si>
  <si>
    <t>155 - Sir John Leman High School</t>
  </si>
  <si>
    <t>156 - Bungay High School</t>
  </si>
  <si>
    <t>157 - Pakefield High School</t>
  </si>
  <si>
    <t>159 - Debenham High School</t>
  </si>
  <si>
    <t>165 - Thomas Mills High School</t>
  </si>
  <si>
    <t>166 - Hartismere High School</t>
  </si>
  <si>
    <t>167 - Alde Valley High School</t>
  </si>
  <si>
    <t>169 - Ormiston Denes Academy</t>
  </si>
  <si>
    <t>170 - East Point Academy</t>
  </si>
  <si>
    <t>171 - Benjamin Britten High School</t>
  </si>
  <si>
    <t>175 - Stradbroke High</t>
  </si>
  <si>
    <t xml:space="preserve">202 - Bawdsey CEVCP School </t>
  </si>
  <si>
    <t>203 - Bentley CEVCP School</t>
  </si>
  <si>
    <t>205 - Bildeston Primary School</t>
  </si>
  <si>
    <t>206 - Bramford CEVCP School</t>
  </si>
  <si>
    <t>208 - Brooklands Primary School</t>
  </si>
  <si>
    <t>211 - Bucklesham Primary School</t>
  </si>
  <si>
    <t>216 - Capel St Mary CEVCP School</t>
  </si>
  <si>
    <t>217 - Chelmondiston CEVCP School</t>
  </si>
  <si>
    <t>219 - Claydon Primary School</t>
  </si>
  <si>
    <t>220 - Copdock Primary School</t>
  </si>
  <si>
    <t>223 - East Bergholt CEVCP School</t>
  </si>
  <si>
    <t>224 - Elmsett CEVCP School</t>
  </si>
  <si>
    <t>225 - Eyke CEVCP School</t>
  </si>
  <si>
    <t>228 - Causton Junior School</t>
  </si>
  <si>
    <t>229 - Colneis Junior School</t>
  </si>
  <si>
    <t>230 - Fairfield Infant School</t>
  </si>
  <si>
    <t>231 - Grange Community Primary School</t>
  </si>
  <si>
    <t>232 - Kingsfleet Primary School</t>
  </si>
  <si>
    <t>233 - Langer Primary School</t>
  </si>
  <si>
    <t>234 - Maidstone Infant School</t>
  </si>
  <si>
    <t>237 - Grundisburgh Primary School</t>
  </si>
  <si>
    <t>238 - Beaumont Community Primary School</t>
  </si>
  <si>
    <t>239 - Hadleigh Community Primary School</t>
  </si>
  <si>
    <t>240 - St Mary's CEVAP School, Hadleigh</t>
  </si>
  <si>
    <t>242 - Henley Primary School</t>
  </si>
  <si>
    <t>243 - Hintlesham and Chattisham CEVCP School</t>
  </si>
  <si>
    <t>245 - Holbrook Primary School</t>
  </si>
  <si>
    <t>246 - Hollesley Primary School</t>
  </si>
  <si>
    <t>249 - Broke Hall Community Primary School</t>
  </si>
  <si>
    <t>250 - Britannia Primary School and Nursery</t>
  </si>
  <si>
    <t>251 - Castle Hill Infant School</t>
  </si>
  <si>
    <t>252 - Castle Hill Junior School</t>
  </si>
  <si>
    <t>253 - The Oaks Community Primary School</t>
  </si>
  <si>
    <t>256 - Cliff Lane Primary School</t>
  </si>
  <si>
    <t>258 - Clifford Road Primary School</t>
  </si>
  <si>
    <t>259 - Dale Hall Community Primary School</t>
  </si>
  <si>
    <t>260 - The Willows Primary School</t>
  </si>
  <si>
    <t>262 - Gusford Primary School</t>
  </si>
  <si>
    <t>263 - Halifax Primary School</t>
  </si>
  <si>
    <t>264 - Handford Hall Primary School</t>
  </si>
  <si>
    <t>267 - Hillside Community Primary School</t>
  </si>
  <si>
    <t>269 - Morland Primary School</t>
  </si>
  <si>
    <t>270 - Murrayfield Community Primary School</t>
  </si>
  <si>
    <t>273 - Ravenswood Primary School</t>
  </si>
  <si>
    <t>274 - Pipers Vale Community Primary School</t>
  </si>
  <si>
    <t>275 - Ranelagh Primary School</t>
  </si>
  <si>
    <t>279 - Rose Hill Primary School</t>
  </si>
  <si>
    <t>281 - Rushmere Hall Primary School</t>
  </si>
  <si>
    <t>283 - St Helen's Primary School</t>
  </si>
  <si>
    <t>284 - St John's CEVAP School</t>
  </si>
  <si>
    <t>285 - St Margaret's CEVAP School, Ipswich</t>
  </si>
  <si>
    <t>287 - St Mark's Catholic Primary School</t>
  </si>
  <si>
    <t>288 - St Matthew's CEVAP School</t>
  </si>
  <si>
    <t>289 - St Mary's Catholic Primary School, Ipswich</t>
  </si>
  <si>
    <t>291 - St Pancras Catholic Primary School</t>
  </si>
  <si>
    <t>292 - Sidegate Primary School</t>
  </si>
  <si>
    <t>293 - Springfield Infant and Nursery School</t>
  </si>
  <si>
    <t>294 - Springfield Junior School</t>
  </si>
  <si>
    <t>295 - Sprites Primary School</t>
  </si>
  <si>
    <t>300 - Whitehouse Community Primary School</t>
  </si>
  <si>
    <t>303 - Whitton Community Primary School</t>
  </si>
  <si>
    <t>307 - Cedarwood Community Primary School</t>
  </si>
  <si>
    <t>308 - Kersey CEVCP School</t>
  </si>
  <si>
    <t>309 - Heath Primary School</t>
  </si>
  <si>
    <t>310 - Bealings School</t>
  </si>
  <si>
    <t>311 - Birchwood Primary School</t>
  </si>
  <si>
    <t>312 - Martlesham Primary School</t>
  </si>
  <si>
    <t>313 - Gorseland Primary School</t>
  </si>
  <si>
    <t>314 - Melton Primary School</t>
  </si>
  <si>
    <t>316 - Nacton CEVCP School</t>
  </si>
  <si>
    <t>317 - Orford CEVAP School</t>
  </si>
  <si>
    <t>318 - Otley Primary School</t>
  </si>
  <si>
    <t>320 - Rendlesham Community Primary School</t>
  </si>
  <si>
    <t>322 - Shotley Community Primary School</t>
  </si>
  <si>
    <t>324 - Somersham Primary School</t>
  </si>
  <si>
    <t>325 - Sproughton CEVCP School</t>
  </si>
  <si>
    <t>327 - Stratford St Mary Primary School</t>
  </si>
  <si>
    <t>328 - Stutton CEVCP School</t>
  </si>
  <si>
    <t>331 - Tattingstone CEVCP School</t>
  </si>
  <si>
    <t>332 - Trimley St Martin Primary School</t>
  </si>
  <si>
    <t>333 - Trimley St Mary Primary School</t>
  </si>
  <si>
    <t>337 - Waldringfield Primary School</t>
  </si>
  <si>
    <t>338 - Whatfield CEVCP School</t>
  </si>
  <si>
    <t>339 - Witnesham Primary School</t>
  </si>
  <si>
    <t>341 - Sandlings Primary School</t>
  </si>
  <si>
    <t>342 - Woodbridge Primary School</t>
  </si>
  <si>
    <t>343 - Kyson Primary School</t>
  </si>
  <si>
    <t>344 - St Mary's CEVAP School, Woodbridge</t>
  </si>
  <si>
    <t>350 - Felixstowe Academy</t>
  </si>
  <si>
    <t>356 - Claydon High School</t>
  </si>
  <si>
    <t>357 - East Bergholt High School</t>
  </si>
  <si>
    <t>361 - Hadleigh High School</t>
  </si>
  <si>
    <t>362 - Holbrook High School</t>
  </si>
  <si>
    <t>365 - Suffolk New Academy</t>
  </si>
  <si>
    <t>366 - Copleston High School</t>
  </si>
  <si>
    <t>368 - Ipswich Academy</t>
  </si>
  <si>
    <t>370 - Northgate High School</t>
  </si>
  <si>
    <t>371 - Stoke High School</t>
  </si>
  <si>
    <t>372 - St Alban's Catholic High School</t>
  </si>
  <si>
    <t>373 - Ormiston Endeavour Academy</t>
  </si>
  <si>
    <t>375 - Westbourne Sports College</t>
  </si>
  <si>
    <t>376 - Kesgrave High School</t>
  </si>
  <si>
    <t>378 - Farlingaye High School</t>
  </si>
  <si>
    <t xml:space="preserve">400 - Acton CEVCP School </t>
  </si>
  <si>
    <t xml:space="preserve">402 - Bacton Community Primary School </t>
  </si>
  <si>
    <t>404 - Bardwell CEVCP School</t>
  </si>
  <si>
    <t>405 - Barnham CEVCP School</t>
  </si>
  <si>
    <t>406 - Barningham CEVCP School</t>
  </si>
  <si>
    <t xml:space="preserve">407 - Barrow CEVCP School </t>
  </si>
  <si>
    <t>409 - Boxford CEVCP School</t>
  </si>
  <si>
    <t>411 - Forest Academy</t>
  </si>
  <si>
    <t>412 - Bures CEVCP School</t>
  </si>
  <si>
    <t>413 - The Glade Community Primary School</t>
  </si>
  <si>
    <t>415 - Guildhall Feoffment Community Primary School</t>
  </si>
  <si>
    <t>416 - Hardwick Primary School</t>
  </si>
  <si>
    <t>417 - Howard Community Primary School</t>
  </si>
  <si>
    <t>418 - Sebert Wood Community Primary School</t>
  </si>
  <si>
    <t>420 - St Edmund's Catholic Primary School, Bury St Edmunds</t>
  </si>
  <si>
    <t>421 - St Edmundsbury CEVAP School</t>
  </si>
  <si>
    <t>422 - Sextons Manor Community Primary School</t>
  </si>
  <si>
    <t>423 - Tollgate Primary School</t>
  </si>
  <si>
    <t>424 - Westgate Community Primary School</t>
  </si>
  <si>
    <t>425 - Abbots Green Community Primary School</t>
  </si>
  <si>
    <t>426 - Cavendish CEVCP School</t>
  </si>
  <si>
    <t>429 - Clare Community Primary School</t>
  </si>
  <si>
    <t>430 - Cockfield CEVCP School</t>
  </si>
  <si>
    <t>431 - Combs Ford Primary School</t>
  </si>
  <si>
    <t>432 - Creeting St Mary CEVAP School</t>
  </si>
  <si>
    <t>436 - Elmswell Community Primary School</t>
  </si>
  <si>
    <t>437 - Elveden CEVAP School</t>
  </si>
  <si>
    <t>440 - Glemsford Community Primary School</t>
  </si>
  <si>
    <t>441 - Great Barton CEVCP School</t>
  </si>
  <si>
    <t>442 - Wells Hall Community Primary School</t>
  </si>
  <si>
    <t>443 - Pot Kiln Primary School</t>
  </si>
  <si>
    <t>444 - Great Finborough CEVCP School</t>
  </si>
  <si>
    <t>445 - Great Waldingfield CEVCP School</t>
  </si>
  <si>
    <t>446 - Great Whelnetham CEVCP School</t>
  </si>
  <si>
    <t>447 - Coupals Community Primary School</t>
  </si>
  <si>
    <t>448 - Hartest CEVCP School</t>
  </si>
  <si>
    <t>449 - Crawfords CEVCP School</t>
  </si>
  <si>
    <t>450 - Burton End Community Primary School</t>
  </si>
  <si>
    <t>451 - New Cangle Community Primary School</t>
  </si>
  <si>
    <t>452 - Clements Community Primary School</t>
  </si>
  <si>
    <t>453 - Westfield Community Primary School</t>
  </si>
  <si>
    <t xml:space="preserve">454 - Place Farm Primary Academy </t>
  </si>
  <si>
    <t>455 - St Felix Roman Catholic Primary School</t>
  </si>
  <si>
    <t>457 - Honington CEVCP School</t>
  </si>
  <si>
    <t>458 - Hopton CEVCP School</t>
  </si>
  <si>
    <t>460 - Hundon Community Primary School</t>
  </si>
  <si>
    <t>461 - Ickworth Park Primary School</t>
  </si>
  <si>
    <t>464 - Ixworth CEVCP School</t>
  </si>
  <si>
    <t>465 - Kedington Primary School</t>
  </si>
  <si>
    <t>466 - Lakenheath Community Primary School</t>
  </si>
  <si>
    <t>467 - Lavenham Community Primary School</t>
  </si>
  <si>
    <t>468 - All Saints CEVCP School, Lawshall</t>
  </si>
  <si>
    <t>469 - Long Melford CEVCP School</t>
  </si>
  <si>
    <t>471 - Mendlesham Community Primary School</t>
  </si>
  <si>
    <t>472 - St Mary's CEVAP School, Mildenhall</t>
  </si>
  <si>
    <t xml:space="preserve">473 - Beck Row Primary School </t>
  </si>
  <si>
    <t>474 - Great Heath Primary School</t>
  </si>
  <si>
    <t>476 - West Row Community Primary School</t>
  </si>
  <si>
    <t>478 - Moulton CEVCP School</t>
  </si>
  <si>
    <t>479 - Nayland Primary School</t>
  </si>
  <si>
    <t>480 - Bosmere Community Primary School</t>
  </si>
  <si>
    <t xml:space="preserve">481 - All Saints CEVAP School, Newmarket </t>
  </si>
  <si>
    <t>482 - Exning Primary School</t>
  </si>
  <si>
    <t>483 - Houldsworth Valley Primary School</t>
  </si>
  <si>
    <t>484 - Laureate Community Primary School and Nursery</t>
  </si>
  <si>
    <t>486 - Paddocks Primary School</t>
  </si>
  <si>
    <t>487 - St Louis Roman Catholic Primary School</t>
  </si>
  <si>
    <t>488 - Norton CEVCP School</t>
  </si>
  <si>
    <t>489 - Old Newton CEVCP School</t>
  </si>
  <si>
    <t>492 - Rattlesden CEVCP School</t>
  </si>
  <si>
    <t>494 - Ringshall School</t>
  </si>
  <si>
    <t>495 - Risby CEVCP School</t>
  </si>
  <si>
    <t>496 - Rougham CEVCP School</t>
  </si>
  <si>
    <t>499 - Stanton Community Primary School</t>
  </si>
  <si>
    <t>501 - Stoke-by-Nayland CEVCP School</t>
  </si>
  <si>
    <t>502 - Chilton Community Primary School</t>
  </si>
  <si>
    <t>503 - Abbots Hall Community Primary School</t>
  </si>
  <si>
    <t>504 - Wood Ley Community Primary School</t>
  </si>
  <si>
    <t>505 - Cedars Park Primary School</t>
  </si>
  <si>
    <t>506 - The Freeman Community Primary School</t>
  </si>
  <si>
    <t>507 - St Gregory CEVCP School</t>
  </si>
  <si>
    <t>508 - Trinity CEVAP School</t>
  </si>
  <si>
    <t>509 - St Joseph's Roman Catholic Primary School</t>
  </si>
  <si>
    <t>511 - Tudor CEVCP School</t>
  </si>
  <si>
    <t>512 - Woodhall Community Primary School</t>
  </si>
  <si>
    <t>513 - Thurlow CEVCP School</t>
  </si>
  <si>
    <t>514 - Thurston CEVCP School</t>
  </si>
  <si>
    <t>515 - St Christopher's CEVCP School</t>
  </si>
  <si>
    <t>517 - Walsham-le-Willows CEVCP School</t>
  </si>
  <si>
    <t>521 - Wickhambrook Community Primary School</t>
  </si>
  <si>
    <t>522 - Woolpit Community Primary School</t>
  </si>
  <si>
    <t>527 - Horringer Court Middle School</t>
  </si>
  <si>
    <t>531 - Westley Middle School</t>
  </si>
  <si>
    <t>551 - County Upper School</t>
  </si>
  <si>
    <t>552 - King Edward VI CEVC Upper School</t>
  </si>
  <si>
    <t>553 - St Benedict's Catholic School</t>
  </si>
  <si>
    <t>554 - Samuel Ward Academy</t>
  </si>
  <si>
    <t>555 - Thomas Gainsborough School</t>
  </si>
  <si>
    <t>556 - Castle Manor Academy</t>
  </si>
  <si>
    <t>557 - Newmarket College</t>
  </si>
  <si>
    <t>558 - Stowmarket High School</t>
  </si>
  <si>
    <t>559 - Orminston Sudbury Academy</t>
  </si>
  <si>
    <t>560 - Thurston Community College</t>
  </si>
  <si>
    <t>561 - Mildenhall College Academy</t>
  </si>
  <si>
    <t>562 - Stowupland High School</t>
  </si>
  <si>
    <t>599 - Sybil Andrews Academy</t>
  </si>
  <si>
    <t>1001 - Churchill Free Special</t>
  </si>
  <si>
    <t>195 - The Ashley School</t>
  </si>
  <si>
    <t>196 - Warren School</t>
  </si>
  <si>
    <t>393 - Stone Lodge Academy</t>
  </si>
  <si>
    <t>395 - Thomas Wolsey School</t>
  </si>
  <si>
    <t>396 - The Bridge School</t>
  </si>
  <si>
    <t>575 - Priory School</t>
  </si>
  <si>
    <t>576 - Riverwalk School</t>
  </si>
  <si>
    <t>579 - Hillside Special School</t>
  </si>
  <si>
    <t>176 - Old Warren House Pupil Referral Unit</t>
  </si>
  <si>
    <t>187 - The Attic</t>
  </si>
  <si>
    <t>189 - First Base (Lowestoft) Pupil Referral Unit</t>
  </si>
  <si>
    <t>190 - Harbour Pupil Referral Unit</t>
  </si>
  <si>
    <t>351 - Alderwood Pupil Referral Unit</t>
  </si>
  <si>
    <t>352 - First Base (Ipswich) Pupil Referral Unit</t>
  </si>
  <si>
    <t>353 - St Christopher's Pupil Referral Unit</t>
  </si>
  <si>
    <t>367 - Parkside Pupil Referral Unit</t>
  </si>
  <si>
    <t>389 - Westbridge Pupil Referral Unit</t>
  </si>
  <si>
    <t>577 - Hampden House Pupil Referral Unit</t>
  </si>
  <si>
    <t>580 - The Albany Centre Pupil Referral Unit</t>
  </si>
  <si>
    <t>584 - The Kingsfield Centre Pupil Referral Unit</t>
  </si>
  <si>
    <t>597 - First Base (BSE) Pupil Referral Unit</t>
  </si>
  <si>
    <t>266 - Highfield Nursery School</t>
  </si>
  <si>
    <t>2019-2020</t>
  </si>
  <si>
    <t>2019-2020 AMOUNT £</t>
  </si>
  <si>
    <t>Primary (Years R-6)</t>
  </si>
  <si>
    <t>Key Stage 3  (Years 7-9)</t>
  </si>
  <si>
    <t>Key Stage 4 (Years 10-11)</t>
  </si>
  <si>
    <t>IDACI Band  G</t>
  </si>
  <si>
    <t>IDACI Band  F</t>
  </si>
  <si>
    <t>IDACI Band  E</t>
  </si>
  <si>
    <t>IDACI Band  D</t>
  </si>
  <si>
    <t>IDACI Band  C</t>
  </si>
  <si>
    <t>IDACI Band  B</t>
  </si>
  <si>
    <t>IDACI Band  A</t>
  </si>
  <si>
    <t>4) Prior Attainment</t>
  </si>
  <si>
    <t>11) Minimum Funding Guarantee</t>
  </si>
  <si>
    <t>Choose School From Dropdown List</t>
  </si>
  <si>
    <t>% Change In MFG £ per pupil</t>
  </si>
  <si>
    <t>MFG Level set at</t>
  </si>
  <si>
    <t>Capping set at</t>
  </si>
  <si>
    <t>x</t>
  </si>
  <si>
    <t>+ MFG  / - Capping Adjustment</t>
  </si>
  <si>
    <t>Less De Delegation</t>
  </si>
  <si>
    <t>EFA MFG Guidance</t>
  </si>
  <si>
    <t>Please then select file and 'save as'</t>
  </si>
  <si>
    <t>Web:    Suffolk Learning - SAT</t>
  </si>
  <si>
    <t>Budget Estimate for:</t>
  </si>
  <si>
    <t>Schools Block Pupil Numbers (Mainstream Schools Only)</t>
  </si>
  <si>
    <t>High Needs Block (Place Numbers)</t>
  </si>
  <si>
    <t>A</t>
  </si>
  <si>
    <t>Number On Roll (Oct 17)</t>
  </si>
  <si>
    <t>Number On Roll (Oct 18)</t>
  </si>
  <si>
    <t>MFG 2018-19 £ per pupil</t>
  </si>
  <si>
    <t>MFG Baseline Schools Block 2018-19</t>
  </si>
  <si>
    <t>18-19 DELEGATED BUDGET</t>
  </si>
  <si>
    <t>Less 18-19 Rates</t>
  </si>
  <si>
    <t>Less 19-20 Lump Sum</t>
  </si>
  <si>
    <t>Less 19-20  Sparsity</t>
  </si>
  <si>
    <t>19-20 NEW FORMULA FUNDING SCHOOLS BLOCK</t>
  </si>
  <si>
    <t>MFG Baseline Schools Block 2019-20</t>
  </si>
  <si>
    <t>MFG 2019-20 £ per pupil</t>
  </si>
  <si>
    <t>NOR x % Change Required x 18-19 MFG £ Per Pupil</t>
  </si>
  <si>
    <t>Revised Final 19-20 Schools Block</t>
  </si>
  <si>
    <t>Early Years - Nursery Places Summer</t>
  </si>
  <si>
    <t>Early Years - Nursery Places Autumn</t>
  </si>
  <si>
    <t>Early Years - Nursery Places Spring</t>
  </si>
  <si>
    <t>Early Years Places - Summer</t>
  </si>
  <si>
    <t>Early Years Places - Autumn</t>
  </si>
  <si>
    <t>Early Years Places - Spring</t>
  </si>
  <si>
    <t>Less 19-20 Rates</t>
  </si>
  <si>
    <t>Less 19-20 Sparsity</t>
  </si>
  <si>
    <r>
      <t>5.  If you wish to see the Schools Block calculation in more detail you can do so by clicking the</t>
    </r>
    <r>
      <rPr>
        <b/>
        <sz val="10"/>
        <color theme="1"/>
        <rFont val="Arial"/>
        <family val="2"/>
      </rPr>
      <t xml:space="preserve"> Detailed Schools Block and MFG Calculation</t>
    </r>
    <r>
      <rPr>
        <sz val="10"/>
        <color theme="1"/>
        <rFont val="Arial"/>
        <family val="2"/>
      </rPr>
      <t xml:space="preserve"> button (this applies to primary and high/upper schools only)</t>
    </r>
  </si>
  <si>
    <t>% MFG To Apply To School £ Per Pupil</t>
  </si>
  <si>
    <t>% Capping To Apply To School £ Per Pupil</t>
  </si>
  <si>
    <t>Enter Estimated October 2019 Census</t>
  </si>
  <si>
    <t>Capping Scaling Value</t>
  </si>
  <si>
    <t>2020-2021 AMOUNT £</t>
  </si>
  <si>
    <t>2020-2021</t>
  </si>
  <si>
    <t>EAL 3 Primary</t>
  </si>
  <si>
    <t>EAL 3 Secondary</t>
  </si>
  <si>
    <t>3) Prior Attainment</t>
  </si>
  <si>
    <t>4) English As An Additional Language (EAL)</t>
  </si>
  <si>
    <t>5) Lump Sum</t>
  </si>
  <si>
    <t>6) Sparsity Factor</t>
  </si>
  <si>
    <t>7) Split Sites</t>
  </si>
  <si>
    <t>8) Rates</t>
  </si>
  <si>
    <t>10) Minimum Funding Guarantee</t>
  </si>
  <si>
    <t>Estimated MFG Calculation 2020-21</t>
  </si>
  <si>
    <t>6) Sparsity Factor *Assume Remain unchanged</t>
  </si>
  <si>
    <t>7) Split Sites *Assume Remain unchanged</t>
  </si>
  <si>
    <t>8) Rates *Assume Remain unchanged</t>
  </si>
  <si>
    <t>5) Lump Sum *Assume Remain unchanged</t>
  </si>
  <si>
    <t>Estimated School Block Funding Pro Forma  2019-20</t>
  </si>
  <si>
    <t>19-20 DELEGATED BUDGET</t>
  </si>
  <si>
    <t>Less 20-21 Lump Sum</t>
  </si>
  <si>
    <t>Less 20-21  Sparsity</t>
  </si>
  <si>
    <t>20-21 NEW FORMULA FUNDING SCHOOLS BLOCK</t>
  </si>
  <si>
    <t>Less 20-21 Rates</t>
  </si>
  <si>
    <t>Less 20-21 Sparsity</t>
  </si>
  <si>
    <t>MFG Baseline Schools Block 2020-21</t>
  </si>
  <si>
    <t>Number On Roll (Oct 19)</t>
  </si>
  <si>
    <t>MFG 2020-21 £ per pupil</t>
  </si>
  <si>
    <t>Revised Final 20-21 Schools Block</t>
  </si>
  <si>
    <t>SCHOOL No - Apr 1st</t>
  </si>
  <si>
    <t>EARLY YEARS FUNDING</t>
  </si>
  <si>
    <t xml:space="preserve">HIGH NEEDS BLOCK FUNDING </t>
  </si>
  <si>
    <t>TOTAL FUNDING</t>
  </si>
  <si>
    <t>Red Oak Primary</t>
  </si>
  <si>
    <t>Yoxford &amp; Peasenhall Primary School</t>
  </si>
  <si>
    <t>Martlesham Primary School</t>
  </si>
  <si>
    <t>FREE SCH</t>
  </si>
  <si>
    <t>Free School Meals Ever 6
(Primary)</t>
  </si>
  <si>
    <t>Free School Meals Ever 6
(Secondary)</t>
  </si>
  <si>
    <t>Minimum per pupil funding: adjusted total allocation (excluding selected premises costs)</t>
  </si>
  <si>
    <t>Minimum per pupil funding: minimum per pupil rate</t>
  </si>
  <si>
    <t>Minimum per pupil funding: minimum funding level</t>
  </si>
  <si>
    <t>Minimum per pupil funding: additional funding to meet the secondary minimum funding level</t>
  </si>
  <si>
    <t>Total allocation including minimum funding level adjustment</t>
  </si>
  <si>
    <t>Minimum per pupil funding: minimum allocation after capping/scaling</t>
  </si>
  <si>
    <t>Minimum per pupil funding: post MFG minimum funding per pupil rate</t>
  </si>
  <si>
    <t>Minimum per pupil funding: per pupil rate is greater than or equal to the minimum entered on the Proforma sheet?</t>
  </si>
  <si>
    <t>Y</t>
  </si>
  <si>
    <t>Sexton's Manor Community Primary School</t>
  </si>
  <si>
    <t>Morland Church of England VA Primary School</t>
  </si>
  <si>
    <t>Heath Primary School, Kesgrave</t>
  </si>
  <si>
    <t>Freeman Community Primary School</t>
  </si>
  <si>
    <t>Coldfair Green Community Primary School</t>
  </si>
  <si>
    <t>Abbot's Hall Community Primary School</t>
  </si>
  <si>
    <t>Ravenswood Community Primary School</t>
  </si>
  <si>
    <t>Cedarwood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</si>
  <si>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</si>
  <si>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</si>
  <si>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</si>
  <si>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</si>
  <si>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</si>
  <si>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</si>
  <si>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</si>
  <si>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</si>
  <si>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</si>
  <si>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</si>
  <si>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</si>
  <si>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</si>
  <si>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</si>
  <si>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</si>
  <si>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</si>
  <si>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</si>
  <si>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</si>
  <si>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</si>
  <si>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</si>
  <si>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</si>
  <si>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</si>
  <si>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</si>
  <si>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</si>
  <si>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</si>
  <si>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</si>
  <si>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Charsfield Church of England Voluntary Controlled Primary School</t>
  </si>
  <si>
    <t>Corton Church of England Voluntary Aided Primary School</t>
  </si>
  <si>
    <t>Dennington Church of England Voluntary Controlled Primary School</t>
  </si>
  <si>
    <t>East Bergholt Church of England Voluntary Controlled Primary School</t>
  </si>
  <si>
    <t>Fressingfield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</si>
  <si>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</si>
  <si>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</si>
  <si>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</si>
  <si>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</si>
  <si>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Stradbroke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</si>
  <si>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</si>
  <si>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</si>
  <si>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</si>
  <si>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</si>
  <si>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</si>
  <si>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</si>
  <si>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</si>
  <si>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</si>
  <si>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</si>
  <si>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</si>
  <si>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</si>
  <si>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</si>
  <si>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All Saints Church of England Voluntary Aided Primary School, Newmarket</t>
  </si>
  <si>
    <t>St Edmundsbury Church of England Voluntary Aided Primary School</t>
  </si>
  <si>
    <t>Creeting St Mary Church of England Voluntary Aided Primary School</t>
  </si>
  <si>
    <t>St Peter and St Paul Church of England Voluntary Aided Primary School</t>
  </si>
  <si>
    <t>Stonham Aspal Church of England Voluntary Aided Primary School</t>
  </si>
  <si>
    <t>Sir Robert Hitcham Church of England Voluntary Aided School</t>
  </si>
  <si>
    <t>Sir Robert Hitcham's Church of England Voluntary Aided Primary School</t>
  </si>
  <si>
    <t>All Saints Church of England Voluntary Aided Primary School, Laxfield</t>
  </si>
  <si>
    <t>Orford Church of England Voluntary Aided Primary School</t>
  </si>
  <si>
    <t>St John's Church of England Voluntary Aided Primary School, Ipswich</t>
  </si>
  <si>
    <t>St Margaret's Church of England Voluntary Aided Primary School, Ipswich</t>
  </si>
  <si>
    <t>St Matthew's Church of England Voluntary Aided Primary School, Ipswich</t>
  </si>
  <si>
    <t>St Pancras Catholic Primary School, Ipswich</t>
  </si>
  <si>
    <t>St Mark's Catholic Primary School, Ipswich</t>
  </si>
  <si>
    <t>King Edward VI Church of England Voluntary Controlled Upper School</t>
  </si>
  <si>
    <t>Gusford Community Primary School</t>
  </si>
  <si>
    <t>Westfield Primary Academy</t>
  </si>
  <si>
    <t>Hillside Primary School</t>
  </si>
  <si>
    <t>Kessingland Church of England Primary Academy</t>
  </si>
  <si>
    <t>Kedington Primary Academy</t>
  </si>
  <si>
    <t>Phoenix St Peter Academy</t>
  </si>
  <si>
    <t>St Margaret's Primary Academy</t>
  </si>
  <si>
    <t>Aldeburgh Primary School</t>
  </si>
  <si>
    <t>Bacton Primary School</t>
  </si>
  <si>
    <t>Mendlesham Primary School</t>
  </si>
  <si>
    <t>Tudor Church of England Primary School, Sudbury</t>
  </si>
  <si>
    <t>Elm Tree Primary School</t>
  </si>
  <si>
    <t>Springfield Infant School and Nursery</t>
  </si>
  <si>
    <t>Eyke Church of England Primary School</t>
  </si>
  <si>
    <t>Yoxford &amp; Peasenhall Primary Academy</t>
  </si>
  <si>
    <t>Woodhall Primary School</t>
  </si>
  <si>
    <t>Houldsworth Valley Primary Academy</t>
  </si>
  <si>
    <t>Beck Row Primary School</t>
  </si>
  <si>
    <t>Clements Primary Academy</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</si>
  <si>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</si>
  <si>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</si>
  <si>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</si>
  <si>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</si>
  <si>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</si>
  <si>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</si>
  <si>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Piper's Vale Primary - A Paradigm Academy</t>
  </si>
  <si>
    <t>Bardwell Church of England Voluntary Controlled Primary School</t>
  </si>
  <si>
    <t>Rattlesden Church of England Primary Academy</t>
  </si>
  <si>
    <t>Thurston Church of England Primary Academy</t>
  </si>
  <si>
    <t>Mellis Church of England  Primary School</t>
  </si>
  <si>
    <t>Old Newton Church of England Voluntary Controlled Primary School</t>
  </si>
  <si>
    <t>Palgrave Church of England Voluntary Controlled Primary School</t>
  </si>
  <si>
    <t>Ringsfield Church of England Primary School</t>
  </si>
  <si>
    <t>Gislingham Church of England Voluntary Controlled Primary School</t>
  </si>
  <si>
    <t>St Mary's Church of England Primary School, Hadleigh</t>
  </si>
  <si>
    <t>Elveden Church of England Primary Academy</t>
  </si>
  <si>
    <t>St Mary's Church of England Academy</t>
  </si>
  <si>
    <t>St Louis Roman Catholic Academy</t>
  </si>
  <si>
    <t>St Felix Roman Catholic Primary School, Haverhill</t>
  </si>
  <si>
    <t>St Mary's Church of England Primary School, Woodbridge</t>
  </si>
  <si>
    <t>St Mary's Roman Catholic Primary School</t>
  </si>
  <si>
    <t>Cedars Park Community Primary School</t>
  </si>
  <si>
    <t>Bury St Edmunds County Upper School</t>
  </si>
  <si>
    <t>Alde Valley School</t>
  </si>
  <si>
    <t>REAch2 The Limes Primary Academy (Lowestoft) E3/previously Woods Meadow (Lowestoft) E3</t>
  </si>
  <si>
    <t>The Pines (formerly Red Lodge Primary School)</t>
  </si>
  <si>
    <t>Glade Primary School</t>
  </si>
  <si>
    <t>Ixworth Church of England Voluntary Controlled Primary School</t>
  </si>
  <si>
    <t>Rougham Church of England Voluntary Controlled Primary School</t>
  </si>
  <si>
    <t>TO BE UPDATED WITH 18-19 DATA</t>
  </si>
  <si>
    <t>NOR Y1-5 for calculation of the eligible pupils for the primary prior attainment factor ONLY</t>
  </si>
  <si>
    <t>NOR Y6 for calculation of the eligible pupils for the primary prior attainment factor ONLY</t>
  </si>
  <si>
    <t>NOR Y8 for calculation of the eligible pupils for the secondary prior attainment factor ONLY</t>
  </si>
  <si>
    <t>NOR Y9-11 for calculation of the eligible pupils for the secondary prior attainment factor ONLY</t>
  </si>
  <si>
    <t>18-19 Base NOR</t>
  </si>
  <si>
    <t>Low Attainment Secondary Units - Y8</t>
  </si>
  <si>
    <t>Low Attainment Secondary Units - Y9-11</t>
  </si>
  <si>
    <t>FSM Ever 6</t>
  </si>
  <si>
    <r>
      <t xml:space="preserve">For the Sparsity factor </t>
    </r>
    <r>
      <rPr>
        <b/>
        <sz val="11"/>
        <rFont val="Calibri"/>
        <family val="2"/>
      </rPr>
      <t xml:space="preserve">only </t>
    </r>
    <r>
      <rPr>
        <sz val="11"/>
        <rFont val="Calibri"/>
        <family val="2"/>
      </rPr>
      <t xml:space="preserve">please enter a </t>
    </r>
    <r>
      <rPr>
        <b/>
        <sz val="11"/>
        <rFont val="Calibri"/>
        <family val="2"/>
      </rPr>
      <t>percentage</t>
    </r>
    <r>
      <rPr>
        <sz val="11"/>
        <rFont val="Calibri"/>
        <family val="2"/>
      </rPr>
      <t xml:space="preserve"> and not a unit value</t>
    </r>
  </si>
  <si>
    <t>De Delegation</t>
  </si>
  <si>
    <t>-26.59</t>
  </si>
  <si>
    <t>-25.27</t>
  </si>
  <si>
    <r>
      <t xml:space="preserve">Used In MFG Calculation
</t>
    </r>
    <r>
      <rPr>
        <sz val="11"/>
        <color theme="1"/>
        <rFont val="Arial"/>
        <family val="2"/>
      </rPr>
      <t>Assume MFG remains at -1.5%
Scaling to remain high - quicker transition to NFF</t>
    </r>
  </si>
  <si>
    <t>9) Rent</t>
  </si>
  <si>
    <t>9) Rent *Assume Remain unchanged</t>
  </si>
  <si>
    <t>Test</t>
  </si>
  <si>
    <t>10) Minimum Funding Level Adjustment</t>
  </si>
  <si>
    <t>Minimum per pupil funding: additional funding to meet the minimum funding level</t>
  </si>
  <si>
    <t>School A’s funding has increased from £5,000 to £5,500 per pupil</t>
  </si>
  <si>
    <t>How capping and scaling works:</t>
  </si>
  <si>
    <t>School B’s funding has increased from £5,000 to £5,500 per pupil</t>
  </si>
  <si>
    <t>School C’s funding has increased from £5,000 to £5,500 per pupil</t>
  </si>
  <si>
    <t>The local authority has set a cap at 5% with 50% scaling</t>
  </si>
  <si>
    <t>Funding increase capped at 5% of £5,000 (previous years per pupil funding) = £250</t>
  </si>
  <si>
    <t>Total increase following scaling = £125</t>
  </si>
  <si>
    <t>Total funding per pupil = £5,125</t>
  </si>
  <si>
    <t>The local authority has set a cap at 4% with 0% scaling</t>
  </si>
  <si>
    <t>Funding increase capped at 4% of £5,000 (previous years per pupil funding) = £200</t>
  </si>
  <si>
    <t>Increase above 4% (£500) not scaled back = £0</t>
  </si>
  <si>
    <t>Total increase following scaling = £200</t>
  </si>
  <si>
    <t>Total funding per pupil = £5,200</t>
  </si>
  <si>
    <t>1)</t>
  </si>
  <si>
    <t>2)</t>
  </si>
  <si>
    <t>3)</t>
  </si>
  <si>
    <t>Capping and Scaling examples</t>
  </si>
  <si>
    <t>Funding increase not capped. 0% of £5,000 (previous years per pupil funding) = £0</t>
  </si>
  <si>
    <t>Remaining increase above 5% (£250) scaled back by 50% = £125</t>
  </si>
  <si>
    <t>Local Authorities can cap and scale to control costs and remain within their overall budget (Affordability Adjustment)</t>
  </si>
  <si>
    <r>
      <rPr>
        <b/>
        <sz val="16"/>
        <color theme="1"/>
        <rFont val="Calibri"/>
        <family val="2"/>
      </rPr>
      <t>* Scale</t>
    </r>
    <r>
      <rPr>
        <sz val="16"/>
        <color theme="1"/>
        <rFont val="Calibri"/>
        <family val="2"/>
        <scheme val="minor"/>
      </rPr>
      <t>-the degree to which gains above the cap will be scaled back</t>
    </r>
  </si>
  <si>
    <r>
      <rPr>
        <b/>
        <sz val="16"/>
        <color theme="1"/>
        <rFont val="Calibri"/>
        <family val="2"/>
      </rPr>
      <t>* Cap</t>
    </r>
    <r>
      <rPr>
        <sz val="16"/>
        <color theme="1"/>
        <rFont val="Calibri"/>
        <family val="2"/>
        <scheme val="minor"/>
      </rPr>
      <t xml:space="preserve"> -the limit to which any per pupil gains in the School Budget Share will be kept by the school or academy</t>
    </r>
  </si>
  <si>
    <t>Capping and Scaling</t>
  </si>
  <si>
    <t>Click on the following link for:-</t>
  </si>
  <si>
    <t>Please note that the scaling of gains calculation can also be capped if a school is in danger of falling below the Minimum Funding Level (MFL) thresholds</t>
  </si>
  <si>
    <t>TBC</t>
  </si>
  <si>
    <t>Everitt Academy</t>
  </si>
  <si>
    <t>Scaling</t>
  </si>
  <si>
    <t>3072.35 x 327 = 1,004,632</t>
  </si>
  <si>
    <t>2019-20</t>
  </si>
  <si>
    <t xml:space="preserve">The schools block calculation is based on the same data percentages and profiles that have been used to calculate your 2019-2020 Schools Block funding.  Please note this tool is intended only to use as a guide to calculating future years budget and changes to the budget are driven primarily by changes to your pupil and place numbers.  We cannot guarantee the value of funding that is calculated as funding arrangements can continue to change in relation to the New Funding Reforms.  
Clearly MFG and Capping can play a big part in the final allocation and this is where the tool provides the most use as it continues the calculation through the next two years.  This calculation is based on the current methodolgy and based on the current MFG and Capping scaling percentages.
</t>
  </si>
  <si>
    <t>Actual
 October 2018 Census</t>
  </si>
  <si>
    <t>Enter Estimated October 2020 Census</t>
  </si>
  <si>
    <t>2021-2022</t>
  </si>
  <si>
    <t>Summary of School Delegated Funding 2019-20, 2020-21 and 2021-22</t>
  </si>
  <si>
    <t>2021-2022 AMOUNT £</t>
  </si>
  <si>
    <t>Minimum Funding Level</t>
  </si>
  <si>
    <t>MFG Calculation 2019-20</t>
  </si>
  <si>
    <t>Estimated MFG Calculation 2021-22</t>
  </si>
  <si>
    <t>20-21 DELEGATED BUDGET</t>
  </si>
  <si>
    <t>Less 21-22 Lump Sum</t>
  </si>
  <si>
    <t>Less 21-22  Sparsity</t>
  </si>
  <si>
    <t>21-22 NEW FORMULA FUNDING SCHOOLS BLOCK</t>
  </si>
  <si>
    <t>Less 21-22 Rates</t>
  </si>
  <si>
    <t>Less 21-22 Sparsity</t>
  </si>
  <si>
    <t>MFG Baseline Schools Block 2021-22</t>
  </si>
  <si>
    <t>Number On Roll (Oct 20)</t>
  </si>
  <si>
    <t>MFG 2021-22 £ per pupil</t>
  </si>
  <si>
    <t>NOR x % Change Required x 20-21 MFG £ Per Pupil</t>
  </si>
  <si>
    <t>Revised Final 21-22 Schools Block</t>
  </si>
  <si>
    <t>Estimated School Block Funding Pro Forma  2020-21</t>
  </si>
  <si>
    <t>School Block Funding Pro Forma  2021-22</t>
  </si>
  <si>
    <t>Secondary pupils not achieving (KS2 English or Maths)</t>
  </si>
  <si>
    <t>Primary low prior attainment</t>
  </si>
  <si>
    <t>2018-2019 SCHOOL DELEGATED BUDGETS - No Sixth Form Data Yet</t>
  </si>
  <si>
    <t>Contingency - Primary</t>
  </si>
  <si>
    <t>Contingency - Secondary</t>
  </si>
  <si>
    <t>Behaviour Support Service</t>
  </si>
  <si>
    <t>Ethnic Minority</t>
  </si>
  <si>
    <t>Staff Costs</t>
  </si>
  <si>
    <t>Total De-Delegation</t>
  </si>
  <si>
    <t>Check</t>
  </si>
  <si>
    <t xml:space="preserve">   </t>
  </si>
  <si>
    <t>SCHOOL BLOCK (INC. MFL)</t>
  </si>
  <si>
    <t>MFG / CAPPING ADJUSTMENT</t>
  </si>
  <si>
    <t>SSC / SLU /HIU Place Funding</t>
  </si>
  <si>
    <t>Adjustment to balance De-Delegation</t>
  </si>
  <si>
    <t>Total All Schools</t>
  </si>
  <si>
    <t>Maintained</t>
  </si>
  <si>
    <t>Rounding Diff</t>
  </si>
  <si>
    <t>Primary School</t>
  </si>
  <si>
    <t>Middle School</t>
  </si>
  <si>
    <t>High Upper School</t>
  </si>
  <si>
    <t>Special School</t>
  </si>
  <si>
    <t>Pupil Referral Unit</t>
  </si>
  <si>
    <t>Highfield Nursery</t>
  </si>
  <si>
    <t>Total Maintained Schools</t>
  </si>
  <si>
    <t>Total Academies</t>
  </si>
  <si>
    <t>Free Sch</t>
  </si>
  <si>
    <t>Total Free School</t>
  </si>
  <si>
    <t>Total Suffolk</t>
  </si>
  <si>
    <t>NOR
(from Adjusted Factors column O)</t>
  </si>
  <si>
    <t>NOR Primary
(from Adjusted Factors column P)</t>
  </si>
  <si>
    <t>NOR Secondary
(from Adjusted Factors column S)</t>
  </si>
  <si>
    <t>Minimum per pupil funding: additional funding to meet the primary minimum funding level</t>
  </si>
  <si>
    <t>Total Allocation for funding floor comparison</t>
  </si>
  <si>
    <t>17-18 funding floor per pupil rate</t>
  </si>
  <si>
    <t>Funding floor % change</t>
  </si>
  <si>
    <t>Funding floor adjustment</t>
  </si>
  <si>
    <t>Total allocation including funding floor protection</t>
  </si>
  <si>
    <t>Minimum allocation after capping/scaling</t>
  </si>
  <si>
    <t>Alternative gains cap adjustment</t>
  </si>
  <si>
    <t>Revenue C/Fwd (Maintained)</t>
  </si>
  <si>
    <t>Capital C/Fwd (Maintained)</t>
  </si>
  <si>
    <t>Minimum per pupil funding level</t>
  </si>
  <si>
    <t>Revenue C/Fwd</t>
  </si>
  <si>
    <t>Capital C/Fwd</t>
  </si>
  <si>
    <t>Laureate Primary Academy</t>
  </si>
  <si>
    <t>Wickhambrook Primary Academy</t>
  </si>
  <si>
    <t>Rose Hill Primary</t>
  </si>
  <si>
    <t>Murrayfield Primary - A Paradigm Academy</t>
  </si>
  <si>
    <t>The Limes Primary Academy</t>
  </si>
  <si>
    <t>Beck Row Primary Academy</t>
  </si>
  <si>
    <t>The Pines</t>
  </si>
  <si>
    <t>Ixworth Church of England Primary School</t>
  </si>
  <si>
    <t>Rougham Church of England Primary School</t>
  </si>
  <si>
    <t>Glade Academy</t>
  </si>
  <si>
    <t>West Row Academy</t>
  </si>
  <si>
    <t>Morland Church of England Primary School</t>
  </si>
  <si>
    <t>Abbots Green Primary Academy</t>
  </si>
  <si>
    <t>Stutton Church of England Primary School</t>
  </si>
  <si>
    <t>All Saints Church of England Primary School, Newmarket</t>
  </si>
  <si>
    <t>Shotley Primary School</t>
  </si>
  <si>
    <t>Bardwell Church of England Primary School</t>
  </si>
  <si>
    <t>Charsfield Church of England Primary School</t>
  </si>
  <si>
    <t>Dennington Church of England Primary School</t>
  </si>
  <si>
    <t>Fressingfield Church of England Primary School</t>
  </si>
  <si>
    <t>Crawford's Churh of England Primary School</t>
  </si>
  <si>
    <t>Hintlesham and Chattisham Church of England  Primary School</t>
  </si>
  <si>
    <t>Mellis Church of England Primary School</t>
  </si>
  <si>
    <t>Old Newton Church of England  Primary School</t>
  </si>
  <si>
    <t>Palgrave Church of England Primary School</t>
  </si>
  <si>
    <t>Stradbroke Church of England Primary School</t>
  </si>
  <si>
    <t>Gislingham Church of England Primary School</t>
  </si>
  <si>
    <t>St Louis Catholic Academy</t>
  </si>
  <si>
    <t>St Peter and St Paul Church of England Primary School, Eye</t>
  </si>
  <si>
    <t>All Saints Church of England Primary School, Laxfield</t>
  </si>
  <si>
    <t>Rendlesham Primary School</t>
  </si>
  <si>
    <t>N</t>
  </si>
  <si>
    <t>Number of KS3 year groups for all schools</t>
  </si>
  <si>
    <t>Number of KS4 year groups for all schools</t>
  </si>
  <si>
    <t>NOR Y1-6 for calculation of the eligible pupils for the primary prior attainment factor ONLY</t>
  </si>
  <si>
    <t>NOR Y9 for calculation of the eligible pupils for the secondary prior attainment factor ONLY</t>
  </si>
  <si>
    <t>NOR Y10-11 for calculation of the eligible pupils for the secondary prior attainment factor ONLY</t>
  </si>
  <si>
    <t>19-20 Base NOR</t>
  </si>
  <si>
    <t>Low Attainment Secondary Units - Y9</t>
  </si>
  <si>
    <t>Low Attainment Secondary Units - Y10-11</t>
  </si>
  <si>
    <t>All-through</t>
  </si>
  <si>
    <t>Units including fringe uplift</t>
  </si>
  <si>
    <t>Free school meals eligibility</t>
  </si>
  <si>
    <t>Staff costs supply cover</t>
  </si>
  <si>
    <t>Museum and library services</t>
  </si>
  <si>
    <t>Total unit value</t>
  </si>
  <si>
    <t>Total de delegation</t>
  </si>
  <si>
    <t>AT</t>
  </si>
  <si>
    <t>Period Name:P13-18</t>
  </si>
  <si>
    <t>Hierarchy:&lt;All&gt;</t>
  </si>
  <si>
    <t>Hierarchy:S1_TOT</t>
  </si>
  <si>
    <t xml:space="preserve">COLUMN M ON ROLL OVER </t>
  </si>
  <si>
    <t xml:space="preserve">COLUMN N ON ROLL OVER </t>
  </si>
  <si>
    <t>COLUMN R ON ROLL OVER -this is not a manual entry</t>
  </si>
  <si>
    <t>Total cfwd</t>
  </si>
  <si>
    <t>Period Actual SUM</t>
  </si>
  <si>
    <t>YTD Actual</t>
  </si>
  <si>
    <t>Lm Full Year Budget SUM</t>
  </si>
  <si>
    <t>Variance LM FY Budget YTD Actual</t>
  </si>
  <si>
    <t>Cost Centre</t>
  </si>
  <si>
    <t>Cost Centre Description</t>
  </si>
  <si>
    <t>EE010</t>
  </si>
  <si>
    <t>EE011</t>
  </si>
  <si>
    <t>Benhall, St Marys C of E VCP</t>
  </si>
  <si>
    <t>EE012</t>
  </si>
  <si>
    <t>EE017</t>
  </si>
  <si>
    <t>St Botolphs CEVCP School</t>
  </si>
  <si>
    <t>EE019</t>
  </si>
  <si>
    <t>Carlton Colville Primary Schoo</t>
  </si>
  <si>
    <t>EE020</t>
  </si>
  <si>
    <t>Charsfield C of E VCP School</t>
  </si>
  <si>
    <t>EE022</t>
  </si>
  <si>
    <t>Corton C of E VCP School</t>
  </si>
  <si>
    <t>EE023</t>
  </si>
  <si>
    <t>Knodishall, Coldfair Green Com</t>
  </si>
  <si>
    <t>EE025</t>
  </si>
  <si>
    <t>Sir Robert Hitcham's C of E VAP School, Debenham</t>
  </si>
  <si>
    <t>EE026</t>
  </si>
  <si>
    <t>Dennington C of E VCP School</t>
  </si>
  <si>
    <t>EE029</t>
  </si>
  <si>
    <t>EE031</t>
  </si>
  <si>
    <t>Eye, St Peter &amp; St Paul C of E</t>
  </si>
  <si>
    <t>EE035</t>
  </si>
  <si>
    <t>Sir Robert Hitcham's C of E VAP School, Framlingham</t>
  </si>
  <si>
    <t>EE036</t>
  </si>
  <si>
    <t>Fressingfield C of E VCP Schoo</t>
  </si>
  <si>
    <t>EE042</t>
  </si>
  <si>
    <t>Helmingham Community Primary S</t>
  </si>
  <si>
    <t>EE050</t>
  </si>
  <si>
    <t>Kelsale C of E VCP School</t>
  </si>
  <si>
    <t>EE056</t>
  </si>
  <si>
    <t>All Saints C of E VAP School, Laxfield</t>
  </si>
  <si>
    <t>EE065</t>
  </si>
  <si>
    <t>Poplars Community Primary Scho</t>
  </si>
  <si>
    <t>EE068</t>
  </si>
  <si>
    <t>EE074</t>
  </si>
  <si>
    <t>Woods Loke Community Primary S</t>
  </si>
  <si>
    <t>EE075</t>
  </si>
  <si>
    <t>EE084</t>
  </si>
  <si>
    <t>EE096</t>
  </si>
  <si>
    <t>EE097</t>
  </si>
  <si>
    <t>EE098</t>
  </si>
  <si>
    <t>EE101</t>
  </si>
  <si>
    <t>Stonham Aspal C of E VAP Schoo</t>
  </si>
  <si>
    <t>EE102</t>
  </si>
  <si>
    <t>Stradbroke C of E VCP School</t>
  </si>
  <si>
    <t>EE106</t>
  </si>
  <si>
    <t>Thorndon C of E VCP School</t>
  </si>
  <si>
    <t>EE110</t>
  </si>
  <si>
    <t>Wetheringsett C of E VCP Schoo</t>
  </si>
  <si>
    <t>EE112</t>
  </si>
  <si>
    <t>Wilby C of E VCP School</t>
  </si>
  <si>
    <t>EE113</t>
  </si>
  <si>
    <t>Worlingham C of E VCP School</t>
  </si>
  <si>
    <t>EE114</t>
  </si>
  <si>
    <t>Worlingworth C of E VCP School</t>
  </si>
  <si>
    <t>EE115</t>
  </si>
  <si>
    <t>EE157</t>
  </si>
  <si>
    <t>EE176</t>
  </si>
  <si>
    <t>Old Warren House Special Unit</t>
  </si>
  <si>
    <t>EE187</t>
  </si>
  <si>
    <t>The Attic Pupil Referral Unit</t>
  </si>
  <si>
    <t>EE189</t>
  </si>
  <si>
    <t>First Base (Lowestoft)</t>
  </si>
  <si>
    <t>EE190</t>
  </si>
  <si>
    <t>Harbour (Lowestoft KS2/3 Centre)</t>
  </si>
  <si>
    <t>EE196</t>
  </si>
  <si>
    <t>EE202</t>
  </si>
  <si>
    <t>Bawdsey CEVCP School</t>
  </si>
  <si>
    <t>EE203</t>
  </si>
  <si>
    <t>EE205</t>
  </si>
  <si>
    <t>EE206</t>
  </si>
  <si>
    <t>EE208</t>
  </si>
  <si>
    <t>EE211</t>
  </si>
  <si>
    <t>EE216</t>
  </si>
  <si>
    <t>EE219</t>
  </si>
  <si>
    <t>EE220</t>
  </si>
  <si>
    <t>EE223</t>
  </si>
  <si>
    <t>EE224</t>
  </si>
  <si>
    <t>EE228</t>
  </si>
  <si>
    <t>EE229</t>
  </si>
  <si>
    <t>EE230</t>
  </si>
  <si>
    <t>EE231</t>
  </si>
  <si>
    <t>Grange Community Primary Schoo</t>
  </si>
  <si>
    <t>EE232</t>
  </si>
  <si>
    <t>EE234</t>
  </si>
  <si>
    <t>EE237</t>
  </si>
  <si>
    <t>EE238</t>
  </si>
  <si>
    <t>Beaumont Primary School</t>
  </si>
  <si>
    <t>EE239</t>
  </si>
  <si>
    <t>Hadleigh Community Primary Sch</t>
  </si>
  <si>
    <t>EE243</t>
  </si>
  <si>
    <t>Hintlesham &amp; Chattisham CEVCP</t>
  </si>
  <si>
    <t>EE245</t>
  </si>
  <si>
    <t>EE246</t>
  </si>
  <si>
    <t>EE249</t>
  </si>
  <si>
    <t>Broke Hall Community Primary S</t>
  </si>
  <si>
    <t>EE250</t>
  </si>
  <si>
    <t>Britannia Primary School &amp; Nur</t>
  </si>
  <si>
    <t>EE258</t>
  </si>
  <si>
    <t>EE259</t>
  </si>
  <si>
    <t>Dale Hall Community Primary Sc</t>
  </si>
  <si>
    <t>EE266</t>
  </si>
  <si>
    <t>EE269</t>
  </si>
  <si>
    <t>EE273</t>
  </si>
  <si>
    <t>EE275</t>
  </si>
  <si>
    <t>EE279</t>
  </si>
  <si>
    <t>EE281</t>
  </si>
  <si>
    <t>EE284</t>
  </si>
  <si>
    <t>St Johns CEVAP School, Ipswic</t>
  </si>
  <si>
    <t>EE285</t>
  </si>
  <si>
    <t>St Margarets CEVAP School, Ip</t>
  </si>
  <si>
    <t>EE287</t>
  </si>
  <si>
    <t>St Marks Catholic Primary Sch</t>
  </si>
  <si>
    <t>EE288</t>
  </si>
  <si>
    <t>St Matthews CEVAP School</t>
  </si>
  <si>
    <t>EE291</t>
  </si>
  <si>
    <t>St Pancras Catholic Primary Sc</t>
  </si>
  <si>
    <t>EE294</t>
  </si>
  <si>
    <t>EE300</t>
  </si>
  <si>
    <t>White House Community Infant S</t>
  </si>
  <si>
    <t>EE307</t>
  </si>
  <si>
    <t>EE308</t>
  </si>
  <si>
    <t>EE309</t>
  </si>
  <si>
    <t>EE310</t>
  </si>
  <si>
    <t>EE311</t>
  </si>
  <si>
    <t>EE313</t>
  </si>
  <si>
    <t>EE314</t>
  </si>
  <si>
    <t>EE317</t>
  </si>
  <si>
    <t>EE318</t>
  </si>
  <si>
    <t>EE320</t>
  </si>
  <si>
    <t>EE322</t>
  </si>
  <si>
    <t>Shotley Community Primary Scho</t>
  </si>
  <si>
    <t>EE324</t>
  </si>
  <si>
    <t>EE327</t>
  </si>
  <si>
    <t>Stratford St Mary Primary Scho</t>
  </si>
  <si>
    <t>EE328</t>
  </si>
  <si>
    <t>EE331</t>
  </si>
  <si>
    <t>EE332</t>
  </si>
  <si>
    <t>Trimley St Martin Primary Scho</t>
  </si>
  <si>
    <t>EE333</t>
  </si>
  <si>
    <t>EE337</t>
  </si>
  <si>
    <t>EE338</t>
  </si>
  <si>
    <t>EE339</t>
  </si>
  <si>
    <t>EE341</t>
  </si>
  <si>
    <t>EE342</t>
  </si>
  <si>
    <t>EE343</t>
  </si>
  <si>
    <t>EE370</t>
  </si>
  <si>
    <t>EE396</t>
  </si>
  <si>
    <t>EE400</t>
  </si>
  <si>
    <t>Acton C of E VC Primary School</t>
  </si>
  <si>
    <t>EE405</t>
  </si>
  <si>
    <t>Barnham C of E VCP School</t>
  </si>
  <si>
    <t>EE406</t>
  </si>
  <si>
    <t>Barningham C of E VCP School</t>
  </si>
  <si>
    <t>EE407</t>
  </si>
  <si>
    <t>Barrow C of E VCP School</t>
  </si>
  <si>
    <t>EE409</t>
  </si>
  <si>
    <t>Boxford C of E VCP School</t>
  </si>
  <si>
    <t>EE412</t>
  </si>
  <si>
    <t>Bures C of E VCP School</t>
  </si>
  <si>
    <t>EE415</t>
  </si>
  <si>
    <t>Guildhall Feoffment Community</t>
  </si>
  <si>
    <t>EE416</t>
  </si>
  <si>
    <t>EE417</t>
  </si>
  <si>
    <t>Howard Community Primary Schoo</t>
  </si>
  <si>
    <t>EE418</t>
  </si>
  <si>
    <t>Sebert Wood Community Primary</t>
  </si>
  <si>
    <t>EE420</t>
  </si>
  <si>
    <t>St Edmunds Catholic Primary School</t>
  </si>
  <si>
    <t>EE421</t>
  </si>
  <si>
    <t>EE422</t>
  </si>
  <si>
    <t>Sextons Manor Community Prima</t>
  </si>
  <si>
    <t>EE424</t>
  </si>
  <si>
    <t>Westgate Community Primary Sch</t>
  </si>
  <si>
    <t>EE425</t>
  </si>
  <si>
    <t>Abbotts Green CP</t>
  </si>
  <si>
    <t>EE426</t>
  </si>
  <si>
    <t>Cavendish C of E VCP School</t>
  </si>
  <si>
    <t>EE430</t>
  </si>
  <si>
    <t>Cockfield C of E VCP School</t>
  </si>
  <si>
    <t>EE431</t>
  </si>
  <si>
    <t>Combs ford Primary School</t>
  </si>
  <si>
    <t>EE432</t>
  </si>
  <si>
    <t>Creeting St Mary C of E VAP Sc</t>
  </si>
  <si>
    <t>EE436</t>
  </si>
  <si>
    <t>Elmswell Community Primary Sch</t>
  </si>
  <si>
    <t>EE443</t>
  </si>
  <si>
    <t>EE444</t>
  </si>
  <si>
    <t>Great Finborough C of E VCP Sc</t>
  </si>
  <si>
    <t>EE445</t>
  </si>
  <si>
    <t>Great Waldingfield C of E VCP</t>
  </si>
  <si>
    <t>EE446</t>
  </si>
  <si>
    <t>Great Whelnetham C of E VCP Sc</t>
  </si>
  <si>
    <t>EE449</t>
  </si>
  <si>
    <t>Crawfords C of E VC Primary S</t>
  </si>
  <si>
    <t>EE451</t>
  </si>
  <si>
    <t>New Cangle Community Primary S</t>
  </si>
  <si>
    <t>EE457</t>
  </si>
  <si>
    <t>Honington C of E VCP School</t>
  </si>
  <si>
    <t>EE458</t>
  </si>
  <si>
    <t>Hopton C of E VCP School</t>
  </si>
  <si>
    <t>EE460</t>
  </si>
  <si>
    <t>Hundon Community Primary Schoo</t>
  </si>
  <si>
    <t>EE461</t>
  </si>
  <si>
    <t>EE466</t>
  </si>
  <si>
    <t>Lakenheath Community Primary S</t>
  </si>
  <si>
    <t>EE467</t>
  </si>
  <si>
    <t>Lavenham Community Primary Sch</t>
  </si>
  <si>
    <t>EE468</t>
  </si>
  <si>
    <t>All Saints C of E VCP School,</t>
  </si>
  <si>
    <t>EE478</t>
  </si>
  <si>
    <t>Moulton C of E VCP School</t>
  </si>
  <si>
    <t>EE479</t>
  </si>
  <si>
    <t>EE480</t>
  </si>
  <si>
    <t>Bosmere Community Primary Scho</t>
  </si>
  <si>
    <t>EE481</t>
  </si>
  <si>
    <t>All Saints C of E VAP School, Newmarket</t>
  </si>
  <si>
    <t>EE482</t>
  </si>
  <si>
    <t>EE486</t>
  </si>
  <si>
    <t>EE488</t>
  </si>
  <si>
    <t>Norton C of E VCP School</t>
  </si>
  <si>
    <t>EE494</t>
  </si>
  <si>
    <t>EE495</t>
  </si>
  <si>
    <t>Risby C of E VCP School</t>
  </si>
  <si>
    <t>EE499</t>
  </si>
  <si>
    <t>Stanton Community Primary Scho</t>
  </si>
  <si>
    <t>EE502</t>
  </si>
  <si>
    <t>Chilton Primary School</t>
  </si>
  <si>
    <t>EE503</t>
  </si>
  <si>
    <t>Abbots Hall Community Primary</t>
  </si>
  <si>
    <t>EE504</t>
  </si>
  <si>
    <t>Wood Ley Community Primary Sch</t>
  </si>
  <si>
    <t>EE506</t>
  </si>
  <si>
    <t>Freeman Community Primary Scho</t>
  </si>
  <si>
    <t>EE507</t>
  </si>
  <si>
    <t>St Gregory C of E VCP School</t>
  </si>
  <si>
    <t>EE508</t>
  </si>
  <si>
    <t>EE509</t>
  </si>
  <si>
    <t>St Josephs RCP School</t>
  </si>
  <si>
    <t>EE513</t>
  </si>
  <si>
    <t>Thurlow C of E VCP School</t>
  </si>
  <si>
    <t>EE517</t>
  </si>
  <si>
    <t>Walsham-Le-Willows C of E VCP</t>
  </si>
  <si>
    <t>EE552</t>
  </si>
  <si>
    <t>King Edward VIC of EVC Upper S</t>
  </si>
  <si>
    <t>EE553</t>
  </si>
  <si>
    <t>St Benedicts Catholic School</t>
  </si>
  <si>
    <t>EE558</t>
  </si>
  <si>
    <t>EE560</t>
  </si>
  <si>
    <t>EE576</t>
  </si>
  <si>
    <t>EE577</t>
  </si>
  <si>
    <t>Hampden House Pru</t>
  </si>
  <si>
    <t>EE579</t>
  </si>
  <si>
    <t>EE580</t>
  </si>
  <si>
    <t>Albany Centre PRU</t>
  </si>
  <si>
    <t>EE597</t>
  </si>
  <si>
    <t>First Base (Brandon) PRU</t>
  </si>
  <si>
    <t>6,693.84</t>
  </si>
  <si>
    <t>-20,315.78</t>
  </si>
  <si>
    <t>1,447,745.00</t>
  </si>
  <si>
    <t>1,468,060.78</t>
  </si>
  <si>
    <t>15,940,872.90</t>
  </si>
  <si>
    <t>LM - Daily Business Report Balance for Schools less ERROR,BQ501, BQ500, BA800,BM429, BM430, 86404, 86403 subjective balances</t>
  </si>
  <si>
    <t>EE</t>
  </si>
  <si>
    <t>New Policy</t>
  </si>
  <si>
    <t>NOR - October 18 census</t>
  </si>
  <si>
    <t>Autumn 18 Top Up</t>
  </si>
  <si>
    <t>Notional SEN</t>
  </si>
  <si>
    <t>Total expected to support</t>
  </si>
  <si>
    <t>% on SEN</t>
  </si>
  <si>
    <t>Targeted SEN Total</t>
  </si>
  <si>
    <t>Place Funding</t>
  </si>
  <si>
    <t>High Needs Targeted Support</t>
  </si>
  <si>
    <t>Estimated Termly Funding (From EY)</t>
  </si>
  <si>
    <t>MFL</t>
  </si>
  <si>
    <t>Per Pupil</t>
  </si>
  <si>
    <t>Re adjusted pupil led</t>
  </si>
  <si>
    <t>Difference</t>
  </si>
  <si>
    <t>Difference x Pupils</t>
  </si>
  <si>
    <t>MFL Calculation</t>
  </si>
  <si>
    <t>10) Minimum Funding Level (MFL) Adjustment</t>
  </si>
  <si>
    <t>EFA Minimum Funding Level (MFL) information</t>
  </si>
  <si>
    <t>See pages 24  - 26 of the attached link for more information:-</t>
  </si>
  <si>
    <t>See pages 30  - 33 of the attached link for more information:-</t>
  </si>
  <si>
    <t>The LA expects 70% of Notional SEN to be used in support of Pupils in receipt of top.</t>
  </si>
  <si>
    <t>The Dfe have set a £6,000 threshold for schools to support SEN learners before applying for top up</t>
  </si>
  <si>
    <t>If amount of learners high in proportion to notional SEN then possibility of targeted support</t>
  </si>
  <si>
    <t>19-20 Approved Exceptional  Circumstance 1:
Reserved for Additional lump sum for schools amalgamated during  FY18-19</t>
  </si>
  <si>
    <t>19-20 Approved Exceptional  Circumstance 2:
Reserved for additional sparsity lump sum</t>
  </si>
  <si>
    <t>19-20 Approved Exceptional  Circumstance 3</t>
  </si>
  <si>
    <t>19-20 Approved Exceptional  Circumstance 4</t>
  </si>
  <si>
    <t>19-20 Approved Exceptional  Circumstance 5</t>
  </si>
  <si>
    <t>19-20 Approved Exceptional  Circumstance 6</t>
  </si>
  <si>
    <t>19-20 Approved Exceptional  Circumstance 7</t>
  </si>
  <si>
    <t>19-20 funding floor per pupil rate</t>
  </si>
  <si>
    <t>19-20 MFG budget using minimum funding level and funding floor protection</t>
  </si>
  <si>
    <t>19-20 MFG Budget</t>
  </si>
  <si>
    <t>19-20 MFG Unit Value</t>
  </si>
  <si>
    <t>18-19 MFG Unit Value</t>
  </si>
  <si>
    <t>19-20 MFG Adjustment</t>
  </si>
  <si>
    <t>19-20 Post MFG Budget</t>
  </si>
  <si>
    <t>19-20 Post MFG per pupil Budget</t>
  </si>
  <si>
    <r>
      <t xml:space="preserve">The local authority has set a cap at 0% with 9.81373% scaling </t>
    </r>
    <r>
      <rPr>
        <b/>
        <sz val="16"/>
        <color theme="1"/>
        <rFont val="Calibri"/>
        <family val="2"/>
      </rPr>
      <t>(Suffolk NFF Formula)</t>
    </r>
  </si>
  <si>
    <t>Total increase following scaling = £451</t>
  </si>
  <si>
    <t>Total funding per pupil = £5,451</t>
  </si>
  <si>
    <t>NOR x % Change Required x 19-20 MFG £ Per Pupil</t>
  </si>
  <si>
    <t>Remaining increase above 0% (£500) scaled back by 9.81% = £49</t>
  </si>
  <si>
    <t>(Increase / -Decrease)</t>
  </si>
  <si>
    <t>Amount allowable to gain</t>
  </si>
  <si>
    <t>Scaling Cap total</t>
  </si>
  <si>
    <t>Scaling Cap / MFG per pupil</t>
  </si>
  <si>
    <t>Calculation of 2019 -20 MFG / Scaling</t>
  </si>
  <si>
    <t>Reference</t>
  </si>
  <si>
    <t>Cell: H76 3 Year Schools Block &amp; MFG</t>
  </si>
  <si>
    <t>Cell: H90 3 Year Schools Block &amp; MFG</t>
  </si>
  <si>
    <t>MFG 19-20 minus MFG 18-19</t>
  </si>
  <si>
    <t>Increase / Decrease x Scaling cap / MFG</t>
  </si>
  <si>
    <t>Pupil Led Funding</t>
  </si>
  <si>
    <t>Version 2019</t>
  </si>
  <si>
    <t>18-19 Approved Exceptional  Circumstance 1:
Reserved for Additional lump sum for schools amalgamated during  FY17-18</t>
  </si>
  <si>
    <t>18-19 Approved Exceptional  Circumstance 2:
Reserved for additional sparsity lump sum</t>
  </si>
  <si>
    <t>18-19 Approved Exceptional  Circumstance 3: Reserved for additional funding under the minimum per pupil level of funding factor</t>
  </si>
  <si>
    <t>18-19 Approved Exceptional  Circumstance 4</t>
  </si>
  <si>
    <t>18-19 Approved Exceptional  Circumstance 5</t>
  </si>
  <si>
    <t>18-19 Approved Exceptional  Circumstance 6</t>
  </si>
  <si>
    <t>18-19 Approved Exceptional  Circumstance 7</t>
  </si>
  <si>
    <t>Minimum per pupil funding: 18-19 MFG budget using minimum funding level</t>
  </si>
  <si>
    <t>18-19 MFG Budget</t>
  </si>
  <si>
    <t>18-19 MFG Adjustment</t>
  </si>
  <si>
    <t>18-19 Post MFG Budget</t>
  </si>
  <si>
    <t>18-19 Post MFG per pupil Budget</t>
  </si>
  <si>
    <t>119 - Yoxford &amp; Peasenhall Primary School</t>
  </si>
  <si>
    <t>121 - REAch2 The Limes Primary Academy (Lowestoft) E3/previously Woods Meadow (Lowestoft) E3</t>
  </si>
  <si>
    <t>523 - The Pines (formerly Red Lodge Primary School)</t>
  </si>
  <si>
    <t>990 - Stour Valley Community School</t>
  </si>
  <si>
    <t>991 - IES Breckland</t>
  </si>
  <si>
    <t>992 - Saxmundham Free School</t>
  </si>
  <si>
    <t>993 - Beccles Free School</t>
  </si>
  <si>
    <t>994 - Ixworth Free School</t>
  </si>
  <si>
    <t>1002 - Everitt Academy</t>
  </si>
  <si>
    <t>0 - Adjustment to balance De-Delegation</t>
  </si>
  <si>
    <t xml:space="preserve">0 - </t>
  </si>
  <si>
    <t>0 - Total All Schools</t>
  </si>
  <si>
    <t>Additional SEN Funding from High Needs Block. Paid April 2019</t>
  </si>
  <si>
    <t>Paid as additional income - termly by EY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</si>
</sst>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0.0"/>
    <numFmt numFmtId="165" formatCode="&quot;£&quot;#,##0.00"/>
    <numFmt numFmtId="166" formatCode="0.0"/>
    <numFmt numFmtId="167" formatCode="000"/>
    <numFmt numFmtId="168" formatCode="_(* #,##0.00_);_(* \(#,##0.00\);_(* &quot;-&quot;??_);_(@_)"/>
    <numFmt numFmtId="169" formatCode="_(&quot;£&quot;* #,##0.00_);_(&quot;£&quot;* \(#,##0.00\);_(&quot;£&quot;* &quot;-&quot;??_);_(@_)"/>
    <numFmt numFmtId="170" formatCode="&quot;£&quot;#,##0"/>
    <numFmt numFmtId="171" formatCode="&quot;£&quot;#,##0_);[Red]\(&quot;£&quot;#,##0\)"/>
    <numFmt numFmtId="172" formatCode="_-&quot;£&quot;* #,##0.0000000_-;\-&quot;£&quot;* #,##0.0000000_-;_-&quot;£&quot;* &quot;-&quot;??_-;_-@_-"/>
    <numFmt numFmtId="173" formatCode="_-* #,##0_-;\-* #,##0_-;_-* &quot;-&quot;??_-;_-@_-"/>
    <numFmt numFmtId="174" formatCode="#,##0_ ;\-#,##0\ "/>
    <numFmt numFmtId="175" formatCode="0.000"/>
    <numFmt numFmtId="176" formatCode="&quot;£&quot;#,##0.00000"/>
    <numFmt numFmtId="177" formatCode="&quot;£&quot;#,##0.00_);[Red]\(&quot;£&quot;#,##0.00\)"/>
    <numFmt numFmtId="178" formatCode="&quot;£&quot;#,##0_);\(&quot;£&quot;#,##0\)"/>
    <numFmt numFmtId="179" formatCode="#,##0.0_ ;\-#,##0.0\ "/>
    <numFmt numFmtId="180" formatCode="#,##0.0000000000"/>
    <numFmt numFmtId="181" formatCode="&quot;£&quot;#,##0.0;\-&quot;£&quot;#,##0.0"/>
    <numFmt numFmtId="182" formatCode="#,##0.00_ ;\-#,##0.00\ "/>
    <numFmt numFmtId="183" formatCode="##,###,###,###,###,###,###,###,###,###,###,###,##0.00;[Color3]\-##,###,###,###,###,###,###,###,###,###,###,###,##0.00"/>
    <numFmt numFmtId="184" formatCode="#,###,###,##0.00"/>
    <numFmt numFmtId="185" formatCode="##,###,###,###,###,###,###,###,###,###,###,###,##0.00"/>
    <numFmt numFmtId="186" formatCode="_(&quot;$&quot;* #,##0.00_);_(&quot;$&quot;* \(#,##0.00\);_(&quot;$&quot;* &quot;-&quot;??_);_(@_)"/>
  </numFmts>
  <fonts count="124" x14ac:knownFonts="1">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sz val="10"/>
      <name val="Arial"/>
      <family val="2"/>
    </font>
    <font>
      <sz val="8"/>
      <name val="Arial"/>
      <family val="2"/>
    </font>
    <font>
      <b/>
      <sz val="10"/>
      <name val="Arial"/>
      <family val="2"/>
    </font>
    <font>
      <b/>
      <sz val="16"/>
      <name val="Arial"/>
      <family val="2"/>
    </font>
    <font>
      <sz val="10"/>
      <name val="Arial"/>
      <family val="2"/>
    </font>
    <font>
      <b/>
      <sz val="16"/>
      <color indexed="8"/>
      <name val="Arial"/>
      <family val="2"/>
    </font>
    <font>
      <sz val="8"/>
      <name val="Arial"/>
      <family val="2"/>
    </font>
    <font>
      <b/>
      <sz val="9"/>
      <name val="Arial"/>
      <family val="2"/>
    </font>
    <font>
      <sz val="9"/>
      <name val="Arial"/>
      <family val="2"/>
    </font>
    <font>
      <b/>
      <sz val="13"/>
      <name val="Arial"/>
      <family val="2"/>
    </font>
    <font>
      <b/>
      <sz val="12"/>
      <name val="Arial"/>
      <family val="2"/>
    </font>
    <font>
      <sz val="9"/>
      <color theme="1"/>
      <name val="Calibri"/>
      <family val="2"/>
      <scheme val="minor"/>
    </font>
    <font>
      <sz val="9"/>
      <name val="Calibri"/>
      <family val="2"/>
      <scheme val="minor"/>
    </font>
    <font>
      <sz val="9"/>
      <color rgb="FFFFFF00"/>
      <name val="Calibri"/>
      <family val="2"/>
      <scheme val="minor"/>
    </font>
    <font>
      <sz val="20"/>
      <color theme="1"/>
      <name val="Arial"/>
      <family val="2"/>
    </font>
    <font>
      <sz val="8"/>
      <color theme="1"/>
      <name val="Arial"/>
      <family val="2"/>
    </font>
    <font>
      <sz val="14"/>
      <color theme="1"/>
      <name val="Arial"/>
      <family val="2"/>
    </font>
    <font>
      <sz val="9"/>
      <color theme="1"/>
      <name val="Arial"/>
      <family val="2"/>
    </font>
    <font>
      <sz val="10"/>
      <color theme="1"/>
      <name val="Arial"/>
      <family val="2"/>
    </font>
    <font>
      <b/>
      <sz val="10"/>
      <color theme="1"/>
      <name val="Arial"/>
      <family val="2"/>
    </font>
    <font>
      <b/>
      <sz val="8"/>
      <name val="Arial"/>
      <family val="2"/>
    </font>
    <font>
      <u/>
      <sz val="8"/>
      <color theme="10"/>
      <name val="Calibri"/>
      <family val="2"/>
      <scheme val="minor"/>
    </font>
    <font>
      <u/>
      <sz val="18"/>
      <color theme="10"/>
      <name val="Calibri"/>
      <family val="2"/>
      <scheme val="minor"/>
    </font>
    <font>
      <sz val="9"/>
      <color indexed="81"/>
      <name val="Tahoma"/>
      <family val="2"/>
    </font>
    <font>
      <b/>
      <sz val="9"/>
      <color indexed="81"/>
      <name val="Tahoma"/>
      <family val="2"/>
    </font>
    <font>
      <sz val="18"/>
      <color theme="1"/>
      <name val="Arial"/>
      <family val="2"/>
    </font>
    <font>
      <b/>
      <sz val="8"/>
      <color theme="3" tint="-0.499984740745262"/>
      <name val="Arial"/>
      <family val="2"/>
    </font>
    <font>
      <sz val="11"/>
      <color rgb="FFFF0000"/>
      <name val="Calibri"/>
      <family val="2"/>
      <scheme val="minor"/>
    </font>
    <font>
      <b/>
      <sz val="11"/>
      <color theme="1"/>
      <name val="Calibri"/>
      <family val="2"/>
      <scheme val="minor"/>
    </font>
    <font>
      <sz val="11"/>
      <color theme="0"/>
      <name val="Calibri"/>
      <family val="2"/>
      <scheme val="minor"/>
    </font>
    <font>
      <i/>
      <sz val="8"/>
      <color theme="1"/>
      <name val="Calibri"/>
      <family val="2"/>
      <scheme val="minor"/>
    </font>
    <font>
      <b/>
      <i/>
      <sz val="8"/>
      <name val="Arial"/>
      <family val="2"/>
    </font>
    <font>
      <sz val="11"/>
      <color indexed="8"/>
      <name val="Calibri"/>
      <family val="2"/>
    </font>
    <font>
      <sz val="11"/>
      <name val="Arial"/>
      <family val="2"/>
    </font>
    <font>
      <sz val="11"/>
      <name val="Calibri"/>
      <family val="2"/>
      <scheme val="minor"/>
    </font>
    <font>
      <b/>
      <sz val="11"/>
      <name val="Calibri"/>
      <family val="2"/>
      <scheme val="minor"/>
    </font>
    <font>
      <sz val="11"/>
      <color indexed="9"/>
      <name val="Calibri"/>
      <family val="2"/>
      <scheme val="minor"/>
    </font>
    <font>
      <sz val="8"/>
      <color indexed="81"/>
      <name val="Tahoma"/>
      <family val="2"/>
    </font>
    <font>
      <sz val="8"/>
      <color rgb="FFFF0000"/>
      <name val="Arial"/>
      <family val="2"/>
    </font>
    <font>
      <b/>
      <u/>
      <sz val="11"/>
      <name val="Calibri"/>
      <family val="2"/>
      <scheme val="minor"/>
    </font>
    <font>
      <b/>
      <sz val="18"/>
      <name val="Arial"/>
      <family val="2"/>
    </font>
    <font>
      <b/>
      <sz val="12"/>
      <color rgb="FF002060"/>
      <name val="Arial"/>
      <family val="2"/>
    </font>
    <font>
      <b/>
      <sz val="11"/>
      <name val="Arial"/>
      <family val="2"/>
    </font>
    <font>
      <b/>
      <sz val="11"/>
      <color theme="0"/>
      <name val="Arial"/>
      <family val="2"/>
    </font>
    <font>
      <u/>
      <sz val="11"/>
      <color theme="10"/>
      <name val="Arial"/>
      <family val="2"/>
    </font>
    <font>
      <i/>
      <sz val="9"/>
      <name val="Arial"/>
      <family val="2"/>
    </font>
    <font>
      <b/>
      <sz val="12"/>
      <color theme="3"/>
      <name val="Arial"/>
      <family val="2"/>
    </font>
    <font>
      <b/>
      <sz val="12"/>
      <color indexed="18"/>
      <name val="Arial"/>
      <family val="2"/>
    </font>
    <font>
      <b/>
      <sz val="9"/>
      <color theme="3"/>
      <name val="Arial"/>
      <family val="2"/>
    </font>
    <font>
      <b/>
      <sz val="10"/>
      <color indexed="18"/>
      <name val="Arial"/>
      <family val="2"/>
    </font>
    <font>
      <b/>
      <sz val="16"/>
      <color indexed="18"/>
      <name val="Arial"/>
      <family val="2"/>
    </font>
    <font>
      <sz val="11"/>
      <color theme="0"/>
      <name val="Arial"/>
      <family val="2"/>
    </font>
    <font>
      <sz val="10"/>
      <color theme="0"/>
      <name val="Arial"/>
      <family val="2"/>
    </font>
    <font>
      <sz val="12"/>
      <color theme="0"/>
      <name val="Arial"/>
      <family val="2"/>
    </font>
    <font>
      <sz val="8"/>
      <color theme="0"/>
      <name val="Calibri"/>
      <family val="2"/>
      <scheme val="minor"/>
    </font>
    <font>
      <sz val="8"/>
      <color theme="0"/>
      <name val="Arial"/>
      <family val="2"/>
    </font>
    <font>
      <b/>
      <sz val="10"/>
      <color theme="0"/>
      <name val="Arial"/>
      <family val="2"/>
    </font>
    <font>
      <sz val="20"/>
      <color theme="0"/>
      <name val="Arial"/>
      <family val="2"/>
    </font>
    <font>
      <sz val="14"/>
      <color theme="0"/>
      <name val="Arial"/>
      <family val="2"/>
    </font>
    <font>
      <b/>
      <sz val="8"/>
      <color theme="0"/>
      <name val="Arial"/>
      <family val="2"/>
    </font>
    <font>
      <b/>
      <sz val="11"/>
      <name val="Calibri"/>
      <family val="2"/>
    </font>
    <font>
      <sz val="11"/>
      <name val="Calibri"/>
      <family val="2"/>
    </font>
    <font>
      <sz val="12"/>
      <color theme="1"/>
      <name val="Arial"/>
      <family val="2"/>
    </font>
    <font>
      <sz val="11"/>
      <color theme="1"/>
      <name val="Arial"/>
      <family val="2"/>
    </font>
    <font>
      <b/>
      <sz val="12"/>
      <color theme="1"/>
      <name val="Arial"/>
      <family val="2"/>
    </font>
    <font>
      <u/>
      <sz val="11"/>
      <color theme="10"/>
      <name val="Calibri"/>
      <family val="2"/>
      <scheme val="minor"/>
    </font>
    <font>
      <sz val="16"/>
      <color theme="1"/>
      <name val="Calibri"/>
      <family val="2"/>
      <scheme val="minor"/>
    </font>
    <font>
      <b/>
      <u/>
      <sz val="16"/>
      <color theme="1"/>
      <name val="Calibri"/>
      <family val="2"/>
      <scheme val="minor"/>
    </font>
    <font>
      <b/>
      <sz val="16"/>
      <color theme="1"/>
      <name val="Calibri"/>
      <family val="2"/>
    </font>
    <font>
      <sz val="24"/>
      <color theme="1"/>
      <name val="Calibri"/>
      <family val="2"/>
      <scheme val="minor"/>
    </font>
    <font>
      <b/>
      <u/>
      <sz val="18"/>
      <color theme="1"/>
      <name val="Calibri"/>
      <family val="2"/>
      <scheme val="minor"/>
    </font>
    <font>
      <i/>
      <sz val="11"/>
      <name val="Arial"/>
      <family val="2"/>
    </font>
    <font>
      <sz val="14"/>
      <color theme="1"/>
      <name val="Calibri"/>
      <family val="2"/>
      <scheme val="minor"/>
    </font>
    <font>
      <sz val="10"/>
      <color rgb="FF000000"/>
      <name val="Arial"/>
      <family val="2"/>
    </font>
    <font>
      <b/>
      <sz val="8"/>
      <color theme="1"/>
      <name val="Calibri"/>
      <family val="2"/>
      <scheme val="minor"/>
    </font>
    <font>
      <b/>
      <sz val="8"/>
      <name val="Cambria"/>
      <family val="1"/>
      <scheme val="major"/>
    </font>
    <font>
      <sz val="8"/>
      <name val="Cambria"/>
      <family val="1"/>
      <scheme val="major"/>
    </font>
    <font>
      <sz val="11"/>
      <color indexed="8"/>
      <name val="Arial"/>
      <family val="2"/>
    </font>
    <font>
      <sz val="1"/>
      <color indexed="8"/>
      <name val="Arial"/>
      <family val="2"/>
    </font>
    <font>
      <sz val="10"/>
      <color indexed="8"/>
      <name val="Arial"/>
      <family val="2"/>
    </font>
    <font>
      <b/>
      <sz val="10"/>
      <color indexed="8"/>
      <name val="Arial"/>
      <family val="2"/>
    </font>
    <font>
      <b/>
      <sz val="12"/>
      <color indexed="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10.7"/>
      <color indexed="8"/>
      <name val="Arial"/>
      <family val="2"/>
    </font>
    <font>
      <sz val="10"/>
      <color theme="1"/>
      <name val="Calibri"/>
      <family val="2"/>
      <scheme val="minor"/>
    </font>
    <font>
      <sz val="10"/>
      <color indexed="21"/>
      <name val="System"/>
      <family val="2"/>
    </font>
    <font>
      <i/>
      <sz val="11"/>
      <color indexed="23"/>
      <name val="Calibri"/>
      <family val="2"/>
    </font>
    <font>
      <sz val="9"/>
      <color indexed="18"/>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0"/>
      <color theme="10"/>
      <name val="Calibri"/>
      <family val="2"/>
      <scheme val="minor"/>
    </font>
    <font>
      <u/>
      <sz val="10"/>
      <color theme="10"/>
      <name val="Arial"/>
      <family val="2"/>
    </font>
    <font>
      <sz val="10"/>
      <color indexed="18"/>
      <name val="System"/>
      <family val="2"/>
    </font>
    <font>
      <sz val="9"/>
      <color indexed="12"/>
      <name val="Arial"/>
      <family val="2"/>
    </font>
    <font>
      <sz val="11"/>
      <color indexed="52"/>
      <name val="Calibri"/>
      <family val="2"/>
    </font>
    <font>
      <i/>
      <sz val="10"/>
      <color indexed="17"/>
      <name val="System"/>
      <family val="2"/>
    </font>
    <font>
      <sz val="11"/>
      <color indexed="60"/>
      <name val="Calibri"/>
      <family val="2"/>
    </font>
    <font>
      <sz val="11"/>
      <color rgb="FF000000"/>
      <name val="Calibri"/>
      <family val="2"/>
      <scheme val="minor"/>
    </font>
    <font>
      <sz val="10"/>
      <color indexed="8"/>
      <name val="MS Sans Serif"/>
      <family val="2"/>
    </font>
    <font>
      <b/>
      <sz val="11"/>
      <color indexed="63"/>
      <name val="Calibri"/>
      <family val="2"/>
    </font>
    <font>
      <sz val="10"/>
      <name val="Tahoma"/>
      <family val="2"/>
    </font>
    <font>
      <sz val="10"/>
      <color indexed="14"/>
      <name val="System"/>
      <family val="2"/>
    </font>
    <font>
      <b/>
      <sz val="18"/>
      <color indexed="56"/>
      <name val="Cambria"/>
      <family val="2"/>
    </font>
    <font>
      <b/>
      <sz val="11"/>
      <color indexed="8"/>
      <name val="Calibri"/>
      <family val="2"/>
    </font>
    <font>
      <sz val="10"/>
      <color indexed="17"/>
      <name val="System"/>
      <family val="2"/>
    </font>
    <font>
      <sz val="11"/>
      <color indexed="10"/>
      <name val="Calibri"/>
      <family val="2"/>
    </font>
    <font>
      <sz val="14"/>
      <name val="Arial"/>
      <family val="2"/>
    </font>
    <font>
      <sz val="12"/>
      <color theme="1"/>
      <name val="Calibri"/>
      <family val="2"/>
      <scheme val="minor"/>
    </font>
    <font>
      <b/>
      <sz val="11"/>
      <color rgb="FFFF0000"/>
      <name val="Arial"/>
      <family val="2"/>
    </font>
    <font>
      <u/>
      <sz val="20"/>
      <color theme="3" tint="-0.249977111117893"/>
      <name val="Arial"/>
      <family val="2"/>
    </font>
    <font>
      <b/>
      <sz val="20"/>
      <color theme="0"/>
      <name val="Arial"/>
      <family val="2"/>
    </font>
    <font>
      <sz val="18"/>
      <color theme="0"/>
      <name val="Arial"/>
      <family val="2"/>
    </font>
    <font>
      <sz val="18"/>
      <color theme="1"/>
      <name val="Calibri"/>
      <family val="2"/>
      <scheme val="minor"/>
    </font>
  </fonts>
  <fills count="60">
    <fill>
      <patternFill patternType="none"/>
    </fill>
    <fill>
      <patternFill patternType="gray125"/>
    </fill>
    <fill>
      <patternFill patternType="solid">
        <fgColor indexed="31"/>
        <bgColor indexed="64"/>
      </patternFill>
    </fill>
    <fill>
      <patternFill patternType="solid">
        <fgColor indexed="43"/>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CCFFFF"/>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249977111117893"/>
        <bgColor indexed="64"/>
      </patternFill>
    </fill>
    <fill>
      <patternFill patternType="solid">
        <fgColor indexed="44"/>
        <bgColor indexed="64"/>
      </patternFill>
    </fill>
    <fill>
      <patternFill patternType="solid">
        <fgColor theme="0"/>
        <bgColor indexed="64"/>
      </patternFill>
    </fill>
    <fill>
      <patternFill patternType="solid">
        <fgColor rgb="FFCCCCFF"/>
        <bgColor indexed="64"/>
      </patternFill>
    </fill>
    <fill>
      <patternFill patternType="solid">
        <fgColor rgb="FF92D050"/>
        <bgColor indexed="64"/>
      </patternFill>
    </fill>
    <fill>
      <patternFill patternType="solid">
        <fgColor rgb="FF9999FF"/>
        <bgColor indexed="64"/>
      </patternFill>
    </fill>
    <fill>
      <patternFill patternType="solid">
        <fgColor theme="1"/>
        <bgColor indexed="64"/>
      </patternFill>
    </fill>
    <fill>
      <patternFill patternType="solid">
        <fgColor rgb="FFC0C0C0"/>
        <bgColor indexed="64"/>
      </patternFill>
    </fill>
    <fill>
      <patternFill patternType="solid">
        <fgColor theme="0" tint="-0.249977111117893"/>
        <bgColor indexed="64"/>
      </patternFill>
    </fill>
    <fill>
      <patternFill patternType="solid">
        <fgColor rgb="FFCCFFFF"/>
        <bgColor theme="3" tint="0.79998168889431442"/>
      </patternFill>
    </fill>
    <fill>
      <patternFill patternType="darkGray">
        <fgColor theme="1" tint="0.34998626667073579"/>
        <bgColor rgb="FFCCCCFF"/>
      </patternFill>
    </fill>
    <fill>
      <patternFill patternType="darkGray">
        <fgColor theme="1" tint="0.34998626667073579"/>
        <bgColor rgb="FFCCFFFF"/>
      </patternFill>
    </fill>
    <fill>
      <patternFill patternType="solid">
        <fgColor theme="3" tint="0.59999389629810485"/>
        <bgColor indexed="64"/>
      </patternFill>
    </fill>
    <fill>
      <patternFill patternType="solid">
        <fgColor theme="3"/>
        <bgColor indexed="64"/>
      </patternFill>
    </fill>
    <fill>
      <patternFill patternType="solid">
        <fgColor rgb="FF002060"/>
        <bgColor indexed="64"/>
      </patternFill>
    </fill>
    <fill>
      <patternFill patternType="gray125">
        <bgColor theme="0" tint="-4.9989318521683403E-2"/>
      </patternFill>
    </fill>
    <fill>
      <patternFill patternType="solid">
        <fgColor theme="1" tint="0.249977111117893"/>
        <bgColor indexed="64"/>
      </patternFill>
    </fill>
    <fill>
      <patternFill patternType="solid">
        <fgColor indexed="9"/>
        <bgColor indexed="64"/>
      </patternFill>
    </fill>
    <fill>
      <patternFill patternType="solid">
        <fgColor indexed="12"/>
        <bgColor indexed="64"/>
      </patternFill>
    </fill>
    <fill>
      <patternFill patternType="solid">
        <fgColor rgb="FFFFC000"/>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rgb="FFFFFF99"/>
        <bgColor rgb="FFFFFF99"/>
      </patternFill>
    </fill>
    <fill>
      <patternFill patternType="solid">
        <fgColor rgb="FFFF0000"/>
        <bgColor rgb="FFFF0000"/>
      </patternFill>
    </fill>
    <fill>
      <patternFill patternType="solid">
        <fgColor rgb="FFCCFFFF"/>
        <bgColor rgb="FFCCFFFF"/>
      </patternFill>
    </fill>
    <fill>
      <patternFill patternType="solid">
        <fgColor rgb="FFFFFF00"/>
        <bgColor rgb="FFFFFF00"/>
      </patternFill>
    </fill>
    <fill>
      <patternFill patternType="solid">
        <fgColor indexed="55"/>
      </patternFill>
    </fill>
    <fill>
      <patternFill patternType="solid">
        <fgColor indexed="43"/>
      </patternFill>
    </fill>
    <fill>
      <patternFill patternType="solid">
        <fgColor indexed="26"/>
      </patternFill>
    </fill>
    <fill>
      <patternFill patternType="solid">
        <fgColor theme="3" tint="-0.499984740745262"/>
        <bgColor indexed="64"/>
      </patternFill>
    </fill>
    <fill>
      <patternFill patternType="solid">
        <fgColor rgb="FFFFFF99"/>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51">
    <xf numFmtId="0" fontId="0" fillId="0" borderId="0"/>
    <xf numFmtId="9" fontId="4" fillId="0" borderId="0" applyFont="0" applyFill="0" applyBorder="0" applyAlignment="0" applyProtection="0"/>
    <xf numFmtId="0" fontId="5" fillId="0" borderId="0"/>
    <xf numFmtId="0" fontId="9" fillId="0" borderId="0"/>
    <xf numFmtId="43" fontId="6" fillId="0" borderId="0" applyFont="0" applyFill="0" applyBorder="0" applyAlignment="0" applyProtection="0"/>
    <xf numFmtId="43" fontId="9"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9"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26" fillId="0" borderId="0" applyNumberFormat="0" applyFill="0" applyBorder="0" applyAlignment="0" applyProtection="0"/>
    <xf numFmtId="0" fontId="3" fillId="0" borderId="0"/>
    <xf numFmtId="0" fontId="5" fillId="0" borderId="0"/>
    <xf numFmtId="168"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0" fontId="37" fillId="0" borderId="0"/>
    <xf numFmtId="0" fontId="6" fillId="0" borderId="0"/>
    <xf numFmtId="0" fontId="37" fillId="0" borderId="0"/>
    <xf numFmtId="0" fontId="5" fillId="0" borderId="0"/>
    <xf numFmtId="0" fontId="6" fillId="0" borderId="0"/>
    <xf numFmtId="0" fontId="5" fillId="0" borderId="0"/>
    <xf numFmtId="0" fontId="5" fillId="0" borderId="0"/>
    <xf numFmtId="0" fontId="4" fillId="0" borderId="0"/>
    <xf numFmtId="0" fontId="3" fillId="0" borderId="0"/>
    <xf numFmtId="0" fontId="38" fillId="0" borderId="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0" fontId="67" fillId="0" borderId="0"/>
    <xf numFmtId="43" fontId="4" fillId="0" borderId="0" applyFont="0" applyFill="0" applyBorder="0" applyAlignment="0" applyProtection="0"/>
    <xf numFmtId="0" fontId="4" fillId="0" borderId="0"/>
    <xf numFmtId="0" fontId="6" fillId="0" borderId="0"/>
    <xf numFmtId="44" fontId="1" fillId="0" borderId="0" applyFont="0" applyFill="0" applyBorder="0" applyAlignment="0" applyProtection="0"/>
    <xf numFmtId="0" fontId="78" fillId="0" borderId="0"/>
    <xf numFmtId="43" fontId="1" fillId="0" borderId="0" applyFont="0" applyFill="0" applyBorder="0" applyAlignment="0" applyProtection="0"/>
    <xf numFmtId="9" fontId="78" fillId="0" borderId="0" applyFont="0" applyFill="0" applyBorder="0" applyAlignment="0" applyProtection="0"/>
    <xf numFmtId="0" fontId="4" fillId="0" borderId="0"/>
    <xf numFmtId="0" fontId="5" fillId="0" borderId="0"/>
    <xf numFmtId="0" fontId="5" fillId="0" borderId="0"/>
    <xf numFmtId="0" fontId="5" fillId="0" borderId="0"/>
    <xf numFmtId="3" fontId="86" fillId="31" borderId="0" applyFill="0" applyProtection="0">
      <alignment vertical="center" wrapText="1"/>
    </xf>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87" fillId="42" borderId="0" applyNumberFormat="0" applyBorder="0" applyAlignment="0" applyProtection="0"/>
    <xf numFmtId="0" fontId="87" fillId="39" borderId="0" applyNumberFormat="0" applyBorder="0" applyAlignment="0" applyProtection="0"/>
    <xf numFmtId="0" fontId="87" fillId="40"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7" fillId="47" borderId="0" applyNumberFormat="0" applyBorder="0" applyAlignment="0" applyProtection="0"/>
    <xf numFmtId="0" fontId="87" fillId="48"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49" borderId="0" applyNumberFormat="0" applyBorder="0" applyAlignment="0" applyProtection="0"/>
    <xf numFmtId="0" fontId="88" fillId="33" borderId="0" applyNumberFormat="0" applyBorder="0" applyAlignment="0" applyProtection="0"/>
    <xf numFmtId="0" fontId="89" fillId="50" borderId="43" applyNumberFormat="0" applyAlignment="0" applyProtection="0"/>
    <xf numFmtId="0" fontId="78" fillId="51" borderId="0" applyNumberFormat="0" applyFont="0" applyBorder="0" applyAlignment="0" applyProtection="0"/>
    <xf numFmtId="0" fontId="78" fillId="52" borderId="0" applyNumberFormat="0" applyFont="0" applyBorder="0" applyAlignment="0" applyProtection="0"/>
    <xf numFmtId="0" fontId="78" fillId="51" borderId="0" applyNumberFormat="0" applyFont="0" applyBorder="0" applyAlignment="0" applyProtection="0"/>
    <xf numFmtId="0" fontId="78" fillId="51" borderId="0" applyNumberFormat="0" applyFont="0" applyBorder="0" applyAlignment="0" applyProtection="0"/>
    <xf numFmtId="0" fontId="78" fillId="53" borderId="0" applyNumberFormat="0" applyFont="0" applyBorder="0" applyAlignment="0" applyProtection="0"/>
    <xf numFmtId="0" fontId="78" fillId="54" borderId="0" applyNumberFormat="0" applyFont="0" applyBorder="0" applyAlignment="0" applyProtection="0"/>
    <xf numFmtId="0" fontId="90" fillId="55" borderId="44"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92" fillId="0" borderId="0" applyFont="0" applyFill="0" applyBorder="0" applyAlignment="0" applyProtection="0"/>
    <xf numFmtId="0" fontId="93" fillId="0" borderId="0" applyNumberFormat="0" applyFill="0" applyBorder="0" applyAlignment="0" applyProtection="0">
      <protection locked="0"/>
    </xf>
    <xf numFmtId="0" fontId="94" fillId="0" borderId="0" applyNumberFormat="0" applyFill="0" applyBorder="0" applyAlignment="0" applyProtection="0"/>
    <xf numFmtId="1" fontId="95" fillId="0" borderId="0" applyNumberFormat="0" applyFill="0" applyBorder="0" applyAlignment="0" applyProtection="0"/>
    <xf numFmtId="0" fontId="96" fillId="34" borderId="0" applyNumberFormat="0" applyBorder="0" applyAlignment="0" applyProtection="0"/>
    <xf numFmtId="0" fontId="25" fillId="0" borderId="0">
      <alignment horizontal="center" vertical="center" wrapText="1"/>
    </xf>
    <xf numFmtId="0" fontId="6" fillId="0" borderId="9">
      <alignment horizontal="center" vertical="center" wrapText="1"/>
    </xf>
    <xf numFmtId="0" fontId="25" fillId="0" borderId="0">
      <alignment horizontal="left" wrapText="1"/>
    </xf>
    <xf numFmtId="0" fontId="97" fillId="0" borderId="45" applyNumberFormat="0" applyFill="0" applyAlignment="0" applyProtection="0"/>
    <xf numFmtId="0" fontId="98" fillId="0" borderId="46" applyNumberFormat="0" applyFill="0" applyAlignment="0" applyProtection="0"/>
    <xf numFmtId="0" fontId="99" fillId="0" borderId="47" applyNumberFormat="0" applyFill="0" applyAlignment="0" applyProtection="0"/>
    <xf numFmtId="0" fontId="99" fillId="0" borderId="0" applyNumberFormat="0" applyFill="0" applyBorder="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alignment vertical="top"/>
      <protection locked="0"/>
    </xf>
    <xf numFmtId="1" fontId="103" fillId="0" borderId="0" applyNumberFormat="0" applyFill="0" applyBorder="0" applyAlignment="0" applyProtection="0"/>
    <xf numFmtId="1" fontId="104" fillId="29" borderId="0" applyNumberFormat="0" applyFill="0" applyBorder="0" applyAlignment="0" applyProtection="0"/>
    <xf numFmtId="0" fontId="6" fillId="0" borderId="0">
      <alignment horizontal="left" vertical="center"/>
    </xf>
    <xf numFmtId="0" fontId="6" fillId="0" borderId="0">
      <alignment horizontal="center" vertical="center"/>
    </xf>
    <xf numFmtId="0" fontId="105" fillId="0" borderId="48" applyNumberFormat="0" applyFill="0" applyAlignment="0" applyProtection="0"/>
    <xf numFmtId="10" fontId="106" fillId="0" borderId="49" applyFill="0" applyAlignment="0" applyProtection="0">
      <protection locked="0"/>
    </xf>
    <xf numFmtId="3" fontId="86" fillId="31" borderId="0" applyNumberFormat="0" applyFont="0" applyFill="0" applyBorder="0" applyAlignment="0">
      <alignment vertical="center" wrapText="1"/>
    </xf>
    <xf numFmtId="0" fontId="107" fillId="56" borderId="0" applyNumberFormat="0" applyBorder="0" applyAlignment="0" applyProtection="0"/>
    <xf numFmtId="0" fontId="1" fillId="0" borderId="0"/>
    <xf numFmtId="0" fontId="6" fillId="0" borderId="0"/>
    <xf numFmtId="0" fontId="108" fillId="0" borderId="0"/>
    <xf numFmtId="0" fontId="78" fillId="0" borderId="0" applyNumberFormat="0" applyFont="0" applyBorder="0" applyProtection="0"/>
    <xf numFmtId="0" fontId="1" fillId="0" borderId="0"/>
    <xf numFmtId="0" fontId="1" fillId="0" borderId="0"/>
    <xf numFmtId="0" fontId="1" fillId="0" borderId="0"/>
    <xf numFmtId="0" fontId="1" fillId="0" borderId="0"/>
    <xf numFmtId="0" fontId="5" fillId="0" borderId="0"/>
    <xf numFmtId="0" fontId="109" fillId="0" borderId="0"/>
    <xf numFmtId="0" fontId="67" fillId="0" borderId="0"/>
    <xf numFmtId="0" fontId="4" fillId="0" borderId="0"/>
    <xf numFmtId="0" fontId="1" fillId="0" borderId="0"/>
    <xf numFmtId="0" fontId="5" fillId="0" borderId="0"/>
    <xf numFmtId="0" fontId="5" fillId="57" borderId="50" applyNumberFormat="0" applyFont="0" applyAlignment="0" applyProtection="0"/>
    <xf numFmtId="0" fontId="5" fillId="57" borderId="50" applyNumberFormat="0" applyFont="0" applyAlignment="0" applyProtection="0"/>
    <xf numFmtId="3" fontId="6" fillId="0" borderId="0">
      <alignment horizontal="right"/>
    </xf>
    <xf numFmtId="0" fontId="110" fillId="50" borderId="51"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1" fillId="0" borderId="0" applyFont="0" applyFill="0" applyBorder="0" applyAlignment="0" applyProtection="0"/>
    <xf numFmtId="9" fontId="1" fillId="0" borderId="0" applyFont="0" applyFill="0" applyBorder="0" applyAlignment="0" applyProtection="0"/>
    <xf numFmtId="1" fontId="112" fillId="0" borderId="52" applyNumberFormat="0" applyFill="0" applyBorder="0" applyAlignment="0" applyProtection="0"/>
    <xf numFmtId="0" fontId="78" fillId="0" borderId="0" applyNumberFormat="0" applyBorder="0" applyProtection="0"/>
    <xf numFmtId="0" fontId="5" fillId="0" borderId="0"/>
    <xf numFmtId="0" fontId="6" fillId="0" borderId="3" applyBorder="0">
      <alignment horizontal="right"/>
    </xf>
    <xf numFmtId="0" fontId="6" fillId="0" borderId="3" applyBorder="0">
      <alignment horizontal="right"/>
    </xf>
    <xf numFmtId="186" fontId="5" fillId="0" borderId="0"/>
    <xf numFmtId="186" fontId="5" fillId="0" borderId="0"/>
    <xf numFmtId="186" fontId="5" fillId="0" borderId="0"/>
    <xf numFmtId="186" fontId="5" fillId="0" borderId="0"/>
    <xf numFmtId="186" fontId="5" fillId="0" borderId="0"/>
    <xf numFmtId="186" fontId="5" fillId="0" borderId="0"/>
    <xf numFmtId="0" fontId="113" fillId="0" borderId="0" applyNumberFormat="0" applyFill="0" applyBorder="0" applyAlignment="0" applyProtection="0"/>
    <xf numFmtId="0" fontId="114" fillId="0" borderId="53" applyNumberFormat="0" applyFill="0" applyAlignment="0" applyProtection="0"/>
    <xf numFmtId="0" fontId="13"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cellStyleXfs>
  <cellXfs count="811">
    <xf numFmtId="0" fontId="0" fillId="0" borderId="0" xfId="0"/>
    <xf numFmtId="0" fontId="9" fillId="0" borderId="0" xfId="8" applyAlignment="1">
      <alignment vertical="center"/>
    </xf>
    <xf numFmtId="0" fontId="9" fillId="0" borderId="0" xfId="3" applyFont="1" applyFill="1" applyAlignment="1" applyProtection="1">
      <alignment vertical="center"/>
    </xf>
    <xf numFmtId="0" fontId="9" fillId="0" borderId="0" xfId="3" applyFont="1" applyFill="1" applyBorder="1" applyAlignment="1" applyProtection="1"/>
    <xf numFmtId="0" fontId="16" fillId="0" borderId="0" xfId="0" applyFont="1"/>
    <xf numFmtId="166" fontId="16" fillId="0" borderId="0" xfId="0" applyNumberFormat="1" applyFont="1"/>
    <xf numFmtId="0" fontId="17" fillId="0" borderId="0" xfId="3" applyFont="1" applyFill="1" applyAlignment="1" applyProtection="1">
      <alignment vertical="center"/>
    </xf>
    <xf numFmtId="0" fontId="4" fillId="5" borderId="1" xfId="0" applyFont="1" applyFill="1" applyBorder="1" applyAlignment="1">
      <alignment horizontal="right" vertical="center"/>
    </xf>
    <xf numFmtId="0" fontId="17" fillId="5" borderId="1" xfId="3" applyFont="1" applyFill="1" applyBorder="1" applyAlignment="1" applyProtection="1">
      <alignment horizontal="right" vertical="center"/>
    </xf>
    <xf numFmtId="2" fontId="18" fillId="5" borderId="1" xfId="3" applyNumberFormat="1" applyFont="1" applyFill="1" applyBorder="1" applyAlignment="1" applyProtection="1">
      <alignment horizontal="center" vertical="center"/>
    </xf>
    <xf numFmtId="2" fontId="18" fillId="5" borderId="1" xfId="0" applyNumberFormat="1" applyFont="1" applyFill="1" applyBorder="1" applyAlignment="1">
      <alignment horizontal="center" vertical="center"/>
    </xf>
    <xf numFmtId="166" fontId="17" fillId="4" borderId="1" xfId="3" applyNumberFormat="1" applyFont="1" applyFill="1" applyBorder="1" applyAlignment="1" applyProtection="1">
      <alignment vertical="center"/>
    </xf>
    <xf numFmtId="10" fontId="17" fillId="4" borderId="1" xfId="1" applyNumberFormat="1" applyFont="1" applyFill="1" applyBorder="1" applyAlignment="1" applyProtection="1">
      <alignment horizontal="right" vertical="center"/>
    </xf>
    <xf numFmtId="0" fontId="19" fillId="0" borderId="0" xfId="0" applyFont="1"/>
    <xf numFmtId="0" fontId="19" fillId="0" borderId="0" xfId="0" applyFont="1" applyBorder="1" applyAlignment="1">
      <alignment horizontal="center"/>
    </xf>
    <xf numFmtId="0" fontId="20" fillId="0" borderId="0" xfId="0" applyFont="1"/>
    <xf numFmtId="0" fontId="21" fillId="0" borderId="0" xfId="0" applyFont="1"/>
    <xf numFmtId="0" fontId="22" fillId="0" borderId="0" xfId="0" applyFont="1"/>
    <xf numFmtId="4" fontId="22" fillId="0" borderId="0" xfId="0" applyNumberFormat="1" applyFont="1"/>
    <xf numFmtId="0" fontId="13" fillId="0" borderId="1" xfId="3" applyFont="1" applyBorder="1" applyAlignment="1" applyProtection="1">
      <alignment horizontal="center" vertical="center" wrapText="1"/>
    </xf>
    <xf numFmtId="0" fontId="12" fillId="0" borderId="1" xfId="3" applyFont="1" applyBorder="1" applyAlignment="1" applyProtection="1">
      <alignment horizontal="center" vertical="center" wrapText="1"/>
    </xf>
    <xf numFmtId="0" fontId="13" fillId="0" borderId="1" xfId="3" applyFont="1" applyBorder="1" applyAlignment="1" applyProtection="1">
      <alignment horizontal="center" vertical="center"/>
    </xf>
    <xf numFmtId="0" fontId="13" fillId="0" borderId="1" xfId="3" applyFont="1" applyBorder="1" applyAlignment="1" applyProtection="1">
      <alignment vertical="center"/>
    </xf>
    <xf numFmtId="0" fontId="13" fillId="0" borderId="10" xfId="3" applyFont="1" applyBorder="1" applyAlignment="1" applyProtection="1">
      <alignment horizontal="center" vertical="center" wrapText="1"/>
    </xf>
    <xf numFmtId="0" fontId="13" fillId="0" borderId="25" xfId="3" applyFont="1" applyBorder="1" applyAlignment="1" applyProtection="1">
      <alignment horizontal="center" vertical="center"/>
    </xf>
    <xf numFmtId="0" fontId="13" fillId="0" borderId="10" xfId="3" applyFont="1" applyBorder="1" applyAlignment="1" applyProtection="1">
      <alignment horizontal="center" vertical="center"/>
    </xf>
    <xf numFmtId="0" fontId="13" fillId="0" borderId="2" xfId="3" applyFont="1" applyBorder="1" applyAlignment="1" applyProtection="1">
      <alignment vertical="center"/>
    </xf>
    <xf numFmtId="0" fontId="12" fillId="0" borderId="2" xfId="3" applyFont="1" applyBorder="1" applyAlignment="1" applyProtection="1">
      <alignment horizontal="center" vertical="center" wrapText="1"/>
    </xf>
    <xf numFmtId="0" fontId="13" fillId="0" borderId="22" xfId="3" applyFont="1" applyBorder="1" applyAlignment="1" applyProtection="1">
      <alignment horizontal="center" vertical="center"/>
    </xf>
    <xf numFmtId="0" fontId="13" fillId="0" borderId="2" xfId="3" applyFont="1" applyBorder="1" applyAlignment="1" applyProtection="1">
      <alignment horizontal="center" vertical="center"/>
    </xf>
    <xf numFmtId="0" fontId="13" fillId="0" borderId="21" xfId="3" applyFont="1" applyBorder="1" applyAlignment="1" applyProtection="1">
      <alignment horizontal="center" vertical="center"/>
    </xf>
    <xf numFmtId="0" fontId="13" fillId="0" borderId="2" xfId="3" applyFont="1" applyBorder="1" applyAlignment="1" applyProtection="1">
      <alignment horizontal="center" vertical="center" wrapText="1"/>
    </xf>
    <xf numFmtId="0" fontId="13" fillId="0" borderId="14" xfId="3" applyFont="1" applyBorder="1" applyAlignment="1" applyProtection="1">
      <alignment horizontal="center" vertical="center"/>
    </xf>
    <xf numFmtId="0" fontId="12" fillId="0" borderId="9" xfId="3" applyFont="1" applyBorder="1" applyAlignment="1" applyProtection="1">
      <alignment horizontal="center" vertical="center" wrapText="1"/>
    </xf>
    <xf numFmtId="0" fontId="7" fillId="0" borderId="20" xfId="3" applyFont="1" applyBorder="1" applyAlignment="1" applyProtection="1">
      <alignment vertical="center"/>
    </xf>
    <xf numFmtId="2" fontId="7" fillId="0" borderId="0" xfId="3" applyNumberFormat="1" applyFont="1" applyBorder="1" applyAlignment="1" applyProtection="1">
      <alignment vertical="center"/>
    </xf>
    <xf numFmtId="2" fontId="7" fillId="0" borderId="18" xfId="3" applyNumberFormat="1" applyFont="1" applyBorder="1" applyAlignment="1" applyProtection="1">
      <alignment vertical="center"/>
    </xf>
    <xf numFmtId="0" fontId="9" fillId="0" borderId="20" xfId="8" applyBorder="1" applyAlignment="1">
      <alignment vertical="center"/>
    </xf>
    <xf numFmtId="0" fontId="9" fillId="0" borderId="0" xfId="8" applyBorder="1" applyAlignment="1">
      <alignment vertical="center"/>
    </xf>
    <xf numFmtId="0" fontId="9" fillId="0" borderId="18" xfId="8" applyBorder="1" applyAlignment="1">
      <alignment vertical="center"/>
    </xf>
    <xf numFmtId="0" fontId="13" fillId="0" borderId="0" xfId="3" applyFont="1" applyBorder="1" applyAlignment="1" applyProtection="1">
      <alignment vertical="center"/>
    </xf>
    <xf numFmtId="0" fontId="9" fillId="0" borderId="0" xfId="3" applyFont="1" applyBorder="1" applyAlignment="1" applyProtection="1"/>
    <xf numFmtId="0" fontId="7" fillId="0" borderId="1" xfId="3" applyFont="1" applyBorder="1" applyAlignment="1" applyProtection="1">
      <alignment horizontal="center" vertical="center"/>
    </xf>
    <xf numFmtId="0" fontId="7" fillId="0" borderId="22" xfId="3" applyFont="1" applyBorder="1" applyAlignment="1" applyProtection="1">
      <alignment vertical="center"/>
    </xf>
    <xf numFmtId="0" fontId="7" fillId="0" borderId="10" xfId="3" applyFont="1" applyBorder="1" applyAlignment="1" applyProtection="1">
      <alignment vertical="center"/>
    </xf>
    <xf numFmtId="0" fontId="25" fillId="0" borderId="6" xfId="3" applyFont="1" applyBorder="1" applyAlignment="1" applyProtection="1">
      <alignment vertical="center"/>
    </xf>
    <xf numFmtId="0" fontId="25" fillId="0" borderId="8" xfId="3" applyFont="1" applyBorder="1" applyAlignment="1" applyProtection="1">
      <alignment vertical="center"/>
    </xf>
    <xf numFmtId="0" fontId="20" fillId="0" borderId="10" xfId="3" applyFont="1" applyBorder="1" applyAlignment="1" applyProtection="1">
      <alignment vertical="center"/>
    </xf>
    <xf numFmtId="0" fontId="20" fillId="0" borderId="0" xfId="3" applyFont="1" applyBorder="1" applyAlignment="1" applyProtection="1">
      <alignment vertical="center"/>
    </xf>
    <xf numFmtId="0" fontId="20" fillId="0" borderId="11" xfId="3" applyFont="1" applyBorder="1" applyAlignment="1" applyProtection="1">
      <alignment vertical="center"/>
    </xf>
    <xf numFmtId="0" fontId="20" fillId="0" borderId="0" xfId="3" applyFont="1" applyAlignment="1" applyProtection="1">
      <alignment vertical="center"/>
    </xf>
    <xf numFmtId="0" fontId="20" fillId="0" borderId="14" xfId="3" applyFont="1" applyBorder="1" applyAlignment="1" applyProtection="1">
      <alignment vertical="center"/>
    </xf>
    <xf numFmtId="0" fontId="20" fillId="0" borderId="5" xfId="3" applyFont="1" applyBorder="1" applyAlignment="1" applyProtection="1">
      <alignment vertical="center"/>
    </xf>
    <xf numFmtId="0" fontId="20" fillId="0" borderId="22" xfId="3" applyFont="1" applyBorder="1" applyAlignment="1" applyProtection="1">
      <alignment horizontal="center" vertical="center" wrapText="1"/>
    </xf>
    <xf numFmtId="0" fontId="20" fillId="0" borderId="11" xfId="3" applyFont="1" applyBorder="1" applyAlignment="1" applyProtection="1">
      <alignment horizontal="center" vertical="center" wrapText="1"/>
    </xf>
    <xf numFmtId="0" fontId="20" fillId="0" borderId="0" xfId="3" applyFont="1" applyAlignment="1" applyProtection="1">
      <alignment horizontal="center" vertical="center" wrapText="1"/>
    </xf>
    <xf numFmtId="0" fontId="20" fillId="0" borderId="22" xfId="3" applyFont="1" applyBorder="1" applyAlignment="1" applyProtection="1">
      <alignment vertical="center"/>
    </xf>
    <xf numFmtId="0" fontId="11" fillId="0" borderId="11" xfId="3" applyFont="1" applyBorder="1" applyAlignment="1" applyProtection="1">
      <alignment horizontal="center" vertical="center"/>
    </xf>
    <xf numFmtId="0" fontId="20" fillId="0" borderId="2" xfId="3" applyFont="1" applyBorder="1" applyAlignment="1" applyProtection="1">
      <alignment vertical="center"/>
    </xf>
    <xf numFmtId="0" fontId="20" fillId="0" borderId="7" xfId="3" applyFont="1" applyBorder="1" applyAlignment="1" applyProtection="1">
      <alignment vertical="center"/>
    </xf>
    <xf numFmtId="4" fontId="20" fillId="0" borderId="2" xfId="3" applyNumberFormat="1" applyFont="1" applyBorder="1" applyAlignment="1" applyProtection="1">
      <alignment vertical="center"/>
    </xf>
    <xf numFmtId="0" fontId="20" fillId="0" borderId="8" xfId="3" applyFont="1" applyBorder="1" applyAlignment="1" applyProtection="1">
      <alignment vertical="center"/>
    </xf>
    <xf numFmtId="0" fontId="20" fillId="0" borderId="6" xfId="3" applyFont="1" applyBorder="1" applyAlignment="1" applyProtection="1">
      <alignment vertical="center"/>
    </xf>
    <xf numFmtId="4" fontId="20" fillId="0" borderId="0" xfId="3" applyNumberFormat="1" applyFont="1" applyAlignment="1" applyProtection="1">
      <alignment vertical="center"/>
    </xf>
    <xf numFmtId="0" fontId="11" fillId="0" borderId="10" xfId="3" applyFont="1" applyBorder="1" applyAlignment="1" applyProtection="1">
      <alignment vertical="center"/>
    </xf>
    <xf numFmtId="0" fontId="11" fillId="0" borderId="7" xfId="3" applyFont="1" applyBorder="1" applyAlignment="1" applyProtection="1">
      <alignment vertical="center"/>
    </xf>
    <xf numFmtId="0" fontId="11" fillId="0" borderId="10" xfId="3" applyFont="1" applyFill="1" applyBorder="1" applyAlignment="1" applyProtection="1">
      <alignment vertical="center"/>
    </xf>
    <xf numFmtId="6" fontId="11" fillId="0" borderId="11" xfId="3" applyNumberFormat="1" applyFont="1" applyBorder="1" applyAlignment="1" applyProtection="1">
      <alignment horizontal="center" vertical="center"/>
    </xf>
    <xf numFmtId="4" fontId="20" fillId="0" borderId="7" xfId="3" applyNumberFormat="1" applyFont="1" applyBorder="1" applyAlignment="1" applyProtection="1">
      <alignment vertical="center"/>
    </xf>
    <xf numFmtId="0" fontId="7" fillId="0" borderId="1" xfId="3" applyFont="1" applyBorder="1" applyAlignment="1" applyProtection="1">
      <alignment horizontal="center" vertical="center" wrapText="1"/>
    </xf>
    <xf numFmtId="0" fontId="11" fillId="0" borderId="0" xfId="3" applyFont="1" applyBorder="1" applyAlignment="1" applyProtection="1">
      <alignment horizontal="center" vertical="center"/>
    </xf>
    <xf numFmtId="0" fontId="11" fillId="0" borderId="0" xfId="3" applyFont="1" applyBorder="1" applyAlignment="1" applyProtection="1">
      <alignment vertical="center"/>
    </xf>
    <xf numFmtId="6" fontId="11" fillId="0" borderId="0" xfId="3" applyNumberFormat="1" applyFont="1" applyBorder="1" applyAlignment="1" applyProtection="1">
      <alignment horizontal="center" vertical="center"/>
    </xf>
    <xf numFmtId="0" fontId="23" fillId="0" borderId="22" xfId="3" applyFont="1" applyBorder="1" applyAlignment="1" applyProtection="1">
      <alignment vertical="center"/>
    </xf>
    <xf numFmtId="49" fontId="9" fillId="0" borderId="0" xfId="3" applyNumberFormat="1" applyFont="1" applyFill="1" applyBorder="1" applyAlignment="1" applyProtection="1"/>
    <xf numFmtId="0" fontId="21" fillId="8" borderId="0" xfId="0" applyFont="1" applyFill="1" applyBorder="1"/>
    <xf numFmtId="0" fontId="21" fillId="9" borderId="4" xfId="0" applyFont="1" applyFill="1" applyBorder="1"/>
    <xf numFmtId="0" fontId="21" fillId="9" borderId="5" xfId="0" applyFont="1" applyFill="1" applyBorder="1"/>
    <xf numFmtId="0" fontId="21" fillId="9" borderId="0" xfId="0" applyFont="1" applyFill="1" applyBorder="1"/>
    <xf numFmtId="0" fontId="21" fillId="9" borderId="11" xfId="0" applyFont="1" applyFill="1" applyBorder="1"/>
    <xf numFmtId="0" fontId="23" fillId="9" borderId="8" xfId="0" applyFont="1" applyFill="1" applyBorder="1" applyAlignment="1">
      <alignment vertical="center"/>
    </xf>
    <xf numFmtId="0" fontId="23" fillId="9" borderId="10" xfId="0" applyFont="1" applyFill="1" applyBorder="1" applyAlignment="1">
      <alignment vertical="center"/>
    </xf>
    <xf numFmtId="0" fontId="8" fillId="0" borderId="0" xfId="3" applyNumberFormat="1" applyFont="1" applyBorder="1" applyAlignment="1" applyProtection="1">
      <alignment horizontal="center" vertical="center"/>
    </xf>
    <xf numFmtId="1" fontId="8" fillId="0" borderId="0" xfId="3" applyNumberFormat="1" applyFont="1" applyBorder="1" applyAlignment="1" applyProtection="1">
      <alignment horizontal="center" vertical="center"/>
    </xf>
    <xf numFmtId="0" fontId="16" fillId="0" borderId="0" xfId="0" applyFont="1" applyAlignment="1">
      <alignment horizontal="center" vertical="center"/>
    </xf>
    <xf numFmtId="2" fontId="17" fillId="0" borderId="0" xfId="3" applyNumberFormat="1" applyFont="1" applyFill="1" applyAlignment="1" applyProtection="1">
      <alignment vertical="center"/>
    </xf>
    <xf numFmtId="0" fontId="8" fillId="0" borderId="0" xfId="3" applyFont="1" applyBorder="1" applyAlignment="1" applyProtection="1">
      <alignment horizontal="center" vertical="center"/>
    </xf>
    <xf numFmtId="0" fontId="12" fillId="0" borderId="0" xfId="3" applyFont="1" applyBorder="1" applyAlignment="1" applyProtection="1">
      <alignment horizontal="center" vertical="center" wrapText="1"/>
    </xf>
    <xf numFmtId="7" fontId="13" fillId="0" borderId="0" xfId="10" applyNumberFormat="1" applyFont="1" applyBorder="1" applyAlignment="1" applyProtection="1">
      <alignment vertical="center"/>
    </xf>
    <xf numFmtId="7" fontId="13" fillId="0" borderId="0" xfId="3" applyNumberFormat="1" applyFont="1" applyBorder="1" applyAlignment="1" applyProtection="1">
      <alignment vertical="center"/>
    </xf>
    <xf numFmtId="7" fontId="12" fillId="0" borderId="0" xfId="3" applyNumberFormat="1" applyFont="1" applyBorder="1" applyAlignment="1" applyProtection="1">
      <alignment vertical="center"/>
    </xf>
    <xf numFmtId="0" fontId="9" fillId="0" borderId="0" xfId="3" applyFont="1" applyBorder="1" applyAlignment="1" applyProtection="1">
      <alignment vertical="center"/>
    </xf>
    <xf numFmtId="0" fontId="12" fillId="0" borderId="0" xfId="3" applyFont="1" applyBorder="1" applyAlignment="1" applyProtection="1">
      <alignment vertical="center"/>
    </xf>
    <xf numFmtId="0" fontId="15" fillId="0" borderId="0" xfId="3" applyFont="1" applyFill="1" applyBorder="1" applyAlignment="1" applyProtection="1">
      <alignment horizontal="center" vertical="center"/>
    </xf>
    <xf numFmtId="7" fontId="12" fillId="0" borderId="0" xfId="3" applyNumberFormat="1" applyFont="1" applyFill="1" applyBorder="1" applyAlignment="1" applyProtection="1">
      <alignment vertical="center"/>
    </xf>
    <xf numFmtId="0" fontId="9" fillId="0" borderId="0" xfId="8" applyFill="1" applyBorder="1" applyAlignment="1">
      <alignment vertical="center"/>
    </xf>
    <xf numFmtId="0" fontId="13" fillId="0" borderId="0" xfId="3" applyFont="1" applyFill="1" applyBorder="1" applyAlignment="1" applyProtection="1">
      <alignment vertical="center"/>
    </xf>
    <xf numFmtId="0" fontId="12" fillId="0" borderId="0" xfId="3" applyFont="1" applyFill="1" applyBorder="1" applyAlignment="1" applyProtection="1">
      <alignment horizontal="center" vertical="center" wrapText="1"/>
    </xf>
    <xf numFmtId="7" fontId="14" fillId="0" borderId="0" xfId="3" applyNumberFormat="1" applyFont="1" applyFill="1" applyBorder="1" applyAlignment="1" applyProtection="1">
      <alignment vertical="center"/>
    </xf>
    <xf numFmtId="0" fontId="0" fillId="0" borderId="0" xfId="0" applyFill="1"/>
    <xf numFmtId="0" fontId="23" fillId="0" borderId="0" xfId="0" applyFont="1" applyFill="1" applyBorder="1" applyAlignment="1">
      <alignment horizontal="center"/>
    </xf>
    <xf numFmtId="0" fontId="23" fillId="0" borderId="0" xfId="0" applyFont="1" applyFill="1" applyBorder="1"/>
    <xf numFmtId="4" fontId="23" fillId="0" borderId="0" xfId="0" applyNumberFormat="1" applyFont="1" applyFill="1" applyBorder="1" applyAlignment="1">
      <alignment horizontal="center"/>
    </xf>
    <xf numFmtId="0" fontId="0" fillId="0" borderId="0" xfId="0" applyFill="1" applyBorder="1"/>
    <xf numFmtId="0" fontId="0" fillId="11" borderId="0" xfId="0" applyFill="1"/>
    <xf numFmtId="0" fontId="20" fillId="11" borderId="0" xfId="0" applyFont="1" applyFill="1"/>
    <xf numFmtId="0" fontId="22" fillId="11" borderId="0" xfId="0" applyFont="1" applyFill="1"/>
    <xf numFmtId="0" fontId="16" fillId="11" borderId="0" xfId="0" applyFont="1" applyFill="1"/>
    <xf numFmtId="0" fontId="21" fillId="8" borderId="8" xfId="0" applyFont="1" applyFill="1" applyBorder="1"/>
    <xf numFmtId="0" fontId="21" fillId="8" borderId="4" xfId="0" applyFont="1" applyFill="1" applyBorder="1"/>
    <xf numFmtId="0" fontId="21" fillId="8" borderId="5" xfId="0" applyFont="1" applyFill="1" applyBorder="1"/>
    <xf numFmtId="0" fontId="21" fillId="8" borderId="10" xfId="0" applyFont="1" applyFill="1" applyBorder="1"/>
    <xf numFmtId="0" fontId="21" fillId="8" borderId="11" xfId="0" applyFont="1" applyFill="1" applyBorder="1"/>
    <xf numFmtId="0" fontId="21" fillId="8" borderId="6" xfId="0" applyFont="1" applyFill="1" applyBorder="1"/>
    <xf numFmtId="0" fontId="21" fillId="8" borderId="3" xfId="0" applyFont="1" applyFill="1" applyBorder="1"/>
    <xf numFmtId="0" fontId="21" fillId="8" borderId="3" xfId="0" applyFont="1" applyFill="1" applyBorder="1" applyAlignment="1">
      <alignment vertical="center"/>
    </xf>
    <xf numFmtId="0" fontId="27" fillId="8" borderId="3" xfId="12" applyFont="1" applyFill="1" applyBorder="1" applyAlignment="1">
      <alignment vertical="center"/>
    </xf>
    <xf numFmtId="0" fontId="23" fillId="8" borderId="3" xfId="0" applyFont="1" applyFill="1" applyBorder="1" applyAlignment="1">
      <alignment vertical="center"/>
    </xf>
    <xf numFmtId="0" fontId="21" fillId="8" borderId="7" xfId="0" applyFont="1" applyFill="1" applyBorder="1" applyAlignment="1">
      <alignment vertical="center"/>
    </xf>
    <xf numFmtId="49" fontId="19" fillId="0" borderId="0" xfId="0" applyNumberFormat="1" applyFont="1"/>
    <xf numFmtId="0" fontId="21" fillId="0" borderId="0" xfId="0" applyFont="1" applyFill="1"/>
    <xf numFmtId="0" fontId="30" fillId="0" borderId="14" xfId="0" applyFont="1" applyBorder="1" applyAlignment="1">
      <alignment horizontal="center" vertical="center" wrapText="1"/>
    </xf>
    <xf numFmtId="0" fontId="30" fillId="0" borderId="1" xfId="0" applyFont="1" applyBorder="1" applyAlignment="1">
      <alignment horizontal="center"/>
    </xf>
    <xf numFmtId="0" fontId="30" fillId="0" borderId="1" xfId="0" applyFont="1" applyBorder="1"/>
    <xf numFmtId="0" fontId="30" fillId="0" borderId="0" xfId="0" applyFont="1"/>
    <xf numFmtId="164" fontId="30" fillId="0" borderId="2" xfId="0" applyNumberFormat="1" applyFont="1" applyBorder="1" applyAlignment="1">
      <alignment vertical="center"/>
    </xf>
    <xf numFmtId="164" fontId="30" fillId="0" borderId="1" xfId="0" applyNumberFormat="1" applyFont="1" applyBorder="1" applyAlignment="1">
      <alignment vertical="center"/>
    </xf>
    <xf numFmtId="10" fontId="30" fillId="0" borderId="1" xfId="0" applyNumberFormat="1" applyFont="1" applyBorder="1"/>
    <xf numFmtId="0" fontId="31" fillId="8" borderId="3" xfId="0" applyFont="1" applyFill="1" applyBorder="1" applyAlignment="1">
      <alignment horizontal="left" vertical="center"/>
    </xf>
    <xf numFmtId="165" fontId="40" fillId="13" borderId="0" xfId="33" applyNumberFormat="1" applyFont="1" applyFill="1" applyAlignment="1" applyProtection="1">
      <alignment horizontal="right"/>
    </xf>
    <xf numFmtId="165" fontId="39" fillId="13" borderId="0" xfId="33" applyNumberFormat="1" applyFont="1" applyFill="1" applyAlignment="1" applyProtection="1">
      <alignment horizontal="right"/>
    </xf>
    <xf numFmtId="165" fontId="41" fillId="13" borderId="0" xfId="33" applyNumberFormat="1" applyFont="1" applyFill="1" applyAlignment="1" applyProtection="1">
      <alignment horizontal="right"/>
    </xf>
    <xf numFmtId="165" fontId="39" fillId="13" borderId="0" xfId="33" applyNumberFormat="1" applyFont="1" applyFill="1" applyBorder="1" applyAlignment="1" applyProtection="1">
      <alignment horizontal="right"/>
    </xf>
    <xf numFmtId="165" fontId="39" fillId="14" borderId="1" xfId="30" applyNumberFormat="1" applyFont="1" applyFill="1" applyBorder="1" applyAlignment="1" applyProtection="1">
      <alignment horizontal="right"/>
    </xf>
    <xf numFmtId="10" fontId="39" fillId="14" borderId="1" xfId="30" applyNumberFormat="1" applyFont="1" applyFill="1" applyBorder="1" applyAlignment="1" applyProtection="1">
      <alignment horizontal="right"/>
    </xf>
    <xf numFmtId="0" fontId="39" fillId="14" borderId="1" xfId="2" applyFont="1" applyFill="1" applyBorder="1" applyAlignment="1" applyProtection="1">
      <alignment horizontal="left"/>
    </xf>
    <xf numFmtId="1" fontId="39" fillId="14" borderId="1" xfId="2" applyNumberFormat="1" applyFont="1" applyFill="1" applyBorder="1" applyAlignment="1" applyProtection="1">
      <alignment horizontal="left"/>
    </xf>
    <xf numFmtId="0" fontId="5" fillId="0" borderId="0" xfId="2"/>
    <xf numFmtId="10" fontId="39" fillId="18" borderId="1" xfId="30" applyNumberFormat="1" applyFont="1" applyFill="1" applyBorder="1" applyAlignment="1" applyProtection="1">
      <alignment horizontal="center" vertical="center" wrapText="1"/>
    </xf>
    <xf numFmtId="171" fontId="39" fillId="18" borderId="1" xfId="33" applyNumberFormat="1" applyFont="1" applyFill="1" applyBorder="1" applyAlignment="1" applyProtection="1">
      <alignment horizontal="center" vertical="center" wrapText="1"/>
    </xf>
    <xf numFmtId="171" fontId="39" fillId="18" borderId="13" xfId="33" applyNumberFormat="1" applyFont="1" applyFill="1" applyBorder="1" applyAlignment="1" applyProtection="1">
      <alignment horizontal="center" vertical="center" wrapText="1"/>
    </xf>
    <xf numFmtId="0" fontId="39" fillId="18" borderId="1" xfId="2" applyFont="1" applyFill="1" applyBorder="1" applyAlignment="1" applyProtection="1">
      <alignment horizontal="center" vertical="center" wrapText="1"/>
    </xf>
    <xf numFmtId="169" fontId="40" fillId="13" borderId="0" xfId="33" applyFont="1" applyFill="1" applyAlignment="1" applyProtection="1">
      <alignment horizontal="right"/>
    </xf>
    <xf numFmtId="169" fontId="39" fillId="13" borderId="0" xfId="33" applyFont="1" applyFill="1" applyAlignment="1" applyProtection="1">
      <alignment horizontal="right"/>
    </xf>
    <xf numFmtId="169" fontId="41" fillId="13" borderId="0" xfId="33" applyFont="1" applyFill="1" applyAlignment="1" applyProtection="1">
      <alignment horizontal="right"/>
    </xf>
    <xf numFmtId="169" fontId="39" fillId="13" borderId="0" xfId="33" applyNumberFormat="1" applyFont="1" applyFill="1" applyAlignment="1" applyProtection="1">
      <alignment horizontal="right"/>
    </xf>
    <xf numFmtId="170" fontId="39" fillId="13" borderId="0" xfId="33" applyNumberFormat="1" applyFont="1" applyFill="1" applyAlignment="1" applyProtection="1">
      <alignment horizontal="right"/>
    </xf>
    <xf numFmtId="169" fontId="39" fillId="13" borderId="0" xfId="33" applyFont="1" applyFill="1" applyBorder="1" applyAlignment="1" applyProtection="1">
      <alignment horizontal="right"/>
    </xf>
    <xf numFmtId="170" fontId="40" fillId="13" borderId="0" xfId="33" applyNumberFormat="1" applyFont="1" applyFill="1" applyAlignment="1" applyProtection="1">
      <alignment horizontal="right"/>
    </xf>
    <xf numFmtId="172" fontId="39" fillId="13" borderId="0" xfId="33" applyNumberFormat="1" applyFont="1" applyFill="1" applyAlignment="1" applyProtection="1">
      <alignment horizontal="right"/>
    </xf>
    <xf numFmtId="174" fontId="40" fillId="16" borderId="1" xfId="15" applyNumberFormat="1" applyFont="1" applyFill="1" applyBorder="1" applyAlignment="1" applyProtection="1">
      <alignment horizontal="right" vertical="center" wrapText="1"/>
    </xf>
    <xf numFmtId="165" fontId="39" fillId="14" borderId="1" xfId="2" applyNumberFormat="1" applyFont="1" applyFill="1" applyBorder="1" applyAlignment="1" applyProtection="1">
      <alignment horizontal="right" vertical="center"/>
    </xf>
    <xf numFmtId="165" fontId="40" fillId="16" borderId="14" xfId="2" applyNumberFormat="1" applyFont="1" applyFill="1" applyBorder="1" applyAlignment="1" applyProtection="1">
      <alignment horizontal="right" vertical="center" wrapText="1"/>
    </xf>
    <xf numFmtId="0" fontId="39" fillId="19" borderId="14" xfId="2" applyFont="1" applyFill="1" applyBorder="1" applyAlignment="1" applyProtection="1">
      <alignment horizontal="center" vertical="center" wrapText="1"/>
    </xf>
    <xf numFmtId="0" fontId="39" fillId="18" borderId="14" xfId="2" applyFont="1" applyFill="1" applyBorder="1" applyAlignment="1" applyProtection="1">
      <alignment horizontal="center" vertical="center" wrapText="1"/>
    </xf>
    <xf numFmtId="168" fontId="39" fillId="13" borderId="0" xfId="15" applyFont="1" applyFill="1" applyBorder="1" applyAlignment="1" applyProtection="1">
      <alignment horizontal="left" vertical="center"/>
    </xf>
    <xf numFmtId="178" fontId="39" fillId="14" borderId="1" xfId="15" applyNumberFormat="1" applyFont="1" applyFill="1" applyBorder="1" applyAlignment="1" applyProtection="1">
      <alignment horizontal="right" vertical="center"/>
    </xf>
    <xf numFmtId="10" fontId="39" fillId="14" borderId="1" xfId="2" applyNumberFormat="1" applyFont="1" applyFill="1" applyBorder="1" applyAlignment="1" applyProtection="1">
      <alignment horizontal="right" vertical="center"/>
    </xf>
    <xf numFmtId="10" fontId="39" fillId="6" borderId="1" xfId="15" applyNumberFormat="1" applyFont="1" applyFill="1" applyBorder="1" applyAlignment="1" applyProtection="1">
      <alignment vertical="center"/>
      <protection locked="0"/>
    </xf>
    <xf numFmtId="168" fontId="39" fillId="14" borderId="1" xfId="15" applyFont="1" applyFill="1" applyBorder="1" applyAlignment="1" applyProtection="1">
      <alignment horizontal="left" vertical="center"/>
    </xf>
    <xf numFmtId="170" fontId="39" fillId="14" borderId="1" xfId="2" applyNumberFormat="1" applyFont="1" applyFill="1" applyBorder="1" applyAlignment="1" applyProtection="1">
      <alignment horizontal="right" vertical="center"/>
    </xf>
    <xf numFmtId="165" fontId="39" fillId="6" borderId="1" xfId="2" applyNumberFormat="1" applyFont="1" applyFill="1" applyBorder="1" applyAlignment="1" applyProtection="1">
      <protection locked="0"/>
    </xf>
    <xf numFmtId="165" fontId="39" fillId="6" borderId="1" xfId="15" applyNumberFormat="1" applyFont="1" applyFill="1" applyBorder="1" applyAlignment="1" applyProtection="1">
      <alignment vertical="center"/>
      <protection locked="0"/>
    </xf>
    <xf numFmtId="165" fontId="39" fillId="6" borderId="1" xfId="2" applyNumberFormat="1" applyFont="1" applyFill="1" applyBorder="1" applyAlignment="1" applyProtection="1">
      <alignment vertical="center"/>
      <protection locked="0"/>
    </xf>
    <xf numFmtId="165" fontId="39" fillId="20" borderId="1" xfId="15" applyNumberFormat="1" applyFont="1" applyFill="1" applyBorder="1" applyAlignment="1" applyProtection="1">
      <alignment vertical="center"/>
      <protection locked="0"/>
    </xf>
    <xf numFmtId="170" fontId="39" fillId="21" borderId="1" xfId="2" applyNumberFormat="1" applyFont="1" applyFill="1" applyBorder="1" applyAlignment="1" applyProtection="1">
      <alignment horizontal="right" vertical="center"/>
    </xf>
    <xf numFmtId="165" fontId="39" fillId="21" borderId="1" xfId="2" applyNumberFormat="1" applyFont="1" applyFill="1" applyBorder="1" applyAlignment="1" applyProtection="1">
      <alignment horizontal="right" vertical="center"/>
    </xf>
    <xf numFmtId="165" fontId="39" fillId="22" borderId="1" xfId="2" applyNumberFormat="1" applyFont="1" applyFill="1" applyBorder="1" applyAlignment="1" applyProtection="1">
      <protection locked="0"/>
    </xf>
    <xf numFmtId="177" fontId="39" fillId="21" borderId="1" xfId="2" applyNumberFormat="1" applyFont="1" applyFill="1" applyBorder="1" applyAlignment="1" applyProtection="1">
      <alignment horizontal="left"/>
    </xf>
    <xf numFmtId="165" fontId="39" fillId="22" borderId="1" xfId="2" applyNumberFormat="1" applyFont="1" applyFill="1" applyBorder="1" applyAlignment="1" applyProtection="1">
      <alignment vertical="center"/>
      <protection locked="0"/>
    </xf>
    <xf numFmtId="0" fontId="39" fillId="21" borderId="1" xfId="2" applyFont="1" applyFill="1" applyBorder="1" applyAlignment="1" applyProtection="1">
      <alignment horizontal="left" vertical="center"/>
    </xf>
    <xf numFmtId="0" fontId="6" fillId="0" borderId="0" xfId="24"/>
    <xf numFmtId="5" fontId="13" fillId="0" borderId="21" xfId="6" applyNumberFormat="1" applyFont="1" applyBorder="1" applyAlignment="1" applyProtection="1">
      <alignment horizontal="center" vertical="center"/>
    </xf>
    <xf numFmtId="7" fontId="13" fillId="0" borderId="22" xfId="6" applyNumberFormat="1" applyFont="1" applyBorder="1" applyAlignment="1" applyProtection="1">
      <alignment vertical="center"/>
    </xf>
    <xf numFmtId="5" fontId="13" fillId="0" borderId="22" xfId="3" applyNumberFormat="1" applyFont="1" applyBorder="1" applyAlignment="1" applyProtection="1">
      <alignment horizontal="center" vertical="center"/>
    </xf>
    <xf numFmtId="5" fontId="13" fillId="0" borderId="23" xfId="3" applyNumberFormat="1" applyFont="1" applyBorder="1" applyAlignment="1" applyProtection="1">
      <alignment horizontal="center" vertical="center"/>
    </xf>
    <xf numFmtId="5" fontId="13" fillId="0" borderId="25" xfId="3" applyNumberFormat="1" applyFont="1" applyBorder="1" applyAlignment="1" applyProtection="1">
      <alignment horizontal="center" vertical="center"/>
    </xf>
    <xf numFmtId="0" fontId="0" fillId="0" borderId="13" xfId="3" applyFont="1" applyBorder="1" applyAlignment="1" applyProtection="1">
      <alignment horizontal="center" vertical="center" wrapText="1"/>
    </xf>
    <xf numFmtId="0" fontId="0" fillId="0" borderId="9" xfId="3" applyFont="1" applyBorder="1" applyAlignment="1" applyProtection="1">
      <alignment vertical="center"/>
    </xf>
    <xf numFmtId="5" fontId="13" fillId="0" borderId="14" xfId="3" applyNumberFormat="1" applyFont="1" applyBorder="1" applyAlignment="1" applyProtection="1">
      <alignment horizontal="center" vertical="center"/>
    </xf>
    <xf numFmtId="166" fontId="13" fillId="3" borderId="25" xfId="3" applyNumberFormat="1" applyFont="1" applyFill="1" applyBorder="1" applyAlignment="1" applyProtection="1">
      <alignment horizontal="center" vertical="center"/>
    </xf>
    <xf numFmtId="166" fontId="13" fillId="3" borderId="22" xfId="3" applyNumberFormat="1" applyFont="1" applyFill="1" applyBorder="1" applyAlignment="1" applyProtection="1">
      <alignment horizontal="center" vertical="center"/>
    </xf>
    <xf numFmtId="5" fontId="13" fillId="0" borderId="2" xfId="3" applyNumberFormat="1" applyFont="1" applyBorder="1" applyAlignment="1" applyProtection="1">
      <alignment horizontal="center" vertical="center"/>
    </xf>
    <xf numFmtId="166" fontId="13" fillId="3" borderId="2" xfId="3" applyNumberFormat="1" applyFont="1" applyFill="1" applyBorder="1" applyAlignment="1" applyProtection="1">
      <alignment horizontal="center" vertical="center"/>
    </xf>
    <xf numFmtId="0" fontId="0" fillId="0" borderId="13" xfId="3" applyFont="1" applyBorder="1" applyAlignment="1" applyProtection="1">
      <alignment vertical="center"/>
    </xf>
    <xf numFmtId="5" fontId="13" fillId="0" borderId="21" xfId="3" applyNumberFormat="1" applyFont="1" applyBorder="1" applyAlignment="1" applyProtection="1">
      <alignment horizontal="center" vertical="center"/>
    </xf>
    <xf numFmtId="0" fontId="13" fillId="0" borderId="13" xfId="3" applyFont="1" applyBorder="1" applyAlignment="1" applyProtection="1">
      <alignment vertical="center"/>
    </xf>
    <xf numFmtId="5" fontId="12" fillId="3" borderId="12" xfId="3" applyNumberFormat="1" applyFont="1" applyFill="1" applyBorder="1" applyAlignment="1" applyProtection="1">
      <alignment horizontal="center" vertical="center"/>
    </xf>
    <xf numFmtId="0" fontId="0" fillId="0" borderId="0" xfId="3" applyFont="1" applyAlignment="1" applyProtection="1">
      <alignment vertical="center"/>
    </xf>
    <xf numFmtId="5" fontId="0" fillId="0" borderId="0" xfId="3" applyNumberFormat="1" applyFont="1" applyAlignment="1" applyProtection="1">
      <alignment vertical="center"/>
    </xf>
    <xf numFmtId="5" fontId="12" fillId="0" borderId="1" xfId="3" applyNumberFormat="1" applyFont="1" applyBorder="1" applyAlignment="1" applyProtection="1">
      <alignment horizontal="center" vertical="center"/>
    </xf>
    <xf numFmtId="0" fontId="13" fillId="0" borderId="0" xfId="3" applyFont="1" applyAlignment="1" applyProtection="1">
      <alignment horizontal="right" vertical="center"/>
    </xf>
    <xf numFmtId="5" fontId="13" fillId="0" borderId="0" xfId="3" applyNumberFormat="1" applyFont="1" applyAlignment="1" applyProtection="1">
      <alignment vertical="center"/>
    </xf>
    <xf numFmtId="5" fontId="12" fillId="3" borderId="1" xfId="3" applyNumberFormat="1" applyFont="1" applyFill="1" applyBorder="1" applyAlignment="1" applyProtection="1">
      <alignment horizontal="center" vertical="center"/>
    </xf>
    <xf numFmtId="0" fontId="13" fillId="0" borderId="0" xfId="3" applyFont="1" applyAlignment="1" applyProtection="1">
      <alignment vertical="center"/>
    </xf>
    <xf numFmtId="5" fontId="12" fillId="0" borderId="1" xfId="3" applyNumberFormat="1" applyFont="1" applyBorder="1" applyAlignment="1" applyProtection="1">
      <alignment horizontal="center" vertical="center" wrapText="1"/>
    </xf>
    <xf numFmtId="5" fontId="14" fillId="3" borderId="1" xfId="3" applyNumberFormat="1" applyFont="1" applyFill="1" applyBorder="1" applyAlignment="1" applyProtection="1">
      <alignment horizontal="center" vertical="center"/>
    </xf>
    <xf numFmtId="0" fontId="5" fillId="0" borderId="0" xfId="0" applyFont="1"/>
    <xf numFmtId="4" fontId="5" fillId="0" borderId="0" xfId="0" applyNumberFormat="1" applyFont="1"/>
    <xf numFmtId="0" fontId="38" fillId="0" borderId="0" xfId="0" applyFont="1"/>
    <xf numFmtId="4" fontId="38" fillId="0" borderId="0" xfId="0" applyNumberFormat="1" applyFont="1"/>
    <xf numFmtId="4" fontId="38" fillId="0" borderId="1" xfId="0" applyNumberFormat="1" applyFont="1" applyBorder="1" applyAlignment="1">
      <alignment horizontal="center"/>
    </xf>
    <xf numFmtId="4" fontId="38" fillId="0" borderId="0" xfId="0" applyNumberFormat="1" applyFont="1" applyBorder="1" applyAlignment="1">
      <alignment horizontal="center"/>
    </xf>
    <xf numFmtId="0" fontId="38" fillId="0" borderId="8" xfId="0" applyFont="1" applyBorder="1"/>
    <xf numFmtId="3" fontId="38" fillId="0" borderId="4" xfId="0" applyNumberFormat="1" applyFont="1" applyBorder="1"/>
    <xf numFmtId="3" fontId="38" fillId="0" borderId="4" xfId="0" applyNumberFormat="1" applyFont="1" applyBorder="1" applyAlignment="1">
      <alignment horizontal="center"/>
    </xf>
    <xf numFmtId="4" fontId="38" fillId="0" borderId="4" xfId="0" applyNumberFormat="1" applyFont="1" applyBorder="1"/>
    <xf numFmtId="0" fontId="38" fillId="0" borderId="5" xfId="0" applyFont="1" applyBorder="1"/>
    <xf numFmtId="0" fontId="38" fillId="0" borderId="10" xfId="0" applyFont="1" applyBorder="1"/>
    <xf numFmtId="3" fontId="38" fillId="0" borderId="0" xfId="0" applyNumberFormat="1" applyFont="1" applyBorder="1"/>
    <xf numFmtId="3" fontId="38" fillId="0" borderId="0" xfId="0" applyNumberFormat="1" applyFont="1" applyBorder="1" applyAlignment="1">
      <alignment horizontal="center"/>
    </xf>
    <xf numFmtId="4" fontId="38" fillId="0" borderId="0" xfId="0" applyNumberFormat="1" applyFont="1" applyBorder="1"/>
    <xf numFmtId="0" fontId="38" fillId="0" borderId="11" xfId="0" applyFont="1" applyBorder="1"/>
    <xf numFmtId="3" fontId="38" fillId="0" borderId="3" xfId="0" applyNumberFormat="1" applyFont="1" applyBorder="1" applyAlignment="1">
      <alignment horizontal="center"/>
    </xf>
    <xf numFmtId="3" fontId="47" fillId="0" borderId="1" xfId="0" applyNumberFormat="1" applyFont="1" applyBorder="1" applyAlignment="1">
      <alignment horizontal="center"/>
    </xf>
    <xf numFmtId="4" fontId="47" fillId="0" borderId="0" xfId="0" applyNumberFormat="1" applyFont="1" applyBorder="1"/>
    <xf numFmtId="0" fontId="38" fillId="0" borderId="6" xfId="0" applyFont="1" applyBorder="1"/>
    <xf numFmtId="0" fontId="38" fillId="0" borderId="3" xfId="0" applyFont="1" applyBorder="1"/>
    <xf numFmtId="4" fontId="38" fillId="0" borderId="3" xfId="0" applyNumberFormat="1" applyFont="1" applyBorder="1"/>
    <xf numFmtId="0" fontId="38" fillId="0" borderId="7" xfId="0" applyFont="1" applyBorder="1"/>
    <xf numFmtId="0" fontId="38" fillId="0" borderId="4" xfId="0" applyFont="1" applyBorder="1"/>
    <xf numFmtId="3" fontId="38" fillId="0" borderId="0" xfId="0" applyNumberFormat="1" applyFont="1"/>
    <xf numFmtId="0" fontId="38" fillId="0" borderId="0" xfId="0" applyFont="1" applyBorder="1"/>
    <xf numFmtId="4" fontId="48" fillId="24" borderId="1" xfId="0" applyNumberFormat="1" applyFont="1" applyFill="1" applyBorder="1" applyAlignment="1">
      <alignment horizontal="center"/>
    </xf>
    <xf numFmtId="10" fontId="47" fillId="0" borderId="1" xfId="7" applyNumberFormat="1" applyFont="1" applyBorder="1" applyAlignment="1">
      <alignment horizontal="center"/>
    </xf>
    <xf numFmtId="10" fontId="38" fillId="0" borderId="0" xfId="0" applyNumberFormat="1" applyFont="1" applyBorder="1" applyAlignment="1">
      <alignment horizontal="center"/>
    </xf>
    <xf numFmtId="10" fontId="38" fillId="12" borderId="1" xfId="0" applyNumberFormat="1" applyFont="1" applyFill="1" applyBorder="1" applyAlignment="1" applyProtection="1">
      <alignment horizontal="center"/>
    </xf>
    <xf numFmtId="10" fontId="38" fillId="3" borderId="1" xfId="0" applyNumberFormat="1" applyFont="1" applyFill="1" applyBorder="1" applyAlignment="1" applyProtection="1">
      <alignment horizontal="center"/>
    </xf>
    <xf numFmtId="10" fontId="38" fillId="0" borderId="0" xfId="7" applyNumberFormat="1" applyFont="1" applyBorder="1" applyAlignment="1">
      <alignment horizontal="center"/>
    </xf>
    <xf numFmtId="4" fontId="38" fillId="0" borderId="0" xfId="0" quotePrefix="1" applyNumberFormat="1" applyFont="1" applyBorder="1"/>
    <xf numFmtId="3" fontId="38" fillId="0" borderId="11" xfId="0" applyNumberFormat="1" applyFont="1" applyBorder="1"/>
    <xf numFmtId="4" fontId="38" fillId="0" borderId="5" xfId="0" applyNumberFormat="1" applyFont="1" applyBorder="1"/>
    <xf numFmtId="0" fontId="47" fillId="0" borderId="10" xfId="0" applyFont="1" applyBorder="1"/>
    <xf numFmtId="0" fontId="47" fillId="0" borderId="0" xfId="0" applyFont="1" applyBorder="1"/>
    <xf numFmtId="3" fontId="47" fillId="0" borderId="0" xfId="0" applyNumberFormat="1" applyFont="1" applyBorder="1"/>
    <xf numFmtId="0" fontId="47" fillId="0" borderId="10" xfId="0" quotePrefix="1" applyFont="1" applyBorder="1"/>
    <xf numFmtId="0" fontId="47" fillId="0" borderId="6" xfId="0" applyFont="1" applyBorder="1"/>
    <xf numFmtId="0" fontId="47" fillId="0" borderId="3" xfId="0" applyFont="1" applyBorder="1"/>
    <xf numFmtId="4" fontId="47" fillId="0" borderId="3" xfId="0" applyNumberFormat="1" applyFont="1" applyBorder="1"/>
    <xf numFmtId="3" fontId="47" fillId="0" borderId="3" xfId="0" applyNumberFormat="1" applyFont="1" applyBorder="1"/>
    <xf numFmtId="0" fontId="38" fillId="0" borderId="13" xfId="0" applyFont="1" applyBorder="1" applyAlignment="1">
      <alignment vertical="center"/>
    </xf>
    <xf numFmtId="0" fontId="49" fillId="0" borderId="9" xfId="12" applyFont="1" applyBorder="1" applyAlignment="1">
      <alignment vertical="center"/>
    </xf>
    <xf numFmtId="0" fontId="38" fillId="0" borderId="9" xfId="0" applyFont="1" applyBorder="1"/>
    <xf numFmtId="4" fontId="38" fillId="0" borderId="9" xfId="0" applyNumberFormat="1" applyFont="1" applyBorder="1"/>
    <xf numFmtId="0" fontId="38" fillId="0" borderId="12" xfId="0" applyFont="1" applyBorder="1"/>
    <xf numFmtId="0" fontId="50" fillId="0" borderId="0" xfId="0" applyFont="1"/>
    <xf numFmtId="0" fontId="0" fillId="8" borderId="0" xfId="3" applyFont="1" applyFill="1" applyAlignment="1" applyProtection="1">
      <alignment vertical="center"/>
    </xf>
    <xf numFmtId="0" fontId="52" fillId="8" borderId="9" xfId="3" applyFont="1" applyFill="1" applyBorder="1" applyAlignment="1" applyProtection="1">
      <alignment vertical="center"/>
    </xf>
    <xf numFmtId="0" fontId="0" fillId="8" borderId="13" xfId="3" applyFont="1" applyFill="1" applyBorder="1" applyAlignment="1" applyProtection="1">
      <alignment vertical="center"/>
    </xf>
    <xf numFmtId="0" fontId="0" fillId="8" borderId="9" xfId="3" applyFont="1" applyFill="1" applyBorder="1" applyAlignment="1" applyProtection="1">
      <alignment vertical="center"/>
    </xf>
    <xf numFmtId="0" fontId="0" fillId="8" borderId="12" xfId="3" applyFont="1" applyFill="1" applyBorder="1" applyAlignment="1" applyProtection="1">
      <alignment vertical="center"/>
    </xf>
    <xf numFmtId="0" fontId="0" fillId="0" borderId="0" xfId="3" applyFont="1" applyBorder="1" applyAlignment="1" applyProtection="1">
      <alignment vertical="center"/>
    </xf>
    <xf numFmtId="0" fontId="53" fillId="8" borderId="0" xfId="3" applyFont="1" applyFill="1" applyBorder="1" applyAlignment="1" applyProtection="1"/>
    <xf numFmtId="0" fontId="51" fillId="8" borderId="0" xfId="3" applyFont="1" applyFill="1" applyBorder="1" applyAlignment="1" applyProtection="1">
      <alignment vertical="center"/>
    </xf>
    <xf numFmtId="167" fontId="54" fillId="8" borderId="0" xfId="3" quotePrefix="1" applyNumberFormat="1" applyFont="1" applyFill="1" applyBorder="1" applyAlignment="1" applyProtection="1">
      <alignment horizontal="left" vertical="center"/>
    </xf>
    <xf numFmtId="0" fontId="53" fillId="8" borderId="0" xfId="3" applyFont="1" applyFill="1" applyBorder="1" applyAlignment="1" applyProtection="1">
      <alignment horizontal="left"/>
    </xf>
    <xf numFmtId="0" fontId="0" fillId="8" borderId="0" xfId="3" applyFont="1" applyFill="1" applyBorder="1" applyAlignment="1" applyProtection="1">
      <alignment horizontal="center"/>
    </xf>
    <xf numFmtId="0" fontId="0" fillId="8" borderId="0" xfId="3" applyFont="1" applyFill="1" applyAlignment="1" applyProtection="1"/>
    <xf numFmtId="0" fontId="0" fillId="8" borderId="11" xfId="3" applyFont="1" applyFill="1" applyBorder="1" applyAlignment="1" applyProtection="1">
      <alignment vertical="center"/>
    </xf>
    <xf numFmtId="167" fontId="55" fillId="8" borderId="0" xfId="3" quotePrefix="1" applyNumberFormat="1" applyFont="1" applyFill="1" applyBorder="1" applyAlignment="1" applyProtection="1">
      <alignment horizontal="center" vertical="center"/>
    </xf>
    <xf numFmtId="0" fontId="56" fillId="13" borderId="0" xfId="0" applyFont="1" applyFill="1" applyBorder="1"/>
    <xf numFmtId="0" fontId="38" fillId="0" borderId="0" xfId="0" applyFont="1" applyBorder="1" applyAlignment="1">
      <alignment vertical="center"/>
    </xf>
    <xf numFmtId="0" fontId="49" fillId="0" borderId="0" xfId="12" applyFont="1" applyBorder="1" applyAlignment="1">
      <alignment vertical="center"/>
    </xf>
    <xf numFmtId="0" fontId="49" fillId="0" borderId="0" xfId="12" applyFont="1" applyBorder="1" applyAlignment="1">
      <alignment horizontal="left" vertical="center"/>
    </xf>
    <xf numFmtId="0" fontId="0" fillId="0" borderId="0" xfId="0" applyBorder="1"/>
    <xf numFmtId="0" fontId="5" fillId="0" borderId="0" xfId="0" applyFont="1" applyBorder="1"/>
    <xf numFmtId="4" fontId="5" fillId="0" borderId="0" xfId="0" applyNumberFormat="1" applyFont="1" applyBorder="1"/>
    <xf numFmtId="0" fontId="57" fillId="0" borderId="0" xfId="0" applyFont="1"/>
    <xf numFmtId="2" fontId="57" fillId="0" borderId="0" xfId="0" applyNumberFormat="1" applyFont="1"/>
    <xf numFmtId="4" fontId="57" fillId="0" borderId="0" xfId="0" applyNumberFormat="1" applyFont="1"/>
    <xf numFmtId="0" fontId="58" fillId="0" borderId="0" xfId="3" applyFont="1" applyFill="1" applyBorder="1" applyAlignment="1" applyProtection="1">
      <alignment vertical="center"/>
    </xf>
    <xf numFmtId="0" fontId="57" fillId="0" borderId="0" xfId="8" applyFont="1" applyAlignment="1">
      <alignment vertical="center"/>
    </xf>
    <xf numFmtId="0" fontId="59" fillId="0" borderId="0" xfId="0" applyFont="1"/>
    <xf numFmtId="0" fontId="60" fillId="0" borderId="0" xfId="0" applyFont="1"/>
    <xf numFmtId="2" fontId="61" fillId="0" borderId="0" xfId="3" applyNumberFormat="1" applyFont="1" applyBorder="1" applyAlignment="1" applyProtection="1">
      <alignment vertical="center"/>
    </xf>
    <xf numFmtId="3" fontId="23" fillId="0" borderId="22" xfId="3" applyNumberFormat="1" applyFont="1" applyBorder="1" applyAlignment="1" applyProtection="1">
      <alignment horizontal="center" vertical="center"/>
    </xf>
    <xf numFmtId="3" fontId="20" fillId="0" borderId="22" xfId="3" applyNumberFormat="1" applyFont="1" applyBorder="1" applyAlignment="1" applyProtection="1">
      <alignment horizontal="center" vertical="center"/>
    </xf>
    <xf numFmtId="3" fontId="20" fillId="0" borderId="11" xfId="3" applyNumberFormat="1" applyFont="1" applyBorder="1" applyAlignment="1" applyProtection="1">
      <alignment horizontal="center" vertical="center"/>
    </xf>
    <xf numFmtId="3" fontId="7" fillId="0" borderId="22" xfId="3" applyNumberFormat="1" applyFont="1" applyBorder="1" applyAlignment="1" applyProtection="1">
      <alignment horizontal="center" vertical="center"/>
    </xf>
    <xf numFmtId="3" fontId="20" fillId="0" borderId="2" xfId="3" applyNumberFormat="1" applyFont="1" applyBorder="1" applyAlignment="1" applyProtection="1">
      <alignment horizontal="center" vertical="center"/>
    </xf>
    <xf numFmtId="3" fontId="20" fillId="0" borderId="7" xfId="3" applyNumberFormat="1" applyFont="1" applyBorder="1" applyAlignment="1" applyProtection="1">
      <alignment horizontal="center" vertical="center"/>
    </xf>
    <xf numFmtId="3" fontId="20" fillId="0" borderId="14" xfId="3" applyNumberFormat="1" applyFont="1" applyBorder="1" applyAlignment="1" applyProtection="1">
      <alignment horizontal="center" vertical="center"/>
    </xf>
    <xf numFmtId="3" fontId="20" fillId="0" borderId="5" xfId="3" applyNumberFormat="1" applyFont="1" applyBorder="1" applyAlignment="1" applyProtection="1">
      <alignment horizontal="center" vertical="center"/>
    </xf>
    <xf numFmtId="3" fontId="23" fillId="0" borderId="22" xfId="3" applyNumberFormat="1" applyFont="1" applyFill="1" applyBorder="1" applyAlignment="1" applyProtection="1">
      <alignment horizontal="center" vertical="center"/>
    </xf>
    <xf numFmtId="4" fontId="11" fillId="0" borderId="0" xfId="3" applyNumberFormat="1" applyFont="1" applyAlignment="1" applyProtection="1">
      <alignment horizontal="center" vertical="center"/>
    </xf>
    <xf numFmtId="4" fontId="11" fillId="0" borderId="4" xfId="3" applyNumberFormat="1" applyFont="1" applyBorder="1" applyAlignment="1" applyProtection="1">
      <alignment horizontal="center" vertical="center"/>
    </xf>
    <xf numFmtId="0" fontId="0" fillId="8" borderId="0" xfId="3" applyFont="1" applyFill="1" applyBorder="1" applyAlignment="1" applyProtection="1"/>
    <xf numFmtId="1" fontId="6" fillId="13" borderId="0" xfId="0" applyNumberFormat="1" applyFont="1" applyFill="1" applyBorder="1" applyAlignment="1" applyProtection="1">
      <alignment horizontal="left"/>
    </xf>
    <xf numFmtId="0" fontId="6" fillId="13" borderId="0" xfId="0" applyFont="1" applyFill="1" applyBorder="1" applyAlignment="1" applyProtection="1">
      <alignment horizontal="left"/>
    </xf>
    <xf numFmtId="2" fontId="39" fillId="18" borderId="1" xfId="0" applyNumberFormat="1" applyFont="1" applyFill="1" applyBorder="1" applyAlignment="1" applyProtection="1">
      <alignment horizontal="center" vertical="center" wrapText="1"/>
    </xf>
    <xf numFmtId="173" fontId="6" fillId="17" borderId="1" xfId="0" applyNumberFormat="1" applyFont="1" applyFill="1" applyBorder="1" applyAlignment="1" applyProtection="1">
      <alignment horizontal="center" vertical="center" wrapText="1"/>
    </xf>
    <xf numFmtId="4" fontId="39" fillId="14" borderId="1" xfId="0" applyNumberFormat="1" applyFont="1" applyFill="1" applyBorder="1" applyAlignment="1" applyProtection="1">
      <alignment horizontal="right"/>
    </xf>
    <xf numFmtId="4" fontId="6" fillId="13" borderId="0" xfId="0" applyNumberFormat="1" applyFont="1" applyFill="1" applyBorder="1" applyAlignment="1" applyProtection="1">
      <alignment horizontal="left"/>
    </xf>
    <xf numFmtId="0" fontId="30" fillId="0" borderId="0" xfId="0" applyFont="1" applyBorder="1" applyAlignment="1">
      <alignment horizontal="center" vertical="center"/>
    </xf>
    <xf numFmtId="0" fontId="62" fillId="0" borderId="0" xfId="0" applyFont="1"/>
    <xf numFmtId="3" fontId="11" fillId="0" borderId="0" xfId="3" applyNumberFormat="1" applyFont="1" applyBorder="1" applyAlignment="1" applyProtection="1">
      <alignment horizontal="center" vertical="center"/>
    </xf>
    <xf numFmtId="3" fontId="25" fillId="0" borderId="3" xfId="3" applyNumberFormat="1" applyFont="1" applyBorder="1" applyAlignment="1" applyProtection="1">
      <alignment horizontal="center" vertical="center"/>
    </xf>
    <xf numFmtId="3" fontId="11" fillId="0" borderId="3" xfId="3" applyNumberFormat="1" applyFont="1" applyBorder="1" applyAlignment="1" applyProtection="1">
      <alignment horizontal="center" vertical="center"/>
    </xf>
    <xf numFmtId="0" fontId="63" fillId="0" borderId="0" xfId="0" applyFont="1"/>
    <xf numFmtId="0" fontId="23" fillId="0" borderId="0" xfId="0" applyFont="1" applyBorder="1"/>
    <xf numFmtId="10" fontId="23" fillId="0" borderId="0" xfId="1" applyNumberFormat="1" applyFont="1" applyFill="1" applyBorder="1"/>
    <xf numFmtId="0" fontId="0" fillId="0" borderId="0" xfId="0" applyAlignment="1">
      <alignment vertical="center"/>
    </xf>
    <xf numFmtId="0" fontId="39" fillId="13" borderId="0" xfId="0" applyFont="1" applyFill="1" applyProtection="1"/>
    <xf numFmtId="0" fontId="39" fillId="13" borderId="0" xfId="0" applyFont="1" applyFill="1" applyAlignment="1" applyProtection="1">
      <alignment horizontal="left"/>
    </xf>
    <xf numFmtId="165" fontId="39" fillId="13" borderId="0" xfId="0" applyNumberFormat="1" applyFont="1" applyFill="1" applyAlignment="1" applyProtection="1">
      <alignment horizontal="right"/>
    </xf>
    <xf numFmtId="0" fontId="39" fillId="13" borderId="0" xfId="0" applyFont="1" applyFill="1" applyAlignment="1" applyProtection="1">
      <alignment horizontal="right"/>
    </xf>
    <xf numFmtId="44" fontId="39" fillId="13" borderId="0" xfId="6" applyFont="1" applyFill="1" applyAlignment="1" applyProtection="1">
      <alignment horizontal="right"/>
    </xf>
    <xf numFmtId="9" fontId="39" fillId="13" borderId="0" xfId="7" applyFont="1" applyFill="1" applyAlignment="1" applyProtection="1">
      <alignment horizontal="right"/>
    </xf>
    <xf numFmtId="169" fontId="2" fillId="13" borderId="0" xfId="33" applyFont="1" applyFill="1" applyAlignment="1" applyProtection="1">
      <alignment horizontal="right"/>
    </xf>
    <xf numFmtId="44" fontId="39" fillId="13" borderId="0" xfId="6" applyFont="1" applyFill="1" applyProtection="1"/>
    <xf numFmtId="44" fontId="39" fillId="13" borderId="0" xfId="6" applyFont="1" applyFill="1" applyAlignment="1" applyProtection="1">
      <alignment horizontal="left"/>
    </xf>
    <xf numFmtId="9" fontId="39" fillId="13" borderId="0" xfId="7" applyFont="1" applyFill="1" applyProtection="1"/>
    <xf numFmtId="9" fontId="39" fillId="13" borderId="0" xfId="7" applyFont="1" applyFill="1" applyAlignment="1" applyProtection="1">
      <alignment horizontal="left"/>
    </xf>
    <xf numFmtId="0" fontId="39" fillId="13" borderId="0" xfId="0" applyFont="1" applyFill="1" applyAlignment="1" applyProtection="1">
      <alignment horizontal="center" vertical="center" wrapText="1"/>
    </xf>
    <xf numFmtId="0" fontId="39" fillId="18" borderId="1" xfId="0" applyFont="1" applyFill="1" applyBorder="1" applyAlignment="1" applyProtection="1">
      <alignment horizontal="center" vertical="center" wrapText="1"/>
    </xf>
    <xf numFmtId="171" fontId="39" fillId="18" borderId="1" xfId="0" applyNumberFormat="1" applyFont="1" applyFill="1" applyBorder="1" applyAlignment="1" applyProtection="1">
      <alignment horizontal="center" vertical="center" wrapText="1"/>
    </xf>
    <xf numFmtId="171" fontId="39" fillId="19" borderId="1" xfId="0" applyNumberFormat="1" applyFont="1" applyFill="1" applyBorder="1" applyAlignment="1" applyProtection="1">
      <alignment horizontal="center" vertical="center" wrapText="1"/>
    </xf>
    <xf numFmtId="44" fontId="39" fillId="19" borderId="1" xfId="6" applyFont="1" applyFill="1" applyBorder="1" applyAlignment="1" applyProtection="1">
      <alignment horizontal="center" vertical="center" wrapText="1"/>
    </xf>
    <xf numFmtId="9" fontId="39" fillId="19" borderId="1" xfId="7" applyFont="1" applyFill="1" applyBorder="1" applyAlignment="1" applyProtection="1">
      <alignment horizontal="center" vertical="center" wrapText="1"/>
    </xf>
    <xf numFmtId="9" fontId="39" fillId="18" borderId="1" xfId="7" applyFont="1" applyFill="1" applyBorder="1" applyAlignment="1" applyProtection="1">
      <alignment horizontal="center" vertical="center" wrapText="1"/>
    </xf>
    <xf numFmtId="171" fontId="39" fillId="15" borderId="1" xfId="0" applyNumberFormat="1" applyFont="1" applyFill="1" applyBorder="1" applyAlignment="1" applyProtection="1">
      <alignment horizontal="center" vertical="center" wrapText="1"/>
    </xf>
    <xf numFmtId="170" fontId="40" fillId="16" borderId="1" xfId="0" applyNumberFormat="1" applyFont="1" applyFill="1" applyBorder="1" applyAlignment="1" applyProtection="1">
      <alignment horizontal="right" wrapText="1"/>
    </xf>
    <xf numFmtId="44" fontId="40" fillId="16" borderId="1" xfId="6" applyFont="1" applyFill="1" applyBorder="1" applyAlignment="1" applyProtection="1">
      <alignment horizontal="right" wrapText="1"/>
    </xf>
    <xf numFmtId="9" fontId="40" fillId="16" borderId="1" xfId="7" applyFont="1" applyFill="1" applyBorder="1" applyAlignment="1" applyProtection="1">
      <alignment horizontal="right" wrapText="1"/>
    </xf>
    <xf numFmtId="1" fontId="39" fillId="14" borderId="1" xfId="0" applyNumberFormat="1" applyFont="1" applyFill="1" applyBorder="1" applyAlignment="1" applyProtection="1">
      <alignment horizontal="left"/>
    </xf>
    <xf numFmtId="0" fontId="39" fillId="14" borderId="1" xfId="0" applyFont="1" applyFill="1" applyBorder="1" applyAlignment="1" applyProtection="1">
      <alignment horizontal="left"/>
    </xf>
    <xf numFmtId="165" fontId="39" fillId="14" borderId="1" xfId="0" applyNumberFormat="1" applyFont="1" applyFill="1" applyBorder="1" applyAlignment="1" applyProtection="1">
      <alignment horizontal="right"/>
    </xf>
    <xf numFmtId="44" fontId="39" fillId="14" borderId="1" xfId="6" applyFont="1" applyFill="1" applyBorder="1" applyAlignment="1" applyProtection="1">
      <alignment horizontal="right"/>
    </xf>
    <xf numFmtId="9" fontId="39" fillId="14" borderId="1" xfId="7" applyFont="1" applyFill="1" applyBorder="1" applyAlignment="1" applyProtection="1">
      <alignment horizontal="right"/>
    </xf>
    <xf numFmtId="1" fontId="39" fillId="15" borderId="12" xfId="0" applyNumberFormat="1" applyFont="1" applyFill="1" applyBorder="1" applyAlignment="1" applyProtection="1">
      <alignment horizontal="left"/>
    </xf>
    <xf numFmtId="0" fontId="39" fillId="15" borderId="12" xfId="0" applyNumberFormat="1" applyFont="1" applyFill="1" applyBorder="1" applyAlignment="1" applyProtection="1">
      <alignment horizontal="left"/>
    </xf>
    <xf numFmtId="1" fontId="39" fillId="13" borderId="0" xfId="0" applyNumberFormat="1" applyFont="1" applyFill="1" applyAlignment="1" applyProtection="1">
      <alignment horizontal="left"/>
    </xf>
    <xf numFmtId="2" fontId="6" fillId="13" borderId="0" xfId="0" applyNumberFormat="1" applyFont="1" applyFill="1" applyBorder="1" applyAlignment="1" applyProtection="1">
      <alignment horizontal="left"/>
    </xf>
    <xf numFmtId="2" fontId="43" fillId="13" borderId="0" xfId="0" applyNumberFormat="1" applyFont="1" applyFill="1" applyBorder="1" applyAlignment="1" applyProtection="1">
      <alignment horizontal="left"/>
    </xf>
    <xf numFmtId="2" fontId="6" fillId="13" borderId="0" xfId="0" applyNumberFormat="1" applyFont="1" applyFill="1" applyBorder="1" applyAlignment="1" applyProtection="1">
      <alignment horizontal="right"/>
    </xf>
    <xf numFmtId="1" fontId="6" fillId="13" borderId="0" xfId="0" applyNumberFormat="1" applyFont="1" applyFill="1" applyBorder="1" applyAlignment="1" applyProtection="1">
      <alignment horizontal="right"/>
    </xf>
    <xf numFmtId="1" fontId="6" fillId="10" borderId="0" xfId="0" applyNumberFormat="1" applyFont="1" applyFill="1" applyBorder="1" applyAlignment="1" applyProtection="1">
      <alignment horizontal="right"/>
    </xf>
    <xf numFmtId="1" fontId="43" fillId="13" borderId="0" xfId="0" applyNumberFormat="1" applyFont="1" applyFill="1" applyBorder="1" applyAlignment="1" applyProtection="1">
      <alignment horizontal="right"/>
    </xf>
    <xf numFmtId="175" fontId="6" fillId="13" borderId="0" xfId="0" applyNumberFormat="1" applyFont="1" applyFill="1" applyBorder="1" applyAlignment="1" applyProtection="1">
      <alignment horizontal="right"/>
    </xf>
    <xf numFmtId="1" fontId="39" fillId="18" borderId="12" xfId="0" applyNumberFormat="1" applyFont="1" applyFill="1" applyBorder="1" applyAlignment="1" applyProtection="1">
      <alignment horizontal="center" vertical="center" wrapText="1"/>
    </xf>
    <xf numFmtId="1" fontId="39" fillId="18" borderId="1" xfId="0" applyNumberFormat="1" applyFont="1" applyFill="1" applyBorder="1" applyAlignment="1" applyProtection="1">
      <alignment horizontal="center" vertical="center" wrapText="1"/>
    </xf>
    <xf numFmtId="1" fontId="39" fillId="19" borderId="1" xfId="0" applyNumberFormat="1" applyFont="1" applyFill="1" applyBorder="1" applyAlignment="1" applyProtection="1">
      <alignment horizontal="center" vertical="center" wrapText="1"/>
    </xf>
    <xf numFmtId="2" fontId="39" fillId="15" borderId="1" xfId="0" applyNumberFormat="1" applyFont="1" applyFill="1" applyBorder="1" applyAlignment="1" applyProtection="1">
      <alignment horizontal="center" vertical="center" wrapText="1"/>
    </xf>
    <xf numFmtId="1" fontId="40" fillId="17" borderId="9" xfId="0" applyNumberFormat="1" applyFont="1" applyFill="1" applyBorder="1" applyAlignment="1" applyProtection="1">
      <alignment vertical="center" wrapText="1"/>
    </xf>
    <xf numFmtId="1" fontId="40" fillId="17" borderId="12" xfId="0" applyNumberFormat="1" applyFont="1" applyFill="1" applyBorder="1" applyAlignment="1" applyProtection="1">
      <alignment vertical="center" wrapText="1"/>
    </xf>
    <xf numFmtId="173" fontId="33" fillId="17" borderId="1" xfId="0" applyNumberFormat="1" applyFont="1" applyFill="1" applyBorder="1" applyAlignment="1" applyProtection="1">
      <alignment horizontal="right" vertical="center" wrapText="1"/>
    </xf>
    <xf numFmtId="1" fontId="39" fillId="14" borderId="12" xfId="0" applyNumberFormat="1" applyFont="1" applyFill="1" applyBorder="1" applyAlignment="1" applyProtection="1">
      <alignment horizontal="left"/>
    </xf>
    <xf numFmtId="0" fontId="39" fillId="14" borderId="12" xfId="0" applyNumberFormat="1" applyFont="1" applyFill="1" applyBorder="1" applyAlignment="1" applyProtection="1">
      <alignment horizontal="left"/>
    </xf>
    <xf numFmtId="0" fontId="39" fillId="14" borderId="1" xfId="0" applyNumberFormat="1" applyFont="1" applyFill="1" applyBorder="1" applyAlignment="1" applyProtection="1">
      <alignment horizontal="left"/>
    </xf>
    <xf numFmtId="4" fontId="39" fillId="14" borderId="1" xfId="0" applyNumberFormat="1" applyFont="1" applyFill="1" applyBorder="1" applyAlignment="1" applyProtection="1">
      <alignment horizontal="left"/>
    </xf>
    <xf numFmtId="0" fontId="39" fillId="15" borderId="1" xfId="0" applyNumberFormat="1" applyFont="1" applyFill="1" applyBorder="1" applyAlignment="1" applyProtection="1">
      <alignment horizontal="left"/>
    </xf>
    <xf numFmtId="4" fontId="39" fillId="15" borderId="1" xfId="0" applyNumberFormat="1" applyFont="1" applyFill="1" applyBorder="1" applyAlignment="1" applyProtection="1">
      <alignment horizontal="left"/>
    </xf>
    <xf numFmtId="4" fontId="39" fillId="15" borderId="1" xfId="0" applyNumberFormat="1" applyFont="1" applyFill="1" applyBorder="1" applyAlignment="1" applyProtection="1">
      <alignment horizontal="right"/>
    </xf>
    <xf numFmtId="0" fontId="6" fillId="13" borderId="0" xfId="0" applyNumberFormat="1" applyFont="1" applyFill="1" applyBorder="1" applyAlignment="1" applyProtection="1">
      <alignment horizontal="left"/>
    </xf>
    <xf numFmtId="4" fontId="6" fillId="13" borderId="0" xfId="0" applyNumberFormat="1" applyFont="1" applyFill="1" applyBorder="1" applyAlignment="1" applyProtection="1">
      <alignment horizontal="right"/>
    </xf>
    <xf numFmtId="0" fontId="39" fillId="10" borderId="0" xfId="0" applyFont="1" applyFill="1" applyProtection="1"/>
    <xf numFmtId="1" fontId="39" fillId="10" borderId="1" xfId="0" applyNumberFormat="1" applyFont="1" applyFill="1" applyBorder="1" applyAlignment="1" applyProtection="1">
      <alignment horizontal="left"/>
    </xf>
    <xf numFmtId="0" fontId="39" fillId="10" borderId="1" xfId="0" applyFont="1" applyFill="1" applyBorder="1" applyAlignment="1" applyProtection="1">
      <alignment horizontal="left"/>
    </xf>
    <xf numFmtId="165" fontId="39" fillId="10" borderId="1" xfId="30" applyNumberFormat="1" applyFont="1" applyFill="1" applyBorder="1" applyAlignment="1" applyProtection="1">
      <alignment horizontal="right"/>
    </xf>
    <xf numFmtId="165" fontId="39" fillId="10" borderId="1" xfId="0" applyNumberFormat="1" applyFont="1" applyFill="1" applyBorder="1" applyAlignment="1" applyProtection="1">
      <alignment horizontal="right"/>
    </xf>
    <xf numFmtId="44" fontId="39" fillId="10" borderId="1" xfId="6" applyFont="1" applyFill="1" applyBorder="1" applyAlignment="1" applyProtection="1">
      <alignment horizontal="right"/>
    </xf>
    <xf numFmtId="9" fontId="39" fillId="10" borderId="1" xfId="7" applyFont="1" applyFill="1" applyBorder="1" applyAlignment="1" applyProtection="1">
      <alignment horizontal="right"/>
    </xf>
    <xf numFmtId="0" fontId="0" fillId="10" borderId="0" xfId="0" applyFill="1" applyAlignment="1">
      <alignment vertical="center"/>
    </xf>
    <xf numFmtId="1" fontId="39" fillId="10" borderId="12" xfId="0" applyNumberFormat="1" applyFont="1" applyFill="1" applyBorder="1" applyAlignment="1" applyProtection="1">
      <alignment horizontal="left"/>
    </xf>
    <xf numFmtId="0" fontId="39" fillId="10" borderId="12" xfId="0" applyNumberFormat="1" applyFont="1" applyFill="1" applyBorder="1" applyAlignment="1" applyProtection="1">
      <alignment horizontal="left"/>
    </xf>
    <xf numFmtId="0" fontId="39" fillId="10" borderId="1" xfId="0" applyNumberFormat="1" applyFont="1" applyFill="1" applyBorder="1" applyAlignment="1" applyProtection="1">
      <alignment horizontal="left"/>
    </xf>
    <xf numFmtId="4" fontId="39" fillId="10" borderId="1" xfId="0" applyNumberFormat="1" applyFont="1" applyFill="1" applyBorder="1" applyAlignment="1" applyProtection="1">
      <alignment horizontal="left"/>
    </xf>
    <xf numFmtId="4" fontId="39" fillId="10" borderId="1" xfId="0" applyNumberFormat="1" applyFont="1" applyFill="1" applyBorder="1" applyAlignment="1" applyProtection="1">
      <alignment horizontal="right"/>
    </xf>
    <xf numFmtId="180" fontId="38" fillId="0" borderId="11" xfId="0" applyNumberFormat="1" applyFont="1" applyBorder="1"/>
    <xf numFmtId="0" fontId="12" fillId="0" borderId="2" xfId="3" applyFont="1" applyBorder="1" applyAlignment="1" applyProtection="1">
      <alignment horizontal="center" vertical="center" wrapText="1"/>
    </xf>
    <xf numFmtId="7" fontId="13" fillId="0" borderId="0" xfId="3" applyNumberFormat="1" applyFont="1" applyAlignment="1" applyProtection="1">
      <alignment vertical="center"/>
    </xf>
    <xf numFmtId="7" fontId="12" fillId="0" borderId="1" xfId="3" applyNumberFormat="1" applyFont="1" applyBorder="1" applyAlignment="1" applyProtection="1">
      <alignment horizontal="center" vertical="center" wrapText="1"/>
    </xf>
    <xf numFmtId="0" fontId="30" fillId="0" borderId="1" xfId="0" applyFont="1" applyBorder="1" applyAlignment="1">
      <alignment horizontal="left" vertical="center"/>
    </xf>
    <xf numFmtId="0" fontId="69" fillId="0" borderId="0" xfId="0" applyFont="1" applyBorder="1" applyAlignment="1">
      <alignment vertical="center"/>
    </xf>
    <xf numFmtId="0" fontId="67" fillId="0" borderId="0" xfId="0" applyFont="1" applyBorder="1" applyAlignment="1">
      <alignment vertical="center"/>
    </xf>
    <xf numFmtId="0" fontId="12" fillId="0" borderId="1" xfId="3" applyFont="1" applyBorder="1" applyAlignment="1" applyProtection="1">
      <alignment horizontal="left" vertical="center"/>
    </xf>
    <xf numFmtId="0" fontId="12" fillId="0" borderId="1" xfId="3" applyFont="1" applyBorder="1" applyAlignment="1" applyProtection="1">
      <alignment horizontal="left" vertical="center" wrapText="1"/>
    </xf>
    <xf numFmtId="0" fontId="12" fillId="7" borderId="1" xfId="3" applyFont="1" applyFill="1" applyBorder="1" applyAlignment="1" applyProtection="1">
      <alignment horizontal="left" vertical="center" wrapText="1"/>
    </xf>
    <xf numFmtId="0" fontId="70" fillId="0" borderId="9" xfId="12" applyFont="1" applyBorder="1" applyAlignment="1">
      <alignment horizontal="left" vertical="center"/>
    </xf>
    <xf numFmtId="171" fontId="39" fillId="10" borderId="1" xfId="0" applyNumberFormat="1" applyFont="1" applyFill="1" applyBorder="1" applyAlignment="1" applyProtection="1">
      <alignment horizontal="center" vertical="center" wrapText="1"/>
    </xf>
    <xf numFmtId="0" fontId="12" fillId="26" borderId="13" xfId="3" applyFont="1" applyFill="1" applyBorder="1" applyAlignment="1" applyProtection="1">
      <alignment horizontal="center" vertical="center"/>
    </xf>
    <xf numFmtId="0" fontId="13" fillId="26" borderId="13" xfId="3" applyFont="1" applyFill="1" applyBorder="1" applyAlignment="1" applyProtection="1">
      <alignment horizontal="right" vertical="center"/>
    </xf>
    <xf numFmtId="0" fontId="71" fillId="13" borderId="0" xfId="0" applyFont="1" applyFill="1"/>
    <xf numFmtId="0" fontId="0" fillId="13" borderId="0" xfId="0" applyFill="1"/>
    <xf numFmtId="0" fontId="0" fillId="13" borderId="8" xfId="0" applyFill="1" applyBorder="1"/>
    <xf numFmtId="0" fontId="0" fillId="13" borderId="4" xfId="0" applyFill="1" applyBorder="1"/>
    <xf numFmtId="0" fontId="0" fillId="13" borderId="5" xfId="0" applyFill="1" applyBorder="1"/>
    <xf numFmtId="0" fontId="0" fillId="13" borderId="10" xfId="0" applyFill="1" applyBorder="1"/>
    <xf numFmtId="0" fontId="71" fillId="13" borderId="0" xfId="0" applyFont="1" applyFill="1" applyBorder="1" applyAlignment="1">
      <alignment horizontal="left" vertical="center" wrapText="1"/>
    </xf>
    <xf numFmtId="0" fontId="0" fillId="13" borderId="11" xfId="0" applyFill="1" applyBorder="1"/>
    <xf numFmtId="0" fontId="72" fillId="13" borderId="0" xfId="0" applyFont="1" applyFill="1" applyBorder="1"/>
    <xf numFmtId="0" fontId="71" fillId="13" borderId="0" xfId="0" applyFont="1" applyFill="1" applyBorder="1"/>
    <xf numFmtId="0" fontId="0" fillId="13" borderId="0" xfId="0" applyFill="1" applyBorder="1"/>
    <xf numFmtId="0" fontId="0" fillId="13" borderId="6" xfId="0" applyFill="1" applyBorder="1"/>
    <xf numFmtId="0" fontId="0" fillId="13" borderId="3" xfId="0" applyFill="1" applyBorder="1"/>
    <xf numFmtId="0" fontId="0" fillId="13" borderId="7" xfId="0" applyFill="1" applyBorder="1"/>
    <xf numFmtId="0" fontId="71" fillId="13" borderId="0" xfId="0" applyFont="1" applyFill="1" applyAlignment="1">
      <alignment horizontal="left" indent="2"/>
    </xf>
    <xf numFmtId="0" fontId="75" fillId="13" borderId="0" xfId="0" applyFont="1" applyFill="1" applyBorder="1"/>
    <xf numFmtId="3" fontId="0" fillId="0" borderId="0" xfId="0" applyNumberFormat="1"/>
    <xf numFmtId="3" fontId="76" fillId="0" borderId="11" xfId="0" applyNumberFormat="1" applyFont="1" applyBorder="1" applyAlignment="1">
      <alignment horizontal="right"/>
    </xf>
    <xf numFmtId="0" fontId="34" fillId="0" borderId="0" xfId="0" applyFont="1"/>
    <xf numFmtId="181" fontId="34" fillId="0" borderId="0" xfId="0" applyNumberFormat="1" applyFont="1"/>
    <xf numFmtId="0" fontId="59" fillId="0" borderId="0" xfId="0" applyFont="1" applyAlignment="1">
      <alignment vertical="center"/>
    </xf>
    <xf numFmtId="0" fontId="77" fillId="13" borderId="0" xfId="0" applyFont="1" applyFill="1"/>
    <xf numFmtId="43" fontId="77" fillId="13" borderId="0" xfId="0" applyNumberFormat="1" applyFont="1" applyFill="1"/>
    <xf numFmtId="4" fontId="38" fillId="0" borderId="11" xfId="0" applyNumberFormat="1" applyFont="1" applyBorder="1"/>
    <xf numFmtId="0" fontId="71" fillId="13" borderId="10" xfId="0" applyFont="1" applyFill="1" applyBorder="1" applyAlignment="1">
      <alignment horizontal="left" vertical="center" wrapText="1"/>
    </xf>
    <xf numFmtId="0" fontId="71" fillId="13" borderId="10" xfId="0" applyFont="1" applyFill="1" applyBorder="1"/>
    <xf numFmtId="43" fontId="71" fillId="13" borderId="0" xfId="36" applyFont="1" applyFill="1"/>
    <xf numFmtId="173" fontId="71" fillId="13" borderId="0" xfId="36" applyNumberFormat="1" applyFont="1" applyFill="1"/>
    <xf numFmtId="43" fontId="71" fillId="13" borderId="0" xfId="0" applyNumberFormat="1" applyFont="1" applyFill="1"/>
    <xf numFmtId="5" fontId="71" fillId="13" borderId="0" xfId="0" applyNumberFormat="1" applyFont="1" applyFill="1"/>
    <xf numFmtId="174" fontId="71" fillId="13" borderId="0" xfId="36" applyNumberFormat="1" applyFont="1" applyFill="1"/>
    <xf numFmtId="1" fontId="8" fillId="0" borderId="0" xfId="3" applyNumberFormat="1" applyFont="1" applyBorder="1" applyAlignment="1" applyProtection="1">
      <alignment horizontal="left" vertical="center"/>
    </xf>
    <xf numFmtId="1" fontId="8" fillId="0" borderId="0" xfId="3" applyNumberFormat="1" applyFont="1" applyBorder="1" applyAlignment="1" applyProtection="1">
      <alignment horizontal="center" vertical="center"/>
    </xf>
    <xf numFmtId="1" fontId="40" fillId="16" borderId="9" xfId="0" applyNumberFormat="1" applyFont="1" applyFill="1" applyBorder="1" applyAlignment="1" applyProtection="1">
      <alignment horizontal="left" vertical="center" wrapText="1"/>
    </xf>
    <xf numFmtId="0" fontId="39" fillId="18" borderId="1" xfId="0" applyFont="1" applyFill="1" applyBorder="1" applyAlignment="1" applyProtection="1">
      <alignment horizontal="center" vertical="center" wrapText="1"/>
    </xf>
    <xf numFmtId="0" fontId="4" fillId="0" borderId="0" xfId="37" applyFill="1"/>
    <xf numFmtId="0" fontId="6" fillId="0" borderId="0" xfId="38"/>
    <xf numFmtId="0" fontId="25" fillId="0" borderId="1" xfId="38" applyFont="1" applyBorder="1" applyAlignment="1">
      <alignment horizontal="center" vertical="center" wrapText="1"/>
    </xf>
    <xf numFmtId="0" fontId="4" fillId="0" borderId="0" xfId="37"/>
    <xf numFmtId="0" fontId="25" fillId="0" borderId="1" xfId="38" applyNumberFormat="1" applyFont="1" applyBorder="1" applyAlignment="1">
      <alignment horizontal="center" vertical="center" wrapText="1"/>
    </xf>
    <xf numFmtId="0" fontId="36" fillId="0" borderId="1" xfId="38" applyNumberFormat="1" applyFont="1" applyBorder="1" applyAlignment="1">
      <alignment horizontal="center" vertical="center" wrapText="1"/>
    </xf>
    <xf numFmtId="49" fontId="25" fillId="0" borderId="1" xfId="38" applyNumberFormat="1" applyFont="1" applyBorder="1" applyAlignment="1">
      <alignment horizontal="center" vertical="center" wrapText="1"/>
    </xf>
    <xf numFmtId="4" fontId="25" fillId="0" borderId="1" xfId="38" applyNumberFormat="1" applyFont="1" applyBorder="1" applyAlignment="1">
      <alignment horizontal="center" vertical="center" wrapText="1"/>
    </xf>
    <xf numFmtId="4" fontId="25" fillId="0" borderId="1" xfId="38" applyNumberFormat="1" applyFont="1" applyFill="1" applyBorder="1" applyAlignment="1">
      <alignment horizontal="center" vertical="center" wrapText="1"/>
    </xf>
    <xf numFmtId="3" fontId="25" fillId="0" borderId="1" xfId="38" applyNumberFormat="1" applyFont="1" applyFill="1" applyBorder="1" applyAlignment="1">
      <alignment horizontal="center" vertical="center" wrapText="1"/>
    </xf>
    <xf numFmtId="3" fontId="25" fillId="0" borderId="1" xfId="38" applyNumberFormat="1" applyFont="1" applyBorder="1" applyAlignment="1">
      <alignment horizontal="center" vertical="center" wrapText="1"/>
    </xf>
    <xf numFmtId="0" fontId="25" fillId="0" borderId="0" xfId="38" applyFont="1" applyAlignment="1">
      <alignment horizontal="center" vertical="center" wrapText="1"/>
    </xf>
    <xf numFmtId="44" fontId="25" fillId="0" borderId="1" xfId="39" applyFont="1" applyBorder="1" applyAlignment="1">
      <alignment horizontal="center" vertical="center" wrapText="1"/>
    </xf>
    <xf numFmtId="0" fontId="6" fillId="15" borderId="0" xfId="40" applyFont="1" applyFill="1" applyAlignment="1">
      <alignment horizontal="center" vertical="center" wrapText="1"/>
    </xf>
    <xf numFmtId="167" fontId="4" fillId="0" borderId="0" xfId="37" applyNumberFormat="1" applyAlignment="1">
      <alignment horizontal="center"/>
    </xf>
    <xf numFmtId="0" fontId="35" fillId="0" borderId="0" xfId="37" applyFont="1" applyAlignment="1">
      <alignment horizontal="center"/>
    </xf>
    <xf numFmtId="4" fontId="4" fillId="0" borderId="0" xfId="37" applyNumberFormat="1" applyAlignment="1">
      <alignment horizontal="center"/>
    </xf>
    <xf numFmtId="3" fontId="4" fillId="0" borderId="0" xfId="37" applyNumberFormat="1" applyAlignment="1">
      <alignment horizontal="center"/>
    </xf>
    <xf numFmtId="4" fontId="4" fillId="0" borderId="0" xfId="37" applyNumberFormat="1"/>
    <xf numFmtId="167" fontId="4" fillId="0" borderId="0" xfId="37" applyNumberFormat="1" applyFill="1" applyAlignment="1">
      <alignment horizontal="center"/>
    </xf>
    <xf numFmtId="4" fontId="4" fillId="0" borderId="0" xfId="37" applyNumberFormat="1" applyFill="1" applyAlignment="1">
      <alignment horizontal="center"/>
    </xf>
    <xf numFmtId="3" fontId="4" fillId="0" borderId="0" xfId="37" applyNumberFormat="1" applyFill="1" applyAlignment="1">
      <alignment horizontal="center"/>
    </xf>
    <xf numFmtId="43" fontId="4" fillId="0" borderId="0" xfId="41" applyFont="1" applyFill="1"/>
    <xf numFmtId="167" fontId="4" fillId="0" borderId="0" xfId="37" applyNumberFormat="1" applyFill="1"/>
    <xf numFmtId="0" fontId="35" fillId="0" borderId="0" xfId="37" applyFont="1"/>
    <xf numFmtId="0" fontId="4" fillId="0" borderId="0" xfId="37" applyFill="1" applyAlignment="1">
      <alignment horizontal="center"/>
    </xf>
    <xf numFmtId="0" fontId="4" fillId="0" borderId="0" xfId="37" applyAlignment="1">
      <alignment horizontal="center"/>
    </xf>
    <xf numFmtId="44" fontId="4" fillId="0" borderId="0" xfId="37" applyNumberFormat="1"/>
    <xf numFmtId="167" fontId="4" fillId="0" borderId="8" xfId="37" applyNumberFormat="1" applyBorder="1" applyAlignment="1">
      <alignment horizontal="center"/>
    </xf>
    <xf numFmtId="0" fontId="35" fillId="0" borderId="5" xfId="37" applyFont="1" applyBorder="1" applyAlignment="1">
      <alignment horizontal="center"/>
    </xf>
    <xf numFmtId="44" fontId="4" fillId="0" borderId="37" xfId="37" applyNumberFormat="1" applyBorder="1"/>
    <xf numFmtId="167" fontId="4" fillId="0" borderId="10" xfId="37" applyNumberFormat="1" applyBorder="1" applyAlignment="1">
      <alignment horizontal="center"/>
    </xf>
    <xf numFmtId="0" fontId="35" fillId="0" borderId="11" xfId="37" applyFont="1" applyBorder="1" applyAlignment="1">
      <alignment horizontal="center"/>
    </xf>
    <xf numFmtId="0" fontId="4" fillId="0" borderId="0" xfId="37" applyAlignment="1">
      <alignment horizontal="right"/>
    </xf>
    <xf numFmtId="43" fontId="4" fillId="0" borderId="0" xfId="41" applyFont="1" applyAlignment="1">
      <alignment horizontal="center"/>
    </xf>
    <xf numFmtId="0" fontId="4" fillId="0" borderId="6" xfId="37" applyBorder="1" applyAlignment="1">
      <alignment horizontal="center"/>
    </xf>
    <xf numFmtId="0" fontId="35" fillId="0" borderId="7" xfId="37" applyFont="1" applyBorder="1" applyAlignment="1">
      <alignment horizontal="center"/>
    </xf>
    <xf numFmtId="0" fontId="79" fillId="0" borderId="0" xfId="37" applyFont="1"/>
    <xf numFmtId="10" fontId="4" fillId="0" borderId="0" xfId="42" applyNumberFormat="1" applyFont="1"/>
    <xf numFmtId="0" fontId="80" fillId="0" borderId="0" xfId="38" applyNumberFormat="1" applyFont="1" applyAlignment="1">
      <alignment horizontal="center" vertical="center"/>
    </xf>
    <xf numFmtId="0" fontId="81" fillId="0" borderId="0" xfId="38" applyNumberFormat="1" applyFont="1" applyAlignment="1">
      <alignment horizontal="center" vertical="center"/>
    </xf>
    <xf numFmtId="4" fontId="79" fillId="0" borderId="0" xfId="37" applyNumberFormat="1" applyFont="1" applyAlignment="1">
      <alignment horizontal="center"/>
    </xf>
    <xf numFmtId="3" fontId="79" fillId="0" borderId="0" xfId="37" applyNumberFormat="1" applyFont="1" applyAlignment="1">
      <alignment horizontal="center"/>
    </xf>
    <xf numFmtId="0" fontId="79" fillId="0" borderId="0" xfId="37" applyFont="1" applyFill="1"/>
    <xf numFmtId="3" fontId="35" fillId="0" borderId="0" xfId="37" applyNumberFormat="1" applyFont="1" applyAlignment="1">
      <alignment horizontal="center"/>
    </xf>
    <xf numFmtId="3" fontId="4" fillId="0" borderId="0" xfId="37" applyNumberFormat="1"/>
    <xf numFmtId="43" fontId="4" fillId="0" borderId="0" xfId="41" applyFont="1"/>
    <xf numFmtId="43" fontId="4" fillId="0" borderId="0" xfId="37" applyNumberFormat="1"/>
    <xf numFmtId="1" fontId="39" fillId="18" borderId="1" xfId="2" applyNumberFormat="1" applyFont="1" applyFill="1" applyBorder="1" applyAlignment="1" applyProtection="1">
      <alignment horizontal="center" vertical="center" wrapText="1"/>
    </xf>
    <xf numFmtId="171" fontId="39" fillId="19" borderId="1" xfId="2" applyNumberFormat="1" applyFont="1" applyFill="1" applyBorder="1" applyAlignment="1" applyProtection="1">
      <alignment horizontal="center" vertical="center" wrapText="1"/>
    </xf>
    <xf numFmtId="171" fontId="39" fillId="18" borderId="1" xfId="2" applyNumberFormat="1" applyFont="1" applyFill="1" applyBorder="1" applyAlignment="1" applyProtection="1">
      <alignment horizontal="center" vertical="center" wrapText="1"/>
    </xf>
    <xf numFmtId="10" fontId="39" fillId="19" borderId="1" xfId="30" applyNumberFormat="1" applyFont="1" applyFill="1" applyBorder="1" applyAlignment="1" applyProtection="1">
      <alignment horizontal="center" vertical="center" wrapText="1"/>
    </xf>
    <xf numFmtId="171" fontId="34" fillId="27" borderId="1" xfId="2" applyNumberFormat="1" applyFont="1" applyFill="1" applyBorder="1" applyAlignment="1" applyProtection="1">
      <alignment horizontal="center" vertical="center" wrapText="1"/>
    </xf>
    <xf numFmtId="0" fontId="39" fillId="18" borderId="13" xfId="2" applyFont="1" applyFill="1" applyBorder="1" applyAlignment="1" applyProtection="1">
      <alignment horizontal="center" vertical="center" wrapText="1"/>
    </xf>
    <xf numFmtId="0" fontId="40" fillId="16" borderId="13" xfId="2" applyFont="1" applyFill="1" applyBorder="1" applyAlignment="1" applyProtection="1">
      <alignment wrapText="1"/>
    </xf>
    <xf numFmtId="0" fontId="40" fillId="16" borderId="9" xfId="2" applyFont="1" applyFill="1" applyBorder="1" applyAlignment="1" applyProtection="1">
      <alignment wrapText="1"/>
    </xf>
    <xf numFmtId="0" fontId="40" fillId="16" borderId="12" xfId="2" applyFont="1" applyFill="1" applyBorder="1" applyAlignment="1" applyProtection="1">
      <alignment wrapText="1"/>
    </xf>
    <xf numFmtId="3" fontId="40" fillId="16" borderId="1" xfId="2" applyNumberFormat="1" applyFont="1" applyFill="1" applyBorder="1" applyAlignment="1" applyProtection="1">
      <alignment horizontal="right" wrapText="1"/>
    </xf>
    <xf numFmtId="170" fontId="40" fillId="16" borderId="1" xfId="2" applyNumberFormat="1" applyFont="1" applyFill="1" applyBorder="1" applyAlignment="1" applyProtection="1">
      <alignment horizontal="right" wrapText="1"/>
    </xf>
    <xf numFmtId="170" fontId="40" fillId="17" borderId="1" xfId="2" applyNumberFormat="1" applyFont="1" applyFill="1" applyBorder="1" applyAlignment="1" applyProtection="1">
      <alignment horizontal="right" wrapText="1"/>
    </xf>
    <xf numFmtId="4" fontId="39" fillId="14" borderId="1" xfId="30" applyNumberFormat="1" applyFont="1" applyFill="1" applyBorder="1" applyAlignment="1" applyProtection="1">
      <alignment horizontal="right"/>
    </xf>
    <xf numFmtId="165" fontId="39" fillId="14" borderId="1" xfId="2" applyNumberFormat="1" applyFont="1" applyFill="1" applyBorder="1" applyAlignment="1" applyProtection="1">
      <alignment horizontal="right"/>
    </xf>
    <xf numFmtId="165" fontId="39" fillId="14" borderId="1" xfId="2" applyNumberFormat="1" applyFont="1" applyFill="1" applyBorder="1" applyAlignment="1" applyProtection="1">
      <alignment horizontal="right" wrapText="1"/>
    </xf>
    <xf numFmtId="1" fontId="39" fillId="18" borderId="12" xfId="2" applyNumberFormat="1" applyFont="1" applyFill="1" applyBorder="1" applyAlignment="1" applyProtection="1">
      <alignment horizontal="center" vertical="center" wrapText="1"/>
    </xf>
    <xf numFmtId="2" fontId="39" fillId="18" borderId="1" xfId="2" applyNumberFormat="1" applyFont="1" applyFill="1" applyBorder="1" applyAlignment="1" applyProtection="1">
      <alignment horizontal="center" vertical="center" wrapText="1"/>
    </xf>
    <xf numFmtId="1" fontId="39" fillId="19" borderId="1" xfId="2" applyNumberFormat="1" applyFont="1" applyFill="1" applyBorder="1" applyAlignment="1" applyProtection="1">
      <alignment horizontal="center" vertical="center" wrapText="1"/>
    </xf>
    <xf numFmtId="2" fontId="39" fillId="19" borderId="1" xfId="2" applyNumberFormat="1" applyFont="1" applyFill="1" applyBorder="1" applyAlignment="1" applyProtection="1">
      <alignment horizontal="center" vertical="center" wrapText="1"/>
    </xf>
    <xf numFmtId="2" fontId="39" fillId="15" borderId="1" xfId="2" applyNumberFormat="1" applyFont="1" applyFill="1" applyBorder="1" applyAlignment="1" applyProtection="1">
      <alignment horizontal="center" vertical="center" wrapText="1"/>
    </xf>
    <xf numFmtId="0" fontId="5" fillId="0" borderId="0" xfId="2" applyAlignment="1">
      <alignment vertical="center"/>
    </xf>
    <xf numFmtId="1" fontId="40" fillId="16" borderId="9" xfId="2" applyNumberFormat="1" applyFont="1" applyFill="1" applyBorder="1" applyAlignment="1" applyProtection="1">
      <alignment vertical="center" wrapText="1"/>
    </xf>
    <xf numFmtId="1" fontId="40" fillId="17" borderId="9" xfId="2" applyNumberFormat="1" applyFont="1" applyFill="1" applyBorder="1" applyAlignment="1" applyProtection="1">
      <alignment vertical="center" wrapText="1"/>
    </xf>
    <xf numFmtId="1" fontId="40" fillId="17" borderId="12" xfId="2" applyNumberFormat="1" applyFont="1" applyFill="1" applyBorder="1" applyAlignment="1" applyProtection="1">
      <alignment vertical="center" wrapText="1"/>
    </xf>
    <xf numFmtId="182" fontId="40" fillId="16" borderId="1" xfId="15" applyNumberFormat="1" applyFont="1" applyFill="1" applyBorder="1" applyAlignment="1" applyProtection="1">
      <alignment horizontal="right" vertical="center" wrapText="1"/>
    </xf>
    <xf numFmtId="173" fontId="33" fillId="17" borderId="1" xfId="2" applyNumberFormat="1" applyFont="1" applyFill="1" applyBorder="1" applyAlignment="1" applyProtection="1">
      <alignment horizontal="right" vertical="center" wrapText="1"/>
    </xf>
    <xf numFmtId="173" fontId="6" fillId="17" borderId="1" xfId="2" applyNumberFormat="1" applyFont="1" applyFill="1" applyBorder="1" applyAlignment="1" applyProtection="1">
      <alignment horizontal="center" vertical="center" wrapText="1"/>
    </xf>
    <xf numFmtId="1" fontId="39" fillId="14" borderId="12" xfId="2" applyNumberFormat="1" applyFont="1" applyFill="1" applyBorder="1" applyAlignment="1" applyProtection="1">
      <alignment horizontal="left"/>
    </xf>
    <xf numFmtId="0" fontId="39" fillId="14" borderId="12" xfId="2" applyNumberFormat="1" applyFont="1" applyFill="1" applyBorder="1" applyAlignment="1" applyProtection="1">
      <alignment horizontal="left"/>
    </xf>
    <xf numFmtId="0" fontId="39" fillId="14" borderId="1" xfId="2" applyNumberFormat="1" applyFont="1" applyFill="1" applyBorder="1" applyAlignment="1" applyProtection="1">
      <alignment horizontal="left"/>
    </xf>
    <xf numFmtId="4" fontId="39" fillId="14" borderId="1" xfId="2" applyNumberFormat="1" applyFont="1" applyFill="1" applyBorder="1" applyAlignment="1" applyProtection="1">
      <alignment horizontal="left"/>
    </xf>
    <xf numFmtId="4" fontId="39" fillId="14" borderId="1" xfId="2" applyNumberFormat="1" applyFont="1" applyFill="1" applyBorder="1" applyAlignment="1" applyProtection="1">
      <alignment horizontal="right"/>
    </xf>
    <xf numFmtId="0" fontId="39" fillId="13" borderId="0" xfId="2" applyFont="1" applyFill="1" applyProtection="1"/>
    <xf numFmtId="0" fontId="39" fillId="13" borderId="0" xfId="2" applyFont="1" applyFill="1" applyBorder="1" applyProtection="1"/>
    <xf numFmtId="0" fontId="44" fillId="13" borderId="0" xfId="2" applyFont="1" applyFill="1" applyBorder="1" applyProtection="1"/>
    <xf numFmtId="0" fontId="32" fillId="13" borderId="0" xfId="2" applyFont="1" applyFill="1" applyAlignment="1" applyProtection="1">
      <alignment wrapText="1"/>
    </xf>
    <xf numFmtId="0" fontId="39" fillId="18" borderId="1" xfId="2" applyFont="1" applyFill="1" applyBorder="1" applyAlignment="1" applyProtection="1">
      <alignment horizontal="center" vertical="center"/>
    </xf>
    <xf numFmtId="0" fontId="39" fillId="18" borderId="12" xfId="2" applyFont="1" applyFill="1" applyBorder="1" applyAlignment="1" applyProtection="1">
      <alignment horizontal="center" vertical="center"/>
    </xf>
    <xf numFmtId="0" fontId="39" fillId="13" borderId="0" xfId="2" applyFont="1" applyFill="1" applyAlignment="1" applyProtection="1"/>
    <xf numFmtId="0" fontId="39" fillId="13" borderId="13" xfId="2" applyFont="1" applyFill="1" applyBorder="1" applyAlignment="1" applyProtection="1"/>
    <xf numFmtId="0" fontId="39" fillId="13" borderId="9" xfId="2" applyFont="1" applyFill="1" applyBorder="1" applyAlignment="1" applyProtection="1"/>
    <xf numFmtId="10" fontId="39" fillId="6" borderId="1" xfId="2" applyNumberFormat="1" applyFont="1" applyFill="1" applyBorder="1" applyAlignment="1" applyProtection="1">
      <protection locked="0"/>
    </xf>
    <xf numFmtId="0" fontId="39" fillId="13" borderId="0" xfId="2" applyFont="1" applyFill="1" applyBorder="1" applyAlignment="1" applyProtection="1">
      <alignment horizontal="left"/>
    </xf>
    <xf numFmtId="165" fontId="39" fillId="13" borderId="0" xfId="2" applyNumberFormat="1" applyFont="1" applyFill="1" applyBorder="1" applyAlignment="1" applyProtection="1"/>
    <xf numFmtId="165" fontId="40" fillId="16" borderId="1" xfId="2" applyNumberFormat="1" applyFont="1" applyFill="1" applyBorder="1" applyAlignment="1" applyProtection="1">
      <alignment horizontal="right" vertical="center" wrapText="1"/>
    </xf>
    <xf numFmtId="0" fontId="44" fillId="13" borderId="0" xfId="2" applyFont="1" applyFill="1" applyProtection="1"/>
    <xf numFmtId="177" fontId="39" fillId="13" borderId="0" xfId="2" applyNumberFormat="1" applyFont="1" applyFill="1" applyProtection="1"/>
    <xf numFmtId="0" fontId="34" fillId="13" borderId="0" xfId="2" applyFont="1" applyFill="1" applyProtection="1"/>
    <xf numFmtId="165" fontId="34" fillId="13" borderId="0" xfId="2" applyNumberFormat="1" applyFont="1" applyFill="1" applyProtection="1"/>
    <xf numFmtId="177" fontId="34" fillId="13" borderId="0" xfId="2" applyNumberFormat="1" applyFont="1" applyFill="1" applyProtection="1"/>
    <xf numFmtId="176" fontId="34" fillId="13" borderId="0" xfId="2" applyNumberFormat="1" applyFont="1" applyFill="1" applyProtection="1"/>
    <xf numFmtId="0" fontId="39" fillId="13" borderId="0" xfId="2" applyFont="1" applyFill="1" applyAlignment="1" applyProtection="1">
      <alignment horizontal="center" vertical="center"/>
    </xf>
    <xf numFmtId="0" fontId="40" fillId="17" borderId="5" xfId="2" applyFont="1" applyFill="1" applyBorder="1" applyAlignment="1" applyProtection="1">
      <alignment horizontal="left" vertical="center" wrapText="1"/>
    </xf>
    <xf numFmtId="0" fontId="39" fillId="13" borderId="0" xfId="2" applyFont="1" applyFill="1" applyAlignment="1" applyProtection="1">
      <alignment horizontal="left"/>
    </xf>
    <xf numFmtId="0" fontId="39" fillId="13" borderId="0" xfId="2" applyFont="1" applyFill="1" applyAlignment="1" applyProtection="1">
      <alignment horizontal="right"/>
    </xf>
    <xf numFmtId="165" fontId="39" fillId="13" borderId="0" xfId="2" applyNumberFormat="1" applyFont="1" applyFill="1" applyAlignment="1" applyProtection="1">
      <alignment horizontal="right"/>
    </xf>
    <xf numFmtId="165" fontId="39" fillId="13" borderId="0" xfId="2" applyNumberFormat="1" applyFont="1" applyFill="1" applyProtection="1"/>
    <xf numFmtId="0" fontId="5" fillId="0" borderId="0" xfId="2" applyFill="1"/>
    <xf numFmtId="0" fontId="82" fillId="0" borderId="38" xfId="2" applyFont="1" applyFill="1" applyBorder="1" applyAlignment="1">
      <alignment horizontal="left" vertical="top"/>
    </xf>
    <xf numFmtId="0" fontId="5" fillId="10" borderId="1" xfId="2" applyFill="1" applyBorder="1" applyAlignment="1">
      <alignment horizontal="center" vertical="center" wrapText="1"/>
    </xf>
    <xf numFmtId="0" fontId="5" fillId="10" borderId="1" xfId="2" applyFill="1" applyBorder="1" applyAlignment="1">
      <alignment horizontal="center"/>
    </xf>
    <xf numFmtId="0" fontId="83" fillId="0" borderId="39" xfId="2" applyFont="1" applyFill="1" applyBorder="1" applyAlignment="1">
      <alignment horizontal="right" vertical="top"/>
    </xf>
    <xf numFmtId="0" fontId="83" fillId="0" borderId="40" xfId="2" applyFont="1" applyFill="1" applyBorder="1" applyAlignment="1">
      <alignment horizontal="right" vertical="top"/>
    </xf>
    <xf numFmtId="0" fontId="83" fillId="0" borderId="41" xfId="2" applyFont="1" applyFill="1" applyBorder="1" applyAlignment="1">
      <alignment horizontal="right" vertical="top"/>
    </xf>
    <xf numFmtId="0" fontId="84" fillId="0" borderId="38" xfId="2" applyFont="1" applyFill="1" applyBorder="1" applyAlignment="1">
      <alignment horizontal="left" vertical="top"/>
    </xf>
    <xf numFmtId="0" fontId="84" fillId="0" borderId="42" xfId="2" applyFont="1" applyFill="1" applyBorder="1" applyAlignment="1">
      <alignment horizontal="left" vertical="top"/>
    </xf>
    <xf numFmtId="0" fontId="83" fillId="0" borderId="38" xfId="2" applyFont="1" applyFill="1" applyBorder="1" applyAlignment="1">
      <alignment horizontal="right" vertical="top"/>
    </xf>
    <xf numFmtId="0" fontId="82" fillId="0" borderId="38" xfId="2" applyNumberFormat="1" applyFont="1" applyFill="1" applyBorder="1" applyAlignment="1">
      <alignment horizontal="left" vertical="top"/>
    </xf>
    <xf numFmtId="183" fontId="84" fillId="0" borderId="38" xfId="2" applyNumberFormat="1" applyFont="1" applyFill="1" applyBorder="1" applyAlignment="1">
      <alignment horizontal="right" vertical="top"/>
    </xf>
    <xf numFmtId="184" fontId="84" fillId="28" borderId="38" xfId="2" applyNumberFormat="1" applyFont="1" applyFill="1" applyBorder="1" applyAlignment="1">
      <alignment horizontal="right" vertical="top"/>
    </xf>
    <xf numFmtId="185" fontId="84" fillId="28" borderId="38" xfId="2" applyNumberFormat="1" applyFont="1" applyFill="1" applyBorder="1" applyAlignment="1">
      <alignment horizontal="right" vertical="top"/>
    </xf>
    <xf numFmtId="183" fontId="84" fillId="28" borderId="38" xfId="2" applyNumberFormat="1" applyFont="1" applyFill="1" applyBorder="1" applyAlignment="1">
      <alignment horizontal="right" vertical="top"/>
    </xf>
    <xf numFmtId="182" fontId="5" fillId="0" borderId="0" xfId="2" applyNumberFormat="1"/>
    <xf numFmtId="0" fontId="85" fillId="0" borderId="39" xfId="2" applyFont="1" applyFill="1" applyBorder="1" applyAlignment="1">
      <alignment horizontal="left" vertical="top" wrapText="1"/>
    </xf>
    <xf numFmtId="0" fontId="85" fillId="0" borderId="40" xfId="2" applyFont="1" applyFill="1" applyBorder="1" applyAlignment="1">
      <alignment horizontal="left" vertical="top" wrapText="1"/>
    </xf>
    <xf numFmtId="0" fontId="85" fillId="0" borderId="41" xfId="2" applyFont="1" applyFill="1" applyBorder="1" applyAlignment="1">
      <alignment horizontal="left" vertical="top" wrapText="1"/>
    </xf>
    <xf numFmtId="184" fontId="84" fillId="29" borderId="38" xfId="2" applyNumberFormat="1" applyFont="1" applyFill="1" applyBorder="1" applyAlignment="1">
      <alignment horizontal="right" vertical="top"/>
    </xf>
    <xf numFmtId="185" fontId="84" fillId="29" borderId="38" xfId="2" applyNumberFormat="1" applyFont="1" applyFill="1" applyBorder="1" applyAlignment="1">
      <alignment horizontal="right" vertical="top"/>
    </xf>
    <xf numFmtId="183" fontId="84" fillId="29" borderId="38" xfId="2" applyNumberFormat="1" applyFont="1" applyFill="1" applyBorder="1" applyAlignment="1">
      <alignment horizontal="right" vertical="top"/>
    </xf>
    <xf numFmtId="9" fontId="39" fillId="19" borderId="1" xfId="31" applyFont="1" applyFill="1" applyBorder="1" applyAlignment="1" applyProtection="1">
      <alignment horizontal="center" vertical="center"/>
    </xf>
    <xf numFmtId="9" fontId="39" fillId="14" borderId="1" xfId="31" applyFont="1" applyFill="1" applyBorder="1" applyAlignment="1" applyProtection="1">
      <alignment horizontal="right"/>
    </xf>
    <xf numFmtId="9" fontId="0" fillId="13" borderId="0" xfId="31" applyFont="1" applyFill="1"/>
    <xf numFmtId="0" fontId="117" fillId="0" borderId="0" xfId="0" applyFont="1"/>
    <xf numFmtId="0" fontId="118" fillId="13" borderId="0" xfId="0" applyFont="1" applyFill="1"/>
    <xf numFmtId="4" fontId="47" fillId="0" borderId="1" xfId="0" applyNumberFormat="1" applyFont="1" applyBorder="1" applyAlignment="1">
      <alignment horizontal="center"/>
    </xf>
    <xf numFmtId="4" fontId="119" fillId="0" borderId="0" xfId="0" quotePrefix="1" applyNumberFormat="1" applyFont="1" applyBorder="1"/>
    <xf numFmtId="0" fontId="0" fillId="0" borderId="0" xfId="0" applyBorder="1" applyAlignment="1">
      <alignment horizontal="center"/>
    </xf>
    <xf numFmtId="0" fontId="10" fillId="2" borderId="0" xfId="3" applyFont="1" applyFill="1" applyBorder="1" applyAlignment="1" applyProtection="1">
      <alignment horizontal="center" vertical="center"/>
    </xf>
    <xf numFmtId="49" fontId="8" fillId="0" borderId="0" xfId="3" applyNumberFormat="1" applyFont="1" applyBorder="1" applyAlignment="1" applyProtection="1">
      <alignment horizontal="left" vertical="center"/>
    </xf>
    <xf numFmtId="7" fontId="13" fillId="0" borderId="0" xfId="6" applyNumberFormat="1" applyFont="1" applyBorder="1" applyAlignment="1" applyProtection="1">
      <alignment vertical="center"/>
    </xf>
    <xf numFmtId="5" fontId="12" fillId="0" borderId="0" xfId="3" applyNumberFormat="1" applyFont="1" applyBorder="1" applyAlignment="1" applyProtection="1">
      <alignment horizontal="center" vertical="center"/>
    </xf>
    <xf numFmtId="0" fontId="45" fillId="23" borderId="0" xfId="0" applyFont="1" applyFill="1" applyBorder="1" applyAlignment="1">
      <alignment horizontal="center"/>
    </xf>
    <xf numFmtId="0" fontId="17" fillId="5" borderId="12" xfId="3" applyFont="1" applyFill="1" applyBorder="1" applyAlignment="1" applyProtection="1">
      <alignment horizontal="right" vertical="center"/>
    </xf>
    <xf numFmtId="164" fontId="122" fillId="58" borderId="2" xfId="0" applyNumberFormat="1" applyFont="1" applyFill="1" applyBorder="1" applyAlignment="1" applyProtection="1">
      <alignment vertical="center"/>
      <protection locked="0"/>
    </xf>
    <xf numFmtId="10" fontId="122" fillId="58" borderId="1" xfId="0" applyNumberFormat="1" applyFont="1" applyFill="1" applyBorder="1" applyProtection="1">
      <protection locked="0"/>
    </xf>
    <xf numFmtId="164" fontId="122" fillId="58" borderId="1" xfId="0" applyNumberFormat="1" applyFont="1" applyFill="1" applyBorder="1" applyAlignment="1" applyProtection="1">
      <alignment vertical="center"/>
      <protection locked="0"/>
    </xf>
    <xf numFmtId="3" fontId="61" fillId="58" borderId="1" xfId="3" applyNumberFormat="1" applyFont="1" applyFill="1" applyBorder="1" applyAlignment="1" applyProtection="1">
      <alignment horizontal="center" vertical="center"/>
      <protection locked="0"/>
    </xf>
    <xf numFmtId="3" fontId="39" fillId="14" borderId="2" xfId="0" applyNumberFormat="1" applyFont="1" applyFill="1" applyBorder="1" applyAlignment="1" applyProtection="1">
      <alignment horizontal="center"/>
    </xf>
    <xf numFmtId="3" fontId="39" fillId="14" borderId="1" xfId="0" applyNumberFormat="1" applyFont="1" applyFill="1" applyBorder="1" applyAlignment="1" applyProtection="1">
      <alignment horizontal="left"/>
    </xf>
    <xf numFmtId="4" fontId="0" fillId="13" borderId="0" xfId="0" applyNumberFormat="1" applyFill="1"/>
    <xf numFmtId="0" fontId="0" fillId="13" borderId="0" xfId="0" applyFill="1" applyBorder="1" applyAlignment="1">
      <alignment horizontal="center"/>
    </xf>
    <xf numFmtId="0" fontId="10" fillId="13" borderId="0" xfId="3" applyFont="1" applyFill="1" applyBorder="1" applyAlignment="1" applyProtection="1">
      <alignment horizontal="center" vertical="center"/>
    </xf>
    <xf numFmtId="49" fontId="8" fillId="13" borderId="0" xfId="3" applyNumberFormat="1" applyFont="1" applyFill="1" applyBorder="1" applyAlignment="1" applyProtection="1">
      <alignment horizontal="left" vertical="center"/>
    </xf>
    <xf numFmtId="1" fontId="8" fillId="13" borderId="0" xfId="3" applyNumberFormat="1" applyFont="1" applyFill="1" applyBorder="1" applyAlignment="1" applyProtection="1">
      <alignment horizontal="left" vertical="center"/>
    </xf>
    <xf numFmtId="2" fontId="7" fillId="13" borderId="0" xfId="3" applyNumberFormat="1" applyFont="1" applyFill="1" applyBorder="1" applyAlignment="1" applyProtection="1">
      <alignment vertical="center"/>
    </xf>
    <xf numFmtId="0" fontId="8" fillId="13" borderId="0" xfId="3" applyFont="1" applyFill="1" applyBorder="1" applyAlignment="1" applyProtection="1">
      <alignment horizontal="center" vertical="center"/>
    </xf>
    <xf numFmtId="0" fontId="9" fillId="13" borderId="0" xfId="8" applyFill="1" applyBorder="1" applyAlignment="1">
      <alignment vertical="center"/>
    </xf>
    <xf numFmtId="0" fontId="12" fillId="13" borderId="0" xfId="3" applyFont="1" applyFill="1" applyBorder="1" applyAlignment="1" applyProtection="1">
      <alignment horizontal="center" vertical="center" wrapText="1"/>
    </xf>
    <xf numFmtId="7" fontId="13" fillId="13" borderId="0" xfId="6" applyNumberFormat="1" applyFont="1" applyFill="1" applyBorder="1" applyAlignment="1" applyProtection="1">
      <alignment vertical="center"/>
    </xf>
    <xf numFmtId="5" fontId="12" fillId="13" borderId="0" xfId="3" applyNumberFormat="1" applyFont="1" applyFill="1" applyBorder="1" applyAlignment="1" applyProtection="1">
      <alignment horizontal="center" vertical="center"/>
    </xf>
    <xf numFmtId="0" fontId="0" fillId="13" borderId="0" xfId="3" applyFont="1" applyFill="1" applyBorder="1" applyAlignment="1" applyProtection="1">
      <alignment vertical="center"/>
    </xf>
    <xf numFmtId="5" fontId="0" fillId="13" borderId="0" xfId="3" applyNumberFormat="1" applyFont="1" applyFill="1" applyAlignment="1" applyProtection="1">
      <alignment vertical="center"/>
    </xf>
    <xf numFmtId="5" fontId="13" fillId="13" borderId="0" xfId="3" applyNumberFormat="1" applyFont="1" applyFill="1" applyAlignment="1" applyProtection="1">
      <alignment vertical="center"/>
    </xf>
    <xf numFmtId="5" fontId="12" fillId="13" borderId="0" xfId="3" applyNumberFormat="1" applyFont="1" applyFill="1" applyBorder="1" applyAlignment="1" applyProtection="1">
      <alignment horizontal="center" vertical="center" wrapText="1"/>
    </xf>
    <xf numFmtId="5" fontId="14" fillId="13" borderId="0" xfId="3" applyNumberFormat="1" applyFont="1" applyFill="1" applyBorder="1" applyAlignment="1" applyProtection="1">
      <alignment horizontal="center" vertical="center"/>
    </xf>
    <xf numFmtId="0" fontId="9" fillId="13" borderId="0" xfId="3" applyFont="1" applyFill="1" applyAlignment="1" applyProtection="1">
      <alignment vertical="center"/>
    </xf>
    <xf numFmtId="0" fontId="45" fillId="13" borderId="0" xfId="0" applyFont="1" applyFill="1" applyBorder="1" applyAlignment="1">
      <alignment horizontal="center"/>
    </xf>
    <xf numFmtId="0" fontId="57" fillId="13" borderId="0" xfId="0" applyFont="1" applyFill="1"/>
    <xf numFmtId="0" fontId="38" fillId="13" borderId="0" xfId="0" applyFont="1" applyFill="1"/>
    <xf numFmtId="4" fontId="38" fillId="13" borderId="0" xfId="0" applyNumberFormat="1" applyFont="1" applyFill="1" applyBorder="1" applyAlignment="1">
      <alignment horizontal="center"/>
    </xf>
    <xf numFmtId="0" fontId="38" fillId="13" borderId="0" xfId="0" applyFont="1" applyFill="1" applyBorder="1"/>
    <xf numFmtId="3" fontId="38" fillId="13" borderId="0" xfId="0" applyNumberFormat="1" applyFont="1" applyFill="1" applyBorder="1"/>
    <xf numFmtId="4" fontId="38" fillId="13" borderId="0" xfId="0" applyNumberFormat="1" applyFont="1" applyFill="1" applyBorder="1"/>
    <xf numFmtId="0" fontId="5" fillId="13" borderId="0" xfId="0" applyFont="1" applyFill="1" applyBorder="1"/>
    <xf numFmtId="0" fontId="123" fillId="13" borderId="0" xfId="0" applyFont="1" applyFill="1"/>
    <xf numFmtId="4" fontId="71" fillId="13" borderId="1" xfId="0" applyNumberFormat="1" applyFont="1" applyFill="1" applyBorder="1"/>
    <xf numFmtId="2" fontId="71" fillId="13" borderId="1" xfId="0" applyNumberFormat="1" applyFont="1" applyFill="1" applyBorder="1"/>
    <xf numFmtId="0" fontId="71" fillId="13" borderId="1" xfId="0" applyFont="1" applyFill="1" applyBorder="1"/>
    <xf numFmtId="3" fontId="71" fillId="13" borderId="1" xfId="0" applyNumberFormat="1" applyFont="1" applyFill="1" applyBorder="1"/>
    <xf numFmtId="0" fontId="17" fillId="5" borderId="13" xfId="3" applyFont="1" applyFill="1" applyBorder="1" applyAlignment="1" applyProtection="1">
      <alignment horizontal="right" vertical="center"/>
    </xf>
    <xf numFmtId="2" fontId="18" fillId="0" borderId="0" xfId="3" applyNumberFormat="1" applyFont="1" applyFill="1" applyBorder="1" applyAlignment="1" applyProtection="1">
      <alignment horizontal="center" vertical="center"/>
    </xf>
    <xf numFmtId="0" fontId="16" fillId="0" borderId="0" xfId="0" applyFont="1" applyFill="1"/>
    <xf numFmtId="0" fontId="16" fillId="0" borderId="0" xfId="0" applyFont="1" applyFill="1" applyAlignment="1">
      <alignment horizontal="center" vertical="center"/>
    </xf>
    <xf numFmtId="2" fontId="18" fillId="5" borderId="13" xfId="0" applyNumberFormat="1" applyFont="1" applyFill="1" applyBorder="1" applyAlignment="1">
      <alignment horizontal="center" vertical="center"/>
    </xf>
    <xf numFmtId="166" fontId="17" fillId="4" borderId="13" xfId="3" applyNumberFormat="1" applyFont="1" applyFill="1" applyBorder="1" applyAlignment="1" applyProtection="1">
      <alignment vertical="center"/>
    </xf>
    <xf numFmtId="10" fontId="17" fillId="4" borderId="13" xfId="1" applyNumberFormat="1" applyFont="1" applyFill="1" applyBorder="1" applyAlignment="1" applyProtection="1">
      <alignment horizontal="right" vertical="center"/>
    </xf>
    <xf numFmtId="0" fontId="7" fillId="0" borderId="0" xfId="3" applyFont="1" applyBorder="1" applyAlignment="1" applyProtection="1">
      <alignment vertical="center"/>
    </xf>
    <xf numFmtId="0" fontId="0" fillId="0" borderId="9" xfId="3" applyFont="1" applyBorder="1" applyAlignment="1" applyProtection="1">
      <alignment horizontal="center" vertical="center" wrapText="1"/>
    </xf>
    <xf numFmtId="0" fontId="13" fillId="0" borderId="9" xfId="3" applyFont="1" applyBorder="1" applyAlignment="1" applyProtection="1">
      <alignment vertical="center"/>
    </xf>
    <xf numFmtId="0" fontId="0" fillId="0" borderId="11" xfId="0" applyFill="1" applyBorder="1"/>
    <xf numFmtId="2" fontId="18" fillId="0" borderId="11" xfId="3" applyNumberFormat="1" applyFont="1" applyFill="1" applyBorder="1" applyAlignment="1" applyProtection="1">
      <alignment horizontal="center" vertical="center"/>
    </xf>
    <xf numFmtId="2" fontId="18" fillId="0" borderId="11" xfId="0" applyNumberFormat="1" applyFont="1" applyFill="1" applyBorder="1" applyAlignment="1">
      <alignment horizontal="center" vertical="center"/>
    </xf>
    <xf numFmtId="0" fontId="16" fillId="0" borderId="11" xfId="0" applyFont="1" applyFill="1" applyBorder="1"/>
    <xf numFmtId="166" fontId="17" fillId="0" borderId="11" xfId="3" applyNumberFormat="1" applyFont="1" applyFill="1" applyBorder="1" applyAlignment="1" applyProtection="1">
      <alignment vertical="center"/>
    </xf>
    <xf numFmtId="166" fontId="16" fillId="0" borderId="11" xfId="0" applyNumberFormat="1" applyFont="1" applyFill="1" applyBorder="1"/>
    <xf numFmtId="10" fontId="17" fillId="0" borderId="11" xfId="1" applyNumberFormat="1" applyFont="1" applyFill="1" applyBorder="1" applyAlignment="1" applyProtection="1">
      <alignment horizontal="right" vertical="center"/>
    </xf>
    <xf numFmtId="0" fontId="17" fillId="0" borderId="11" xfId="3" applyFont="1" applyFill="1" applyBorder="1" applyAlignment="1" applyProtection="1">
      <alignment horizontal="right" vertical="center"/>
    </xf>
    <xf numFmtId="0" fontId="57" fillId="0" borderId="0" xfId="3" applyFont="1" applyFill="1" applyAlignment="1" applyProtection="1">
      <alignment horizontal="center" vertical="center"/>
    </xf>
    <xf numFmtId="5" fontId="13" fillId="59" borderId="54" xfId="0" applyNumberFormat="1" applyFont="1" applyFill="1" applyBorder="1" applyAlignment="1">
      <alignment vertical="center"/>
    </xf>
    <xf numFmtId="0" fontId="13" fillId="13" borderId="55" xfId="0" applyFont="1" applyFill="1" applyBorder="1" applyAlignment="1">
      <alignment horizontal="left" vertical="center"/>
    </xf>
    <xf numFmtId="5" fontId="13" fillId="59" borderId="56" xfId="0" applyNumberFormat="1" applyFont="1" applyFill="1" applyBorder="1" applyAlignment="1">
      <alignment vertical="center"/>
    </xf>
    <xf numFmtId="0" fontId="13" fillId="13" borderId="57" xfId="0" applyFont="1" applyFill="1" applyBorder="1" applyAlignment="1">
      <alignment horizontal="left" vertical="center"/>
    </xf>
    <xf numFmtId="5" fontId="13" fillId="59" borderId="56" xfId="36" applyNumberFormat="1" applyFont="1" applyFill="1" applyBorder="1" applyAlignment="1" applyProtection="1">
      <alignment vertical="center"/>
    </xf>
    <xf numFmtId="5" fontId="13" fillId="59" borderId="56" xfId="3" applyNumberFormat="1" applyFont="1" applyFill="1" applyBorder="1" applyAlignment="1" applyProtection="1">
      <alignment vertical="center"/>
    </xf>
    <xf numFmtId="5" fontId="13" fillId="59" borderId="58" xfId="3" applyNumberFormat="1" applyFont="1" applyFill="1" applyBorder="1" applyAlignment="1" applyProtection="1">
      <alignment vertical="center"/>
    </xf>
    <xf numFmtId="0" fontId="13" fillId="13" borderId="59" xfId="0" applyFont="1" applyFill="1" applyBorder="1" applyAlignment="1">
      <alignment horizontal="left" vertical="center"/>
    </xf>
    <xf numFmtId="3" fontId="7" fillId="0" borderId="11" xfId="3" applyNumberFormat="1" applyFont="1" applyBorder="1" applyAlignment="1" applyProtection="1">
      <alignment horizontal="center" vertical="center" wrapText="1"/>
    </xf>
    <xf numFmtId="3" fontId="24" fillId="0" borderId="22" xfId="3" applyNumberFormat="1" applyFont="1" applyBorder="1" applyAlignment="1" applyProtection="1">
      <alignment horizontal="center" vertical="center"/>
    </xf>
    <xf numFmtId="0" fontId="23" fillId="0" borderId="1" xfId="3" applyFont="1" applyBorder="1" applyAlignment="1" applyProtection="1">
      <alignment vertical="center"/>
    </xf>
    <xf numFmtId="3" fontId="23" fillId="0" borderId="1" xfId="3" applyNumberFormat="1" applyFont="1" applyBorder="1" applyAlignment="1" applyProtection="1">
      <alignment horizontal="center" vertical="center"/>
    </xf>
    <xf numFmtId="0" fontId="20" fillId="0" borderId="12" xfId="3" applyFont="1" applyBorder="1" applyAlignment="1" applyProtection="1">
      <alignment horizontal="center" vertical="center"/>
    </xf>
    <xf numFmtId="0" fontId="52" fillId="8" borderId="9" xfId="3" applyFont="1" applyFill="1" applyBorder="1" applyAlignment="1" applyProtection="1">
      <alignment horizontal="center" vertical="center"/>
    </xf>
    <xf numFmtId="0" fontId="46" fillId="8" borderId="9" xfId="12" applyFont="1" applyFill="1" applyBorder="1" applyAlignment="1" applyProtection="1">
      <alignment horizontal="center" vertical="center"/>
    </xf>
    <xf numFmtId="0" fontId="52" fillId="8" borderId="9" xfId="3" applyFont="1" applyFill="1" applyBorder="1" applyAlignment="1" applyProtection="1">
      <alignment horizontal="right" vertical="center"/>
    </xf>
    <xf numFmtId="167" fontId="55" fillId="8" borderId="0" xfId="3" quotePrefix="1" applyNumberFormat="1" applyFont="1" applyFill="1" applyBorder="1" applyAlignment="1" applyProtection="1">
      <alignment horizontal="center" vertical="center"/>
    </xf>
    <xf numFmtId="0" fontId="120" fillId="0" borderId="13" xfId="0" applyFont="1" applyFill="1" applyBorder="1" applyAlignment="1">
      <alignment horizontal="center" vertical="center"/>
    </xf>
    <xf numFmtId="0" fontId="120" fillId="0" borderId="9" xfId="0" applyFont="1" applyFill="1" applyBorder="1" applyAlignment="1">
      <alignment horizontal="center" vertical="center"/>
    </xf>
    <xf numFmtId="0" fontId="120" fillId="0" borderId="12" xfId="0" applyFont="1" applyFill="1" applyBorder="1" applyAlignment="1">
      <alignment horizontal="center" vertical="center"/>
    </xf>
    <xf numFmtId="0" fontId="23" fillId="9" borderId="6" xfId="0" applyFont="1" applyFill="1" applyBorder="1" applyAlignment="1">
      <alignment horizontal="left" vertical="center" wrapText="1"/>
    </xf>
    <xf numFmtId="0" fontId="23" fillId="9" borderId="3" xfId="0" applyFont="1" applyFill="1" applyBorder="1" applyAlignment="1">
      <alignment horizontal="left" vertical="center" wrapText="1"/>
    </xf>
    <xf numFmtId="0" fontId="23" fillId="9" borderId="7"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9"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23" fillId="9" borderId="13" xfId="0" applyFont="1" applyFill="1" applyBorder="1" applyAlignment="1">
      <alignment horizontal="left" vertical="center" wrapText="1"/>
    </xf>
    <xf numFmtId="0" fontId="23" fillId="9" borderId="9" xfId="0" applyFont="1" applyFill="1" applyBorder="1" applyAlignment="1">
      <alignment horizontal="left" vertical="center" wrapText="1"/>
    </xf>
    <xf numFmtId="0" fontId="23" fillId="9" borderId="12" xfId="0" applyFont="1" applyFill="1" applyBorder="1" applyAlignment="1">
      <alignment horizontal="left" vertical="center" wrapText="1"/>
    </xf>
    <xf numFmtId="167" fontId="54" fillId="0" borderId="26" xfId="3" quotePrefix="1" applyNumberFormat="1" applyFont="1" applyFill="1" applyBorder="1" applyAlignment="1" applyProtection="1">
      <alignment horizontal="left" vertical="center"/>
    </xf>
    <xf numFmtId="167" fontId="54" fillId="0" borderId="15" xfId="3" quotePrefix="1" applyNumberFormat="1" applyFont="1" applyFill="1" applyBorder="1" applyAlignment="1" applyProtection="1">
      <alignment horizontal="left" vertical="center"/>
    </xf>
    <xf numFmtId="167" fontId="54" fillId="0" borderId="17" xfId="3" quotePrefix="1" applyNumberFormat="1" applyFont="1" applyFill="1" applyBorder="1" applyAlignment="1" applyProtection="1">
      <alignment horizontal="left" vertical="center"/>
    </xf>
    <xf numFmtId="0" fontId="121" fillId="58" borderId="1" xfId="0" applyFont="1" applyFill="1" applyBorder="1" applyAlignment="1">
      <alignment horizontal="center"/>
    </xf>
    <xf numFmtId="0" fontId="30" fillId="0" borderId="14" xfId="0" applyFont="1" applyBorder="1" applyAlignment="1">
      <alignment horizontal="left" vertical="center" wrapText="1"/>
    </xf>
    <xf numFmtId="0" fontId="30" fillId="0" borderId="22" xfId="0" applyFont="1" applyBorder="1" applyAlignment="1">
      <alignment horizontal="left" vertical="center" wrapText="1"/>
    </xf>
    <xf numFmtId="0" fontId="30" fillId="0" borderId="2" xfId="0" applyFont="1" applyBorder="1" applyAlignment="1">
      <alignment horizontal="left" vertical="center" wrapText="1"/>
    </xf>
    <xf numFmtId="0" fontId="30" fillId="0" borderId="2" xfId="0" applyFont="1" applyBorder="1" applyAlignment="1">
      <alignment horizontal="left" vertical="center"/>
    </xf>
    <xf numFmtId="0" fontId="19" fillId="7" borderId="13" xfId="0" applyFont="1" applyFill="1" applyBorder="1" applyAlignment="1">
      <alignment horizontal="center"/>
    </xf>
    <xf numFmtId="0" fontId="19" fillId="7" borderId="9" xfId="0" applyFont="1" applyFill="1" applyBorder="1" applyAlignment="1">
      <alignment horizontal="center"/>
    </xf>
    <xf numFmtId="0" fontId="19" fillId="7" borderId="12" xfId="0" applyFont="1" applyFill="1" applyBorder="1" applyAlignment="1">
      <alignment horizontal="center"/>
    </xf>
    <xf numFmtId="2" fontId="10" fillId="0" borderId="13" xfId="3" applyNumberFormat="1" applyFont="1" applyFill="1" applyBorder="1" applyAlignment="1" applyProtection="1">
      <alignment horizontal="center" vertical="center"/>
    </xf>
    <xf numFmtId="2" fontId="10" fillId="0" borderId="9" xfId="3" applyNumberFormat="1" applyFont="1" applyFill="1" applyBorder="1" applyAlignment="1" applyProtection="1">
      <alignment horizontal="center" vertical="center"/>
    </xf>
    <xf numFmtId="2" fontId="10" fillId="0" borderId="12" xfId="3" applyNumberFormat="1" applyFont="1" applyFill="1" applyBorder="1" applyAlignment="1" applyProtection="1">
      <alignment horizontal="center" vertical="center"/>
    </xf>
    <xf numFmtId="1" fontId="10" fillId="0" borderId="13" xfId="3" applyNumberFormat="1" applyFont="1" applyFill="1" applyBorder="1" applyAlignment="1" applyProtection="1">
      <alignment horizontal="center" vertical="center"/>
    </xf>
    <xf numFmtId="0" fontId="10" fillId="0" borderId="9" xfId="3" applyFont="1" applyFill="1" applyBorder="1" applyAlignment="1" applyProtection="1">
      <alignment horizontal="center" vertical="center"/>
    </xf>
    <xf numFmtId="0" fontId="10" fillId="0" borderId="12" xfId="3" applyFont="1" applyFill="1" applyBorder="1" applyAlignment="1" applyProtection="1">
      <alignment horizontal="center" vertical="center"/>
    </xf>
    <xf numFmtId="0" fontId="25" fillId="0" borderId="8" xfId="3" applyFont="1" applyBorder="1" applyAlignment="1" applyProtection="1">
      <alignment vertical="center"/>
    </xf>
    <xf numFmtId="0" fontId="25" fillId="0" borderId="4" xfId="3" applyFont="1" applyBorder="1" applyAlignment="1" applyProtection="1">
      <alignment vertical="center"/>
    </xf>
    <xf numFmtId="0" fontId="25" fillId="0" borderId="5" xfId="3" applyFont="1" applyBorder="1" applyAlignment="1" applyProtection="1">
      <alignment vertical="center"/>
    </xf>
    <xf numFmtId="0" fontId="10" fillId="7" borderId="13" xfId="3" applyFont="1" applyFill="1" applyBorder="1" applyAlignment="1" applyProtection="1">
      <alignment horizontal="center" vertical="center"/>
    </xf>
    <xf numFmtId="0" fontId="10" fillId="7" borderId="9" xfId="3" applyFont="1" applyFill="1" applyBorder="1" applyAlignment="1" applyProtection="1">
      <alignment horizontal="center" vertical="center"/>
    </xf>
    <xf numFmtId="0" fontId="10" fillId="7" borderId="12" xfId="3" applyFont="1" applyFill="1" applyBorder="1" applyAlignment="1" applyProtection="1">
      <alignment horizontal="center" vertical="center"/>
    </xf>
    <xf numFmtId="49" fontId="8" fillId="0" borderId="33" xfId="3" applyNumberFormat="1" applyFont="1" applyBorder="1" applyAlignment="1" applyProtection="1">
      <alignment horizontal="center" vertical="center"/>
    </xf>
    <xf numFmtId="49" fontId="8" fillId="0" borderId="32" xfId="3" applyNumberFormat="1" applyFont="1" applyBorder="1" applyAlignment="1" applyProtection="1">
      <alignment horizontal="center" vertical="center"/>
    </xf>
    <xf numFmtId="1" fontId="8" fillId="0" borderId="0" xfId="3" applyNumberFormat="1" applyFont="1" applyBorder="1" applyAlignment="1" applyProtection="1">
      <alignment horizontal="center" vertical="center"/>
    </xf>
    <xf numFmtId="1" fontId="8" fillId="0" borderId="18" xfId="3" applyNumberFormat="1" applyFont="1" applyBorder="1" applyAlignment="1" applyProtection="1">
      <alignment horizontal="center" vertical="center"/>
    </xf>
    <xf numFmtId="5" fontId="12" fillId="0" borderId="14" xfId="3" applyNumberFormat="1" applyFont="1" applyBorder="1" applyAlignment="1" applyProtection="1">
      <alignment horizontal="center" vertical="center"/>
    </xf>
    <xf numFmtId="5" fontId="12" fillId="0" borderId="22" xfId="3" applyNumberFormat="1" applyFont="1" applyBorder="1" applyAlignment="1" applyProtection="1">
      <alignment horizontal="center" vertical="center"/>
    </xf>
    <xf numFmtId="5" fontId="12" fillId="0" borderId="2" xfId="3" applyNumberFormat="1" applyFont="1" applyBorder="1" applyAlignment="1" applyProtection="1">
      <alignment horizontal="center" vertical="center"/>
    </xf>
    <xf numFmtId="179" fontId="13" fillId="3" borderId="29" xfId="3" applyNumberFormat="1" applyFont="1" applyFill="1" applyBorder="1" applyAlignment="1" applyProtection="1">
      <alignment horizontal="center" vertical="center"/>
    </xf>
    <xf numFmtId="179" fontId="13" fillId="3" borderId="30" xfId="3" applyNumberFormat="1" applyFont="1" applyFill="1" applyBorder="1" applyAlignment="1" applyProtection="1">
      <alignment horizontal="center" vertical="center"/>
    </xf>
    <xf numFmtId="0" fontId="9" fillId="0" borderId="0" xfId="3" applyFont="1" applyFill="1" applyAlignment="1" applyProtection="1">
      <alignment horizontal="center" vertical="center"/>
    </xf>
    <xf numFmtId="0" fontId="12" fillId="0" borderId="26" xfId="3" applyFont="1" applyBorder="1" applyAlignment="1" applyProtection="1">
      <alignment horizontal="center" vertical="center"/>
    </xf>
    <xf numFmtId="0" fontId="12" fillId="0" borderId="17" xfId="3" applyFont="1" applyBorder="1" applyAlignment="1" applyProtection="1">
      <alignment horizontal="center" vertical="center"/>
    </xf>
    <xf numFmtId="0" fontId="10" fillId="2" borderId="15" xfId="3" applyFont="1" applyFill="1" applyBorder="1" applyAlignment="1" applyProtection="1">
      <alignment horizontal="center" vertical="center"/>
    </xf>
    <xf numFmtId="0" fontId="10" fillId="2" borderId="17" xfId="3" applyFont="1" applyFill="1" applyBorder="1" applyAlignment="1" applyProtection="1">
      <alignment horizontal="center" vertical="center"/>
    </xf>
    <xf numFmtId="0" fontId="10" fillId="2" borderId="26" xfId="3" applyFont="1" applyFill="1" applyBorder="1" applyAlignment="1" applyProtection="1">
      <alignment horizontal="center" vertical="center"/>
    </xf>
    <xf numFmtId="5" fontId="13" fillId="0" borderId="10" xfId="6" applyNumberFormat="1" applyFont="1" applyBorder="1" applyAlignment="1" applyProtection="1">
      <alignment horizontal="center" vertical="center"/>
    </xf>
    <xf numFmtId="5" fontId="13" fillId="0" borderId="11" xfId="6" applyNumberFormat="1" applyFont="1" applyBorder="1" applyAlignment="1" applyProtection="1">
      <alignment horizontal="center" vertical="center"/>
    </xf>
    <xf numFmtId="166" fontId="13" fillId="3" borderId="35" xfId="3" applyNumberFormat="1" applyFont="1" applyFill="1" applyBorder="1" applyAlignment="1" applyProtection="1">
      <alignment horizontal="center" vertical="center"/>
    </xf>
    <xf numFmtId="166" fontId="13" fillId="3" borderId="36" xfId="3" applyNumberFormat="1" applyFont="1" applyFill="1" applyBorder="1" applyAlignment="1" applyProtection="1">
      <alignment horizontal="center" vertical="center"/>
    </xf>
    <xf numFmtId="0" fontId="12" fillId="0" borderId="14" xfId="3" applyFont="1" applyBorder="1" applyAlignment="1" applyProtection="1">
      <alignment horizontal="left" vertical="center"/>
    </xf>
    <xf numFmtId="0" fontId="12" fillId="0" borderId="22" xfId="3" applyFont="1" applyBorder="1" applyAlignment="1" applyProtection="1">
      <alignment horizontal="left" vertical="center"/>
    </xf>
    <xf numFmtId="0" fontId="12" fillId="0" borderId="2" xfId="3" applyFont="1" applyBorder="1" applyAlignment="1" applyProtection="1">
      <alignment horizontal="left" vertical="center"/>
    </xf>
    <xf numFmtId="0" fontId="8" fillId="0" borderId="27" xfId="3" applyFont="1" applyBorder="1" applyAlignment="1" applyProtection="1">
      <alignment horizontal="center" vertical="center"/>
    </xf>
    <xf numFmtId="0" fontId="8" fillId="0" borderId="9" xfId="3" applyFont="1" applyBorder="1" applyAlignment="1" applyProtection="1">
      <alignment horizontal="center" vertical="center"/>
    </xf>
    <xf numFmtId="0" fontId="8" fillId="0" borderId="31" xfId="3" applyFont="1" applyBorder="1" applyAlignment="1" applyProtection="1">
      <alignment horizontal="center" vertical="center"/>
    </xf>
    <xf numFmtId="0" fontId="12" fillId="0" borderId="14" xfId="3" applyFont="1" applyBorder="1" applyAlignment="1" applyProtection="1">
      <alignment horizontal="left" vertical="center" wrapText="1"/>
    </xf>
    <xf numFmtId="0" fontId="12" fillId="0" borderId="22" xfId="3" applyFont="1" applyBorder="1" applyAlignment="1" applyProtection="1">
      <alignment horizontal="left" vertical="center" wrapText="1"/>
    </xf>
    <xf numFmtId="0" fontId="12" fillId="0" borderId="2" xfId="3" applyFont="1" applyBorder="1" applyAlignment="1" applyProtection="1">
      <alignment horizontal="left" vertical="center" wrapText="1"/>
    </xf>
    <xf numFmtId="0" fontId="13" fillId="0" borderId="13" xfId="3" applyFont="1" applyBorder="1" applyAlignment="1" applyProtection="1">
      <alignment horizontal="center" vertical="center" wrapText="1"/>
    </xf>
    <xf numFmtId="0" fontId="13" fillId="0" borderId="12" xfId="3" applyFont="1" applyBorder="1" applyAlignment="1" applyProtection="1">
      <alignment horizontal="center" vertical="center" wrapText="1"/>
    </xf>
    <xf numFmtId="0" fontId="12" fillId="0" borderId="13" xfId="3" applyFont="1" applyBorder="1" applyAlignment="1" applyProtection="1">
      <alignment horizontal="center" vertical="center" wrapText="1"/>
    </xf>
    <xf numFmtId="0" fontId="12" fillId="0" borderId="12" xfId="3" applyFont="1" applyBorder="1" applyAlignment="1" applyProtection="1">
      <alignment horizontal="center" vertical="center" wrapText="1"/>
    </xf>
    <xf numFmtId="0" fontId="13" fillId="0" borderId="13" xfId="3" applyFont="1" applyBorder="1" applyAlignment="1" applyProtection="1">
      <alignment horizontal="center" vertical="center"/>
    </xf>
    <xf numFmtId="0" fontId="13" fillId="0" borderId="12" xfId="3" applyFont="1" applyBorder="1" applyAlignment="1" applyProtection="1">
      <alignment horizontal="center" vertical="center"/>
    </xf>
    <xf numFmtId="0" fontId="12" fillId="0" borderId="13" xfId="3" applyFont="1" applyBorder="1" applyAlignment="1" applyProtection="1">
      <alignment horizontal="center" vertical="center"/>
    </xf>
    <xf numFmtId="0" fontId="12" fillId="0" borderId="12" xfId="3" applyFont="1" applyBorder="1" applyAlignment="1" applyProtection="1">
      <alignment horizontal="center" vertical="center"/>
    </xf>
    <xf numFmtId="5" fontId="13" fillId="0" borderId="8" xfId="6" applyNumberFormat="1" applyFont="1" applyBorder="1" applyAlignment="1" applyProtection="1">
      <alignment horizontal="center" vertical="center"/>
    </xf>
    <xf numFmtId="5" fontId="13" fillId="0" borderId="5" xfId="6" applyNumberFormat="1" applyFont="1" applyBorder="1" applyAlignment="1" applyProtection="1">
      <alignment horizontal="center" vertical="center"/>
    </xf>
    <xf numFmtId="166" fontId="13" fillId="3" borderId="29" xfId="3" applyNumberFormat="1" applyFont="1" applyFill="1" applyBorder="1" applyAlignment="1" applyProtection="1">
      <alignment horizontal="center" vertical="center"/>
    </xf>
    <xf numFmtId="166" fontId="13" fillId="3" borderId="30" xfId="3" applyNumberFormat="1" applyFont="1" applyFill="1" applyBorder="1" applyAlignment="1" applyProtection="1">
      <alignment horizontal="center" vertical="center"/>
    </xf>
    <xf numFmtId="0" fontId="13" fillId="26" borderId="13" xfId="3" applyFont="1" applyFill="1" applyBorder="1" applyAlignment="1" applyProtection="1">
      <alignment horizontal="center" vertical="center"/>
    </xf>
    <xf numFmtId="0" fontId="13" fillId="26" borderId="9" xfId="3" applyFont="1" applyFill="1" applyBorder="1" applyAlignment="1" applyProtection="1">
      <alignment horizontal="center" vertical="center"/>
    </xf>
    <xf numFmtId="0" fontId="13" fillId="26" borderId="12" xfId="3" applyFont="1" applyFill="1" applyBorder="1" applyAlignment="1" applyProtection="1">
      <alignment horizontal="center" vertical="center"/>
    </xf>
    <xf numFmtId="0" fontId="12" fillId="0" borderId="13" xfId="3" applyFont="1" applyBorder="1" applyAlignment="1" applyProtection="1">
      <alignment horizontal="left" vertical="center"/>
    </xf>
    <xf numFmtId="0" fontId="12" fillId="0" borderId="9" xfId="3" applyFont="1" applyBorder="1" applyAlignment="1" applyProtection="1">
      <alignment horizontal="left" vertical="center"/>
    </xf>
    <xf numFmtId="0" fontId="12" fillId="0" borderId="12" xfId="3" applyFont="1" applyBorder="1" applyAlignment="1" applyProtection="1">
      <alignment horizontal="left" vertical="center"/>
    </xf>
    <xf numFmtId="0" fontId="13" fillId="0" borderId="9" xfId="3" applyFont="1" applyBorder="1" applyAlignment="1" applyProtection="1">
      <alignment horizontal="center" vertical="center"/>
    </xf>
    <xf numFmtId="49" fontId="8" fillId="0" borderId="33" xfId="3" applyNumberFormat="1" applyFont="1" applyBorder="1" applyAlignment="1" applyProtection="1">
      <alignment horizontal="left" vertical="center"/>
    </xf>
    <xf numFmtId="49" fontId="8" fillId="0" borderId="32" xfId="3" applyNumberFormat="1" applyFont="1" applyBorder="1" applyAlignment="1" applyProtection="1">
      <alignment horizontal="left" vertical="center"/>
    </xf>
    <xf numFmtId="1" fontId="8" fillId="0" borderId="0" xfId="3" applyNumberFormat="1" applyFont="1" applyBorder="1" applyAlignment="1" applyProtection="1">
      <alignment horizontal="left" vertical="center"/>
    </xf>
    <xf numFmtId="1" fontId="8" fillId="0" borderId="18" xfId="3" applyNumberFormat="1" applyFont="1" applyBorder="1" applyAlignment="1" applyProtection="1">
      <alignment horizontal="left" vertical="center"/>
    </xf>
    <xf numFmtId="0" fontId="12" fillId="0" borderId="5" xfId="3" applyFont="1" applyBorder="1" applyAlignment="1" applyProtection="1">
      <alignment horizontal="left" vertical="center" wrapText="1"/>
    </xf>
    <xf numFmtId="0" fontId="12" fillId="0" borderId="11" xfId="3" applyFont="1" applyBorder="1" applyAlignment="1" applyProtection="1">
      <alignment horizontal="left" vertical="center" wrapText="1"/>
    </xf>
    <xf numFmtId="0" fontId="12" fillId="0" borderId="7" xfId="3" applyFont="1" applyBorder="1" applyAlignment="1" applyProtection="1">
      <alignment horizontal="left" vertical="center" wrapText="1"/>
    </xf>
    <xf numFmtId="5" fontId="13" fillId="0" borderId="23" xfId="6" applyNumberFormat="1" applyFont="1" applyBorder="1" applyAlignment="1" applyProtection="1">
      <alignment horizontal="center" vertical="center"/>
    </xf>
    <xf numFmtId="5" fontId="13" fillId="0" borderId="24" xfId="6" applyNumberFormat="1" applyFont="1" applyBorder="1" applyAlignment="1" applyProtection="1">
      <alignment horizontal="center" vertical="center"/>
    </xf>
    <xf numFmtId="166" fontId="13" fillId="3" borderId="23" xfId="3" applyNumberFormat="1" applyFont="1" applyFill="1" applyBorder="1" applyAlignment="1" applyProtection="1">
      <alignment horizontal="center" vertical="center"/>
    </xf>
    <xf numFmtId="166" fontId="13" fillId="3" borderId="24" xfId="3" applyNumberFormat="1" applyFont="1" applyFill="1" applyBorder="1" applyAlignment="1" applyProtection="1">
      <alignment horizontal="center" vertical="center"/>
    </xf>
    <xf numFmtId="0" fontId="45" fillId="23" borderId="13" xfId="0" applyFont="1" applyFill="1" applyBorder="1" applyAlignment="1">
      <alignment horizontal="center"/>
    </xf>
    <xf numFmtId="0" fontId="45" fillId="23" borderId="9" xfId="0" applyFont="1" applyFill="1" applyBorder="1" applyAlignment="1">
      <alignment horizontal="center"/>
    </xf>
    <xf numFmtId="0" fontId="45" fillId="23" borderId="12" xfId="0" applyFont="1" applyFill="1" applyBorder="1" applyAlignment="1">
      <alignment horizontal="center"/>
    </xf>
    <xf numFmtId="0" fontId="14" fillId="3" borderId="13" xfId="3" applyFont="1" applyFill="1" applyBorder="1" applyAlignment="1" applyProtection="1">
      <alignment horizontal="left" vertical="center"/>
    </xf>
    <xf numFmtId="0" fontId="14" fillId="3" borderId="9" xfId="3" applyFont="1" applyFill="1" applyBorder="1" applyAlignment="1" applyProtection="1">
      <alignment horizontal="left" vertical="center"/>
    </xf>
    <xf numFmtId="0" fontId="14" fillId="3" borderId="12" xfId="3" applyFont="1" applyFill="1" applyBorder="1" applyAlignment="1" applyProtection="1">
      <alignment horizontal="left" vertical="center"/>
    </xf>
    <xf numFmtId="7" fontId="13" fillId="0" borderId="35" xfId="6" applyNumberFormat="1" applyFont="1" applyBorder="1" applyAlignment="1" applyProtection="1">
      <alignment horizontal="center" vertical="center"/>
    </xf>
    <xf numFmtId="7" fontId="13" fillId="0" borderId="36" xfId="6" applyNumberFormat="1" applyFont="1" applyBorder="1" applyAlignment="1" applyProtection="1">
      <alignment horizontal="center" vertical="center"/>
    </xf>
    <xf numFmtId="7" fontId="13" fillId="0" borderId="29" xfId="6" applyNumberFormat="1" applyFont="1" applyBorder="1" applyAlignment="1" applyProtection="1">
      <alignment horizontal="center" vertical="center"/>
    </xf>
    <xf numFmtId="7" fontId="13" fillId="0" borderId="30" xfId="6" applyNumberFormat="1" applyFont="1" applyBorder="1" applyAlignment="1" applyProtection="1">
      <alignment horizontal="center" vertical="center"/>
    </xf>
    <xf numFmtId="7" fontId="13" fillId="0" borderId="23" xfId="6" applyNumberFormat="1" applyFont="1" applyBorder="1" applyAlignment="1" applyProtection="1">
      <alignment horizontal="center" vertical="center"/>
    </xf>
    <xf numFmtId="7" fontId="13" fillId="0" borderId="24" xfId="6" applyNumberFormat="1" applyFont="1" applyBorder="1" applyAlignment="1" applyProtection="1">
      <alignment horizontal="center" vertical="center"/>
    </xf>
    <xf numFmtId="0" fontId="12" fillId="0" borderId="14" xfId="3" applyFont="1" applyBorder="1" applyAlignment="1" applyProtection="1">
      <alignment horizontal="center" vertical="center" wrapText="1"/>
    </xf>
    <xf numFmtId="0" fontId="12" fillId="0" borderId="22" xfId="3" applyFont="1" applyBorder="1" applyAlignment="1" applyProtection="1">
      <alignment horizontal="center" vertical="center" wrapText="1"/>
    </xf>
    <xf numFmtId="0" fontId="12" fillId="0" borderId="2" xfId="3" applyFont="1" applyBorder="1" applyAlignment="1" applyProtection="1">
      <alignment horizontal="center" vertical="center" wrapText="1"/>
    </xf>
    <xf numFmtId="7" fontId="13" fillId="0" borderId="6" xfId="6" applyNumberFormat="1" applyFont="1" applyBorder="1" applyAlignment="1" applyProtection="1">
      <alignment horizontal="center" vertical="center"/>
    </xf>
    <xf numFmtId="7" fontId="13" fillId="0" borderId="7" xfId="6" applyNumberFormat="1" applyFont="1" applyBorder="1" applyAlignment="1" applyProtection="1">
      <alignment horizontal="center" vertical="center"/>
    </xf>
    <xf numFmtId="5" fontId="13" fillId="0" borderId="29" xfId="6" applyNumberFormat="1" applyFont="1" applyBorder="1" applyAlignment="1" applyProtection="1">
      <alignment horizontal="center" vertical="center"/>
    </xf>
    <xf numFmtId="5" fontId="13" fillId="0" borderId="30" xfId="6" applyNumberFormat="1" applyFont="1" applyBorder="1" applyAlignment="1" applyProtection="1">
      <alignment horizontal="center" vertical="center"/>
    </xf>
    <xf numFmtId="170" fontId="13" fillId="0" borderId="13" xfId="3" applyNumberFormat="1" applyFont="1" applyBorder="1" applyAlignment="1" applyProtection="1">
      <alignment horizontal="center" vertical="center"/>
    </xf>
    <xf numFmtId="170" fontId="13" fillId="0" borderId="12" xfId="3" applyNumberFormat="1" applyFont="1" applyBorder="1" applyAlignment="1" applyProtection="1">
      <alignment horizontal="center" vertical="center"/>
    </xf>
    <xf numFmtId="5" fontId="13" fillId="0" borderId="35" xfId="6" applyNumberFormat="1" applyFont="1" applyBorder="1" applyAlignment="1" applyProtection="1">
      <alignment horizontal="center" vertical="center"/>
    </xf>
    <xf numFmtId="5" fontId="13" fillId="0" borderId="36" xfId="6" applyNumberFormat="1" applyFont="1" applyBorder="1" applyAlignment="1" applyProtection="1">
      <alignment horizontal="center" vertical="center"/>
    </xf>
    <xf numFmtId="179" fontId="13" fillId="3" borderId="6" xfId="3" applyNumberFormat="1" applyFont="1" applyFill="1" applyBorder="1" applyAlignment="1" applyProtection="1">
      <alignment horizontal="center" vertical="center"/>
    </xf>
    <xf numFmtId="179" fontId="13" fillId="3" borderId="7" xfId="3" applyNumberFormat="1" applyFont="1" applyFill="1" applyBorder="1" applyAlignment="1" applyProtection="1">
      <alignment horizontal="center" vertical="center"/>
    </xf>
    <xf numFmtId="0" fontId="14" fillId="3" borderId="1" xfId="3" applyFont="1" applyFill="1" applyBorder="1" applyAlignment="1" applyProtection="1">
      <alignment horizontal="left" vertical="center"/>
    </xf>
    <xf numFmtId="0" fontId="12" fillId="0" borderId="1" xfId="3" applyFont="1" applyBorder="1" applyAlignment="1" applyProtection="1">
      <alignment horizontal="center" vertical="center"/>
    </xf>
    <xf numFmtId="7" fontId="13" fillId="0" borderId="8" xfId="6" applyNumberFormat="1" applyFont="1" applyBorder="1" applyAlignment="1" applyProtection="1">
      <alignment horizontal="center" vertical="center"/>
    </xf>
    <xf numFmtId="7" fontId="13" fillId="0" borderId="5" xfId="6" applyNumberFormat="1" applyFont="1" applyBorder="1" applyAlignment="1" applyProtection="1">
      <alignment horizontal="center" vertical="center"/>
    </xf>
    <xf numFmtId="0" fontId="8" fillId="0" borderId="12" xfId="3" applyFont="1" applyBorder="1" applyAlignment="1" applyProtection="1">
      <alignment horizontal="center" vertical="center"/>
    </xf>
    <xf numFmtId="0" fontId="8" fillId="0" borderId="13" xfId="3" applyFont="1" applyBorder="1" applyAlignment="1" applyProtection="1">
      <alignment horizontal="center" vertical="center"/>
    </xf>
    <xf numFmtId="179" fontId="13" fillId="3" borderId="35" xfId="3" applyNumberFormat="1" applyFont="1" applyFill="1" applyBorder="1" applyAlignment="1" applyProtection="1">
      <alignment horizontal="center" vertical="center"/>
    </xf>
    <xf numFmtId="179" fontId="13" fillId="3" borderId="36" xfId="3" applyNumberFormat="1" applyFont="1" applyFill="1" applyBorder="1" applyAlignment="1" applyProtection="1">
      <alignment horizontal="center" vertical="center"/>
    </xf>
    <xf numFmtId="0" fontId="0" fillId="0" borderId="26" xfId="0" applyBorder="1" applyAlignment="1">
      <alignment horizontal="center"/>
    </xf>
    <xf numFmtId="0" fontId="0" fillId="0" borderId="15" xfId="0" applyBorder="1" applyAlignment="1">
      <alignment horizontal="center"/>
    </xf>
    <xf numFmtId="0" fontId="0" fillId="0" borderId="17" xfId="0" applyBorder="1" applyAlignment="1">
      <alignment horizontal="center"/>
    </xf>
    <xf numFmtId="2" fontId="18" fillId="5" borderId="13" xfId="3" applyNumberFormat="1" applyFont="1" applyFill="1" applyBorder="1" applyAlignment="1" applyProtection="1">
      <alignment horizontal="center" vertical="center"/>
    </xf>
    <xf numFmtId="2" fontId="18" fillId="5" borderId="9" xfId="3" applyNumberFormat="1" applyFont="1" applyFill="1" applyBorder="1" applyAlignment="1" applyProtection="1">
      <alignment horizontal="center" vertical="center"/>
    </xf>
    <xf numFmtId="2" fontId="8" fillId="0" borderId="0" xfId="3" applyNumberFormat="1" applyFont="1" applyBorder="1" applyAlignment="1" applyProtection="1">
      <alignment horizontal="left" vertical="center"/>
    </xf>
    <xf numFmtId="2" fontId="8" fillId="0" borderId="18" xfId="3" applyNumberFormat="1" applyFont="1" applyBorder="1" applyAlignment="1" applyProtection="1">
      <alignment horizontal="left" vertical="center"/>
    </xf>
    <xf numFmtId="0" fontId="12" fillId="0" borderId="13" xfId="3" applyFont="1" applyBorder="1" applyAlignment="1" applyProtection="1">
      <alignment horizontal="right" vertical="center"/>
    </xf>
    <xf numFmtId="0" fontId="12" fillId="0" borderId="9" xfId="3" applyFont="1" applyBorder="1" applyAlignment="1" applyProtection="1">
      <alignment horizontal="right" vertical="center"/>
    </xf>
    <xf numFmtId="0" fontId="12" fillId="0" borderId="12" xfId="3" applyFont="1" applyBorder="1" applyAlignment="1" applyProtection="1">
      <alignment horizontal="right" vertical="center"/>
    </xf>
    <xf numFmtId="0" fontId="12" fillId="0" borderId="5" xfId="3" applyFont="1" applyBorder="1" applyAlignment="1" applyProtection="1">
      <alignment horizontal="left" vertical="center"/>
    </xf>
    <xf numFmtId="0" fontId="12" fillId="0" borderId="11" xfId="3" applyFont="1" applyBorder="1" applyAlignment="1" applyProtection="1">
      <alignment horizontal="left" vertical="center"/>
    </xf>
    <xf numFmtId="0" fontId="12" fillId="0" borderId="7" xfId="3" applyFont="1" applyBorder="1" applyAlignment="1" applyProtection="1">
      <alignment horizontal="left" vertical="center"/>
    </xf>
    <xf numFmtId="0" fontId="71" fillId="13" borderId="13" xfId="0" applyFont="1" applyFill="1" applyBorder="1" applyAlignment="1">
      <alignment horizontal="center" vertical="center"/>
    </xf>
    <xf numFmtId="0" fontId="71" fillId="13" borderId="12" xfId="0" applyFont="1" applyFill="1" applyBorder="1" applyAlignment="1">
      <alignment horizontal="center" vertical="center"/>
    </xf>
    <xf numFmtId="0" fontId="71" fillId="7" borderId="14" xfId="0" applyFont="1" applyFill="1" applyBorder="1" applyAlignment="1">
      <alignment horizontal="center" vertical="center" wrapText="1"/>
    </xf>
    <xf numFmtId="0" fontId="71" fillId="7" borderId="2" xfId="0" applyFont="1" applyFill="1" applyBorder="1" applyAlignment="1">
      <alignment horizontal="center" vertical="center" wrapText="1"/>
    </xf>
    <xf numFmtId="0" fontId="74" fillId="13" borderId="14" xfId="0" applyFont="1" applyFill="1" applyBorder="1" applyAlignment="1">
      <alignment horizontal="center" vertical="center"/>
    </xf>
    <xf numFmtId="0" fontId="74" fillId="13" borderId="22" xfId="0" applyFont="1" applyFill="1" applyBorder="1" applyAlignment="1">
      <alignment horizontal="center" vertical="center"/>
    </xf>
    <xf numFmtId="0" fontId="74" fillId="13" borderId="2" xfId="0" applyFont="1" applyFill="1" applyBorder="1" applyAlignment="1">
      <alignment horizontal="center" vertical="center"/>
    </xf>
    <xf numFmtId="0" fontId="7" fillId="12" borderId="13" xfId="38" applyNumberFormat="1" applyFont="1" applyFill="1" applyBorder="1" applyAlignment="1">
      <alignment horizontal="center" vertical="center"/>
    </xf>
    <xf numFmtId="0" fontId="7" fillId="12" borderId="9" xfId="38" applyNumberFormat="1" applyFont="1" applyFill="1" applyBorder="1" applyAlignment="1">
      <alignment horizontal="center" vertical="center"/>
    </xf>
    <xf numFmtId="0" fontId="7" fillId="12" borderId="12" xfId="38" applyNumberFormat="1" applyFont="1" applyFill="1" applyBorder="1" applyAlignment="1">
      <alignment horizontal="center" vertical="center"/>
    </xf>
    <xf numFmtId="165" fontId="40" fillId="16" borderId="1" xfId="2" applyNumberFormat="1" applyFont="1" applyFill="1" applyBorder="1" applyAlignment="1" applyProtection="1">
      <alignment vertical="center" wrapText="1"/>
    </xf>
    <xf numFmtId="0" fontId="40" fillId="16" borderId="13" xfId="2" applyFont="1" applyFill="1" applyBorder="1" applyAlignment="1" applyProtection="1">
      <alignment horizontal="left" vertical="center" wrapText="1"/>
    </xf>
    <xf numFmtId="0" fontId="40" fillId="16" borderId="12" xfId="2" applyFont="1" applyFill="1" applyBorder="1" applyAlignment="1" applyProtection="1">
      <alignment horizontal="left" vertical="center" wrapText="1"/>
    </xf>
    <xf numFmtId="177" fontId="39" fillId="0" borderId="1" xfId="2" applyNumberFormat="1" applyFont="1" applyFill="1" applyBorder="1" applyAlignment="1" applyProtection="1">
      <alignment horizontal="left"/>
    </xf>
    <xf numFmtId="0" fontId="39" fillId="13" borderId="1" xfId="2" applyFont="1" applyFill="1" applyBorder="1" applyAlignment="1" applyProtection="1">
      <alignment horizontal="left" vertical="center"/>
    </xf>
    <xf numFmtId="177" fontId="39" fillId="14" borderId="1" xfId="2" applyNumberFormat="1" applyFont="1" applyFill="1" applyBorder="1" applyAlignment="1" applyProtection="1">
      <alignment horizontal="left"/>
    </xf>
    <xf numFmtId="0" fontId="39" fillId="0" borderId="1" xfId="2" applyFont="1" applyFill="1" applyBorder="1" applyAlignment="1" applyProtection="1">
      <alignment horizontal="left"/>
    </xf>
    <xf numFmtId="0" fontId="39" fillId="13" borderId="9" xfId="2" applyFont="1" applyFill="1" applyBorder="1" applyAlignment="1" applyProtection="1">
      <alignment horizontal="center"/>
    </xf>
    <xf numFmtId="0" fontId="39" fillId="13" borderId="12" xfId="2" applyFont="1" applyFill="1" applyBorder="1" applyAlignment="1" applyProtection="1">
      <alignment horizontal="center"/>
    </xf>
    <xf numFmtId="0" fontId="39" fillId="18" borderId="13" xfId="2" applyFont="1" applyFill="1" applyBorder="1" applyAlignment="1" applyProtection="1">
      <alignment horizontal="center" vertical="center"/>
    </xf>
    <xf numFmtId="0" fontId="39" fillId="18" borderId="12" xfId="2" applyFont="1" applyFill="1" applyBorder="1" applyAlignment="1" applyProtection="1">
      <alignment horizontal="center" vertical="center"/>
    </xf>
    <xf numFmtId="0" fontId="39" fillId="18" borderId="13" xfId="29" applyFont="1" applyFill="1" applyBorder="1" applyAlignment="1" applyProtection="1">
      <alignment horizontal="center" vertical="center" wrapText="1"/>
    </xf>
    <xf numFmtId="0" fontId="39" fillId="18" borderId="12" xfId="29" applyFont="1" applyFill="1" applyBorder="1" applyAlignment="1" applyProtection="1">
      <alignment horizontal="center" vertical="center" wrapText="1"/>
    </xf>
    <xf numFmtId="0" fontId="39" fillId="18" borderId="1" xfId="29" applyFont="1" applyFill="1" applyBorder="1" applyAlignment="1" applyProtection="1">
      <alignment horizontal="center" vertical="center" wrapText="1"/>
    </xf>
    <xf numFmtId="0" fontId="40" fillId="13" borderId="34" xfId="2" applyFont="1" applyFill="1" applyBorder="1" applyAlignment="1" applyProtection="1">
      <alignment horizontal="left" wrapText="1"/>
    </xf>
    <xf numFmtId="0" fontId="40" fillId="13" borderId="33" xfId="2" applyFont="1" applyFill="1" applyBorder="1" applyAlignment="1" applyProtection="1">
      <alignment horizontal="left" wrapText="1"/>
    </xf>
    <xf numFmtId="0" fontId="40" fillId="13" borderId="32" xfId="2" applyFont="1" applyFill="1" applyBorder="1" applyAlignment="1" applyProtection="1">
      <alignment horizontal="left" wrapText="1"/>
    </xf>
    <xf numFmtId="0" fontId="40" fillId="13" borderId="28" xfId="2" applyFont="1" applyFill="1" applyBorder="1" applyAlignment="1" applyProtection="1">
      <alignment horizontal="left" wrapText="1"/>
    </xf>
    <xf numFmtId="0" fontId="40" fillId="13" borderId="16" xfId="2" applyFont="1" applyFill="1" applyBorder="1" applyAlignment="1" applyProtection="1">
      <alignment horizontal="left" wrapText="1"/>
    </xf>
    <xf numFmtId="0" fontId="40" fillId="13" borderId="19" xfId="2" applyFont="1" applyFill="1" applyBorder="1" applyAlignment="1" applyProtection="1">
      <alignment horizontal="left" wrapText="1"/>
    </xf>
    <xf numFmtId="0" fontId="39" fillId="18" borderId="1" xfId="2" applyFont="1" applyFill="1" applyBorder="1" applyAlignment="1" applyProtection="1">
      <alignment horizontal="center" vertical="center" wrapText="1"/>
    </xf>
    <xf numFmtId="0" fontId="39" fillId="0" borderId="1" xfId="2" applyFont="1" applyFill="1" applyBorder="1" applyAlignment="1" applyProtection="1">
      <alignment horizontal="left" vertical="center"/>
    </xf>
    <xf numFmtId="0" fontId="40" fillId="16" borderId="13" xfId="0" applyFont="1" applyFill="1" applyBorder="1" applyAlignment="1" applyProtection="1">
      <alignment horizontal="left" wrapText="1"/>
    </xf>
    <xf numFmtId="0" fontId="40" fillId="16" borderId="9" xfId="0" applyFont="1" applyFill="1" applyBorder="1" applyAlignment="1" applyProtection="1">
      <alignment horizontal="left" wrapText="1"/>
    </xf>
    <xf numFmtId="0" fontId="40" fillId="16" borderId="12" xfId="0" applyFont="1" applyFill="1" applyBorder="1" applyAlignment="1" applyProtection="1">
      <alignment horizontal="left" wrapText="1"/>
    </xf>
    <xf numFmtId="1" fontId="25" fillId="30" borderId="13" xfId="0" applyNumberFormat="1" applyFont="1" applyFill="1" applyBorder="1" applyAlignment="1" applyProtection="1">
      <alignment horizontal="center" wrapText="1"/>
    </xf>
    <xf numFmtId="1" fontId="25" fillId="30" borderId="9" xfId="0" applyNumberFormat="1" applyFont="1" applyFill="1" applyBorder="1" applyAlignment="1" applyProtection="1">
      <alignment horizontal="center" wrapText="1"/>
    </xf>
    <xf numFmtId="1" fontId="25" fillId="30" borderId="12" xfId="0" applyNumberFormat="1" applyFont="1" applyFill="1" applyBorder="1" applyAlignment="1" applyProtection="1">
      <alignment horizontal="center" wrapText="1"/>
    </xf>
    <xf numFmtId="1" fontId="40" fillId="16" borderId="9" xfId="0" applyNumberFormat="1" applyFont="1" applyFill="1" applyBorder="1" applyAlignment="1" applyProtection="1">
      <alignment horizontal="left" vertical="center" wrapText="1"/>
    </xf>
    <xf numFmtId="0" fontId="64" fillId="25" borderId="13" xfId="0" applyFont="1" applyFill="1" applyBorder="1" applyAlignment="1" applyProtection="1">
      <alignment horizontal="center"/>
    </xf>
    <xf numFmtId="0" fontId="64" fillId="25" borderId="9" xfId="0" applyFont="1" applyFill="1" applyBorder="1" applyAlignment="1" applyProtection="1">
      <alignment horizontal="center"/>
    </xf>
    <xf numFmtId="0" fontId="64" fillId="25" borderId="12" xfId="0" applyFont="1" applyFill="1" applyBorder="1" applyAlignment="1" applyProtection="1">
      <alignment horizontal="center"/>
    </xf>
  </cellXfs>
  <cellStyles count="151">
    <cellStyle name="%" xfId="3" xr:uid="{00000000-0005-0000-0000-000000000000}"/>
    <cellStyle name="% 2" xfId="44" xr:uid="{00000000-0005-0000-0000-000001000000}"/>
    <cellStyle name="]_x000d__x000a_Zoomed=1_x000d__x000a_Row=0_x000d__x000a_Column=0_x000d__x000a_Height=0_x000d__x000a_Width=0_x000d__x000a_FontName=FoxFont_x000d__x000a_FontStyle=0_x000d__x000a_FontSize=9_x000d__x000a_PrtFontName=FoxPrin" xfId="45" xr:uid="{00000000-0005-0000-0000-000002000000}"/>
    <cellStyle name="]_x000d__x000a_Zoomed=1_x000d__x000a_Row=0_x000d__x000a_Column=0_x000d__x000a_Height=0_x000d__x000a_Width=0_x000d__x000a_FontName=FoxFont_x000d__x000a_FontStyle=0_x000d__x000a_FontSize=9_x000d__x000a_PrtFontName=FoxPrin 2" xfId="46" xr:uid="{00000000-0005-0000-0000-000003000000}"/>
    <cellStyle name="=mtpl" xfId="47" xr:uid="{00000000-0005-0000-0000-000004000000}"/>
    <cellStyle name="20% - Accent1 2" xfId="48" xr:uid="{00000000-0005-0000-0000-000005000000}"/>
    <cellStyle name="20% - Accent2 2" xfId="49" xr:uid="{00000000-0005-0000-0000-000006000000}"/>
    <cellStyle name="20% - Accent3 2" xfId="50" xr:uid="{00000000-0005-0000-0000-000007000000}"/>
    <cellStyle name="20% - Accent4 2" xfId="51" xr:uid="{00000000-0005-0000-0000-000008000000}"/>
    <cellStyle name="20% - Accent5 2" xfId="52" xr:uid="{00000000-0005-0000-0000-000009000000}"/>
    <cellStyle name="20% - Accent6 2" xfId="53" xr:uid="{00000000-0005-0000-0000-00000A000000}"/>
    <cellStyle name="40% - Accent1 2" xfId="54" xr:uid="{00000000-0005-0000-0000-00000B000000}"/>
    <cellStyle name="40% - Accent2 2" xfId="55" xr:uid="{00000000-0005-0000-0000-00000C000000}"/>
    <cellStyle name="40% - Accent3 2" xfId="56" xr:uid="{00000000-0005-0000-0000-00000D000000}"/>
    <cellStyle name="40% - Accent4 2" xfId="57" xr:uid="{00000000-0005-0000-0000-00000E000000}"/>
    <cellStyle name="40% - Accent5 2" xfId="58" xr:uid="{00000000-0005-0000-0000-00000F000000}"/>
    <cellStyle name="40% - Accent6 2" xfId="59" xr:uid="{00000000-0005-0000-0000-000010000000}"/>
    <cellStyle name="60% - Accent1 2" xfId="60" xr:uid="{00000000-0005-0000-0000-000011000000}"/>
    <cellStyle name="60% - Accent2 2" xfId="61" xr:uid="{00000000-0005-0000-0000-000012000000}"/>
    <cellStyle name="60% - Accent3 2" xfId="62" xr:uid="{00000000-0005-0000-0000-000013000000}"/>
    <cellStyle name="60% - Accent4 2" xfId="63" xr:uid="{00000000-0005-0000-0000-000014000000}"/>
    <cellStyle name="60% - Accent5 2" xfId="64" xr:uid="{00000000-0005-0000-0000-000015000000}"/>
    <cellStyle name="60% - Accent6 2" xfId="65" xr:uid="{00000000-0005-0000-0000-000016000000}"/>
    <cellStyle name="Accent1 2" xfId="66" xr:uid="{00000000-0005-0000-0000-000017000000}"/>
    <cellStyle name="Accent2 2" xfId="67" xr:uid="{00000000-0005-0000-0000-000018000000}"/>
    <cellStyle name="Accent3 2" xfId="68" xr:uid="{00000000-0005-0000-0000-000019000000}"/>
    <cellStyle name="Accent4 2" xfId="69" xr:uid="{00000000-0005-0000-0000-00001A000000}"/>
    <cellStyle name="Accent5 2" xfId="70" xr:uid="{00000000-0005-0000-0000-00001B000000}"/>
    <cellStyle name="Accent6 2" xfId="71" xr:uid="{00000000-0005-0000-0000-00001C000000}"/>
    <cellStyle name="Bad 2" xfId="72" xr:uid="{00000000-0005-0000-0000-00001D000000}"/>
    <cellStyle name="Calculation 2" xfId="73" xr:uid="{00000000-0005-0000-0000-00001E000000}"/>
    <cellStyle name="cf1" xfId="74" xr:uid="{00000000-0005-0000-0000-00001F000000}"/>
    <cellStyle name="cf2" xfId="75" xr:uid="{00000000-0005-0000-0000-000020000000}"/>
    <cellStyle name="cf3" xfId="76" xr:uid="{00000000-0005-0000-0000-000021000000}"/>
    <cellStyle name="cf4" xfId="77" xr:uid="{00000000-0005-0000-0000-000022000000}"/>
    <cellStyle name="cf5" xfId="78" xr:uid="{00000000-0005-0000-0000-000023000000}"/>
    <cellStyle name="cf6" xfId="79" xr:uid="{00000000-0005-0000-0000-000024000000}"/>
    <cellStyle name="Check Cell 2" xfId="80" xr:uid="{00000000-0005-0000-0000-000025000000}"/>
    <cellStyle name="Comma" xfId="36" builtinId="3"/>
    <cellStyle name="Comma 10" xfId="81" xr:uid="{00000000-0005-0000-0000-000027000000}"/>
    <cellStyle name="Comma 2" xfId="5" xr:uid="{00000000-0005-0000-0000-000028000000}"/>
    <cellStyle name="Comma 2 2" xfId="15" xr:uid="{00000000-0005-0000-0000-000029000000}"/>
    <cellStyle name="Comma 3" xfId="4" xr:uid="{00000000-0005-0000-0000-00002A000000}"/>
    <cellStyle name="Comma 3 2" xfId="82" xr:uid="{00000000-0005-0000-0000-00002B000000}"/>
    <cellStyle name="Comma 3 3" xfId="83" xr:uid="{00000000-0005-0000-0000-00002C000000}"/>
    <cellStyle name="Comma 4" xfId="9" xr:uid="{00000000-0005-0000-0000-00002D000000}"/>
    <cellStyle name="Comma 4 2" xfId="84" xr:uid="{00000000-0005-0000-0000-00002E000000}"/>
    <cellStyle name="Comma 5" xfId="16" xr:uid="{00000000-0005-0000-0000-00002F000000}"/>
    <cellStyle name="Comma 6" xfId="17" xr:uid="{00000000-0005-0000-0000-000030000000}"/>
    <cellStyle name="Comma 7" xfId="41" xr:uid="{00000000-0005-0000-0000-000031000000}"/>
    <cellStyle name="Comma 8" xfId="85" xr:uid="{00000000-0005-0000-0000-000032000000}"/>
    <cellStyle name="Comma 9" xfId="86" xr:uid="{00000000-0005-0000-0000-000033000000}"/>
    <cellStyle name="Currency 2" xfId="6" xr:uid="{00000000-0005-0000-0000-000034000000}"/>
    <cellStyle name="Currency 2 2" xfId="87" xr:uid="{00000000-0005-0000-0000-000035000000}"/>
    <cellStyle name="Currency 2 3" xfId="88" xr:uid="{00000000-0005-0000-0000-000036000000}"/>
    <cellStyle name="Currency 3" xfId="10" xr:uid="{00000000-0005-0000-0000-000037000000}"/>
    <cellStyle name="Currency 3 2" xfId="33" xr:uid="{00000000-0005-0000-0000-000038000000}"/>
    <cellStyle name="Currency 3 3" xfId="34" xr:uid="{00000000-0005-0000-0000-000039000000}"/>
    <cellStyle name="Currency 4" xfId="18" xr:uid="{00000000-0005-0000-0000-00003A000000}"/>
    <cellStyle name="Currency 5" xfId="19" xr:uid="{00000000-0005-0000-0000-00003B000000}"/>
    <cellStyle name="Currency 6" xfId="39" xr:uid="{00000000-0005-0000-0000-00003C000000}"/>
    <cellStyle name="Estimated" xfId="89" xr:uid="{00000000-0005-0000-0000-00003D000000}"/>
    <cellStyle name="Explanatory Text 2" xfId="90" xr:uid="{00000000-0005-0000-0000-00003E000000}"/>
    <cellStyle name="external input" xfId="91" xr:uid="{00000000-0005-0000-0000-00003F000000}"/>
    <cellStyle name="Good 2" xfId="92" xr:uid="{00000000-0005-0000-0000-000040000000}"/>
    <cellStyle name="Header" xfId="93" xr:uid="{00000000-0005-0000-0000-000041000000}"/>
    <cellStyle name="HeaderGrant" xfId="94" xr:uid="{00000000-0005-0000-0000-000042000000}"/>
    <cellStyle name="HeaderLEA" xfId="95" xr:uid="{00000000-0005-0000-0000-000043000000}"/>
    <cellStyle name="Heading 1 2" xfId="96" xr:uid="{00000000-0005-0000-0000-000044000000}"/>
    <cellStyle name="Heading 2 2" xfId="97" xr:uid="{00000000-0005-0000-0000-000045000000}"/>
    <cellStyle name="Heading 3 2" xfId="98" xr:uid="{00000000-0005-0000-0000-000046000000}"/>
    <cellStyle name="Heading 4 2" xfId="99" xr:uid="{00000000-0005-0000-0000-000047000000}"/>
    <cellStyle name="Hyperlink" xfId="12" builtinId="8"/>
    <cellStyle name="Hyperlink 2" xfId="100" xr:uid="{00000000-0005-0000-0000-000049000000}"/>
    <cellStyle name="Hyperlink 2 2" xfId="101" xr:uid="{00000000-0005-0000-0000-00004A000000}"/>
    <cellStyle name="Hyperlink 3" xfId="102" xr:uid="{00000000-0005-0000-0000-00004B000000}"/>
    <cellStyle name="Hyperlink 4" xfId="103" xr:uid="{00000000-0005-0000-0000-00004C000000}"/>
    <cellStyle name="Imported" xfId="104" xr:uid="{00000000-0005-0000-0000-00004D000000}"/>
    <cellStyle name="input 2" xfId="105" xr:uid="{00000000-0005-0000-0000-00004E000000}"/>
    <cellStyle name="LEAName" xfId="106" xr:uid="{00000000-0005-0000-0000-00004F000000}"/>
    <cellStyle name="LEANumber" xfId="107" xr:uid="{00000000-0005-0000-0000-000050000000}"/>
    <cellStyle name="Linked Cell 2" xfId="108" xr:uid="{00000000-0005-0000-0000-000051000000}"/>
    <cellStyle name="log projection" xfId="109" xr:uid="{00000000-0005-0000-0000-000052000000}"/>
    <cellStyle name="mtpl" xfId="110" xr:uid="{00000000-0005-0000-0000-000053000000}"/>
    <cellStyle name="Neutral 2" xfId="111" xr:uid="{00000000-0005-0000-0000-000054000000}"/>
    <cellStyle name="Normal" xfId="0" builtinId="0"/>
    <cellStyle name="Normal 10" xfId="40" xr:uid="{00000000-0005-0000-0000-000056000000}"/>
    <cellStyle name="Normal 11" xfId="112" xr:uid="{00000000-0005-0000-0000-000057000000}"/>
    <cellStyle name="Normal 12" xfId="113" xr:uid="{00000000-0005-0000-0000-000058000000}"/>
    <cellStyle name="Normal 13" xfId="114" xr:uid="{00000000-0005-0000-0000-000059000000}"/>
    <cellStyle name="Normal 14" xfId="115" xr:uid="{00000000-0005-0000-0000-00005A000000}"/>
    <cellStyle name="Normal 15" xfId="116" xr:uid="{00000000-0005-0000-0000-00005B000000}"/>
    <cellStyle name="Normal 2" xfId="2" xr:uid="{00000000-0005-0000-0000-00005C000000}"/>
    <cellStyle name="Normal 2 2" xfId="20" xr:uid="{00000000-0005-0000-0000-00005D000000}"/>
    <cellStyle name="Normal 2 2 2" xfId="21" xr:uid="{00000000-0005-0000-0000-00005E000000}"/>
    <cellStyle name="Normal 2 2 3" xfId="22" xr:uid="{00000000-0005-0000-0000-00005F000000}"/>
    <cellStyle name="Normal 2 3" xfId="35" xr:uid="{00000000-0005-0000-0000-000060000000}"/>
    <cellStyle name="Normal 2 4" xfId="117" xr:uid="{00000000-0005-0000-0000-000061000000}"/>
    <cellStyle name="Normal 2 5" xfId="118" xr:uid="{00000000-0005-0000-0000-000062000000}"/>
    <cellStyle name="Normal 3" xfId="8" xr:uid="{00000000-0005-0000-0000-000063000000}"/>
    <cellStyle name="Normal 3 2" xfId="14" xr:uid="{00000000-0005-0000-0000-000064000000}"/>
    <cellStyle name="Normal 3 2 2" xfId="43" xr:uid="{00000000-0005-0000-0000-000065000000}"/>
    <cellStyle name="Normal 3 2 7" xfId="119" xr:uid="{00000000-0005-0000-0000-000066000000}"/>
    <cellStyle name="Normal 3 3" xfId="23" xr:uid="{00000000-0005-0000-0000-000067000000}"/>
    <cellStyle name="Normal 3 3 2" xfId="120" xr:uid="{00000000-0005-0000-0000-000068000000}"/>
    <cellStyle name="Normal 3 4" xfId="38" xr:uid="{00000000-0005-0000-0000-000069000000}"/>
    <cellStyle name="Normal 4" xfId="13" xr:uid="{00000000-0005-0000-0000-00006A000000}"/>
    <cellStyle name="Normal 4 2" xfId="37" xr:uid="{00000000-0005-0000-0000-00006B000000}"/>
    <cellStyle name="Normal 4 3" xfId="121" xr:uid="{00000000-0005-0000-0000-00006C000000}"/>
    <cellStyle name="Normal 5" xfId="24" xr:uid="{00000000-0005-0000-0000-00006D000000}"/>
    <cellStyle name="Normal 5 2" xfId="122" xr:uid="{00000000-0005-0000-0000-00006E000000}"/>
    <cellStyle name="Normal 5 3" xfId="123" xr:uid="{00000000-0005-0000-0000-00006F000000}"/>
    <cellStyle name="Normal 6" xfId="25" xr:uid="{00000000-0005-0000-0000-000070000000}"/>
    <cellStyle name="Normal 7" xfId="26" xr:uid="{00000000-0005-0000-0000-000071000000}"/>
    <cellStyle name="Normal 8" xfId="27" xr:uid="{00000000-0005-0000-0000-000072000000}"/>
    <cellStyle name="Normal 8 2" xfId="124" xr:uid="{00000000-0005-0000-0000-000073000000}"/>
    <cellStyle name="Normal 8 3" xfId="125" xr:uid="{00000000-0005-0000-0000-000074000000}"/>
    <cellStyle name="Normal 9" xfId="28" xr:uid="{00000000-0005-0000-0000-000075000000}"/>
    <cellStyle name="Normal_Sheet1" xfId="29" xr:uid="{00000000-0005-0000-0000-000076000000}"/>
    <cellStyle name="Note 2" xfId="126" xr:uid="{00000000-0005-0000-0000-000077000000}"/>
    <cellStyle name="Note 3" xfId="127" xr:uid="{00000000-0005-0000-0000-000078000000}"/>
    <cellStyle name="Number" xfId="128" xr:uid="{00000000-0005-0000-0000-000079000000}"/>
    <cellStyle name="Output 2" xfId="129" xr:uid="{00000000-0005-0000-0000-00007A000000}"/>
    <cellStyle name="Percent" xfId="1" builtinId="5"/>
    <cellStyle name="Percent 2" xfId="7" xr:uid="{00000000-0005-0000-0000-00007C000000}"/>
    <cellStyle name="Percent 2 2" xfId="30" xr:uid="{00000000-0005-0000-0000-00007D000000}"/>
    <cellStyle name="Percent 2 3" xfId="31" xr:uid="{00000000-0005-0000-0000-00007E000000}"/>
    <cellStyle name="Percent 3" xfId="11" xr:uid="{00000000-0005-0000-0000-00007F000000}"/>
    <cellStyle name="Percent 3 2" xfId="130" xr:uid="{00000000-0005-0000-0000-000080000000}"/>
    <cellStyle name="Percent 4" xfId="32" xr:uid="{00000000-0005-0000-0000-000081000000}"/>
    <cellStyle name="Percent 4 2" xfId="131" xr:uid="{00000000-0005-0000-0000-000082000000}"/>
    <cellStyle name="Percent 5" xfId="42" xr:uid="{00000000-0005-0000-0000-000083000000}"/>
    <cellStyle name="Percent 6" xfId="132" xr:uid="{00000000-0005-0000-0000-000084000000}"/>
    <cellStyle name="Percent 7" xfId="133" xr:uid="{00000000-0005-0000-0000-000085000000}"/>
    <cellStyle name="Percent 8" xfId="134" xr:uid="{00000000-0005-0000-0000-000086000000}"/>
    <cellStyle name="provisional PN158/97" xfId="135" xr:uid="{00000000-0005-0000-0000-000087000000}"/>
    <cellStyle name="Style 1" xfId="136" xr:uid="{00000000-0005-0000-0000-000088000000}"/>
    <cellStyle name="Style 1 2" xfId="137" xr:uid="{00000000-0005-0000-0000-000089000000}"/>
    <cellStyle name="sub" xfId="138" xr:uid="{00000000-0005-0000-0000-00008A000000}"/>
    <cellStyle name="sub 2" xfId="139" xr:uid="{00000000-0005-0000-0000-00008B000000}"/>
    <cellStyle name="table imported" xfId="140" xr:uid="{00000000-0005-0000-0000-00008C000000}"/>
    <cellStyle name="table imported 2" xfId="141" xr:uid="{00000000-0005-0000-0000-00008D000000}"/>
    <cellStyle name="table sum" xfId="142" xr:uid="{00000000-0005-0000-0000-00008E000000}"/>
    <cellStyle name="table sum 2" xfId="143" xr:uid="{00000000-0005-0000-0000-00008F000000}"/>
    <cellStyle name="table values" xfId="144" xr:uid="{00000000-0005-0000-0000-000090000000}"/>
    <cellStyle name="table values 2" xfId="145" xr:uid="{00000000-0005-0000-0000-000091000000}"/>
    <cellStyle name="Title 2" xfId="146" xr:uid="{00000000-0005-0000-0000-000092000000}"/>
    <cellStyle name="Total 2" xfId="147" xr:uid="{00000000-0005-0000-0000-000093000000}"/>
    <cellStyle name="u5shares" xfId="148" xr:uid="{00000000-0005-0000-0000-000094000000}"/>
    <cellStyle name="Variable assumptions" xfId="149" xr:uid="{00000000-0005-0000-0000-000095000000}"/>
    <cellStyle name="Warning Text 2" xfId="150" xr:uid="{00000000-0005-0000-0000-000096000000}"/>
  </cellStyles>
  <dxfs count="11">
    <dxf>
      <font>
        <b/>
        <i val="0"/>
        <color rgb="FFFF0000"/>
      </font>
    </dxf>
    <dxf>
      <fill>
        <patternFill patternType="darkGray">
          <fgColor theme="1" tint="0.34998626667073579"/>
          <bgColor rgb="FFCCCCFF"/>
        </patternFill>
      </fill>
    </dxf>
    <dxf>
      <fill>
        <patternFill patternType="darkGray">
          <fgColor theme="1" tint="0.34998626667073579"/>
          <bgColor rgb="FFCCCCFF"/>
        </patternFill>
      </fill>
    </dxf>
    <dxf>
      <fill>
        <patternFill patternType="darkGray">
          <fgColor theme="1" tint="0.34998626667073579"/>
          <bgColor rgb="FFCCCCFF"/>
        </patternFill>
      </fill>
    </dxf>
    <dxf>
      <fill>
        <patternFill patternType="darkGray">
          <fgColor theme="1" tint="0.34998626667073579"/>
          <bgColor rgb="FFCCCCFF"/>
        </patternFill>
      </fill>
    </dxf>
    <dxf>
      <fill>
        <patternFill patternType="darkGray">
          <fgColor theme="1" tint="0.34998626667073579"/>
        </patternFill>
      </fill>
    </dxf>
    <dxf>
      <fill>
        <patternFill patternType="darkGray">
          <fgColor theme="1" tint="0.34998626667073579"/>
          <bgColor rgb="FFCCCCFF"/>
        </patternFill>
      </fill>
    </dxf>
    <dxf>
      <fill>
        <patternFill patternType="darkGray">
          <fgColor theme="1" tint="0.34998626667073579"/>
          <bgColor rgb="FFCCCCFF"/>
        </patternFill>
      </fill>
    </dxf>
    <dxf>
      <fill>
        <patternFill patternType="darkGray">
          <fgColor theme="1" tint="0.34998626667073579"/>
        </patternFill>
      </fill>
    </dxf>
    <dxf>
      <font>
        <color theme="0"/>
      </font>
      <fill>
        <patternFill>
          <bgColor theme="1" tint="0.24994659260841701"/>
        </patternFill>
      </fill>
    </dxf>
    <dxf>
      <font>
        <color theme="0"/>
      </font>
      <fill>
        <patternFill>
          <bgColor theme="1" tint="0.24994659260841701"/>
        </patternFill>
      </fill>
    </dxf>
  </dxfs>
  <tableStyles count="0" defaultTableStyle="TableStyleMedium2" defaultPivotStyle="PivotStyleLight16"/>
  <colors>
    <mruColors>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Data Input'!A1"/><Relationship Id="rId2" Type="http://schemas.openxmlformats.org/officeDocument/2006/relationships/hyperlink" Target="#'School Funding Summary'!A1"/><Relationship Id="rId1" Type="http://schemas.openxmlformats.org/officeDocument/2006/relationships/hyperlink" Target="#'3 Year Schools Block &amp; MFG'!A1"/><Relationship Id="rId4"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hyperlink" Target="#'3 Year Schools Block &amp; MFG'!A1"/><Relationship Id="rId1" Type="http://schemas.openxmlformats.org/officeDocument/2006/relationships/hyperlink" Target="#'School Funding Summary'!A1"/></Relationships>
</file>

<file path=xl/drawings/_rels/drawing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4.xml.rels><?xml version="1.0" encoding="UTF-8" standalone="yes"?>
<Relationships xmlns="http://schemas.openxmlformats.org/package/2006/relationships"><Relationship Id="rId1" Type="http://schemas.openxmlformats.org/officeDocument/2006/relationships/hyperlink" Target="#'Main Menu'!A1"/></Relationships>
</file>

<file path=xl/drawings/drawing1.xml><?xml version="1.0" encoding="utf-8"?>
<xdr:wsDr xmlns:xdr="http://schemas.openxmlformats.org/drawingml/2006/spreadsheetDrawing" xmlns:a="http://schemas.openxmlformats.org/drawingml/2006/main">
  <xdr:twoCellAnchor>
    <xdr:from>
      <xdr:col>12</xdr:col>
      <xdr:colOff>219074</xdr:colOff>
      <xdr:row>16</xdr:row>
      <xdr:rowOff>19050</xdr:rowOff>
    </xdr:from>
    <xdr:to>
      <xdr:col>16</xdr:col>
      <xdr:colOff>245474</xdr:colOff>
      <xdr:row>22</xdr:row>
      <xdr:rowOff>87450</xdr:rowOff>
    </xdr:to>
    <xdr:sp macro="" textlink="">
      <xdr:nvSpPr>
        <xdr:cNvPr id="3" name="Flowchart: Alternate Process 2">
          <a:hlinkClick xmlns:r="http://schemas.openxmlformats.org/officeDocument/2006/relationships" r:id="rId1" tooltip="Click for Detailed Schools Block and MFG Calculation "/>
          <a:extLst>
            <a:ext uri="{FF2B5EF4-FFF2-40B4-BE49-F238E27FC236}">
              <a16:creationId xmlns:a16="http://schemas.microsoft.com/office/drawing/2014/main" id="{00000000-0008-0000-0000-000003000000}"/>
            </a:ext>
          </a:extLst>
        </xdr:cNvPr>
        <xdr:cNvSpPr/>
      </xdr:nvSpPr>
      <xdr:spPr>
        <a:xfrm>
          <a:off x="6619874" y="33147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Detailed</a:t>
          </a:r>
          <a:r>
            <a:rPr lang="en-GB" sz="2000" baseline="0">
              <a:solidFill>
                <a:schemeClr val="bg1"/>
              </a:solidFill>
              <a:latin typeface="Arial" panose="020B0604020202020204" pitchFamily="34" charset="0"/>
              <a:cs typeface="Arial" panose="020B0604020202020204" pitchFamily="34" charset="0"/>
            </a:rPr>
            <a:t> Schools Block and MFG Calculation</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104775</xdr:colOff>
      <xdr:row>16</xdr:row>
      <xdr:rowOff>19050</xdr:rowOff>
    </xdr:from>
    <xdr:to>
      <xdr:col>11</xdr:col>
      <xdr:colOff>131175</xdr:colOff>
      <xdr:row>22</xdr:row>
      <xdr:rowOff>87450</xdr:rowOff>
    </xdr:to>
    <xdr:sp macro="" textlink="">
      <xdr:nvSpPr>
        <xdr:cNvPr id="4" name="Flowchart: Alternate Process 3">
          <a:hlinkClick xmlns:r="http://schemas.openxmlformats.org/officeDocument/2006/relationships" r:id="rId2" tooltip="Click for School Funding Summary"/>
          <a:extLst>
            <a:ext uri="{FF2B5EF4-FFF2-40B4-BE49-F238E27FC236}">
              <a16:creationId xmlns:a16="http://schemas.microsoft.com/office/drawing/2014/main" id="{00000000-0008-0000-0000-000004000000}"/>
            </a:ext>
          </a:extLst>
        </xdr:cNvPr>
        <xdr:cNvSpPr/>
      </xdr:nvSpPr>
      <xdr:spPr>
        <a:xfrm>
          <a:off x="3838575" y="33147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School Funding</a:t>
          </a:r>
          <a:r>
            <a:rPr lang="en-GB" sz="2000" baseline="0">
              <a:solidFill>
                <a:schemeClr val="bg1"/>
              </a:solidFill>
              <a:latin typeface="Arial" panose="020B0604020202020204" pitchFamily="34" charset="0"/>
              <a:cs typeface="Arial" panose="020B0604020202020204" pitchFamily="34" charset="0"/>
            </a:rPr>
            <a:t> Summary</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466725</xdr:colOff>
      <xdr:row>16</xdr:row>
      <xdr:rowOff>28574</xdr:rowOff>
    </xdr:from>
    <xdr:to>
      <xdr:col>5</xdr:col>
      <xdr:colOff>493125</xdr:colOff>
      <xdr:row>22</xdr:row>
      <xdr:rowOff>96974</xdr:rowOff>
    </xdr:to>
    <xdr:sp macro="" textlink="">
      <xdr:nvSpPr>
        <xdr:cNvPr id="6" name="Flowchart: Alternate Process 5">
          <a:hlinkClick xmlns:r="http://schemas.openxmlformats.org/officeDocument/2006/relationships" r:id="rId3" tooltip="Click for Data Input"/>
          <a:extLst>
            <a:ext uri="{FF2B5EF4-FFF2-40B4-BE49-F238E27FC236}">
              <a16:creationId xmlns:a16="http://schemas.microsoft.com/office/drawing/2014/main" id="{00000000-0008-0000-0000-000006000000}"/>
            </a:ext>
          </a:extLst>
        </xdr:cNvPr>
        <xdr:cNvSpPr/>
      </xdr:nvSpPr>
      <xdr:spPr>
        <a:xfrm>
          <a:off x="1000125" y="3324224"/>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Pupils / Place Data</a:t>
          </a:r>
          <a:r>
            <a:rPr lang="en-GB" sz="2000" baseline="0">
              <a:solidFill>
                <a:schemeClr val="bg1"/>
              </a:solidFill>
              <a:latin typeface="Arial" panose="020B0604020202020204" pitchFamily="34" charset="0"/>
              <a:cs typeface="Arial" panose="020B0604020202020204" pitchFamily="34" charset="0"/>
            </a:rPr>
            <a:t> Entry</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15</xdr:col>
      <xdr:colOff>476250</xdr:colOff>
      <xdr:row>0</xdr:row>
      <xdr:rowOff>104775</xdr:rowOff>
    </xdr:from>
    <xdr:to>
      <xdr:col>18</xdr:col>
      <xdr:colOff>495300</xdr:colOff>
      <xdr:row>0</xdr:row>
      <xdr:rowOff>600075</xdr:rowOff>
    </xdr:to>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477250" y="104775"/>
          <a:ext cx="1619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104775</xdr:colOff>
      <xdr:row>2</xdr:row>
      <xdr:rowOff>123825</xdr:rowOff>
    </xdr:from>
    <xdr:to>
      <xdr:col>5</xdr:col>
      <xdr:colOff>485775</xdr:colOff>
      <xdr:row>2</xdr:row>
      <xdr:rowOff>123826</xdr:rowOff>
    </xdr:to>
    <xdr:cxnSp macro="">
      <xdr:nvCxnSpPr>
        <xdr:cNvPr id="7" name="Straight Arrow Connector 6">
          <a:extLst>
            <a:ext uri="{FF2B5EF4-FFF2-40B4-BE49-F238E27FC236}">
              <a16:creationId xmlns:a16="http://schemas.microsoft.com/office/drawing/2014/main" id="{00000000-0008-0000-0000-000007000000}"/>
            </a:ext>
          </a:extLst>
        </xdr:cNvPr>
        <xdr:cNvCxnSpPr/>
      </xdr:nvCxnSpPr>
      <xdr:spPr bwMode="auto">
        <a:xfrm flipV="1">
          <a:off x="3152775" y="819150"/>
          <a:ext cx="381000" cy="1"/>
        </a:xfrm>
        <a:prstGeom prst="straightConnector1">
          <a:avLst/>
        </a:prstGeom>
        <a:ln>
          <a:solidFill>
            <a:schemeClr val="accent1"/>
          </a:solidFill>
          <a:headEnd type="none" w="med" len="med"/>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1041400</xdr:colOff>
      <xdr:row>23</xdr:row>
      <xdr:rowOff>25400</xdr:rowOff>
    </xdr:from>
    <xdr:to>
      <xdr:col>2</xdr:col>
      <xdr:colOff>1385300</xdr:colOff>
      <xdr:row>27</xdr:row>
      <xdr:rowOff>144600</xdr:rowOff>
    </xdr:to>
    <xdr:sp macro="" textlink="">
      <xdr:nvSpPr>
        <xdr:cNvPr id="2" name="Flowchart: Alternate Process 1">
          <a:hlinkClick xmlns:r="http://schemas.openxmlformats.org/officeDocument/2006/relationships" r:id="rId1" tooltip="Click for School Funding Summary"/>
          <a:extLst>
            <a:ext uri="{FF2B5EF4-FFF2-40B4-BE49-F238E27FC236}">
              <a16:creationId xmlns:a16="http://schemas.microsoft.com/office/drawing/2014/main" id="{00000000-0008-0000-0100-000002000000}"/>
            </a:ext>
          </a:extLst>
        </xdr:cNvPr>
        <xdr:cNvSpPr/>
      </xdr:nvSpPr>
      <xdr:spPr>
        <a:xfrm>
          <a:off x="4991100" y="79502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School Funding</a:t>
          </a:r>
          <a:r>
            <a:rPr lang="en-GB" sz="2000" baseline="0">
              <a:solidFill>
                <a:schemeClr val="bg1"/>
              </a:solidFill>
              <a:latin typeface="Arial" panose="020B0604020202020204" pitchFamily="34" charset="0"/>
              <a:cs typeface="Arial" panose="020B0604020202020204" pitchFamily="34" charset="0"/>
            </a:rPr>
            <a:t> Summary</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1511300</xdr:colOff>
      <xdr:row>23</xdr:row>
      <xdr:rowOff>0</xdr:rowOff>
    </xdr:from>
    <xdr:to>
      <xdr:col>4</xdr:col>
      <xdr:colOff>39100</xdr:colOff>
      <xdr:row>27</xdr:row>
      <xdr:rowOff>119200</xdr:rowOff>
    </xdr:to>
    <xdr:sp macro="" textlink="">
      <xdr:nvSpPr>
        <xdr:cNvPr id="3" name="Flowchart: Alternate Process 2">
          <a:hlinkClick xmlns:r="http://schemas.openxmlformats.org/officeDocument/2006/relationships" r:id="rId2" tooltip="Click for Detailed Schools Block and MFG Calculation "/>
          <a:extLst>
            <a:ext uri="{FF2B5EF4-FFF2-40B4-BE49-F238E27FC236}">
              <a16:creationId xmlns:a16="http://schemas.microsoft.com/office/drawing/2014/main" id="{00000000-0008-0000-0100-000003000000}"/>
            </a:ext>
          </a:extLst>
        </xdr:cNvPr>
        <xdr:cNvSpPr/>
      </xdr:nvSpPr>
      <xdr:spPr>
        <a:xfrm>
          <a:off x="7277100" y="79248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Detailed</a:t>
          </a:r>
          <a:r>
            <a:rPr lang="en-GB" sz="2000" baseline="0">
              <a:solidFill>
                <a:schemeClr val="bg1"/>
              </a:solidFill>
              <a:latin typeface="Arial" panose="020B0604020202020204" pitchFamily="34" charset="0"/>
              <a:cs typeface="Arial" panose="020B0604020202020204" pitchFamily="34" charset="0"/>
            </a:rPr>
            <a:t> Schools Block and MFG Calculation</a:t>
          </a:r>
          <a:endParaRPr lang="en-GB" sz="20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0</xdr:row>
      <xdr:rowOff>180975</xdr:rowOff>
    </xdr:from>
    <xdr:to>
      <xdr:col>10</xdr:col>
      <xdr:colOff>26400</xdr:colOff>
      <xdr:row>4</xdr:row>
      <xdr:rowOff>306525</xdr:rowOff>
    </xdr:to>
    <xdr:sp macro="" textlink="">
      <xdr:nvSpPr>
        <xdr:cNvPr id="5" name="Flowchart: Alternate Process 4">
          <a:hlinkClick xmlns:r="http://schemas.openxmlformats.org/officeDocument/2006/relationships" r:id="rId1" tooltip="Click for Main Menu"/>
          <a:extLst>
            <a:ext uri="{FF2B5EF4-FFF2-40B4-BE49-F238E27FC236}">
              <a16:creationId xmlns:a16="http://schemas.microsoft.com/office/drawing/2014/main" id="{00000000-0008-0000-0200-000005000000}"/>
            </a:ext>
          </a:extLst>
        </xdr:cNvPr>
        <xdr:cNvSpPr/>
      </xdr:nvSpPr>
      <xdr:spPr>
        <a:xfrm>
          <a:off x="9105900" y="180975"/>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Return</a:t>
          </a:r>
          <a:r>
            <a:rPr lang="en-GB" sz="2000" baseline="0">
              <a:solidFill>
                <a:schemeClr val="bg1"/>
              </a:solidFill>
              <a:latin typeface="Arial" panose="020B0604020202020204" pitchFamily="34" charset="0"/>
              <a:cs typeface="Arial" panose="020B0604020202020204" pitchFamily="34" charset="0"/>
            </a:rPr>
            <a:t> To </a:t>
          </a:r>
        </a:p>
        <a:p>
          <a:pPr algn="ctr"/>
          <a:r>
            <a:rPr lang="en-GB" sz="2000" baseline="0">
              <a:solidFill>
                <a:schemeClr val="bg1"/>
              </a:solidFill>
              <a:latin typeface="Arial" panose="020B0604020202020204" pitchFamily="34" charset="0"/>
              <a:cs typeface="Arial" panose="020B0604020202020204" pitchFamily="34" charset="0"/>
            </a:rPr>
            <a:t>Main Menu</a:t>
          </a:r>
          <a:endParaRPr lang="en-GB" sz="20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179917</xdr:rowOff>
    </xdr:from>
    <xdr:to>
      <xdr:col>0</xdr:col>
      <xdr:colOff>931333</xdr:colOff>
      <xdr:row>0</xdr:row>
      <xdr:rowOff>941917</xdr:rowOff>
    </xdr:to>
    <xdr:sp macro="" textlink="">
      <xdr:nvSpPr>
        <xdr:cNvPr id="6" name="Flowchart: Alternate Process 5">
          <a:hlinkClick xmlns:r="http://schemas.openxmlformats.org/officeDocument/2006/relationships" r:id="rId1" tooltip="Click for Main Menu"/>
          <a:extLst>
            <a:ext uri="{FF2B5EF4-FFF2-40B4-BE49-F238E27FC236}">
              <a16:creationId xmlns:a16="http://schemas.microsoft.com/office/drawing/2014/main" id="{00000000-0008-0000-0300-000006000000}"/>
            </a:ext>
          </a:extLst>
        </xdr:cNvPr>
        <xdr:cNvSpPr/>
      </xdr:nvSpPr>
      <xdr:spPr>
        <a:xfrm>
          <a:off x="0" y="179917"/>
          <a:ext cx="931333" cy="762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a:solidFill>
                <a:schemeClr val="bg1"/>
              </a:solidFill>
              <a:latin typeface="Arial" panose="020B0604020202020204" pitchFamily="34" charset="0"/>
              <a:cs typeface="Arial" panose="020B0604020202020204" pitchFamily="34" charset="0"/>
            </a:rPr>
            <a:t>Return</a:t>
          </a:r>
          <a:r>
            <a:rPr lang="en-GB" sz="1050" baseline="0">
              <a:solidFill>
                <a:schemeClr val="bg1"/>
              </a:solidFill>
              <a:latin typeface="Arial" panose="020B0604020202020204" pitchFamily="34" charset="0"/>
              <a:cs typeface="Arial" panose="020B0604020202020204" pitchFamily="34" charset="0"/>
            </a:rPr>
            <a:t> To </a:t>
          </a:r>
        </a:p>
        <a:p>
          <a:pPr algn="ctr"/>
          <a:r>
            <a:rPr lang="en-GB" sz="1050" baseline="0">
              <a:solidFill>
                <a:schemeClr val="bg1"/>
              </a:solidFill>
              <a:latin typeface="Arial" panose="020B0604020202020204" pitchFamily="34" charset="0"/>
              <a:cs typeface="Arial" panose="020B0604020202020204" pitchFamily="34" charset="0"/>
            </a:rPr>
            <a:t>Main Menu</a:t>
          </a:r>
          <a:endParaRPr lang="en-GB" sz="1050">
            <a:solidFill>
              <a:schemeClr val="bg1"/>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19-20/APT%20December%2018/201920_P3_APT_935_Suffolk%20Final%2030.0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uffolklearning.co.uk/leadership-staff-development/schools-accountancy" TargetMode="External"/><Relationship Id="rId2" Type="http://schemas.openxmlformats.org/officeDocument/2006/relationships/hyperlink" Target="http://www.suffolklearning.co.uk/leadership-staff-development/schools-accountancy/school-funding/schools-block/growth-funding" TargetMode="External"/><Relationship Id="rId1" Type="http://schemas.openxmlformats.org/officeDocument/2006/relationships/hyperlink" Target="mailto:sat@suffolk.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ssets.publishing.service.gov.uk/government/uploads/system/uploads/attachment_data/file/736053/Schools_block_national_funding_formula-Technical_note.pdf" TargetMode="External"/><Relationship Id="rId1" Type="http://schemas.openxmlformats.org/officeDocument/2006/relationships/hyperlink" Target="https://assets.publishing.service.gov.uk/government/uploads/system/uploads/attachment_data/file/767607/Operational_guide_2019_to_2020.pdf"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U186"/>
  <sheetViews>
    <sheetView showGridLines="0" showRowColHeaders="0" tabSelected="1" zoomScale="90" zoomScaleNormal="90" workbookViewId="0">
      <selection activeCell="G3" sqref="G3:L3"/>
    </sheetView>
  </sheetViews>
  <sheetFormatPr defaultRowHeight="18" x14ac:dyDescent="0.25"/>
  <cols>
    <col min="1" max="1" width="5.6640625" style="16" customWidth="1"/>
    <col min="2" max="2" width="9.33203125" style="16" customWidth="1"/>
    <col min="3" max="6" width="9.33203125" style="16"/>
    <col min="7" max="7" width="9.33203125" style="16" customWidth="1"/>
    <col min="8" max="9" width="9.33203125" style="16"/>
    <col min="10" max="10" width="10.6640625" style="16" customWidth="1"/>
    <col min="11" max="16384" width="9.33203125" style="16"/>
  </cols>
  <sheetData>
    <row r="1" spans="1:21" ht="48" customHeight="1" x14ac:dyDescent="0.25">
      <c r="A1" s="630" t="s">
        <v>94</v>
      </c>
      <c r="B1" s="631"/>
      <c r="C1" s="631"/>
      <c r="D1" s="631"/>
      <c r="E1" s="631"/>
      <c r="F1" s="631"/>
      <c r="G1" s="631"/>
      <c r="H1" s="631"/>
      <c r="I1" s="631"/>
      <c r="J1" s="631"/>
      <c r="K1" s="631"/>
      <c r="L1" s="631"/>
      <c r="M1" s="631"/>
      <c r="N1" s="631"/>
      <c r="O1" s="631"/>
      <c r="P1" s="631"/>
      <c r="Q1" s="631"/>
      <c r="R1" s="631"/>
      <c r="S1" s="632"/>
    </row>
    <row r="2" spans="1:21" ht="18.75" thickBot="1" x14ac:dyDescent="0.3">
      <c r="A2" s="108"/>
      <c r="B2" s="109"/>
      <c r="C2" s="109"/>
      <c r="D2" s="109"/>
      <c r="E2" s="109"/>
      <c r="F2" s="109"/>
      <c r="G2" s="109"/>
      <c r="H2" s="109"/>
      <c r="I2" s="109"/>
      <c r="J2" s="109"/>
      <c r="K2" s="109"/>
      <c r="L2" s="109"/>
      <c r="M2" s="109"/>
      <c r="N2" s="109"/>
      <c r="O2" s="109"/>
      <c r="P2" s="109"/>
      <c r="Q2" s="109"/>
      <c r="R2" s="109"/>
      <c r="S2" s="110"/>
    </row>
    <row r="3" spans="1:21" s="188" customFormat="1" ht="16.5" thickBot="1" x14ac:dyDescent="0.25">
      <c r="A3" s="246"/>
      <c r="B3" s="252" t="s">
        <v>1143</v>
      </c>
      <c r="C3" s="253"/>
      <c r="D3" s="253"/>
      <c r="E3" s="253"/>
      <c r="F3" s="253"/>
      <c r="G3" s="642" t="s">
        <v>488</v>
      </c>
      <c r="H3" s="643"/>
      <c r="I3" s="643"/>
      <c r="J3" s="643"/>
      <c r="K3" s="643"/>
      <c r="L3" s="644"/>
      <c r="M3" s="246"/>
      <c r="N3" s="255"/>
      <c r="O3" s="252"/>
      <c r="P3" s="256"/>
      <c r="Q3" s="286"/>
      <c r="R3" s="246"/>
      <c r="S3" s="258"/>
      <c r="T3" s="251"/>
    </row>
    <row r="4" spans="1:21" s="188" customFormat="1" ht="15.75" x14ac:dyDescent="0.2">
      <c r="A4" s="246"/>
      <c r="B4" s="255" t="s">
        <v>1151</v>
      </c>
      <c r="C4" s="253"/>
      <c r="D4" s="253"/>
      <c r="E4" s="253"/>
      <c r="F4" s="253"/>
      <c r="G4" s="254"/>
      <c r="H4" s="254"/>
      <c r="I4" s="254"/>
      <c r="J4" s="254"/>
      <c r="K4" s="254"/>
      <c r="L4" s="254"/>
      <c r="M4" s="246"/>
      <c r="N4" s="255"/>
      <c r="O4" s="252"/>
      <c r="P4" s="256"/>
      <c r="Q4" s="257"/>
      <c r="R4" s="246"/>
      <c r="S4" s="258"/>
      <c r="T4" s="251"/>
    </row>
    <row r="5" spans="1:21" s="188" customFormat="1" ht="20.25" x14ac:dyDescent="0.2">
      <c r="A5" s="246"/>
      <c r="B5" s="252"/>
      <c r="C5" s="253"/>
      <c r="D5" s="253"/>
      <c r="E5" s="253"/>
      <c r="F5" s="253"/>
      <c r="G5" s="259"/>
      <c r="H5" s="259"/>
      <c r="I5" s="259"/>
      <c r="J5" s="259" t="s">
        <v>1153</v>
      </c>
      <c r="K5" s="259"/>
      <c r="L5" s="254"/>
      <c r="M5" s="246"/>
      <c r="N5" s="255"/>
      <c r="O5" s="252"/>
      <c r="P5" s="256"/>
      <c r="Q5" s="257"/>
      <c r="R5" s="246"/>
      <c r="S5" s="258"/>
      <c r="T5" s="251"/>
    </row>
    <row r="6" spans="1:21" s="188" customFormat="1" ht="20.25" x14ac:dyDescent="0.2">
      <c r="A6" s="246"/>
      <c r="B6" s="252"/>
      <c r="C6" s="253"/>
      <c r="D6" s="253"/>
      <c r="E6" s="253"/>
      <c r="F6" s="253"/>
      <c r="G6" s="259"/>
      <c r="H6" s="259"/>
      <c r="I6" s="259"/>
      <c r="J6" s="259" t="str">
        <f>VLOOKUP($G$3,'2018-19 Budgets'!A:G,7,FALSE)</f>
        <v xml:space="preserve">   </v>
      </c>
      <c r="K6" s="259"/>
      <c r="L6" s="254"/>
      <c r="M6" s="246"/>
      <c r="N6" s="255"/>
      <c r="O6" s="252"/>
      <c r="P6" s="256"/>
      <c r="Q6" s="257"/>
      <c r="R6" s="246"/>
      <c r="S6" s="258"/>
      <c r="T6" s="251"/>
    </row>
    <row r="7" spans="1:21" s="188" customFormat="1" ht="20.25" x14ac:dyDescent="0.2">
      <c r="A7" s="246"/>
      <c r="B7" s="252"/>
      <c r="C7" s="253"/>
      <c r="D7" s="253"/>
      <c r="E7" s="253"/>
      <c r="F7" s="253"/>
      <c r="G7" s="259"/>
      <c r="H7" s="259"/>
      <c r="I7" s="259"/>
      <c r="J7" s="259" t="str">
        <f>CONCATENATE("LA School Number:  ",LEFT(G3,3))</f>
        <v>LA School Number:  000</v>
      </c>
      <c r="K7" s="259"/>
      <c r="L7" s="254"/>
      <c r="M7" s="246"/>
      <c r="N7" s="255"/>
      <c r="O7" s="252"/>
      <c r="P7" s="256"/>
      <c r="Q7" s="257"/>
      <c r="R7" s="246"/>
      <c r="S7" s="258"/>
      <c r="T7" s="251"/>
    </row>
    <row r="8" spans="1:21" s="188" customFormat="1" ht="20.25" x14ac:dyDescent="0.2">
      <c r="A8" s="246"/>
      <c r="B8" s="252"/>
      <c r="C8" s="253"/>
      <c r="D8" s="253"/>
      <c r="E8" s="253"/>
      <c r="F8" s="253"/>
      <c r="G8" s="629" t="s">
        <v>1396</v>
      </c>
      <c r="H8" s="629"/>
      <c r="I8" s="629"/>
      <c r="J8" s="629"/>
      <c r="K8" s="629"/>
      <c r="L8" s="629"/>
      <c r="M8" s="246"/>
      <c r="N8" s="255"/>
      <c r="O8" s="252"/>
      <c r="P8" s="256"/>
      <c r="Q8" s="257"/>
      <c r="R8" s="246"/>
      <c r="S8" s="258"/>
      <c r="T8" s="251"/>
    </row>
    <row r="9" spans="1:21" x14ac:dyDescent="0.25">
      <c r="A9" s="111"/>
      <c r="B9" s="75"/>
      <c r="C9" s="75"/>
      <c r="D9" s="75"/>
      <c r="E9" s="75"/>
      <c r="F9" s="75"/>
      <c r="G9" s="75"/>
      <c r="H9" s="75"/>
      <c r="I9" s="75"/>
      <c r="J9" s="75"/>
      <c r="K9" s="75"/>
      <c r="L9" s="75"/>
      <c r="M9" s="75"/>
      <c r="N9" s="75"/>
      <c r="O9" s="75"/>
      <c r="P9" s="75"/>
      <c r="Q9" s="75"/>
      <c r="R9" s="75"/>
      <c r="S9" s="112"/>
    </row>
    <row r="10" spans="1:21" x14ac:dyDescent="0.25">
      <c r="A10" s="111"/>
      <c r="B10" s="80" t="s">
        <v>95</v>
      </c>
      <c r="C10" s="76"/>
      <c r="D10" s="76"/>
      <c r="E10" s="76"/>
      <c r="F10" s="76"/>
      <c r="G10" s="76"/>
      <c r="H10" s="76"/>
      <c r="I10" s="76"/>
      <c r="J10" s="76"/>
      <c r="K10" s="76"/>
      <c r="L10" s="76"/>
      <c r="M10" s="76"/>
      <c r="N10" s="76"/>
      <c r="O10" s="76"/>
      <c r="P10" s="76"/>
      <c r="Q10" s="76"/>
      <c r="R10" s="77"/>
      <c r="S10" s="112"/>
      <c r="U10" s="120"/>
    </row>
    <row r="11" spans="1:21" x14ac:dyDescent="0.25">
      <c r="A11" s="111"/>
      <c r="B11" s="81" t="s">
        <v>98</v>
      </c>
      <c r="C11" s="78"/>
      <c r="D11" s="78"/>
      <c r="E11" s="78"/>
      <c r="F11" s="78"/>
      <c r="G11" s="78"/>
      <c r="H11" s="78"/>
      <c r="I11" s="78"/>
      <c r="J11" s="78"/>
      <c r="K11" s="78"/>
      <c r="L11" s="78"/>
      <c r="M11" s="78"/>
      <c r="N11" s="78"/>
      <c r="O11" s="78"/>
      <c r="P11" s="78"/>
      <c r="Q11" s="78"/>
      <c r="R11" s="79"/>
      <c r="S11" s="112"/>
      <c r="U11" s="120"/>
    </row>
    <row r="12" spans="1:21" x14ac:dyDescent="0.25">
      <c r="A12" s="111"/>
      <c r="B12" s="81" t="s">
        <v>96</v>
      </c>
      <c r="C12" s="78"/>
      <c r="D12" s="78"/>
      <c r="E12" s="78"/>
      <c r="F12" s="78"/>
      <c r="G12" s="78"/>
      <c r="H12" s="78"/>
      <c r="I12" s="78"/>
      <c r="J12" s="78"/>
      <c r="K12" s="78"/>
      <c r="L12" s="78"/>
      <c r="M12" s="78"/>
      <c r="N12" s="78"/>
      <c r="O12" s="78"/>
      <c r="P12" s="78"/>
      <c r="Q12" s="78"/>
      <c r="R12" s="79"/>
      <c r="S12" s="112"/>
      <c r="U12" s="120"/>
    </row>
    <row r="13" spans="1:21" x14ac:dyDescent="0.25">
      <c r="A13" s="111"/>
      <c r="B13" s="81" t="s">
        <v>97</v>
      </c>
      <c r="C13" s="78"/>
      <c r="D13" s="78"/>
      <c r="E13" s="78"/>
      <c r="F13" s="78"/>
      <c r="G13" s="78"/>
      <c r="H13" s="78"/>
      <c r="I13" s="78"/>
      <c r="J13" s="78"/>
      <c r="K13" s="78"/>
      <c r="L13" s="78"/>
      <c r="M13" s="78"/>
      <c r="N13" s="78"/>
      <c r="O13" s="78"/>
      <c r="P13" s="78"/>
      <c r="Q13" s="78"/>
      <c r="R13" s="79"/>
      <c r="S13" s="112"/>
    </row>
    <row r="14" spans="1:21" ht="28.5" customHeight="1" x14ac:dyDescent="0.25">
      <c r="A14" s="111"/>
      <c r="B14" s="633" t="s">
        <v>1178</v>
      </c>
      <c r="C14" s="634"/>
      <c r="D14" s="634"/>
      <c r="E14" s="634"/>
      <c r="F14" s="634"/>
      <c r="G14" s="634"/>
      <c r="H14" s="634"/>
      <c r="I14" s="634"/>
      <c r="J14" s="634"/>
      <c r="K14" s="634"/>
      <c r="L14" s="634"/>
      <c r="M14" s="634"/>
      <c r="N14" s="634"/>
      <c r="O14" s="634"/>
      <c r="P14" s="634"/>
      <c r="Q14" s="634"/>
      <c r="R14" s="635"/>
      <c r="S14" s="112"/>
    </row>
    <row r="15" spans="1:21" x14ac:dyDescent="0.25">
      <c r="A15" s="111"/>
      <c r="B15" s="75"/>
      <c r="C15" s="75"/>
      <c r="D15" s="75"/>
      <c r="E15" s="75"/>
      <c r="F15" s="75"/>
      <c r="G15" s="75"/>
      <c r="H15" s="75"/>
      <c r="I15" s="75"/>
      <c r="J15" s="75"/>
      <c r="K15" s="75"/>
      <c r="L15" s="75"/>
      <c r="M15" s="75"/>
      <c r="N15" s="75"/>
      <c r="O15" s="75"/>
      <c r="P15" s="75"/>
      <c r="Q15" s="75"/>
      <c r="R15" s="75"/>
      <c r="S15" s="112"/>
    </row>
    <row r="16" spans="1:21" ht="9" customHeight="1" x14ac:dyDescent="0.25">
      <c r="A16" s="111"/>
      <c r="B16" s="75"/>
      <c r="C16" s="75"/>
      <c r="D16" s="75"/>
      <c r="E16" s="75"/>
      <c r="F16" s="75"/>
      <c r="G16" s="75"/>
      <c r="H16" s="75"/>
      <c r="I16" s="75"/>
      <c r="J16" s="75"/>
      <c r="K16" s="75"/>
      <c r="L16" s="75"/>
      <c r="M16" s="75"/>
      <c r="N16" s="75"/>
      <c r="O16" s="75"/>
      <c r="P16" s="75"/>
      <c r="Q16" s="75"/>
      <c r="R16" s="75"/>
      <c r="S16" s="112"/>
    </row>
    <row r="17" spans="1:19" x14ac:dyDescent="0.25">
      <c r="A17" s="111"/>
      <c r="B17" s="75"/>
      <c r="C17" s="75"/>
      <c r="D17" s="75"/>
      <c r="E17" s="75"/>
      <c r="F17" s="75"/>
      <c r="G17" s="75"/>
      <c r="H17" s="75"/>
      <c r="I17" s="75"/>
      <c r="J17" s="75"/>
      <c r="K17" s="75"/>
      <c r="L17" s="75"/>
      <c r="M17" s="75"/>
      <c r="N17" s="75"/>
      <c r="O17" s="75"/>
      <c r="P17" s="75"/>
      <c r="Q17" s="75"/>
      <c r="R17" s="75"/>
      <c r="S17" s="112"/>
    </row>
    <row r="18" spans="1:19" x14ac:dyDescent="0.25">
      <c r="A18" s="111"/>
      <c r="B18" s="75"/>
      <c r="C18" s="75"/>
      <c r="D18" s="75"/>
      <c r="E18" s="75"/>
      <c r="F18" s="75"/>
      <c r="G18" s="75"/>
      <c r="H18" s="75"/>
      <c r="I18" s="75"/>
      <c r="J18" s="75"/>
      <c r="K18" s="75"/>
      <c r="L18" s="75"/>
      <c r="M18" s="75"/>
      <c r="N18" s="75"/>
      <c r="O18" s="75"/>
      <c r="P18" s="75"/>
      <c r="Q18" s="75"/>
      <c r="R18" s="75"/>
      <c r="S18" s="112"/>
    </row>
    <row r="19" spans="1:19" x14ac:dyDescent="0.25">
      <c r="A19" s="111"/>
      <c r="B19" s="75"/>
      <c r="C19" s="75"/>
      <c r="D19" s="75"/>
      <c r="E19" s="75"/>
      <c r="F19" s="75"/>
      <c r="G19" s="75"/>
      <c r="H19" s="75"/>
      <c r="I19" s="75"/>
      <c r="J19" s="75"/>
      <c r="K19" s="75"/>
      <c r="L19" s="75"/>
      <c r="M19" s="75"/>
      <c r="N19" s="75"/>
      <c r="O19" s="75"/>
      <c r="P19" s="75"/>
      <c r="Q19" s="75"/>
      <c r="R19" s="75"/>
      <c r="S19" s="112"/>
    </row>
    <row r="20" spans="1:19" x14ac:dyDescent="0.25">
      <c r="A20" s="111"/>
      <c r="B20" s="75"/>
      <c r="C20" s="75"/>
      <c r="D20" s="75"/>
      <c r="E20" s="75"/>
      <c r="F20" s="75"/>
      <c r="G20" s="75"/>
      <c r="H20" s="75"/>
      <c r="I20" s="75"/>
      <c r="J20" s="75"/>
      <c r="K20" s="75"/>
      <c r="L20" s="75"/>
      <c r="M20" s="75"/>
      <c r="N20" s="75"/>
      <c r="O20" s="75"/>
      <c r="P20" s="75"/>
      <c r="Q20" s="75"/>
      <c r="R20" s="75"/>
      <c r="S20" s="112"/>
    </row>
    <row r="21" spans="1:19" x14ac:dyDescent="0.25">
      <c r="A21" s="111"/>
      <c r="B21" s="75"/>
      <c r="C21" s="75"/>
      <c r="D21" s="75"/>
      <c r="E21" s="75"/>
      <c r="F21" s="75"/>
      <c r="G21" s="75"/>
      <c r="H21" s="75"/>
      <c r="I21" s="75"/>
      <c r="J21" s="75"/>
      <c r="K21" s="75"/>
      <c r="L21" s="75"/>
      <c r="M21" s="75"/>
      <c r="N21" s="75"/>
      <c r="O21" s="75"/>
      <c r="P21" s="75"/>
      <c r="Q21" s="75"/>
      <c r="R21" s="75"/>
      <c r="S21" s="112"/>
    </row>
    <row r="22" spans="1:19" x14ac:dyDescent="0.25">
      <c r="A22" s="111"/>
      <c r="B22" s="75"/>
      <c r="C22" s="75"/>
      <c r="D22" s="75"/>
      <c r="E22" s="75"/>
      <c r="F22" s="75"/>
      <c r="G22" s="75"/>
      <c r="H22" s="75"/>
      <c r="I22" s="75"/>
      <c r="J22" s="75"/>
      <c r="K22" s="75"/>
      <c r="L22" s="75"/>
      <c r="M22" s="75"/>
      <c r="N22" s="75"/>
      <c r="O22" s="75"/>
      <c r="P22" s="75"/>
      <c r="Q22" s="75"/>
      <c r="R22" s="75"/>
      <c r="S22" s="112"/>
    </row>
    <row r="23" spans="1:19" x14ac:dyDescent="0.25">
      <c r="A23" s="111"/>
      <c r="B23" s="75"/>
      <c r="C23" s="75"/>
      <c r="D23" s="75"/>
      <c r="E23" s="75"/>
      <c r="F23" s="75"/>
      <c r="G23" s="75"/>
      <c r="H23" s="75"/>
      <c r="I23" s="75"/>
      <c r="J23" s="75"/>
      <c r="K23" s="75"/>
      <c r="L23" s="75"/>
      <c r="M23" s="75"/>
      <c r="N23" s="75"/>
      <c r="O23" s="75"/>
      <c r="P23" s="75"/>
      <c r="Q23" s="75"/>
      <c r="R23" s="75"/>
      <c r="S23" s="112"/>
    </row>
    <row r="24" spans="1:19" x14ac:dyDescent="0.25">
      <c r="A24" s="111"/>
      <c r="B24" s="75"/>
      <c r="C24" s="75"/>
      <c r="D24" s="75"/>
      <c r="E24" s="75"/>
      <c r="F24" s="75"/>
      <c r="G24" s="75"/>
      <c r="H24" s="75"/>
      <c r="I24" s="75"/>
      <c r="J24" s="75"/>
      <c r="K24" s="75"/>
      <c r="L24" s="75"/>
      <c r="M24" s="75"/>
      <c r="N24" s="75"/>
      <c r="O24" s="75"/>
      <c r="P24" s="75"/>
      <c r="Q24" s="75"/>
      <c r="R24" s="75"/>
      <c r="S24" s="112"/>
    </row>
    <row r="25" spans="1:19" ht="108" customHeight="1" x14ac:dyDescent="0.25">
      <c r="A25" s="111"/>
      <c r="B25" s="639" t="s">
        <v>1397</v>
      </c>
      <c r="C25" s="640"/>
      <c r="D25" s="640"/>
      <c r="E25" s="640"/>
      <c r="F25" s="640"/>
      <c r="G25" s="640"/>
      <c r="H25" s="640"/>
      <c r="I25" s="640"/>
      <c r="J25" s="640"/>
      <c r="K25" s="640"/>
      <c r="L25" s="640"/>
      <c r="M25" s="640"/>
      <c r="N25" s="640"/>
      <c r="O25" s="640"/>
      <c r="P25" s="640"/>
      <c r="Q25" s="640"/>
      <c r="R25" s="641"/>
      <c r="S25" s="112"/>
    </row>
    <row r="26" spans="1:19" x14ac:dyDescent="0.25">
      <c r="A26" s="111"/>
      <c r="B26" s="75"/>
      <c r="C26" s="75"/>
      <c r="D26" s="75"/>
      <c r="E26" s="75"/>
      <c r="F26" s="75"/>
      <c r="G26" s="75"/>
      <c r="H26" s="75"/>
      <c r="I26" s="75"/>
      <c r="J26" s="75"/>
      <c r="K26" s="75"/>
      <c r="L26" s="75"/>
      <c r="M26" s="75"/>
      <c r="N26" s="75"/>
      <c r="O26" s="75"/>
      <c r="P26" s="75"/>
      <c r="Q26" s="75"/>
      <c r="R26" s="75"/>
      <c r="S26" s="112"/>
    </row>
    <row r="27" spans="1:19" ht="29.25" customHeight="1" x14ac:dyDescent="0.25">
      <c r="A27" s="111"/>
      <c r="B27" s="636" t="s">
        <v>470</v>
      </c>
      <c r="C27" s="637"/>
      <c r="D27" s="637"/>
      <c r="E27" s="637"/>
      <c r="F27" s="637"/>
      <c r="G27" s="637"/>
      <c r="H27" s="637"/>
      <c r="I27" s="637"/>
      <c r="J27" s="637"/>
      <c r="K27" s="637"/>
      <c r="L27" s="637"/>
      <c r="M27" s="637"/>
      <c r="N27" s="637"/>
      <c r="O27" s="637"/>
      <c r="P27" s="637"/>
      <c r="Q27" s="637"/>
      <c r="R27" s="638"/>
      <c r="S27" s="112"/>
    </row>
    <row r="28" spans="1:19" ht="8.25" customHeight="1" x14ac:dyDescent="0.25">
      <c r="A28" s="111"/>
      <c r="B28" s="75"/>
      <c r="C28" s="75"/>
      <c r="D28" s="75"/>
      <c r="E28" s="75"/>
      <c r="F28" s="75"/>
      <c r="G28" s="75"/>
      <c r="H28" s="75"/>
      <c r="I28" s="75"/>
      <c r="J28" s="75"/>
      <c r="K28" s="75"/>
      <c r="L28" s="75"/>
      <c r="M28" s="75"/>
      <c r="N28" s="75"/>
      <c r="O28" s="75"/>
      <c r="P28" s="75"/>
      <c r="Q28" s="75"/>
      <c r="R28" s="75"/>
      <c r="S28" s="112"/>
    </row>
    <row r="29" spans="1:19" ht="23.25" x14ac:dyDescent="0.25">
      <c r="A29" s="113"/>
      <c r="B29" s="114"/>
      <c r="C29" s="114"/>
      <c r="D29" s="114"/>
      <c r="E29" s="114"/>
      <c r="F29" s="114"/>
      <c r="G29" s="114"/>
      <c r="H29" s="114"/>
      <c r="I29" s="114"/>
      <c r="J29" s="115"/>
      <c r="K29" s="116"/>
      <c r="L29" s="115"/>
      <c r="M29" s="115"/>
      <c r="N29" s="115"/>
      <c r="O29" s="115"/>
      <c r="P29" s="117"/>
      <c r="Q29" s="128" t="s">
        <v>1843</v>
      </c>
      <c r="R29" s="115"/>
      <c r="S29" s="118"/>
    </row>
    <row r="30" spans="1:19" ht="4.5" customHeight="1" x14ac:dyDescent="0.25"/>
    <row r="31" spans="1:19" s="188" customFormat="1" ht="15.75" x14ac:dyDescent="0.2">
      <c r="A31" s="248"/>
      <c r="B31" s="626" t="s">
        <v>471</v>
      </c>
      <c r="C31" s="626"/>
      <c r="D31" s="626"/>
      <c r="E31" s="626"/>
      <c r="F31" s="247"/>
      <c r="G31" s="627" t="s">
        <v>1152</v>
      </c>
      <c r="H31" s="627"/>
      <c r="I31" s="627"/>
      <c r="J31" s="627"/>
      <c r="K31" s="628" t="s">
        <v>472</v>
      </c>
      <c r="L31" s="628"/>
      <c r="M31" s="628"/>
      <c r="N31" s="628"/>
      <c r="O31" s="628"/>
      <c r="P31" s="628"/>
      <c r="Q31" s="249"/>
      <c r="R31" s="249"/>
      <c r="S31" s="250"/>
    </row>
    <row r="54" spans="3:6" x14ac:dyDescent="0.25">
      <c r="C54" s="298"/>
    </row>
    <row r="55" spans="3:6" x14ac:dyDescent="0.25">
      <c r="C55" s="298"/>
    </row>
    <row r="56" spans="3:6" x14ac:dyDescent="0.25">
      <c r="C56" s="298"/>
    </row>
    <row r="57" spans="3:6" x14ac:dyDescent="0.25">
      <c r="C57" s="547" t="s">
        <v>488</v>
      </c>
      <c r="D57" s="547"/>
      <c r="E57" s="547"/>
      <c r="F57" s="547"/>
    </row>
    <row r="58" spans="3:6" x14ac:dyDescent="0.25">
      <c r="C58" s="298" t="s">
        <v>821</v>
      </c>
    </row>
    <row r="59" spans="3:6" x14ac:dyDescent="0.25">
      <c r="C59" s="298" t="s">
        <v>822</v>
      </c>
    </row>
    <row r="60" spans="3:6" x14ac:dyDescent="0.25">
      <c r="C60" s="298" t="s">
        <v>823</v>
      </c>
    </row>
    <row r="61" spans="3:6" x14ac:dyDescent="0.25">
      <c r="C61" s="298" t="s">
        <v>828</v>
      </c>
    </row>
    <row r="62" spans="3:6" x14ac:dyDescent="0.25">
      <c r="C62" s="298" t="s">
        <v>829</v>
      </c>
    </row>
    <row r="63" spans="3:6" x14ac:dyDescent="0.25">
      <c r="C63" s="298" t="s">
        <v>831</v>
      </c>
    </row>
    <row r="64" spans="3:6" x14ac:dyDescent="0.25">
      <c r="C64" s="298" t="s">
        <v>832</v>
      </c>
    </row>
    <row r="65" spans="3:3" x14ac:dyDescent="0.25">
      <c r="C65" s="298" t="s">
        <v>833</v>
      </c>
    </row>
    <row r="66" spans="3:3" x14ac:dyDescent="0.25">
      <c r="C66" s="298" t="s">
        <v>835</v>
      </c>
    </row>
    <row r="67" spans="3:3" x14ac:dyDescent="0.25">
      <c r="C67" s="298" t="s">
        <v>838</v>
      </c>
    </row>
    <row r="68" spans="3:3" x14ac:dyDescent="0.25">
      <c r="C68" s="298" t="s">
        <v>846</v>
      </c>
    </row>
    <row r="69" spans="3:3" x14ac:dyDescent="0.25">
      <c r="C69" s="298" t="s">
        <v>863</v>
      </c>
    </row>
    <row r="70" spans="3:3" x14ac:dyDescent="0.25">
      <c r="C70" s="298" t="s">
        <v>873</v>
      </c>
    </row>
    <row r="71" spans="3:3" x14ac:dyDescent="0.25">
      <c r="C71" s="298" t="s">
        <v>876</v>
      </c>
    </row>
    <row r="72" spans="3:3" x14ac:dyDescent="0.25">
      <c r="C72" s="298" t="s">
        <v>878</v>
      </c>
    </row>
    <row r="73" spans="3:3" x14ac:dyDescent="0.25">
      <c r="C73" s="298" t="s">
        <v>880</v>
      </c>
    </row>
    <row r="74" spans="3:3" x14ac:dyDescent="0.25">
      <c r="C74" s="298" t="s">
        <v>882</v>
      </c>
    </row>
    <row r="75" spans="3:3" x14ac:dyDescent="0.25">
      <c r="C75" s="298" t="s">
        <v>883</v>
      </c>
    </row>
    <row r="76" spans="3:3" x14ac:dyDescent="0.25">
      <c r="C76" s="298" t="s">
        <v>884</v>
      </c>
    </row>
    <row r="77" spans="3:3" x14ac:dyDescent="0.25">
      <c r="C77" s="298" t="s">
        <v>888</v>
      </c>
    </row>
    <row r="78" spans="3:3" x14ac:dyDescent="0.25">
      <c r="C78" s="298" t="s">
        <v>897</v>
      </c>
    </row>
    <row r="79" spans="3:3" x14ac:dyDescent="0.25">
      <c r="C79" s="298" t="s">
        <v>898</v>
      </c>
    </row>
    <row r="80" spans="3:3" x14ac:dyDescent="0.25">
      <c r="C80" s="298" t="s">
        <v>899</v>
      </c>
    </row>
    <row r="81" spans="3:3" x14ac:dyDescent="0.25">
      <c r="C81" s="298" t="s">
        <v>900</v>
      </c>
    </row>
    <row r="82" spans="3:3" x14ac:dyDescent="0.25">
      <c r="C82" s="298" t="s">
        <v>902</v>
      </c>
    </row>
    <row r="83" spans="3:3" x14ac:dyDescent="0.25">
      <c r="C83" s="298" t="s">
        <v>903</v>
      </c>
    </row>
    <row r="84" spans="3:3" x14ac:dyDescent="0.25">
      <c r="C84" s="298" t="s">
        <v>906</v>
      </c>
    </row>
    <row r="85" spans="3:3" x14ac:dyDescent="0.25">
      <c r="C85" s="298" t="s">
        <v>907</v>
      </c>
    </row>
    <row r="86" spans="3:3" x14ac:dyDescent="0.25">
      <c r="C86" s="298" t="s">
        <v>908</v>
      </c>
    </row>
    <row r="87" spans="3:3" x14ac:dyDescent="0.25">
      <c r="C87" s="298" t="s">
        <v>910</v>
      </c>
    </row>
    <row r="88" spans="3:3" x14ac:dyDescent="0.25">
      <c r="C88" s="298" t="s">
        <v>911</v>
      </c>
    </row>
    <row r="89" spans="3:3" x14ac:dyDescent="0.25">
      <c r="C89" s="298" t="s">
        <v>912</v>
      </c>
    </row>
    <row r="90" spans="3:3" x14ac:dyDescent="0.25">
      <c r="C90" s="298" t="s">
        <v>914</v>
      </c>
    </row>
    <row r="91" spans="3:3" x14ac:dyDescent="0.25">
      <c r="C91" s="298" t="s">
        <v>916</v>
      </c>
    </row>
    <row r="92" spans="3:3" x14ac:dyDescent="0.25">
      <c r="C92" s="298" t="s">
        <v>917</v>
      </c>
    </row>
    <row r="93" spans="3:3" x14ac:dyDescent="0.25">
      <c r="C93" s="298" t="s">
        <v>918</v>
      </c>
    </row>
    <row r="94" spans="3:3" x14ac:dyDescent="0.25">
      <c r="C94" s="298" t="s">
        <v>919</v>
      </c>
    </row>
    <row r="95" spans="3:3" x14ac:dyDescent="0.25">
      <c r="C95" s="298" t="s">
        <v>923</v>
      </c>
    </row>
    <row r="96" spans="3:3" x14ac:dyDescent="0.25">
      <c r="C96" s="298" t="s">
        <v>924</v>
      </c>
    </row>
    <row r="97" spans="3:3" x14ac:dyDescent="0.25">
      <c r="C97" s="298" t="s">
        <v>931</v>
      </c>
    </row>
    <row r="98" spans="3:3" x14ac:dyDescent="0.25">
      <c r="C98" s="298" t="s">
        <v>932</v>
      </c>
    </row>
    <row r="99" spans="3:3" x14ac:dyDescent="0.25">
      <c r="C99" s="298" t="s">
        <v>940</v>
      </c>
    </row>
    <row r="100" spans="3:3" x14ac:dyDescent="0.25">
      <c r="C100" s="298" t="s">
        <v>942</v>
      </c>
    </row>
    <row r="101" spans="3:3" x14ac:dyDescent="0.25">
      <c r="C101" s="298" t="s">
        <v>944</v>
      </c>
    </row>
    <row r="102" spans="3:3" x14ac:dyDescent="0.25">
      <c r="C102" s="298" t="s">
        <v>946</v>
      </c>
    </row>
    <row r="103" spans="3:3" x14ac:dyDescent="0.25">
      <c r="C103" s="298" t="s">
        <v>947</v>
      </c>
    </row>
    <row r="104" spans="3:3" x14ac:dyDescent="0.25">
      <c r="C104" s="298" t="s">
        <v>948</v>
      </c>
    </row>
    <row r="105" spans="3:3" x14ac:dyDescent="0.25">
      <c r="C105" s="298" t="s">
        <v>951</v>
      </c>
    </row>
    <row r="106" spans="3:3" x14ac:dyDescent="0.25">
      <c r="C106" s="402" t="s">
        <v>956</v>
      </c>
    </row>
    <row r="107" spans="3:3" x14ac:dyDescent="0.25">
      <c r="C107" s="298" t="s">
        <v>958</v>
      </c>
    </row>
    <row r="108" spans="3:3" x14ac:dyDescent="0.25">
      <c r="C108" s="298" t="s">
        <v>959</v>
      </c>
    </row>
    <row r="109" spans="3:3" x14ac:dyDescent="0.25">
      <c r="C109" s="298" t="s">
        <v>960</v>
      </c>
    </row>
    <row r="110" spans="3:3" x14ac:dyDescent="0.25">
      <c r="C110" s="298" t="s">
        <v>961</v>
      </c>
    </row>
    <row r="111" spans="3:3" x14ac:dyDescent="0.25">
      <c r="C111" s="298" t="s">
        <v>962</v>
      </c>
    </row>
    <row r="112" spans="3:3" x14ac:dyDescent="0.25">
      <c r="C112" s="298" t="s">
        <v>964</v>
      </c>
    </row>
    <row r="113" spans="3:3" x14ac:dyDescent="0.25">
      <c r="C113" s="298" t="s">
        <v>965</v>
      </c>
    </row>
    <row r="114" spans="3:3" x14ac:dyDescent="0.25">
      <c r="C114" s="298" t="s">
        <v>967</v>
      </c>
    </row>
    <row r="115" spans="3:3" x14ac:dyDescent="0.25">
      <c r="C115" s="298" t="s">
        <v>968</v>
      </c>
    </row>
    <row r="116" spans="3:3" x14ac:dyDescent="0.25">
      <c r="C116" s="298" t="s">
        <v>971</v>
      </c>
    </row>
    <row r="117" spans="3:3" x14ac:dyDescent="0.25">
      <c r="C117" s="298" t="s">
        <v>973</v>
      </c>
    </row>
    <row r="118" spans="3:3" x14ac:dyDescent="0.25">
      <c r="C118" s="298" t="s">
        <v>975</v>
      </c>
    </row>
    <row r="119" spans="3:3" x14ac:dyDescent="0.25">
      <c r="C119" s="298" t="s">
        <v>976</v>
      </c>
    </row>
    <row r="120" spans="3:3" x14ac:dyDescent="0.25">
      <c r="C120" s="298" t="s">
        <v>977</v>
      </c>
    </row>
    <row r="121" spans="3:3" x14ac:dyDescent="0.25">
      <c r="C121" s="298" t="s">
        <v>978</v>
      </c>
    </row>
    <row r="122" spans="3:3" x14ac:dyDescent="0.25">
      <c r="C122" s="298" t="s">
        <v>979</v>
      </c>
    </row>
    <row r="123" spans="3:3" x14ac:dyDescent="0.25">
      <c r="C123" s="298" t="s">
        <v>980</v>
      </c>
    </row>
    <row r="124" spans="3:3" x14ac:dyDescent="0.25">
      <c r="C124" s="298" t="s">
        <v>981</v>
      </c>
    </row>
    <row r="125" spans="3:3" x14ac:dyDescent="0.25">
      <c r="C125" s="298" t="s">
        <v>982</v>
      </c>
    </row>
    <row r="126" spans="3:3" x14ac:dyDescent="0.25">
      <c r="C126" s="298" t="s">
        <v>983</v>
      </c>
    </row>
    <row r="127" spans="3:3" x14ac:dyDescent="0.25">
      <c r="C127" s="298" t="s">
        <v>993</v>
      </c>
    </row>
    <row r="128" spans="3:3" x14ac:dyDescent="0.25">
      <c r="C128" s="298" t="s">
        <v>1000</v>
      </c>
    </row>
    <row r="129" spans="3:3" x14ac:dyDescent="0.25">
      <c r="C129" s="298" t="s">
        <v>1003</v>
      </c>
    </row>
    <row r="130" spans="3:3" x14ac:dyDescent="0.25">
      <c r="C130" s="298" t="s">
        <v>1004</v>
      </c>
    </row>
    <row r="131" spans="3:3" x14ac:dyDescent="0.25">
      <c r="C131" s="298" t="s">
        <v>1005</v>
      </c>
    </row>
    <row r="132" spans="3:3" x14ac:dyDescent="0.25">
      <c r="C132" s="298" t="s">
        <v>1006</v>
      </c>
    </row>
    <row r="133" spans="3:3" x14ac:dyDescent="0.25">
      <c r="C133" s="298" t="s">
        <v>1008</v>
      </c>
    </row>
    <row r="134" spans="3:3" x14ac:dyDescent="0.25">
      <c r="C134" s="298" t="s">
        <v>1010</v>
      </c>
    </row>
    <row r="135" spans="3:3" x14ac:dyDescent="0.25">
      <c r="C135" s="298" t="s">
        <v>1011</v>
      </c>
    </row>
    <row r="136" spans="3:3" x14ac:dyDescent="0.25">
      <c r="C136" s="298" t="s">
        <v>1013</v>
      </c>
    </row>
    <row r="137" spans="3:3" x14ac:dyDescent="0.25">
      <c r="C137" s="298" t="s">
        <v>1014</v>
      </c>
    </row>
    <row r="138" spans="3:3" x14ac:dyDescent="0.25">
      <c r="C138" s="298" t="s">
        <v>1015</v>
      </c>
    </row>
    <row r="139" spans="3:3" x14ac:dyDescent="0.25">
      <c r="C139" s="298" t="s">
        <v>1016</v>
      </c>
    </row>
    <row r="140" spans="3:3" x14ac:dyDescent="0.25">
      <c r="C140" s="298" t="s">
        <v>1018</v>
      </c>
    </row>
    <row r="141" spans="3:3" x14ac:dyDescent="0.25">
      <c r="C141" s="298" t="s">
        <v>1020</v>
      </c>
    </row>
    <row r="142" spans="3:3" x14ac:dyDescent="0.25">
      <c r="C142" s="298" t="s">
        <v>1022</v>
      </c>
    </row>
    <row r="143" spans="3:3" x14ac:dyDescent="0.25">
      <c r="C143" s="298" t="s">
        <v>1023</v>
      </c>
    </row>
    <row r="144" spans="3:3" x14ac:dyDescent="0.25">
      <c r="C144" s="298" t="s">
        <v>1024</v>
      </c>
    </row>
    <row r="145" spans="3:3" x14ac:dyDescent="0.25">
      <c r="C145" s="298" t="s">
        <v>1025</v>
      </c>
    </row>
    <row r="146" spans="3:3" x14ac:dyDescent="0.25">
      <c r="C146" s="298" t="s">
        <v>1030</v>
      </c>
    </row>
    <row r="147" spans="3:3" x14ac:dyDescent="0.25">
      <c r="C147" s="298" t="s">
        <v>1031</v>
      </c>
    </row>
    <row r="148" spans="3:3" x14ac:dyDescent="0.25">
      <c r="C148" s="298" t="s">
        <v>1032</v>
      </c>
    </row>
    <row r="149" spans="3:3" x14ac:dyDescent="0.25">
      <c r="C149" s="298" t="s">
        <v>1033</v>
      </c>
    </row>
    <row r="150" spans="3:3" x14ac:dyDescent="0.25">
      <c r="C150" s="298" t="s">
        <v>1038</v>
      </c>
    </row>
    <row r="151" spans="3:3" x14ac:dyDescent="0.25">
      <c r="C151" s="298" t="s">
        <v>1043</v>
      </c>
    </row>
    <row r="152" spans="3:3" x14ac:dyDescent="0.25">
      <c r="C152" s="298" t="s">
        <v>1044</v>
      </c>
    </row>
    <row r="153" spans="3:3" x14ac:dyDescent="0.25">
      <c r="C153" s="298" t="s">
        <v>1045</v>
      </c>
    </row>
    <row r="154" spans="3:3" x14ac:dyDescent="0.25">
      <c r="C154" s="298" t="s">
        <v>1046</v>
      </c>
    </row>
    <row r="155" spans="3:3" x14ac:dyDescent="0.25">
      <c r="C155" s="298" t="s">
        <v>1049</v>
      </c>
    </row>
    <row r="156" spans="3:3" x14ac:dyDescent="0.25">
      <c r="C156" s="298" t="s">
        <v>1050</v>
      </c>
    </row>
    <row r="157" spans="3:3" x14ac:dyDescent="0.25">
      <c r="C157" s="298" t="s">
        <v>1051</v>
      </c>
    </row>
    <row r="158" spans="3:3" x14ac:dyDescent="0.25">
      <c r="C158" s="298" t="s">
        <v>1058</v>
      </c>
    </row>
    <row r="159" spans="3:3" x14ac:dyDescent="0.25">
      <c r="C159" s="298" t="s">
        <v>1059</v>
      </c>
    </row>
    <row r="160" spans="3:3" x14ac:dyDescent="0.25">
      <c r="C160" s="298" t="s">
        <v>1060</v>
      </c>
    </row>
    <row r="161" spans="3:3" x14ac:dyDescent="0.25">
      <c r="C161" s="298" t="s">
        <v>1062</v>
      </c>
    </row>
    <row r="162" spans="3:3" x14ac:dyDescent="0.25">
      <c r="C162" s="298" t="s">
        <v>1065</v>
      </c>
    </row>
    <row r="163" spans="3:3" x14ac:dyDescent="0.25">
      <c r="C163" s="298" t="s">
        <v>1067</v>
      </c>
    </row>
    <row r="164" spans="3:3" x14ac:dyDescent="0.25">
      <c r="C164" s="298" t="s">
        <v>1070</v>
      </c>
    </row>
    <row r="165" spans="3:3" x14ac:dyDescent="0.25">
      <c r="C165" s="298" t="s">
        <v>1071</v>
      </c>
    </row>
    <row r="166" spans="3:3" x14ac:dyDescent="0.25">
      <c r="C166" s="298" t="s">
        <v>1073</v>
      </c>
    </row>
    <row r="167" spans="3:3" x14ac:dyDescent="0.25">
      <c r="C167" s="298" t="s">
        <v>1075</v>
      </c>
    </row>
    <row r="168" spans="3:3" x14ac:dyDescent="0.25">
      <c r="C168" s="298" t="s">
        <v>1076</v>
      </c>
    </row>
    <row r="169" spans="3:3" x14ac:dyDescent="0.25">
      <c r="C169" s="298" t="s">
        <v>1077</v>
      </c>
    </row>
    <row r="170" spans="3:3" x14ac:dyDescent="0.25">
      <c r="C170" s="298" t="s">
        <v>1079</v>
      </c>
    </row>
    <row r="171" spans="3:3" x14ac:dyDescent="0.25">
      <c r="C171" s="298" t="s">
        <v>1080</v>
      </c>
    </row>
    <row r="172" spans="3:3" x14ac:dyDescent="0.25">
      <c r="C172" s="298" t="s">
        <v>1081</v>
      </c>
    </row>
    <row r="173" spans="3:3" x14ac:dyDescent="0.25">
      <c r="C173" s="298" t="s">
        <v>1082</v>
      </c>
    </row>
    <row r="174" spans="3:3" x14ac:dyDescent="0.25">
      <c r="C174" s="298" t="s">
        <v>1085</v>
      </c>
    </row>
    <row r="175" spans="3:3" x14ac:dyDescent="0.25">
      <c r="C175" s="298" t="s">
        <v>1088</v>
      </c>
    </row>
    <row r="176" spans="3:3" x14ac:dyDescent="0.25">
      <c r="C176" s="298" t="s">
        <v>1094</v>
      </c>
    </row>
    <row r="177" spans="3:3" x14ac:dyDescent="0.25">
      <c r="C177" s="298" t="s">
        <v>1095</v>
      </c>
    </row>
    <row r="178" spans="3:3" x14ac:dyDescent="0.25">
      <c r="C178" s="298" t="s">
        <v>1102</v>
      </c>
    </row>
    <row r="179" spans="3:3" x14ac:dyDescent="0.25">
      <c r="C179" s="298" t="s">
        <v>1111</v>
      </c>
    </row>
    <row r="180" spans="3:3" x14ac:dyDescent="0.25">
      <c r="C180" s="298" t="s">
        <v>1114</v>
      </c>
    </row>
    <row r="181" spans="3:3" x14ac:dyDescent="0.25">
      <c r="C181" s="298" t="s">
        <v>1115</v>
      </c>
    </row>
    <row r="182" spans="3:3" x14ac:dyDescent="0.25">
      <c r="C182" s="298" t="s">
        <v>1116</v>
      </c>
    </row>
    <row r="183" spans="3:3" x14ac:dyDescent="0.25">
      <c r="C183" s="298" t="s">
        <v>1117</v>
      </c>
    </row>
    <row r="184" spans="3:3" x14ac:dyDescent="0.25">
      <c r="C184" s="298" t="s">
        <v>1118</v>
      </c>
    </row>
    <row r="185" spans="3:3" x14ac:dyDescent="0.25">
      <c r="C185" s="298" t="s">
        <v>1124</v>
      </c>
    </row>
    <row r="186" spans="3:3" x14ac:dyDescent="0.25">
      <c r="C186" s="547" t="s">
        <v>1128</v>
      </c>
    </row>
  </sheetData>
  <protectedRanges>
    <protectedRange sqref="G3" name="Range1"/>
  </protectedRanges>
  <mergeCells count="9">
    <mergeCell ref="B31:E31"/>
    <mergeCell ref="G31:J31"/>
    <mergeCell ref="K31:P31"/>
    <mergeCell ref="G8:L8"/>
    <mergeCell ref="A1:S1"/>
    <mergeCell ref="B14:R14"/>
    <mergeCell ref="B27:R27"/>
    <mergeCell ref="B25:R25"/>
    <mergeCell ref="G3:L3"/>
  </mergeCells>
  <dataValidations count="1">
    <dataValidation type="list" allowBlank="1" showInputMessage="1" showErrorMessage="1" sqref="G3:L3" xr:uid="{00000000-0002-0000-0000-000000000000}">
      <formula1>$C$57:$C$186</formula1>
    </dataValidation>
  </dataValidations>
  <hyperlinks>
    <hyperlink ref="K31" r:id="rId1" display="sat@suffolk.gov.uk" xr:uid="{00000000-0004-0000-0000-000000000000}"/>
    <hyperlink ref="G31" r:id="rId2" display="Suffolk Learning - SAT" xr:uid="{00000000-0004-0000-0000-000001000000}"/>
    <hyperlink ref="G31:J31" r:id="rId3" display="Web:    Suffolk Learning - SAT" xr:uid="{00000000-0004-0000-0000-000002000000}"/>
  </hyperlinks>
  <printOptions horizontalCentered="1"/>
  <pageMargins left="0" right="0" top="0" bottom="0" header="0" footer="0"/>
  <pageSetup paperSize="9"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92D050"/>
  </sheetPr>
  <dimension ref="A1:N174"/>
  <sheetViews>
    <sheetView topLeftCell="C1" workbookViewId="0">
      <pane ySplit="5" topLeftCell="A138" activePane="bottomLeft" state="frozen"/>
      <selection activeCell="D3" sqref="D3:D330"/>
      <selection pane="bottomLeft" activeCell="N174" sqref="N174"/>
    </sheetView>
  </sheetViews>
  <sheetFormatPr defaultRowHeight="12.75" x14ac:dyDescent="0.2"/>
  <cols>
    <col min="1" max="3" width="31.6640625" style="522" customWidth="1"/>
    <col min="4" max="4" width="58" style="522" bestFit="1" customWidth="1"/>
    <col min="5" max="5" width="21.1640625" style="522" bestFit="1" customWidth="1"/>
    <col min="6" max="6" width="18.33203125" style="137" customWidth="1"/>
    <col min="7" max="7" width="26" style="137" bestFit="1" customWidth="1"/>
    <col min="8" max="8" width="35.83203125" style="137" bestFit="1" customWidth="1"/>
    <col min="9" max="9" width="2.83203125" style="137" customWidth="1"/>
    <col min="10" max="10" width="35.83203125" style="137" customWidth="1"/>
    <col min="11" max="11" width="22.33203125" style="137" bestFit="1" customWidth="1"/>
    <col min="12" max="13" width="9.33203125" style="137"/>
    <col min="14" max="14" width="30.6640625" style="137" bestFit="1" customWidth="1"/>
    <col min="15" max="258" width="9.33203125" style="137"/>
    <col min="259" max="259" width="31.6640625" style="137" customWidth="1"/>
    <col min="260" max="260" width="58" style="137" bestFit="1" customWidth="1"/>
    <col min="261" max="261" width="21.1640625" style="137" bestFit="1" customWidth="1"/>
    <col min="262" max="262" width="18.33203125" style="137" customWidth="1"/>
    <col min="263" max="263" width="26" style="137" bestFit="1" customWidth="1"/>
    <col min="264" max="264" width="35.83203125" style="137" bestFit="1" customWidth="1"/>
    <col min="265" max="265" width="9.33203125" style="137"/>
    <col min="266" max="266" width="35.83203125" style="137" customWidth="1"/>
    <col min="267" max="267" width="35.83203125" style="137" bestFit="1" customWidth="1"/>
    <col min="268" max="514" width="9.33203125" style="137"/>
    <col min="515" max="515" width="31.6640625" style="137" customWidth="1"/>
    <col min="516" max="516" width="58" style="137" bestFit="1" customWidth="1"/>
    <col min="517" max="517" width="21.1640625" style="137" bestFit="1" customWidth="1"/>
    <col min="518" max="518" width="18.33203125" style="137" customWidth="1"/>
    <col min="519" max="519" width="26" style="137" bestFit="1" customWidth="1"/>
    <col min="520" max="520" width="35.83203125" style="137" bestFit="1" customWidth="1"/>
    <col min="521" max="521" width="9.33203125" style="137"/>
    <col min="522" max="522" width="35.83203125" style="137" customWidth="1"/>
    <col min="523" max="523" width="35.83203125" style="137" bestFit="1" customWidth="1"/>
    <col min="524" max="770" width="9.33203125" style="137"/>
    <col min="771" max="771" width="31.6640625" style="137" customWidth="1"/>
    <col min="772" max="772" width="58" style="137" bestFit="1" customWidth="1"/>
    <col min="773" max="773" width="21.1640625" style="137" bestFit="1" customWidth="1"/>
    <col min="774" max="774" width="18.33203125" style="137" customWidth="1"/>
    <col min="775" max="775" width="26" style="137" bestFit="1" customWidth="1"/>
    <col min="776" max="776" width="35.83203125" style="137" bestFit="1" customWidth="1"/>
    <col min="777" max="777" width="9.33203125" style="137"/>
    <col min="778" max="778" width="35.83203125" style="137" customWidth="1"/>
    <col min="779" max="779" width="35.83203125" style="137" bestFit="1" customWidth="1"/>
    <col min="780" max="1026" width="9.33203125" style="137"/>
    <col min="1027" max="1027" width="31.6640625" style="137" customWidth="1"/>
    <col min="1028" max="1028" width="58" style="137" bestFit="1" customWidth="1"/>
    <col min="1029" max="1029" width="21.1640625" style="137" bestFit="1" customWidth="1"/>
    <col min="1030" max="1030" width="18.33203125" style="137" customWidth="1"/>
    <col min="1031" max="1031" width="26" style="137" bestFit="1" customWidth="1"/>
    <col min="1032" max="1032" width="35.83203125" style="137" bestFit="1" customWidth="1"/>
    <col min="1033" max="1033" width="9.33203125" style="137"/>
    <col min="1034" max="1034" width="35.83203125" style="137" customWidth="1"/>
    <col min="1035" max="1035" width="35.83203125" style="137" bestFit="1" customWidth="1"/>
    <col min="1036" max="1282" width="9.33203125" style="137"/>
    <col min="1283" max="1283" width="31.6640625" style="137" customWidth="1"/>
    <col min="1284" max="1284" width="58" style="137" bestFit="1" customWidth="1"/>
    <col min="1285" max="1285" width="21.1640625" style="137" bestFit="1" customWidth="1"/>
    <col min="1286" max="1286" width="18.33203125" style="137" customWidth="1"/>
    <col min="1287" max="1287" width="26" style="137" bestFit="1" customWidth="1"/>
    <col min="1288" max="1288" width="35.83203125" style="137" bestFit="1" customWidth="1"/>
    <col min="1289" max="1289" width="9.33203125" style="137"/>
    <col min="1290" max="1290" width="35.83203125" style="137" customWidth="1"/>
    <col min="1291" max="1291" width="35.83203125" style="137" bestFit="1" customWidth="1"/>
    <col min="1292" max="1538" width="9.33203125" style="137"/>
    <col min="1539" max="1539" width="31.6640625" style="137" customWidth="1"/>
    <col min="1540" max="1540" width="58" style="137" bestFit="1" customWidth="1"/>
    <col min="1541" max="1541" width="21.1640625" style="137" bestFit="1" customWidth="1"/>
    <col min="1542" max="1542" width="18.33203125" style="137" customWidth="1"/>
    <col min="1543" max="1543" width="26" style="137" bestFit="1" customWidth="1"/>
    <col min="1544" max="1544" width="35.83203125" style="137" bestFit="1" customWidth="1"/>
    <col min="1545" max="1545" width="9.33203125" style="137"/>
    <col min="1546" max="1546" width="35.83203125" style="137" customWidth="1"/>
    <col min="1547" max="1547" width="35.83203125" style="137" bestFit="1" customWidth="1"/>
    <col min="1548" max="1794" width="9.33203125" style="137"/>
    <col min="1795" max="1795" width="31.6640625" style="137" customWidth="1"/>
    <col min="1796" max="1796" width="58" style="137" bestFit="1" customWidth="1"/>
    <col min="1797" max="1797" width="21.1640625" style="137" bestFit="1" customWidth="1"/>
    <col min="1798" max="1798" width="18.33203125" style="137" customWidth="1"/>
    <col min="1799" max="1799" width="26" style="137" bestFit="1" customWidth="1"/>
    <col min="1800" max="1800" width="35.83203125" style="137" bestFit="1" customWidth="1"/>
    <col min="1801" max="1801" width="9.33203125" style="137"/>
    <col min="1802" max="1802" width="35.83203125" style="137" customWidth="1"/>
    <col min="1803" max="1803" width="35.83203125" style="137" bestFit="1" customWidth="1"/>
    <col min="1804" max="2050" width="9.33203125" style="137"/>
    <col min="2051" max="2051" width="31.6640625" style="137" customWidth="1"/>
    <col min="2052" max="2052" width="58" style="137" bestFit="1" customWidth="1"/>
    <col min="2053" max="2053" width="21.1640625" style="137" bestFit="1" customWidth="1"/>
    <col min="2054" max="2054" width="18.33203125" style="137" customWidth="1"/>
    <col min="2055" max="2055" width="26" style="137" bestFit="1" customWidth="1"/>
    <col min="2056" max="2056" width="35.83203125" style="137" bestFit="1" customWidth="1"/>
    <col min="2057" max="2057" width="9.33203125" style="137"/>
    <col min="2058" max="2058" width="35.83203125" style="137" customWidth="1"/>
    <col min="2059" max="2059" width="35.83203125" style="137" bestFit="1" customWidth="1"/>
    <col min="2060" max="2306" width="9.33203125" style="137"/>
    <col min="2307" max="2307" width="31.6640625" style="137" customWidth="1"/>
    <col min="2308" max="2308" width="58" style="137" bestFit="1" customWidth="1"/>
    <col min="2309" max="2309" width="21.1640625" style="137" bestFit="1" customWidth="1"/>
    <col min="2310" max="2310" width="18.33203125" style="137" customWidth="1"/>
    <col min="2311" max="2311" width="26" style="137" bestFit="1" customWidth="1"/>
    <col min="2312" max="2312" width="35.83203125" style="137" bestFit="1" customWidth="1"/>
    <col min="2313" max="2313" width="9.33203125" style="137"/>
    <col min="2314" max="2314" width="35.83203125" style="137" customWidth="1"/>
    <col min="2315" max="2315" width="35.83203125" style="137" bestFit="1" customWidth="1"/>
    <col min="2316" max="2562" width="9.33203125" style="137"/>
    <col min="2563" max="2563" width="31.6640625" style="137" customWidth="1"/>
    <col min="2564" max="2564" width="58" style="137" bestFit="1" customWidth="1"/>
    <col min="2565" max="2565" width="21.1640625" style="137" bestFit="1" customWidth="1"/>
    <col min="2566" max="2566" width="18.33203125" style="137" customWidth="1"/>
    <col min="2567" max="2567" width="26" style="137" bestFit="1" customWidth="1"/>
    <col min="2568" max="2568" width="35.83203125" style="137" bestFit="1" customWidth="1"/>
    <col min="2569" max="2569" width="9.33203125" style="137"/>
    <col min="2570" max="2570" width="35.83203125" style="137" customWidth="1"/>
    <col min="2571" max="2571" width="35.83203125" style="137" bestFit="1" customWidth="1"/>
    <col min="2572" max="2818" width="9.33203125" style="137"/>
    <col min="2819" max="2819" width="31.6640625" style="137" customWidth="1"/>
    <col min="2820" max="2820" width="58" style="137" bestFit="1" customWidth="1"/>
    <col min="2821" max="2821" width="21.1640625" style="137" bestFit="1" customWidth="1"/>
    <col min="2822" max="2822" width="18.33203125" style="137" customWidth="1"/>
    <col min="2823" max="2823" width="26" style="137" bestFit="1" customWidth="1"/>
    <col min="2824" max="2824" width="35.83203125" style="137" bestFit="1" customWidth="1"/>
    <col min="2825" max="2825" width="9.33203125" style="137"/>
    <col min="2826" max="2826" width="35.83203125" style="137" customWidth="1"/>
    <col min="2827" max="2827" width="35.83203125" style="137" bestFit="1" customWidth="1"/>
    <col min="2828" max="3074" width="9.33203125" style="137"/>
    <col min="3075" max="3075" width="31.6640625" style="137" customWidth="1"/>
    <col min="3076" max="3076" width="58" style="137" bestFit="1" customWidth="1"/>
    <col min="3077" max="3077" width="21.1640625" style="137" bestFit="1" customWidth="1"/>
    <col min="3078" max="3078" width="18.33203125" style="137" customWidth="1"/>
    <col min="3079" max="3079" width="26" style="137" bestFit="1" customWidth="1"/>
    <col min="3080" max="3080" width="35.83203125" style="137" bestFit="1" customWidth="1"/>
    <col min="3081" max="3081" width="9.33203125" style="137"/>
    <col min="3082" max="3082" width="35.83203125" style="137" customWidth="1"/>
    <col min="3083" max="3083" width="35.83203125" style="137" bestFit="1" customWidth="1"/>
    <col min="3084" max="3330" width="9.33203125" style="137"/>
    <col min="3331" max="3331" width="31.6640625" style="137" customWidth="1"/>
    <col min="3332" max="3332" width="58" style="137" bestFit="1" customWidth="1"/>
    <col min="3333" max="3333" width="21.1640625" style="137" bestFit="1" customWidth="1"/>
    <col min="3334" max="3334" width="18.33203125" style="137" customWidth="1"/>
    <col min="3335" max="3335" width="26" style="137" bestFit="1" customWidth="1"/>
    <col min="3336" max="3336" width="35.83203125" style="137" bestFit="1" customWidth="1"/>
    <col min="3337" max="3337" width="9.33203125" style="137"/>
    <col min="3338" max="3338" width="35.83203125" style="137" customWidth="1"/>
    <col min="3339" max="3339" width="35.83203125" style="137" bestFit="1" customWidth="1"/>
    <col min="3340" max="3586" width="9.33203125" style="137"/>
    <col min="3587" max="3587" width="31.6640625" style="137" customWidth="1"/>
    <col min="3588" max="3588" width="58" style="137" bestFit="1" customWidth="1"/>
    <col min="3589" max="3589" width="21.1640625" style="137" bestFit="1" customWidth="1"/>
    <col min="3590" max="3590" width="18.33203125" style="137" customWidth="1"/>
    <col min="3591" max="3591" width="26" style="137" bestFit="1" customWidth="1"/>
    <col min="3592" max="3592" width="35.83203125" style="137" bestFit="1" customWidth="1"/>
    <col min="3593" max="3593" width="9.33203125" style="137"/>
    <col min="3594" max="3594" width="35.83203125" style="137" customWidth="1"/>
    <col min="3595" max="3595" width="35.83203125" style="137" bestFit="1" customWidth="1"/>
    <col min="3596" max="3842" width="9.33203125" style="137"/>
    <col min="3843" max="3843" width="31.6640625" style="137" customWidth="1"/>
    <col min="3844" max="3844" width="58" style="137" bestFit="1" customWidth="1"/>
    <col min="3845" max="3845" width="21.1640625" style="137" bestFit="1" customWidth="1"/>
    <col min="3846" max="3846" width="18.33203125" style="137" customWidth="1"/>
    <col min="3847" max="3847" width="26" style="137" bestFit="1" customWidth="1"/>
    <col min="3848" max="3848" width="35.83203125" style="137" bestFit="1" customWidth="1"/>
    <col min="3849" max="3849" width="9.33203125" style="137"/>
    <col min="3850" max="3850" width="35.83203125" style="137" customWidth="1"/>
    <col min="3851" max="3851" width="35.83203125" style="137" bestFit="1" customWidth="1"/>
    <col min="3852" max="4098" width="9.33203125" style="137"/>
    <col min="4099" max="4099" width="31.6640625" style="137" customWidth="1"/>
    <col min="4100" max="4100" width="58" style="137" bestFit="1" customWidth="1"/>
    <col min="4101" max="4101" width="21.1640625" style="137" bestFit="1" customWidth="1"/>
    <col min="4102" max="4102" width="18.33203125" style="137" customWidth="1"/>
    <col min="4103" max="4103" width="26" style="137" bestFit="1" customWidth="1"/>
    <col min="4104" max="4104" width="35.83203125" style="137" bestFit="1" customWidth="1"/>
    <col min="4105" max="4105" width="9.33203125" style="137"/>
    <col min="4106" max="4106" width="35.83203125" style="137" customWidth="1"/>
    <col min="4107" max="4107" width="35.83203125" style="137" bestFit="1" customWidth="1"/>
    <col min="4108" max="4354" width="9.33203125" style="137"/>
    <col min="4355" max="4355" width="31.6640625" style="137" customWidth="1"/>
    <col min="4356" max="4356" width="58" style="137" bestFit="1" customWidth="1"/>
    <col min="4357" max="4357" width="21.1640625" style="137" bestFit="1" customWidth="1"/>
    <col min="4358" max="4358" width="18.33203125" style="137" customWidth="1"/>
    <col min="4359" max="4359" width="26" style="137" bestFit="1" customWidth="1"/>
    <col min="4360" max="4360" width="35.83203125" style="137" bestFit="1" customWidth="1"/>
    <col min="4361" max="4361" width="9.33203125" style="137"/>
    <col min="4362" max="4362" width="35.83203125" style="137" customWidth="1"/>
    <col min="4363" max="4363" width="35.83203125" style="137" bestFit="1" customWidth="1"/>
    <col min="4364" max="4610" width="9.33203125" style="137"/>
    <col min="4611" max="4611" width="31.6640625" style="137" customWidth="1"/>
    <col min="4612" max="4612" width="58" style="137" bestFit="1" customWidth="1"/>
    <col min="4613" max="4613" width="21.1640625" style="137" bestFit="1" customWidth="1"/>
    <col min="4614" max="4614" width="18.33203125" style="137" customWidth="1"/>
    <col min="4615" max="4615" width="26" style="137" bestFit="1" customWidth="1"/>
    <col min="4616" max="4616" width="35.83203125" style="137" bestFit="1" customWidth="1"/>
    <col min="4617" max="4617" width="9.33203125" style="137"/>
    <col min="4618" max="4618" width="35.83203125" style="137" customWidth="1"/>
    <col min="4619" max="4619" width="35.83203125" style="137" bestFit="1" customWidth="1"/>
    <col min="4620" max="4866" width="9.33203125" style="137"/>
    <col min="4867" max="4867" width="31.6640625" style="137" customWidth="1"/>
    <col min="4868" max="4868" width="58" style="137" bestFit="1" customWidth="1"/>
    <col min="4869" max="4869" width="21.1640625" style="137" bestFit="1" customWidth="1"/>
    <col min="4870" max="4870" width="18.33203125" style="137" customWidth="1"/>
    <col min="4871" max="4871" width="26" style="137" bestFit="1" customWidth="1"/>
    <col min="4872" max="4872" width="35.83203125" style="137" bestFit="1" customWidth="1"/>
    <col min="4873" max="4873" width="9.33203125" style="137"/>
    <col min="4874" max="4874" width="35.83203125" style="137" customWidth="1"/>
    <col min="4875" max="4875" width="35.83203125" style="137" bestFit="1" customWidth="1"/>
    <col min="4876" max="5122" width="9.33203125" style="137"/>
    <col min="5123" max="5123" width="31.6640625" style="137" customWidth="1"/>
    <col min="5124" max="5124" width="58" style="137" bestFit="1" customWidth="1"/>
    <col min="5125" max="5125" width="21.1640625" style="137" bestFit="1" customWidth="1"/>
    <col min="5126" max="5126" width="18.33203125" style="137" customWidth="1"/>
    <col min="5127" max="5127" width="26" style="137" bestFit="1" customWidth="1"/>
    <col min="5128" max="5128" width="35.83203125" style="137" bestFit="1" customWidth="1"/>
    <col min="5129" max="5129" width="9.33203125" style="137"/>
    <col min="5130" max="5130" width="35.83203125" style="137" customWidth="1"/>
    <col min="5131" max="5131" width="35.83203125" style="137" bestFit="1" customWidth="1"/>
    <col min="5132" max="5378" width="9.33203125" style="137"/>
    <col min="5379" max="5379" width="31.6640625" style="137" customWidth="1"/>
    <col min="5380" max="5380" width="58" style="137" bestFit="1" customWidth="1"/>
    <col min="5381" max="5381" width="21.1640625" style="137" bestFit="1" customWidth="1"/>
    <col min="5382" max="5382" width="18.33203125" style="137" customWidth="1"/>
    <col min="5383" max="5383" width="26" style="137" bestFit="1" customWidth="1"/>
    <col min="5384" max="5384" width="35.83203125" style="137" bestFit="1" customWidth="1"/>
    <col min="5385" max="5385" width="9.33203125" style="137"/>
    <col min="5386" max="5386" width="35.83203125" style="137" customWidth="1"/>
    <col min="5387" max="5387" width="35.83203125" style="137" bestFit="1" customWidth="1"/>
    <col min="5388" max="5634" width="9.33203125" style="137"/>
    <col min="5635" max="5635" width="31.6640625" style="137" customWidth="1"/>
    <col min="5636" max="5636" width="58" style="137" bestFit="1" customWidth="1"/>
    <col min="5637" max="5637" width="21.1640625" style="137" bestFit="1" customWidth="1"/>
    <col min="5638" max="5638" width="18.33203125" style="137" customWidth="1"/>
    <col min="5639" max="5639" width="26" style="137" bestFit="1" customWidth="1"/>
    <col min="5640" max="5640" width="35.83203125" style="137" bestFit="1" customWidth="1"/>
    <col min="5641" max="5641" width="9.33203125" style="137"/>
    <col min="5642" max="5642" width="35.83203125" style="137" customWidth="1"/>
    <col min="5643" max="5643" width="35.83203125" style="137" bestFit="1" customWidth="1"/>
    <col min="5644" max="5890" width="9.33203125" style="137"/>
    <col min="5891" max="5891" width="31.6640625" style="137" customWidth="1"/>
    <col min="5892" max="5892" width="58" style="137" bestFit="1" customWidth="1"/>
    <col min="5893" max="5893" width="21.1640625" style="137" bestFit="1" customWidth="1"/>
    <col min="5894" max="5894" width="18.33203125" style="137" customWidth="1"/>
    <col min="5895" max="5895" width="26" style="137" bestFit="1" customWidth="1"/>
    <col min="5896" max="5896" width="35.83203125" style="137" bestFit="1" customWidth="1"/>
    <col min="5897" max="5897" width="9.33203125" style="137"/>
    <col min="5898" max="5898" width="35.83203125" style="137" customWidth="1"/>
    <col min="5899" max="5899" width="35.83203125" style="137" bestFit="1" customWidth="1"/>
    <col min="5900" max="6146" width="9.33203125" style="137"/>
    <col min="6147" max="6147" width="31.6640625" style="137" customWidth="1"/>
    <col min="6148" max="6148" width="58" style="137" bestFit="1" customWidth="1"/>
    <col min="6149" max="6149" width="21.1640625" style="137" bestFit="1" customWidth="1"/>
    <col min="6150" max="6150" width="18.33203125" style="137" customWidth="1"/>
    <col min="6151" max="6151" width="26" style="137" bestFit="1" customWidth="1"/>
    <col min="6152" max="6152" width="35.83203125" style="137" bestFit="1" customWidth="1"/>
    <col min="6153" max="6153" width="9.33203125" style="137"/>
    <col min="6154" max="6154" width="35.83203125" style="137" customWidth="1"/>
    <col min="6155" max="6155" width="35.83203125" style="137" bestFit="1" customWidth="1"/>
    <col min="6156" max="6402" width="9.33203125" style="137"/>
    <col min="6403" max="6403" width="31.6640625" style="137" customWidth="1"/>
    <col min="6404" max="6404" width="58" style="137" bestFit="1" customWidth="1"/>
    <col min="6405" max="6405" width="21.1640625" style="137" bestFit="1" customWidth="1"/>
    <col min="6406" max="6406" width="18.33203125" style="137" customWidth="1"/>
    <col min="6407" max="6407" width="26" style="137" bestFit="1" customWidth="1"/>
    <col min="6408" max="6408" width="35.83203125" style="137" bestFit="1" customWidth="1"/>
    <col min="6409" max="6409" width="9.33203125" style="137"/>
    <col min="6410" max="6410" width="35.83203125" style="137" customWidth="1"/>
    <col min="6411" max="6411" width="35.83203125" style="137" bestFit="1" customWidth="1"/>
    <col min="6412" max="6658" width="9.33203125" style="137"/>
    <col min="6659" max="6659" width="31.6640625" style="137" customWidth="1"/>
    <col min="6660" max="6660" width="58" style="137" bestFit="1" customWidth="1"/>
    <col min="6661" max="6661" width="21.1640625" style="137" bestFit="1" customWidth="1"/>
    <col min="6662" max="6662" width="18.33203125" style="137" customWidth="1"/>
    <col min="6663" max="6663" width="26" style="137" bestFit="1" customWidth="1"/>
    <col min="6664" max="6664" width="35.83203125" style="137" bestFit="1" customWidth="1"/>
    <col min="6665" max="6665" width="9.33203125" style="137"/>
    <col min="6666" max="6666" width="35.83203125" style="137" customWidth="1"/>
    <col min="6667" max="6667" width="35.83203125" style="137" bestFit="1" customWidth="1"/>
    <col min="6668" max="6914" width="9.33203125" style="137"/>
    <col min="6915" max="6915" width="31.6640625" style="137" customWidth="1"/>
    <col min="6916" max="6916" width="58" style="137" bestFit="1" customWidth="1"/>
    <col min="6917" max="6917" width="21.1640625" style="137" bestFit="1" customWidth="1"/>
    <col min="6918" max="6918" width="18.33203125" style="137" customWidth="1"/>
    <col min="6919" max="6919" width="26" style="137" bestFit="1" customWidth="1"/>
    <col min="6920" max="6920" width="35.83203125" style="137" bestFit="1" customWidth="1"/>
    <col min="6921" max="6921" width="9.33203125" style="137"/>
    <col min="6922" max="6922" width="35.83203125" style="137" customWidth="1"/>
    <col min="6923" max="6923" width="35.83203125" style="137" bestFit="1" customWidth="1"/>
    <col min="6924" max="7170" width="9.33203125" style="137"/>
    <col min="7171" max="7171" width="31.6640625" style="137" customWidth="1"/>
    <col min="7172" max="7172" width="58" style="137" bestFit="1" customWidth="1"/>
    <col min="7173" max="7173" width="21.1640625" style="137" bestFit="1" customWidth="1"/>
    <col min="7174" max="7174" width="18.33203125" style="137" customWidth="1"/>
    <col min="7175" max="7175" width="26" style="137" bestFit="1" customWidth="1"/>
    <col min="7176" max="7176" width="35.83203125" style="137" bestFit="1" customWidth="1"/>
    <col min="7177" max="7177" width="9.33203125" style="137"/>
    <col min="7178" max="7178" width="35.83203125" style="137" customWidth="1"/>
    <col min="7179" max="7179" width="35.83203125" style="137" bestFit="1" customWidth="1"/>
    <col min="7180" max="7426" width="9.33203125" style="137"/>
    <col min="7427" max="7427" width="31.6640625" style="137" customWidth="1"/>
    <col min="7428" max="7428" width="58" style="137" bestFit="1" customWidth="1"/>
    <col min="7429" max="7429" width="21.1640625" style="137" bestFit="1" customWidth="1"/>
    <col min="7430" max="7430" width="18.33203125" style="137" customWidth="1"/>
    <col min="7431" max="7431" width="26" style="137" bestFit="1" customWidth="1"/>
    <col min="7432" max="7432" width="35.83203125" style="137" bestFit="1" customWidth="1"/>
    <col min="7433" max="7433" width="9.33203125" style="137"/>
    <col min="7434" max="7434" width="35.83203125" style="137" customWidth="1"/>
    <col min="7435" max="7435" width="35.83203125" style="137" bestFit="1" customWidth="1"/>
    <col min="7436" max="7682" width="9.33203125" style="137"/>
    <col min="7683" max="7683" width="31.6640625" style="137" customWidth="1"/>
    <col min="7684" max="7684" width="58" style="137" bestFit="1" customWidth="1"/>
    <col min="7685" max="7685" width="21.1640625" style="137" bestFit="1" customWidth="1"/>
    <col min="7686" max="7686" width="18.33203125" style="137" customWidth="1"/>
    <col min="7687" max="7687" width="26" style="137" bestFit="1" customWidth="1"/>
    <col min="7688" max="7688" width="35.83203125" style="137" bestFit="1" customWidth="1"/>
    <col min="7689" max="7689" width="9.33203125" style="137"/>
    <col min="7690" max="7690" width="35.83203125" style="137" customWidth="1"/>
    <col min="7691" max="7691" width="35.83203125" style="137" bestFit="1" customWidth="1"/>
    <col min="7692" max="7938" width="9.33203125" style="137"/>
    <col min="7939" max="7939" width="31.6640625" style="137" customWidth="1"/>
    <col min="7940" max="7940" width="58" style="137" bestFit="1" customWidth="1"/>
    <col min="7941" max="7941" width="21.1640625" style="137" bestFit="1" customWidth="1"/>
    <col min="7942" max="7942" width="18.33203125" style="137" customWidth="1"/>
    <col min="7943" max="7943" width="26" style="137" bestFit="1" customWidth="1"/>
    <col min="7944" max="7944" width="35.83203125" style="137" bestFit="1" customWidth="1"/>
    <col min="7945" max="7945" width="9.33203125" style="137"/>
    <col min="7946" max="7946" width="35.83203125" style="137" customWidth="1"/>
    <col min="7947" max="7947" width="35.83203125" style="137" bestFit="1" customWidth="1"/>
    <col min="7948" max="8194" width="9.33203125" style="137"/>
    <col min="8195" max="8195" width="31.6640625" style="137" customWidth="1"/>
    <col min="8196" max="8196" width="58" style="137" bestFit="1" customWidth="1"/>
    <col min="8197" max="8197" width="21.1640625" style="137" bestFit="1" customWidth="1"/>
    <col min="8198" max="8198" width="18.33203125" style="137" customWidth="1"/>
    <col min="8199" max="8199" width="26" style="137" bestFit="1" customWidth="1"/>
    <col min="8200" max="8200" width="35.83203125" style="137" bestFit="1" customWidth="1"/>
    <col min="8201" max="8201" width="9.33203125" style="137"/>
    <col min="8202" max="8202" width="35.83203125" style="137" customWidth="1"/>
    <col min="8203" max="8203" width="35.83203125" style="137" bestFit="1" customWidth="1"/>
    <col min="8204" max="8450" width="9.33203125" style="137"/>
    <col min="8451" max="8451" width="31.6640625" style="137" customWidth="1"/>
    <col min="8452" max="8452" width="58" style="137" bestFit="1" customWidth="1"/>
    <col min="8453" max="8453" width="21.1640625" style="137" bestFit="1" customWidth="1"/>
    <col min="8454" max="8454" width="18.33203125" style="137" customWidth="1"/>
    <col min="8455" max="8455" width="26" style="137" bestFit="1" customWidth="1"/>
    <col min="8456" max="8456" width="35.83203125" style="137" bestFit="1" customWidth="1"/>
    <col min="8457" max="8457" width="9.33203125" style="137"/>
    <col min="8458" max="8458" width="35.83203125" style="137" customWidth="1"/>
    <col min="8459" max="8459" width="35.83203125" style="137" bestFit="1" customWidth="1"/>
    <col min="8460" max="8706" width="9.33203125" style="137"/>
    <col min="8707" max="8707" width="31.6640625" style="137" customWidth="1"/>
    <col min="8708" max="8708" width="58" style="137" bestFit="1" customWidth="1"/>
    <col min="8709" max="8709" width="21.1640625" style="137" bestFit="1" customWidth="1"/>
    <col min="8710" max="8710" width="18.33203125" style="137" customWidth="1"/>
    <col min="8711" max="8711" width="26" style="137" bestFit="1" customWidth="1"/>
    <col min="8712" max="8712" width="35.83203125" style="137" bestFit="1" customWidth="1"/>
    <col min="8713" max="8713" width="9.33203125" style="137"/>
    <col min="8714" max="8714" width="35.83203125" style="137" customWidth="1"/>
    <col min="8715" max="8715" width="35.83203125" style="137" bestFit="1" customWidth="1"/>
    <col min="8716" max="8962" width="9.33203125" style="137"/>
    <col min="8963" max="8963" width="31.6640625" style="137" customWidth="1"/>
    <col min="8964" max="8964" width="58" style="137" bestFit="1" customWidth="1"/>
    <col min="8965" max="8965" width="21.1640625" style="137" bestFit="1" customWidth="1"/>
    <col min="8966" max="8966" width="18.33203125" style="137" customWidth="1"/>
    <col min="8967" max="8967" width="26" style="137" bestFit="1" customWidth="1"/>
    <col min="8968" max="8968" width="35.83203125" style="137" bestFit="1" customWidth="1"/>
    <col min="8969" max="8969" width="9.33203125" style="137"/>
    <col min="8970" max="8970" width="35.83203125" style="137" customWidth="1"/>
    <col min="8971" max="8971" width="35.83203125" style="137" bestFit="1" customWidth="1"/>
    <col min="8972" max="9218" width="9.33203125" style="137"/>
    <col min="9219" max="9219" width="31.6640625" style="137" customWidth="1"/>
    <col min="9220" max="9220" width="58" style="137" bestFit="1" customWidth="1"/>
    <col min="9221" max="9221" width="21.1640625" style="137" bestFit="1" customWidth="1"/>
    <col min="9222" max="9222" width="18.33203125" style="137" customWidth="1"/>
    <col min="9223" max="9223" width="26" style="137" bestFit="1" customWidth="1"/>
    <col min="9224" max="9224" width="35.83203125" style="137" bestFit="1" customWidth="1"/>
    <col min="9225" max="9225" width="9.33203125" style="137"/>
    <col min="9226" max="9226" width="35.83203125" style="137" customWidth="1"/>
    <col min="9227" max="9227" width="35.83203125" style="137" bestFit="1" customWidth="1"/>
    <col min="9228" max="9474" width="9.33203125" style="137"/>
    <col min="9475" max="9475" width="31.6640625" style="137" customWidth="1"/>
    <col min="9476" max="9476" width="58" style="137" bestFit="1" customWidth="1"/>
    <col min="9477" max="9477" width="21.1640625" style="137" bestFit="1" customWidth="1"/>
    <col min="9478" max="9478" width="18.33203125" style="137" customWidth="1"/>
    <col min="9479" max="9479" width="26" style="137" bestFit="1" customWidth="1"/>
    <col min="9480" max="9480" width="35.83203125" style="137" bestFit="1" customWidth="1"/>
    <col min="9481" max="9481" width="9.33203125" style="137"/>
    <col min="9482" max="9482" width="35.83203125" style="137" customWidth="1"/>
    <col min="9483" max="9483" width="35.83203125" style="137" bestFit="1" customWidth="1"/>
    <col min="9484" max="9730" width="9.33203125" style="137"/>
    <col min="9731" max="9731" width="31.6640625" style="137" customWidth="1"/>
    <col min="9732" max="9732" width="58" style="137" bestFit="1" customWidth="1"/>
    <col min="9733" max="9733" width="21.1640625" style="137" bestFit="1" customWidth="1"/>
    <col min="9734" max="9734" width="18.33203125" style="137" customWidth="1"/>
    <col min="9735" max="9735" width="26" style="137" bestFit="1" customWidth="1"/>
    <col min="9736" max="9736" width="35.83203125" style="137" bestFit="1" customWidth="1"/>
    <col min="9737" max="9737" width="9.33203125" style="137"/>
    <col min="9738" max="9738" width="35.83203125" style="137" customWidth="1"/>
    <col min="9739" max="9739" width="35.83203125" style="137" bestFit="1" customWidth="1"/>
    <col min="9740" max="9986" width="9.33203125" style="137"/>
    <col min="9987" max="9987" width="31.6640625" style="137" customWidth="1"/>
    <col min="9988" max="9988" width="58" style="137" bestFit="1" customWidth="1"/>
    <col min="9989" max="9989" width="21.1640625" style="137" bestFit="1" customWidth="1"/>
    <col min="9990" max="9990" width="18.33203125" style="137" customWidth="1"/>
    <col min="9991" max="9991" width="26" style="137" bestFit="1" customWidth="1"/>
    <col min="9992" max="9992" width="35.83203125" style="137" bestFit="1" customWidth="1"/>
    <col min="9993" max="9993" width="9.33203125" style="137"/>
    <col min="9994" max="9994" width="35.83203125" style="137" customWidth="1"/>
    <col min="9995" max="9995" width="35.83203125" style="137" bestFit="1" customWidth="1"/>
    <col min="9996" max="10242" width="9.33203125" style="137"/>
    <col min="10243" max="10243" width="31.6640625" style="137" customWidth="1"/>
    <col min="10244" max="10244" width="58" style="137" bestFit="1" customWidth="1"/>
    <col min="10245" max="10245" width="21.1640625" style="137" bestFit="1" customWidth="1"/>
    <col min="10246" max="10246" width="18.33203125" style="137" customWidth="1"/>
    <col min="10247" max="10247" width="26" style="137" bestFit="1" customWidth="1"/>
    <col min="10248" max="10248" width="35.83203125" style="137" bestFit="1" customWidth="1"/>
    <col min="10249" max="10249" width="9.33203125" style="137"/>
    <col min="10250" max="10250" width="35.83203125" style="137" customWidth="1"/>
    <col min="10251" max="10251" width="35.83203125" style="137" bestFit="1" customWidth="1"/>
    <col min="10252" max="10498" width="9.33203125" style="137"/>
    <col min="10499" max="10499" width="31.6640625" style="137" customWidth="1"/>
    <col min="10500" max="10500" width="58" style="137" bestFit="1" customWidth="1"/>
    <col min="10501" max="10501" width="21.1640625" style="137" bestFit="1" customWidth="1"/>
    <col min="10502" max="10502" width="18.33203125" style="137" customWidth="1"/>
    <col min="10503" max="10503" width="26" style="137" bestFit="1" customWidth="1"/>
    <col min="10504" max="10504" width="35.83203125" style="137" bestFit="1" customWidth="1"/>
    <col min="10505" max="10505" width="9.33203125" style="137"/>
    <col min="10506" max="10506" width="35.83203125" style="137" customWidth="1"/>
    <col min="10507" max="10507" width="35.83203125" style="137" bestFit="1" customWidth="1"/>
    <col min="10508" max="10754" width="9.33203125" style="137"/>
    <col min="10755" max="10755" width="31.6640625" style="137" customWidth="1"/>
    <col min="10756" max="10756" width="58" style="137" bestFit="1" customWidth="1"/>
    <col min="10757" max="10757" width="21.1640625" style="137" bestFit="1" customWidth="1"/>
    <col min="10758" max="10758" width="18.33203125" style="137" customWidth="1"/>
    <col min="10759" max="10759" width="26" style="137" bestFit="1" customWidth="1"/>
    <col min="10760" max="10760" width="35.83203125" style="137" bestFit="1" customWidth="1"/>
    <col min="10761" max="10761" width="9.33203125" style="137"/>
    <col min="10762" max="10762" width="35.83203125" style="137" customWidth="1"/>
    <col min="10763" max="10763" width="35.83203125" style="137" bestFit="1" customWidth="1"/>
    <col min="10764" max="11010" width="9.33203125" style="137"/>
    <col min="11011" max="11011" width="31.6640625" style="137" customWidth="1"/>
    <col min="11012" max="11012" width="58" style="137" bestFit="1" customWidth="1"/>
    <col min="11013" max="11013" width="21.1640625" style="137" bestFit="1" customWidth="1"/>
    <col min="11014" max="11014" width="18.33203125" style="137" customWidth="1"/>
    <col min="11015" max="11015" width="26" style="137" bestFit="1" customWidth="1"/>
    <col min="11016" max="11016" width="35.83203125" style="137" bestFit="1" customWidth="1"/>
    <col min="11017" max="11017" width="9.33203125" style="137"/>
    <col min="11018" max="11018" width="35.83203125" style="137" customWidth="1"/>
    <col min="11019" max="11019" width="35.83203125" style="137" bestFit="1" customWidth="1"/>
    <col min="11020" max="11266" width="9.33203125" style="137"/>
    <col min="11267" max="11267" width="31.6640625" style="137" customWidth="1"/>
    <col min="11268" max="11268" width="58" style="137" bestFit="1" customWidth="1"/>
    <col min="11269" max="11269" width="21.1640625" style="137" bestFit="1" customWidth="1"/>
    <col min="11270" max="11270" width="18.33203125" style="137" customWidth="1"/>
    <col min="11271" max="11271" width="26" style="137" bestFit="1" customWidth="1"/>
    <col min="11272" max="11272" width="35.83203125" style="137" bestFit="1" customWidth="1"/>
    <col min="11273" max="11273" width="9.33203125" style="137"/>
    <col min="11274" max="11274" width="35.83203125" style="137" customWidth="1"/>
    <col min="11275" max="11275" width="35.83203125" style="137" bestFit="1" customWidth="1"/>
    <col min="11276" max="11522" width="9.33203125" style="137"/>
    <col min="11523" max="11523" width="31.6640625" style="137" customWidth="1"/>
    <col min="11524" max="11524" width="58" style="137" bestFit="1" customWidth="1"/>
    <col min="11525" max="11525" width="21.1640625" style="137" bestFit="1" customWidth="1"/>
    <col min="11526" max="11526" width="18.33203125" style="137" customWidth="1"/>
    <col min="11527" max="11527" width="26" style="137" bestFit="1" customWidth="1"/>
    <col min="11528" max="11528" width="35.83203125" style="137" bestFit="1" customWidth="1"/>
    <col min="11529" max="11529" width="9.33203125" style="137"/>
    <col min="11530" max="11530" width="35.83203125" style="137" customWidth="1"/>
    <col min="11531" max="11531" width="35.83203125" style="137" bestFit="1" customWidth="1"/>
    <col min="11532" max="11778" width="9.33203125" style="137"/>
    <col min="11779" max="11779" width="31.6640625" style="137" customWidth="1"/>
    <col min="11780" max="11780" width="58" style="137" bestFit="1" customWidth="1"/>
    <col min="11781" max="11781" width="21.1640625" style="137" bestFit="1" customWidth="1"/>
    <col min="11782" max="11782" width="18.33203125" style="137" customWidth="1"/>
    <col min="11783" max="11783" width="26" style="137" bestFit="1" customWidth="1"/>
    <col min="11784" max="11784" width="35.83203125" style="137" bestFit="1" customWidth="1"/>
    <col min="11785" max="11785" width="9.33203125" style="137"/>
    <col min="11786" max="11786" width="35.83203125" style="137" customWidth="1"/>
    <col min="11787" max="11787" width="35.83203125" style="137" bestFit="1" customWidth="1"/>
    <col min="11788" max="12034" width="9.33203125" style="137"/>
    <col min="12035" max="12035" width="31.6640625" style="137" customWidth="1"/>
    <col min="12036" max="12036" width="58" style="137" bestFit="1" customWidth="1"/>
    <col min="12037" max="12037" width="21.1640625" style="137" bestFit="1" customWidth="1"/>
    <col min="12038" max="12038" width="18.33203125" style="137" customWidth="1"/>
    <col min="12039" max="12039" width="26" style="137" bestFit="1" customWidth="1"/>
    <col min="12040" max="12040" width="35.83203125" style="137" bestFit="1" customWidth="1"/>
    <col min="12041" max="12041" width="9.33203125" style="137"/>
    <col min="12042" max="12042" width="35.83203125" style="137" customWidth="1"/>
    <col min="12043" max="12043" width="35.83203125" style="137" bestFit="1" customWidth="1"/>
    <col min="12044" max="12290" width="9.33203125" style="137"/>
    <col min="12291" max="12291" width="31.6640625" style="137" customWidth="1"/>
    <col min="12292" max="12292" width="58" style="137" bestFit="1" customWidth="1"/>
    <col min="12293" max="12293" width="21.1640625" style="137" bestFit="1" customWidth="1"/>
    <col min="12294" max="12294" width="18.33203125" style="137" customWidth="1"/>
    <col min="12295" max="12295" width="26" style="137" bestFit="1" customWidth="1"/>
    <col min="12296" max="12296" width="35.83203125" style="137" bestFit="1" customWidth="1"/>
    <col min="12297" max="12297" width="9.33203125" style="137"/>
    <col min="12298" max="12298" width="35.83203125" style="137" customWidth="1"/>
    <col min="12299" max="12299" width="35.83203125" style="137" bestFit="1" customWidth="1"/>
    <col min="12300" max="12546" width="9.33203125" style="137"/>
    <col min="12547" max="12547" width="31.6640625" style="137" customWidth="1"/>
    <col min="12548" max="12548" width="58" style="137" bestFit="1" customWidth="1"/>
    <col min="12549" max="12549" width="21.1640625" style="137" bestFit="1" customWidth="1"/>
    <col min="12550" max="12550" width="18.33203125" style="137" customWidth="1"/>
    <col min="12551" max="12551" width="26" style="137" bestFit="1" customWidth="1"/>
    <col min="12552" max="12552" width="35.83203125" style="137" bestFit="1" customWidth="1"/>
    <col min="12553" max="12553" width="9.33203125" style="137"/>
    <col min="12554" max="12554" width="35.83203125" style="137" customWidth="1"/>
    <col min="12555" max="12555" width="35.83203125" style="137" bestFit="1" customWidth="1"/>
    <col min="12556" max="12802" width="9.33203125" style="137"/>
    <col min="12803" max="12803" width="31.6640625" style="137" customWidth="1"/>
    <col min="12804" max="12804" width="58" style="137" bestFit="1" customWidth="1"/>
    <col min="12805" max="12805" width="21.1640625" style="137" bestFit="1" customWidth="1"/>
    <col min="12806" max="12806" width="18.33203125" style="137" customWidth="1"/>
    <col min="12807" max="12807" width="26" style="137" bestFit="1" customWidth="1"/>
    <col min="12808" max="12808" width="35.83203125" style="137" bestFit="1" customWidth="1"/>
    <col min="12809" max="12809" width="9.33203125" style="137"/>
    <col min="12810" max="12810" width="35.83203125" style="137" customWidth="1"/>
    <col min="12811" max="12811" width="35.83203125" style="137" bestFit="1" customWidth="1"/>
    <col min="12812" max="13058" width="9.33203125" style="137"/>
    <col min="13059" max="13059" width="31.6640625" style="137" customWidth="1"/>
    <col min="13060" max="13060" width="58" style="137" bestFit="1" customWidth="1"/>
    <col min="13061" max="13061" width="21.1640625" style="137" bestFit="1" customWidth="1"/>
    <col min="13062" max="13062" width="18.33203125" style="137" customWidth="1"/>
    <col min="13063" max="13063" width="26" style="137" bestFit="1" customWidth="1"/>
    <col min="13064" max="13064" width="35.83203125" style="137" bestFit="1" customWidth="1"/>
    <col min="13065" max="13065" width="9.33203125" style="137"/>
    <col min="13066" max="13066" width="35.83203125" style="137" customWidth="1"/>
    <col min="13067" max="13067" width="35.83203125" style="137" bestFit="1" customWidth="1"/>
    <col min="13068" max="13314" width="9.33203125" style="137"/>
    <col min="13315" max="13315" width="31.6640625" style="137" customWidth="1"/>
    <col min="13316" max="13316" width="58" style="137" bestFit="1" customWidth="1"/>
    <col min="13317" max="13317" width="21.1640625" style="137" bestFit="1" customWidth="1"/>
    <col min="13318" max="13318" width="18.33203125" style="137" customWidth="1"/>
    <col min="13319" max="13319" width="26" style="137" bestFit="1" customWidth="1"/>
    <col min="13320" max="13320" width="35.83203125" style="137" bestFit="1" customWidth="1"/>
    <col min="13321" max="13321" width="9.33203125" style="137"/>
    <col min="13322" max="13322" width="35.83203125" style="137" customWidth="1"/>
    <col min="13323" max="13323" width="35.83203125" style="137" bestFit="1" customWidth="1"/>
    <col min="13324" max="13570" width="9.33203125" style="137"/>
    <col min="13571" max="13571" width="31.6640625" style="137" customWidth="1"/>
    <col min="13572" max="13572" width="58" style="137" bestFit="1" customWidth="1"/>
    <col min="13573" max="13573" width="21.1640625" style="137" bestFit="1" customWidth="1"/>
    <col min="13574" max="13574" width="18.33203125" style="137" customWidth="1"/>
    <col min="13575" max="13575" width="26" style="137" bestFit="1" customWidth="1"/>
    <col min="13576" max="13576" width="35.83203125" style="137" bestFit="1" customWidth="1"/>
    <col min="13577" max="13577" width="9.33203125" style="137"/>
    <col min="13578" max="13578" width="35.83203125" style="137" customWidth="1"/>
    <col min="13579" max="13579" width="35.83203125" style="137" bestFit="1" customWidth="1"/>
    <col min="13580" max="13826" width="9.33203125" style="137"/>
    <col min="13827" max="13827" width="31.6640625" style="137" customWidth="1"/>
    <col min="13828" max="13828" width="58" style="137" bestFit="1" customWidth="1"/>
    <col min="13829" max="13829" width="21.1640625" style="137" bestFit="1" customWidth="1"/>
    <col min="13830" max="13830" width="18.33203125" style="137" customWidth="1"/>
    <col min="13831" max="13831" width="26" style="137" bestFit="1" customWidth="1"/>
    <col min="13832" max="13832" width="35.83203125" style="137" bestFit="1" customWidth="1"/>
    <col min="13833" max="13833" width="9.33203125" style="137"/>
    <col min="13834" max="13834" width="35.83203125" style="137" customWidth="1"/>
    <col min="13835" max="13835" width="35.83203125" style="137" bestFit="1" customWidth="1"/>
    <col min="13836" max="14082" width="9.33203125" style="137"/>
    <col min="14083" max="14083" width="31.6640625" style="137" customWidth="1"/>
    <col min="14084" max="14084" width="58" style="137" bestFit="1" customWidth="1"/>
    <col min="14085" max="14085" width="21.1640625" style="137" bestFit="1" customWidth="1"/>
    <col min="14086" max="14086" width="18.33203125" style="137" customWidth="1"/>
    <col min="14087" max="14087" width="26" style="137" bestFit="1" customWidth="1"/>
    <col min="14088" max="14088" width="35.83203125" style="137" bestFit="1" customWidth="1"/>
    <col min="14089" max="14089" width="9.33203125" style="137"/>
    <col min="14090" max="14090" width="35.83203125" style="137" customWidth="1"/>
    <col min="14091" max="14091" width="35.83203125" style="137" bestFit="1" customWidth="1"/>
    <col min="14092" max="14338" width="9.33203125" style="137"/>
    <col min="14339" max="14339" width="31.6640625" style="137" customWidth="1"/>
    <col min="14340" max="14340" width="58" style="137" bestFit="1" customWidth="1"/>
    <col min="14341" max="14341" width="21.1640625" style="137" bestFit="1" customWidth="1"/>
    <col min="14342" max="14342" width="18.33203125" style="137" customWidth="1"/>
    <col min="14343" max="14343" width="26" style="137" bestFit="1" customWidth="1"/>
    <col min="14344" max="14344" width="35.83203125" style="137" bestFit="1" customWidth="1"/>
    <col min="14345" max="14345" width="9.33203125" style="137"/>
    <col min="14346" max="14346" width="35.83203125" style="137" customWidth="1"/>
    <col min="14347" max="14347" width="35.83203125" style="137" bestFit="1" customWidth="1"/>
    <col min="14348" max="14594" width="9.33203125" style="137"/>
    <col min="14595" max="14595" width="31.6640625" style="137" customWidth="1"/>
    <col min="14596" max="14596" width="58" style="137" bestFit="1" customWidth="1"/>
    <col min="14597" max="14597" width="21.1640625" style="137" bestFit="1" customWidth="1"/>
    <col min="14598" max="14598" width="18.33203125" style="137" customWidth="1"/>
    <col min="14599" max="14599" width="26" style="137" bestFit="1" customWidth="1"/>
    <col min="14600" max="14600" width="35.83203125" style="137" bestFit="1" customWidth="1"/>
    <col min="14601" max="14601" width="9.33203125" style="137"/>
    <col min="14602" max="14602" width="35.83203125" style="137" customWidth="1"/>
    <col min="14603" max="14603" width="35.83203125" style="137" bestFit="1" customWidth="1"/>
    <col min="14604" max="14850" width="9.33203125" style="137"/>
    <col min="14851" max="14851" width="31.6640625" style="137" customWidth="1"/>
    <col min="14852" max="14852" width="58" style="137" bestFit="1" customWidth="1"/>
    <col min="14853" max="14853" width="21.1640625" style="137" bestFit="1" customWidth="1"/>
    <col min="14854" max="14854" width="18.33203125" style="137" customWidth="1"/>
    <col min="14855" max="14855" width="26" style="137" bestFit="1" customWidth="1"/>
    <col min="14856" max="14856" width="35.83203125" style="137" bestFit="1" customWidth="1"/>
    <col min="14857" max="14857" width="9.33203125" style="137"/>
    <col min="14858" max="14858" width="35.83203125" style="137" customWidth="1"/>
    <col min="14859" max="14859" width="35.83203125" style="137" bestFit="1" customWidth="1"/>
    <col min="14860" max="15106" width="9.33203125" style="137"/>
    <col min="15107" max="15107" width="31.6640625" style="137" customWidth="1"/>
    <col min="15108" max="15108" width="58" style="137" bestFit="1" customWidth="1"/>
    <col min="15109" max="15109" width="21.1640625" style="137" bestFit="1" customWidth="1"/>
    <col min="15110" max="15110" width="18.33203125" style="137" customWidth="1"/>
    <col min="15111" max="15111" width="26" style="137" bestFit="1" customWidth="1"/>
    <col min="15112" max="15112" width="35.83203125" style="137" bestFit="1" customWidth="1"/>
    <col min="15113" max="15113" width="9.33203125" style="137"/>
    <col min="15114" max="15114" width="35.83203125" style="137" customWidth="1"/>
    <col min="15115" max="15115" width="35.83203125" style="137" bestFit="1" customWidth="1"/>
    <col min="15116" max="15362" width="9.33203125" style="137"/>
    <col min="15363" max="15363" width="31.6640625" style="137" customWidth="1"/>
    <col min="15364" max="15364" width="58" style="137" bestFit="1" customWidth="1"/>
    <col min="15365" max="15365" width="21.1640625" style="137" bestFit="1" customWidth="1"/>
    <col min="15366" max="15366" width="18.33203125" style="137" customWidth="1"/>
    <col min="15367" max="15367" width="26" style="137" bestFit="1" customWidth="1"/>
    <col min="15368" max="15368" width="35.83203125" style="137" bestFit="1" customWidth="1"/>
    <col min="15369" max="15369" width="9.33203125" style="137"/>
    <col min="15370" max="15370" width="35.83203125" style="137" customWidth="1"/>
    <col min="15371" max="15371" width="35.83203125" style="137" bestFit="1" customWidth="1"/>
    <col min="15372" max="15618" width="9.33203125" style="137"/>
    <col min="15619" max="15619" width="31.6640625" style="137" customWidth="1"/>
    <col min="15620" max="15620" width="58" style="137" bestFit="1" customWidth="1"/>
    <col min="15621" max="15621" width="21.1640625" style="137" bestFit="1" customWidth="1"/>
    <col min="15622" max="15622" width="18.33203125" style="137" customWidth="1"/>
    <col min="15623" max="15623" width="26" style="137" bestFit="1" customWidth="1"/>
    <col min="15624" max="15624" width="35.83203125" style="137" bestFit="1" customWidth="1"/>
    <col min="15625" max="15625" width="9.33203125" style="137"/>
    <col min="15626" max="15626" width="35.83203125" style="137" customWidth="1"/>
    <col min="15627" max="15627" width="35.83203125" style="137" bestFit="1" customWidth="1"/>
    <col min="15628" max="15874" width="9.33203125" style="137"/>
    <col min="15875" max="15875" width="31.6640625" style="137" customWidth="1"/>
    <col min="15876" max="15876" width="58" style="137" bestFit="1" customWidth="1"/>
    <col min="15877" max="15877" width="21.1640625" style="137" bestFit="1" customWidth="1"/>
    <col min="15878" max="15878" width="18.33203125" style="137" customWidth="1"/>
    <col min="15879" max="15879" width="26" style="137" bestFit="1" customWidth="1"/>
    <col min="15880" max="15880" width="35.83203125" style="137" bestFit="1" customWidth="1"/>
    <col min="15881" max="15881" width="9.33203125" style="137"/>
    <col min="15882" max="15882" width="35.83203125" style="137" customWidth="1"/>
    <col min="15883" max="15883" width="35.83203125" style="137" bestFit="1" customWidth="1"/>
    <col min="15884" max="16130" width="9.33203125" style="137"/>
    <col min="16131" max="16131" width="31.6640625" style="137" customWidth="1"/>
    <col min="16132" max="16132" width="58" style="137" bestFit="1" customWidth="1"/>
    <col min="16133" max="16133" width="21.1640625" style="137" bestFit="1" customWidth="1"/>
    <col min="16134" max="16134" width="18.33203125" style="137" customWidth="1"/>
    <col min="16135" max="16135" width="26" style="137" bestFit="1" customWidth="1"/>
    <col min="16136" max="16136" width="35.83203125" style="137" bestFit="1" customWidth="1"/>
    <col min="16137" max="16137" width="9.33203125" style="137"/>
    <col min="16138" max="16138" width="35.83203125" style="137" customWidth="1"/>
    <col min="16139" max="16139" width="35.83203125" style="137" bestFit="1" customWidth="1"/>
    <col min="16140" max="16384" width="9.33203125" style="137"/>
  </cols>
  <sheetData>
    <row r="1" spans="1:14" x14ac:dyDescent="0.2">
      <c r="A1" s="522">
        <v>1</v>
      </c>
      <c r="D1" s="522">
        <v>2</v>
      </c>
      <c r="E1" s="522">
        <v>3</v>
      </c>
      <c r="F1" s="137">
        <v>4</v>
      </c>
      <c r="G1" s="137">
        <v>5</v>
      </c>
      <c r="H1" s="137">
        <v>6</v>
      </c>
      <c r="I1" s="137">
        <v>7</v>
      </c>
      <c r="J1" s="137">
        <v>8</v>
      </c>
      <c r="K1" s="137">
        <v>9</v>
      </c>
    </row>
    <row r="3" spans="1:14" ht="14.25" x14ac:dyDescent="0.2">
      <c r="A3" s="523" t="s">
        <v>1512</v>
      </c>
      <c r="B3" s="523"/>
      <c r="C3" s="523"/>
      <c r="D3" s="523" t="s">
        <v>1513</v>
      </c>
      <c r="E3" s="523" t="s">
        <v>1514</v>
      </c>
      <c r="H3" s="524" t="s">
        <v>671</v>
      </c>
    </row>
    <row r="4" spans="1:14" ht="25.5" x14ac:dyDescent="0.2">
      <c r="F4" s="524" t="s">
        <v>1515</v>
      </c>
      <c r="G4" s="524" t="s">
        <v>1516</v>
      </c>
      <c r="H4" s="524" t="s">
        <v>1517</v>
      </c>
      <c r="J4" s="525" t="s">
        <v>1518</v>
      </c>
      <c r="K4" s="524" t="s">
        <v>672</v>
      </c>
    </row>
    <row r="5" spans="1:14" x14ac:dyDescent="0.2">
      <c r="A5" s="526"/>
      <c r="B5" s="527"/>
      <c r="C5" s="527"/>
      <c r="D5" s="528"/>
      <c r="E5" s="529" t="s">
        <v>1519</v>
      </c>
      <c r="F5" s="529" t="s">
        <v>1520</v>
      </c>
      <c r="G5" s="529" t="s">
        <v>1521</v>
      </c>
      <c r="H5" s="530" t="s">
        <v>1522</v>
      </c>
      <c r="I5" s="522"/>
      <c r="J5" s="530" t="s">
        <v>1522</v>
      </c>
      <c r="K5" s="530"/>
    </row>
    <row r="6" spans="1:14" ht="14.25" x14ac:dyDescent="0.2">
      <c r="A6" s="523" t="s">
        <v>1523</v>
      </c>
      <c r="B6" s="523"/>
      <c r="C6" s="523"/>
      <c r="D6" s="523" t="s">
        <v>1524</v>
      </c>
      <c r="E6" s="531"/>
      <c r="F6" s="531"/>
      <c r="G6" s="531"/>
      <c r="H6" s="531"/>
      <c r="I6" s="522"/>
      <c r="J6" s="531"/>
      <c r="K6" s="531"/>
    </row>
    <row r="7" spans="1:14" ht="14.25" x14ac:dyDescent="0.2">
      <c r="A7" s="523" t="s">
        <v>1525</v>
      </c>
      <c r="B7" s="532">
        <v>10</v>
      </c>
      <c r="C7" s="523"/>
      <c r="D7" s="523" t="s">
        <v>112</v>
      </c>
      <c r="E7" s="533">
        <v>0</v>
      </c>
      <c r="F7" s="534">
        <v>4460.75</v>
      </c>
      <c r="G7" s="535">
        <v>8446</v>
      </c>
      <c r="H7" s="536">
        <v>3985.25</v>
      </c>
      <c r="J7" s="536">
        <v>38512.859999999986</v>
      </c>
      <c r="K7" s="536">
        <v>34527.609999999986</v>
      </c>
      <c r="M7" s="137">
        <v>34527.324929141672</v>
      </c>
      <c r="N7" s="537">
        <v>-0.28507085831370205</v>
      </c>
    </row>
    <row r="8" spans="1:14" ht="14.25" x14ac:dyDescent="0.2">
      <c r="A8" s="523" t="s">
        <v>1526</v>
      </c>
      <c r="B8" s="532">
        <v>11</v>
      </c>
      <c r="C8" s="523"/>
      <c r="D8" s="523" t="s">
        <v>1527</v>
      </c>
      <c r="E8" s="533">
        <v>0</v>
      </c>
      <c r="F8" s="534">
        <v>-4978.75</v>
      </c>
      <c r="G8" s="535">
        <v>11110</v>
      </c>
      <c r="H8" s="536">
        <v>16088.75</v>
      </c>
      <c r="J8" s="536">
        <v>108493.52999999997</v>
      </c>
      <c r="K8" s="536">
        <v>92404.77999999997</v>
      </c>
      <c r="M8" s="137">
        <v>92404.423669148528</v>
      </c>
      <c r="N8" s="537">
        <v>-0.35633085144218057</v>
      </c>
    </row>
    <row r="9" spans="1:14" ht="14.25" x14ac:dyDescent="0.2">
      <c r="A9" s="523" t="s">
        <v>1528</v>
      </c>
      <c r="B9" s="532">
        <v>12</v>
      </c>
      <c r="C9" s="523"/>
      <c r="D9" s="523" t="s">
        <v>116</v>
      </c>
      <c r="E9" s="533">
        <v>0</v>
      </c>
      <c r="F9" s="534">
        <v>660.5</v>
      </c>
      <c r="G9" s="535">
        <v>5362</v>
      </c>
      <c r="H9" s="536">
        <v>4701.5</v>
      </c>
      <c r="J9" s="536">
        <v>79431.12</v>
      </c>
      <c r="K9" s="536">
        <v>74729.62</v>
      </c>
      <c r="M9" s="137">
        <v>74730.102818404208</v>
      </c>
      <c r="N9" s="537">
        <v>0.48281840421259403</v>
      </c>
    </row>
    <row r="10" spans="1:14" ht="14.25" x14ac:dyDescent="0.2">
      <c r="A10" s="523" t="s">
        <v>1529</v>
      </c>
      <c r="B10" s="532">
        <v>17</v>
      </c>
      <c r="C10" s="523"/>
      <c r="D10" s="523" t="s">
        <v>1530</v>
      </c>
      <c r="E10" s="533">
        <v>0</v>
      </c>
      <c r="F10" s="534">
        <v>-826.72</v>
      </c>
      <c r="G10" s="535">
        <v>6783</v>
      </c>
      <c r="H10" s="536">
        <v>7609.72</v>
      </c>
      <c r="J10" s="536">
        <v>126777.44999999995</v>
      </c>
      <c r="K10" s="536">
        <v>119167.72999999995</v>
      </c>
      <c r="M10" s="137">
        <v>119167.69039781787</v>
      </c>
      <c r="N10" s="537">
        <v>-3.9602182077942416E-2</v>
      </c>
    </row>
    <row r="11" spans="1:14" ht="14.25" x14ac:dyDescent="0.2">
      <c r="A11" s="523" t="s">
        <v>1531</v>
      </c>
      <c r="B11" s="532">
        <v>19</v>
      </c>
      <c r="C11" s="523"/>
      <c r="D11" s="523" t="s">
        <v>1532</v>
      </c>
      <c r="E11" s="533">
        <v>0</v>
      </c>
      <c r="F11" s="534">
        <v>4672.5</v>
      </c>
      <c r="G11" s="535">
        <v>12480</v>
      </c>
      <c r="H11" s="536">
        <v>7807.5</v>
      </c>
      <c r="J11" s="536">
        <v>112240.44999999995</v>
      </c>
      <c r="K11" s="536">
        <v>104432.94999999995</v>
      </c>
      <c r="M11" s="137">
        <v>104432.55271579698</v>
      </c>
      <c r="N11" s="537">
        <v>-0.3972842029761523</v>
      </c>
    </row>
    <row r="12" spans="1:14" ht="14.25" x14ac:dyDescent="0.2">
      <c r="A12" s="523" t="s">
        <v>1533</v>
      </c>
      <c r="B12" s="532">
        <v>20</v>
      </c>
      <c r="C12" s="523"/>
      <c r="D12" s="523" t="s">
        <v>1534</v>
      </c>
      <c r="E12" s="533">
        <v>0</v>
      </c>
      <c r="F12" s="534">
        <v>-4100.72</v>
      </c>
      <c r="G12" s="535">
        <v>2474</v>
      </c>
      <c r="H12" s="536">
        <v>6574.72</v>
      </c>
      <c r="J12" s="536">
        <v>22240.199999999983</v>
      </c>
      <c r="K12" s="536">
        <v>15665.479999999981</v>
      </c>
      <c r="M12" s="137">
        <v>15665.922383607074</v>
      </c>
      <c r="N12" s="537">
        <v>0.44238360709277913</v>
      </c>
    </row>
    <row r="13" spans="1:14" ht="14.25" x14ac:dyDescent="0.2">
      <c r="A13" s="523" t="s">
        <v>1535</v>
      </c>
      <c r="B13" s="532">
        <v>22</v>
      </c>
      <c r="C13" s="523"/>
      <c r="D13" s="523" t="s">
        <v>1536</v>
      </c>
      <c r="E13" s="533">
        <v>0</v>
      </c>
      <c r="F13" s="534">
        <v>0</v>
      </c>
      <c r="G13" s="535">
        <v>6218</v>
      </c>
      <c r="H13" s="536">
        <v>6218</v>
      </c>
      <c r="J13" s="536">
        <v>76642.419999999984</v>
      </c>
      <c r="K13" s="536">
        <v>70424.419999999984</v>
      </c>
      <c r="M13" s="137">
        <v>70424.559787233826</v>
      </c>
      <c r="N13" s="537">
        <v>0.13978723384207115</v>
      </c>
    </row>
    <row r="14" spans="1:14" ht="14.25" x14ac:dyDescent="0.2">
      <c r="A14" s="523" t="s">
        <v>1537</v>
      </c>
      <c r="B14" s="532">
        <v>23</v>
      </c>
      <c r="C14" s="523"/>
      <c r="D14" s="523" t="s">
        <v>1538</v>
      </c>
      <c r="E14" s="533">
        <v>0</v>
      </c>
      <c r="F14" s="534">
        <v>3967.39</v>
      </c>
      <c r="G14" s="535">
        <v>4326</v>
      </c>
      <c r="H14" s="536">
        <v>358.61000000000013</v>
      </c>
      <c r="J14" s="536">
        <v>-5556.0200000000186</v>
      </c>
      <c r="K14" s="536">
        <v>-5914.6300000000192</v>
      </c>
      <c r="M14" s="137">
        <v>-5914.4707692312659</v>
      </c>
      <c r="N14" s="537">
        <v>0.15923076875333209</v>
      </c>
    </row>
    <row r="15" spans="1:14" ht="14.25" x14ac:dyDescent="0.2">
      <c r="A15" s="523" t="s">
        <v>1539</v>
      </c>
      <c r="B15" s="532">
        <v>25</v>
      </c>
      <c r="C15" s="523"/>
      <c r="D15" s="523" t="s">
        <v>1540</v>
      </c>
      <c r="E15" s="533">
        <v>0</v>
      </c>
      <c r="F15" s="534">
        <v>0</v>
      </c>
      <c r="G15" s="535">
        <v>0</v>
      </c>
      <c r="H15" s="536">
        <v>0</v>
      </c>
      <c r="J15" s="536">
        <v>88433.679999999935</v>
      </c>
      <c r="K15" s="536">
        <v>88433.679999999935</v>
      </c>
      <c r="M15" s="137">
        <v>88434.127996948664</v>
      </c>
      <c r="N15" s="537">
        <v>0.44799694872926921</v>
      </c>
    </row>
    <row r="16" spans="1:14" ht="14.25" x14ac:dyDescent="0.2">
      <c r="A16" s="523" t="s">
        <v>1541</v>
      </c>
      <c r="B16" s="532">
        <v>26</v>
      </c>
      <c r="C16" s="523"/>
      <c r="D16" s="523" t="s">
        <v>1542</v>
      </c>
      <c r="E16" s="533">
        <v>0</v>
      </c>
      <c r="F16" s="534">
        <v>2167.4499999999998</v>
      </c>
      <c r="G16" s="535">
        <v>8996</v>
      </c>
      <c r="H16" s="536">
        <v>6828.55</v>
      </c>
      <c r="J16" s="536">
        <v>11503.609999999986</v>
      </c>
      <c r="K16" s="536">
        <v>4675.0599999999858</v>
      </c>
      <c r="M16" s="137">
        <v>4675.4863270905335</v>
      </c>
      <c r="N16" s="537">
        <v>0.42632709054760198</v>
      </c>
    </row>
    <row r="17" spans="1:14" ht="14.25" x14ac:dyDescent="0.2">
      <c r="A17" s="523" t="s">
        <v>1543</v>
      </c>
      <c r="B17" s="532">
        <v>29</v>
      </c>
      <c r="C17" s="523"/>
      <c r="D17" s="523" t="s">
        <v>651</v>
      </c>
      <c r="E17" s="533">
        <v>0</v>
      </c>
      <c r="F17" s="534">
        <v>-2000.3</v>
      </c>
      <c r="G17" s="535">
        <v>9341</v>
      </c>
      <c r="H17" s="536">
        <v>11341.3</v>
      </c>
      <c r="J17" s="536">
        <v>77784.719999999972</v>
      </c>
      <c r="K17" s="536">
        <v>66443.419999999969</v>
      </c>
      <c r="M17" s="137">
        <v>66443.351094621466</v>
      </c>
      <c r="N17" s="537">
        <v>-6.8905378502677195E-2</v>
      </c>
    </row>
    <row r="18" spans="1:14" ht="14.25" x14ac:dyDescent="0.2">
      <c r="A18" s="523" t="s">
        <v>1544</v>
      </c>
      <c r="B18" s="532">
        <v>31</v>
      </c>
      <c r="C18" s="523"/>
      <c r="D18" s="523" t="s">
        <v>1545</v>
      </c>
      <c r="E18" s="533">
        <v>0</v>
      </c>
      <c r="F18" s="534">
        <v>0</v>
      </c>
      <c r="G18" s="535">
        <v>0</v>
      </c>
      <c r="H18" s="536">
        <v>0</v>
      </c>
      <c r="J18" s="536">
        <v>39876.790000000037</v>
      </c>
      <c r="K18" s="536">
        <v>39876.790000000037</v>
      </c>
      <c r="M18" s="137">
        <v>39876.842640988296</v>
      </c>
      <c r="N18" s="537">
        <v>5.2640988258644938E-2</v>
      </c>
    </row>
    <row r="19" spans="1:14" ht="14.25" x14ac:dyDescent="0.2">
      <c r="A19" s="523" t="s">
        <v>1546</v>
      </c>
      <c r="B19" s="532">
        <v>35</v>
      </c>
      <c r="C19" s="523"/>
      <c r="D19" s="523" t="s">
        <v>1547</v>
      </c>
      <c r="E19" s="533">
        <v>0</v>
      </c>
      <c r="F19" s="534">
        <v>0</v>
      </c>
      <c r="G19" s="535">
        <v>0</v>
      </c>
      <c r="H19" s="536">
        <v>0</v>
      </c>
      <c r="J19" s="536">
        <v>165429.06000000006</v>
      </c>
      <c r="K19" s="536">
        <v>165429.06000000006</v>
      </c>
      <c r="M19" s="137">
        <v>164264.7625092247</v>
      </c>
      <c r="N19" s="537">
        <v>-1164.2974907753523</v>
      </c>
    </row>
    <row r="20" spans="1:14" ht="14.25" x14ac:dyDescent="0.2">
      <c r="A20" s="523" t="s">
        <v>1548</v>
      </c>
      <c r="B20" s="532">
        <v>36</v>
      </c>
      <c r="C20" s="523"/>
      <c r="D20" s="523" t="s">
        <v>1549</v>
      </c>
      <c r="E20" s="533">
        <v>0</v>
      </c>
      <c r="F20" s="534">
        <v>502.86</v>
      </c>
      <c r="G20" s="535">
        <v>11874</v>
      </c>
      <c r="H20" s="536">
        <v>11371.14</v>
      </c>
      <c r="J20" s="536">
        <v>129258.26000000001</v>
      </c>
      <c r="K20" s="536">
        <v>117887.12000000001</v>
      </c>
      <c r="M20" s="137">
        <v>117887.0906579679</v>
      </c>
      <c r="N20" s="537">
        <v>-2.9342032110434957E-2</v>
      </c>
    </row>
    <row r="21" spans="1:14" ht="14.25" x14ac:dyDescent="0.2">
      <c r="A21" s="523" t="s">
        <v>1550</v>
      </c>
      <c r="B21" s="532">
        <v>42</v>
      </c>
      <c r="C21" s="523"/>
      <c r="D21" s="523" t="s">
        <v>1551</v>
      </c>
      <c r="E21" s="533">
        <v>0</v>
      </c>
      <c r="F21" s="534">
        <v>-190.67000000000002</v>
      </c>
      <c r="G21" s="535">
        <v>8491</v>
      </c>
      <c r="H21" s="536">
        <v>8681.67</v>
      </c>
      <c r="J21" s="536">
        <v>66932.839999999967</v>
      </c>
      <c r="K21" s="536">
        <v>58251.169999999969</v>
      </c>
      <c r="M21" s="137">
        <v>58251.510052077298</v>
      </c>
      <c r="N21" s="537">
        <v>0.34005207732843701</v>
      </c>
    </row>
    <row r="22" spans="1:14" ht="14.25" x14ac:dyDescent="0.2">
      <c r="A22" s="523" t="s">
        <v>1552</v>
      </c>
      <c r="B22" s="532">
        <v>50</v>
      </c>
      <c r="C22" s="523"/>
      <c r="D22" s="523" t="s">
        <v>1553</v>
      </c>
      <c r="E22" s="533">
        <v>0</v>
      </c>
      <c r="F22" s="534">
        <v>3109.32</v>
      </c>
      <c r="G22" s="535">
        <v>23148</v>
      </c>
      <c r="H22" s="536">
        <v>20038.68</v>
      </c>
      <c r="J22" s="536">
        <v>69102.699999999953</v>
      </c>
      <c r="K22" s="536">
        <v>49064.019999999953</v>
      </c>
      <c r="M22" s="137">
        <v>49063.857242244645</v>
      </c>
      <c r="N22" s="537">
        <v>-0.16275775530812098</v>
      </c>
    </row>
    <row r="23" spans="1:14" ht="14.25" x14ac:dyDescent="0.2">
      <c r="A23" s="523" t="s">
        <v>1554</v>
      </c>
      <c r="B23" s="532">
        <v>56</v>
      </c>
      <c r="C23" s="523"/>
      <c r="D23" s="523" t="s">
        <v>1555</v>
      </c>
      <c r="E23" s="533">
        <v>0</v>
      </c>
      <c r="F23" s="534">
        <v>0</v>
      </c>
      <c r="G23" s="535">
        <v>0</v>
      </c>
      <c r="H23" s="536">
        <v>0</v>
      </c>
      <c r="J23" s="536">
        <v>111187.33000000002</v>
      </c>
      <c r="K23" s="536">
        <v>111187.33000000002</v>
      </c>
      <c r="M23" s="137">
        <v>111939.3855556752</v>
      </c>
      <c r="N23" s="537">
        <v>752.05555567517877</v>
      </c>
    </row>
    <row r="24" spans="1:14" ht="14.25" x14ac:dyDescent="0.2">
      <c r="A24" s="523" t="s">
        <v>1556</v>
      </c>
      <c r="B24" s="532">
        <v>65</v>
      </c>
      <c r="C24" s="523"/>
      <c r="D24" s="523" t="s">
        <v>1557</v>
      </c>
      <c r="E24" s="533">
        <v>0</v>
      </c>
      <c r="F24" s="534">
        <v>957.04</v>
      </c>
      <c r="G24" s="535">
        <v>1130</v>
      </c>
      <c r="H24" s="536">
        <v>172.96000000000004</v>
      </c>
      <c r="J24" s="536">
        <v>182382.77000000002</v>
      </c>
      <c r="K24" s="536">
        <v>182209.81000000003</v>
      </c>
      <c r="M24" s="137">
        <v>100127.87641520635</v>
      </c>
      <c r="N24" s="537">
        <v>-82081.933584793675</v>
      </c>
    </row>
    <row r="25" spans="1:14" ht="14.25" x14ac:dyDescent="0.2">
      <c r="A25" s="523" t="s">
        <v>1558</v>
      </c>
      <c r="B25" s="532">
        <v>68</v>
      </c>
      <c r="C25" s="523"/>
      <c r="D25" s="523" t="s">
        <v>184</v>
      </c>
      <c r="E25" s="533">
        <v>0</v>
      </c>
      <c r="F25" s="534">
        <v>-5546</v>
      </c>
      <c r="G25" s="535">
        <v>8226</v>
      </c>
      <c r="H25" s="536">
        <v>13772</v>
      </c>
      <c r="J25" s="536">
        <v>194365.70000000019</v>
      </c>
      <c r="K25" s="536">
        <v>180593.70000000019</v>
      </c>
      <c r="M25" s="137">
        <v>812718.52467911644</v>
      </c>
      <c r="N25" s="537">
        <v>632124.82467911625</v>
      </c>
    </row>
    <row r="26" spans="1:14" ht="14.25" x14ac:dyDescent="0.2">
      <c r="A26" s="523" t="s">
        <v>1559</v>
      </c>
      <c r="B26" s="532">
        <v>74</v>
      </c>
      <c r="C26" s="523"/>
      <c r="D26" s="523" t="s">
        <v>1560</v>
      </c>
      <c r="E26" s="533">
        <v>0</v>
      </c>
      <c r="F26" s="534">
        <v>-9337</v>
      </c>
      <c r="G26" s="535">
        <v>-2637</v>
      </c>
      <c r="H26" s="536">
        <v>6700</v>
      </c>
      <c r="J26" s="536">
        <v>147487.04000000004</v>
      </c>
      <c r="K26" s="536">
        <v>140787.04000000004</v>
      </c>
      <c r="M26" s="137">
        <v>140786.58383596223</v>
      </c>
      <c r="N26" s="537">
        <v>-0.4561640378087759</v>
      </c>
    </row>
    <row r="27" spans="1:14" ht="14.25" x14ac:dyDescent="0.2">
      <c r="A27" s="523" t="s">
        <v>1561</v>
      </c>
      <c r="B27" s="532">
        <v>75</v>
      </c>
      <c r="C27" s="523"/>
      <c r="D27" s="523" t="s">
        <v>193</v>
      </c>
      <c r="E27" s="533">
        <v>0</v>
      </c>
      <c r="F27" s="534">
        <v>1706.57</v>
      </c>
      <c r="G27" s="535">
        <v>32898</v>
      </c>
      <c r="H27" s="536">
        <v>31191.43</v>
      </c>
      <c r="J27" s="536">
        <v>90534.699999999953</v>
      </c>
      <c r="K27" s="536">
        <v>59343.269999999953</v>
      </c>
      <c r="M27" s="137">
        <v>59343.484985863674</v>
      </c>
      <c r="N27" s="537">
        <v>0.21498586372035788</v>
      </c>
    </row>
    <row r="28" spans="1:14" ht="14.25" x14ac:dyDescent="0.2">
      <c r="A28" s="523" t="s">
        <v>1562</v>
      </c>
      <c r="B28" s="532">
        <v>84</v>
      </c>
      <c r="C28" s="523"/>
      <c r="D28" s="523" t="s">
        <v>203</v>
      </c>
      <c r="E28" s="533">
        <v>0</v>
      </c>
      <c r="F28" s="534">
        <v>223.95000000000002</v>
      </c>
      <c r="G28" s="535">
        <v>534</v>
      </c>
      <c r="H28" s="536">
        <v>310.04999999999995</v>
      </c>
      <c r="J28" s="536">
        <v>39377</v>
      </c>
      <c r="K28" s="536">
        <v>39066.949999999997</v>
      </c>
      <c r="M28" s="137">
        <v>39066.882846299908</v>
      </c>
      <c r="N28" s="537">
        <v>-6.7153700088965707E-2</v>
      </c>
    </row>
    <row r="29" spans="1:14" ht="14.25" x14ac:dyDescent="0.2">
      <c r="A29" s="523" t="s">
        <v>1563</v>
      </c>
      <c r="B29" s="532">
        <v>96</v>
      </c>
      <c r="C29" s="523"/>
      <c r="D29" s="523" t="s">
        <v>211</v>
      </c>
      <c r="E29" s="533">
        <v>0</v>
      </c>
      <c r="F29" s="534">
        <v>-5294.72</v>
      </c>
      <c r="G29" s="535">
        <v>205</v>
      </c>
      <c r="H29" s="536">
        <v>5499.72</v>
      </c>
      <c r="J29" s="536">
        <v>78909</v>
      </c>
      <c r="K29" s="536">
        <v>73409.279999999999</v>
      </c>
      <c r="M29" s="137">
        <v>73409.211710909847</v>
      </c>
      <c r="N29" s="537">
        <v>-6.8289090151665732E-2</v>
      </c>
    </row>
    <row r="30" spans="1:14" ht="14.25" x14ac:dyDescent="0.2">
      <c r="A30" s="523" t="s">
        <v>1564</v>
      </c>
      <c r="B30" s="532">
        <v>97</v>
      </c>
      <c r="C30" s="523"/>
      <c r="D30" s="523" t="s">
        <v>213</v>
      </c>
      <c r="E30" s="533">
        <v>0</v>
      </c>
      <c r="F30" s="534">
        <v>1034.08</v>
      </c>
      <c r="G30" s="535">
        <v>3414</v>
      </c>
      <c r="H30" s="536">
        <v>2379.92</v>
      </c>
      <c r="J30" s="536">
        <v>-43530.599999999977</v>
      </c>
      <c r="K30" s="536">
        <v>-45910.519999999975</v>
      </c>
      <c r="M30" s="137">
        <v>-45910.775947482383</v>
      </c>
      <c r="N30" s="537">
        <v>-0.25594748240837362</v>
      </c>
    </row>
    <row r="31" spans="1:14" ht="14.25" x14ac:dyDescent="0.2">
      <c r="A31" s="523" t="s">
        <v>1565</v>
      </c>
      <c r="B31" s="532">
        <v>98</v>
      </c>
      <c r="C31" s="523"/>
      <c r="D31" s="523" t="s">
        <v>215</v>
      </c>
      <c r="E31" s="533">
        <v>0</v>
      </c>
      <c r="F31" s="534">
        <v>-1069.75</v>
      </c>
      <c r="G31" s="535">
        <v>-343</v>
      </c>
      <c r="H31" s="536">
        <v>726.75</v>
      </c>
      <c r="J31" s="536">
        <v>-25441.590000000026</v>
      </c>
      <c r="K31" s="536">
        <v>-26168.340000000026</v>
      </c>
      <c r="M31" s="137">
        <v>-26168.164959077316</v>
      </c>
      <c r="N31" s="537">
        <v>0.1750409227097407</v>
      </c>
    </row>
    <row r="32" spans="1:14" ht="14.25" x14ac:dyDescent="0.2">
      <c r="A32" s="523" t="s">
        <v>1566</v>
      </c>
      <c r="B32" s="532">
        <v>101</v>
      </c>
      <c r="C32" s="523"/>
      <c r="D32" s="523" t="s">
        <v>1567</v>
      </c>
      <c r="E32" s="533">
        <v>0</v>
      </c>
      <c r="F32" s="534">
        <v>1075.82</v>
      </c>
      <c r="G32" s="535">
        <v>1299</v>
      </c>
      <c r="H32" s="536">
        <v>223.18000000000006</v>
      </c>
      <c r="J32" s="536">
        <v>44913.339999999967</v>
      </c>
      <c r="K32" s="536">
        <v>44690.159999999967</v>
      </c>
      <c r="M32" s="137">
        <v>44690.596455126884</v>
      </c>
      <c r="N32" s="537">
        <v>0.43645512691728072</v>
      </c>
    </row>
    <row r="33" spans="1:14" ht="14.25" x14ac:dyDescent="0.2">
      <c r="A33" s="523" t="s">
        <v>1568</v>
      </c>
      <c r="B33" s="532">
        <v>102</v>
      </c>
      <c r="C33" s="523"/>
      <c r="D33" s="523" t="s">
        <v>1569</v>
      </c>
      <c r="E33" s="533">
        <v>0</v>
      </c>
      <c r="F33" s="534">
        <v>-3180.19</v>
      </c>
      <c r="G33" s="535">
        <v>19487</v>
      </c>
      <c r="H33" s="536">
        <v>22667.19</v>
      </c>
      <c r="J33" s="536">
        <v>168534.14999999997</v>
      </c>
      <c r="K33" s="536">
        <v>145866.95999999996</v>
      </c>
      <c r="M33" s="137">
        <v>145866.89198144875</v>
      </c>
      <c r="N33" s="537">
        <v>-6.8018551217392087E-2</v>
      </c>
    </row>
    <row r="34" spans="1:14" ht="14.25" x14ac:dyDescent="0.2">
      <c r="A34" s="523" t="s">
        <v>1570</v>
      </c>
      <c r="B34" s="532">
        <v>106</v>
      </c>
      <c r="C34" s="523"/>
      <c r="D34" s="523" t="s">
        <v>1571</v>
      </c>
      <c r="E34" s="533">
        <v>0</v>
      </c>
      <c r="F34" s="534">
        <v>1682.27</v>
      </c>
      <c r="G34" s="535">
        <v>2738</v>
      </c>
      <c r="H34" s="536">
        <v>1055.73</v>
      </c>
      <c r="J34" s="536">
        <v>44253.839999999967</v>
      </c>
      <c r="K34" s="536">
        <v>43198.109999999964</v>
      </c>
      <c r="M34" s="137">
        <v>43198.156656611362</v>
      </c>
      <c r="N34" s="537">
        <v>4.6656611397338565E-2</v>
      </c>
    </row>
    <row r="35" spans="1:14" ht="14.25" x14ac:dyDescent="0.2">
      <c r="A35" s="523" t="s">
        <v>1572</v>
      </c>
      <c r="B35" s="532">
        <v>110</v>
      </c>
      <c r="C35" s="523"/>
      <c r="D35" s="523" t="s">
        <v>1573</v>
      </c>
      <c r="E35" s="533">
        <v>0</v>
      </c>
      <c r="F35" s="534">
        <v>486.99</v>
      </c>
      <c r="G35" s="535">
        <v>2302</v>
      </c>
      <c r="H35" s="536">
        <v>1815.01</v>
      </c>
      <c r="J35" s="536">
        <v>24496.739999999991</v>
      </c>
      <c r="K35" s="536">
        <v>22681.729999999992</v>
      </c>
      <c r="M35" s="137">
        <v>22681.82821881969</v>
      </c>
      <c r="N35" s="537">
        <v>9.8218819697649451E-2</v>
      </c>
    </row>
    <row r="36" spans="1:14" ht="14.25" x14ac:dyDescent="0.2">
      <c r="A36" s="523" t="s">
        <v>1574</v>
      </c>
      <c r="B36" s="532">
        <v>112</v>
      </c>
      <c r="C36" s="523"/>
      <c r="D36" s="523" t="s">
        <v>1575</v>
      </c>
      <c r="E36" s="533">
        <v>0</v>
      </c>
      <c r="F36" s="534">
        <v>-3916.17</v>
      </c>
      <c r="G36" s="535">
        <v>9116</v>
      </c>
      <c r="H36" s="536">
        <v>13032.17</v>
      </c>
      <c r="J36" s="536">
        <v>100015.69</v>
      </c>
      <c r="K36" s="536">
        <v>86983.52</v>
      </c>
      <c r="M36" s="137">
        <v>86983.787186147238</v>
      </c>
      <c r="N36" s="537">
        <v>0.26718614723358769</v>
      </c>
    </row>
    <row r="37" spans="1:14" ht="14.25" x14ac:dyDescent="0.2">
      <c r="A37" s="523" t="s">
        <v>1576</v>
      </c>
      <c r="B37" s="532">
        <v>113</v>
      </c>
      <c r="C37" s="523"/>
      <c r="D37" s="523" t="s">
        <v>1577</v>
      </c>
      <c r="E37" s="533">
        <v>108.32000000000001</v>
      </c>
      <c r="F37" s="534">
        <v>4591.22</v>
      </c>
      <c r="G37" s="535">
        <v>9277</v>
      </c>
      <c r="H37" s="536">
        <v>4685.78</v>
      </c>
      <c r="J37" s="536">
        <v>80240.020000000019</v>
      </c>
      <c r="K37" s="536">
        <v>75554.24000000002</v>
      </c>
      <c r="M37" s="137">
        <v>75554.520726197399</v>
      </c>
      <c r="N37" s="537">
        <v>0.2807261973794084</v>
      </c>
    </row>
    <row r="38" spans="1:14" ht="14.25" x14ac:dyDescent="0.2">
      <c r="A38" s="523" t="s">
        <v>1578</v>
      </c>
      <c r="B38" s="532">
        <v>114</v>
      </c>
      <c r="C38" s="523"/>
      <c r="D38" s="523" t="s">
        <v>1579</v>
      </c>
      <c r="E38" s="533">
        <v>0</v>
      </c>
      <c r="F38" s="534">
        <v>-2324.8000000000002</v>
      </c>
      <c r="G38" s="535">
        <v>11400</v>
      </c>
      <c r="H38" s="536">
        <v>13724.8</v>
      </c>
      <c r="J38" s="536">
        <v>64128.369999999995</v>
      </c>
      <c r="K38" s="536">
        <v>50403.569999999992</v>
      </c>
      <c r="M38" s="137">
        <v>50403.555454545392</v>
      </c>
      <c r="N38" s="537">
        <v>-1.4545454600010999E-2</v>
      </c>
    </row>
    <row r="39" spans="1:14" ht="14.25" x14ac:dyDescent="0.2">
      <c r="A39" s="523" t="s">
        <v>1580</v>
      </c>
      <c r="B39" s="532">
        <v>115</v>
      </c>
      <c r="C39" s="523"/>
      <c r="D39" s="523" t="s">
        <v>227</v>
      </c>
      <c r="E39" s="533">
        <v>0</v>
      </c>
      <c r="F39" s="534">
        <v>-4597.54</v>
      </c>
      <c r="G39" s="535">
        <v>2270</v>
      </c>
      <c r="H39" s="536">
        <v>6867.54</v>
      </c>
      <c r="J39" s="536">
        <v>33668.270000000019</v>
      </c>
      <c r="K39" s="536">
        <v>26800.730000000018</v>
      </c>
      <c r="M39" s="137">
        <v>30346.065648267162</v>
      </c>
      <c r="N39" s="537">
        <v>3545.3356482671443</v>
      </c>
    </row>
    <row r="40" spans="1:14" ht="14.25" x14ac:dyDescent="0.2">
      <c r="A40" s="523" t="s">
        <v>1581</v>
      </c>
      <c r="B40" s="532">
        <v>157</v>
      </c>
      <c r="C40" s="523"/>
      <c r="D40" s="523" t="s">
        <v>231</v>
      </c>
      <c r="E40" s="533">
        <v>0</v>
      </c>
      <c r="F40" s="534">
        <v>8660.26</v>
      </c>
      <c r="G40" s="535">
        <v>9420</v>
      </c>
      <c r="H40" s="536">
        <v>759.73999999999978</v>
      </c>
      <c r="J40" s="536">
        <v>-162302.41000000015</v>
      </c>
      <c r="K40" s="536">
        <v>-163062.15000000014</v>
      </c>
      <c r="M40" s="137">
        <v>-163062.51122986712</v>
      </c>
      <c r="N40" s="537">
        <v>-0.36122986697591841</v>
      </c>
    </row>
    <row r="41" spans="1:14" ht="14.25" x14ac:dyDescent="0.2">
      <c r="A41" s="523" t="s">
        <v>1582</v>
      </c>
      <c r="B41" s="532">
        <v>176</v>
      </c>
      <c r="C41" s="523"/>
      <c r="D41" s="523" t="s">
        <v>1583</v>
      </c>
      <c r="E41" s="533">
        <v>146.54</v>
      </c>
      <c r="F41" s="534">
        <v>10786.87</v>
      </c>
      <c r="G41" s="535">
        <v>17645</v>
      </c>
      <c r="H41" s="536">
        <v>6858.1299999999992</v>
      </c>
      <c r="J41" s="536">
        <v>120186.73999999999</v>
      </c>
      <c r="K41" s="536">
        <v>113328.60999999999</v>
      </c>
      <c r="M41" s="137">
        <v>113328.87000000002</v>
      </c>
      <c r="N41" s="537">
        <v>0.26000000003841706</v>
      </c>
    </row>
    <row r="42" spans="1:14" ht="14.25" x14ac:dyDescent="0.2">
      <c r="A42" s="523" t="s">
        <v>1584</v>
      </c>
      <c r="B42" s="532">
        <v>187</v>
      </c>
      <c r="C42" s="523"/>
      <c r="D42" s="523" t="s">
        <v>1585</v>
      </c>
      <c r="E42" s="533">
        <v>0</v>
      </c>
      <c r="F42" s="534">
        <v>-772.5</v>
      </c>
      <c r="G42" s="535">
        <v>4541</v>
      </c>
      <c r="H42" s="536">
        <v>5313.5</v>
      </c>
      <c r="J42" s="536">
        <v>705251.09</v>
      </c>
      <c r="K42" s="536">
        <v>699937.59</v>
      </c>
      <c r="M42" s="137">
        <v>699937.69999999972</v>
      </c>
      <c r="N42" s="537">
        <v>0.10999999975319952</v>
      </c>
    </row>
    <row r="43" spans="1:14" ht="14.25" x14ac:dyDescent="0.2">
      <c r="A43" s="523" t="s">
        <v>1586</v>
      </c>
      <c r="B43" s="532">
        <v>189</v>
      </c>
      <c r="C43" s="523"/>
      <c r="D43" s="523" t="s">
        <v>1587</v>
      </c>
      <c r="E43" s="533">
        <v>0</v>
      </c>
      <c r="F43" s="534">
        <v>7603.63</v>
      </c>
      <c r="G43" s="535">
        <v>15117</v>
      </c>
      <c r="H43" s="536">
        <v>7513.37</v>
      </c>
      <c r="J43" s="536">
        <v>120614.55</v>
      </c>
      <c r="K43" s="536">
        <v>113101.18000000001</v>
      </c>
      <c r="M43" s="137">
        <v>113100.71000000005</v>
      </c>
      <c r="N43" s="537">
        <v>-0.46999999995750841</v>
      </c>
    </row>
    <row r="44" spans="1:14" ht="14.25" x14ac:dyDescent="0.2">
      <c r="A44" s="523" t="s">
        <v>1588</v>
      </c>
      <c r="B44" s="532">
        <v>190</v>
      </c>
      <c r="C44" s="523"/>
      <c r="D44" s="523" t="s">
        <v>1589</v>
      </c>
      <c r="E44" s="533">
        <v>335.88</v>
      </c>
      <c r="F44" s="534">
        <v>-2628.75</v>
      </c>
      <c r="G44" s="535">
        <v>12510</v>
      </c>
      <c r="H44" s="536">
        <v>15138.75</v>
      </c>
      <c r="J44" s="536">
        <v>92398.65</v>
      </c>
      <c r="K44" s="536">
        <v>77259.899999999994</v>
      </c>
      <c r="M44" s="137">
        <v>77259.999999999418</v>
      </c>
      <c r="N44" s="537">
        <v>9.9999999423744157E-2</v>
      </c>
    </row>
    <row r="45" spans="1:14" ht="14.25" x14ac:dyDescent="0.2">
      <c r="A45" s="523" t="s">
        <v>1590</v>
      </c>
      <c r="B45" s="532">
        <v>196</v>
      </c>
      <c r="C45" s="523"/>
      <c r="D45" s="523" t="s">
        <v>446</v>
      </c>
      <c r="E45" s="533">
        <v>0</v>
      </c>
      <c r="F45" s="534">
        <v>7991.63</v>
      </c>
      <c r="G45" s="535">
        <v>15069</v>
      </c>
      <c r="H45" s="536">
        <v>7077.37</v>
      </c>
      <c r="J45" s="536">
        <v>-2845.4300000000512</v>
      </c>
      <c r="K45" s="536">
        <v>-9922.8000000000502</v>
      </c>
      <c r="M45" s="137">
        <v>-9922.6700000016717</v>
      </c>
      <c r="N45" s="537">
        <v>0.12999999837848009</v>
      </c>
    </row>
    <row r="46" spans="1:14" ht="14.25" x14ac:dyDescent="0.2">
      <c r="A46" s="523" t="s">
        <v>1591</v>
      </c>
      <c r="B46" s="532">
        <v>202</v>
      </c>
      <c r="C46" s="523"/>
      <c r="D46" s="523" t="s">
        <v>1592</v>
      </c>
      <c r="E46" s="533">
        <v>0</v>
      </c>
      <c r="F46" s="534">
        <v>458.82</v>
      </c>
      <c r="G46" s="535">
        <v>8523</v>
      </c>
      <c r="H46" s="536">
        <v>8064.18</v>
      </c>
      <c r="J46" s="536">
        <v>58554.130000000005</v>
      </c>
      <c r="K46" s="536">
        <v>50489.950000000004</v>
      </c>
      <c r="M46" s="137">
        <v>50489.812152520113</v>
      </c>
      <c r="N46" s="537">
        <v>-0.1378474798912066</v>
      </c>
    </row>
    <row r="47" spans="1:14" ht="14.25" x14ac:dyDescent="0.2">
      <c r="A47" s="523" t="s">
        <v>1593</v>
      </c>
      <c r="B47" s="532">
        <v>203</v>
      </c>
      <c r="C47" s="523"/>
      <c r="D47" s="523" t="s">
        <v>239</v>
      </c>
      <c r="E47" s="533">
        <v>0</v>
      </c>
      <c r="F47" s="534">
        <v>2061.48</v>
      </c>
      <c r="G47" s="535">
        <v>5877</v>
      </c>
      <c r="H47" s="536">
        <v>3815.52</v>
      </c>
      <c r="J47" s="536">
        <v>79007.210000000021</v>
      </c>
      <c r="K47" s="536">
        <v>75191.690000000017</v>
      </c>
      <c r="M47" s="137">
        <v>75192.141818181553</v>
      </c>
      <c r="N47" s="537">
        <v>0.45181818153650966</v>
      </c>
    </row>
    <row r="48" spans="1:14" ht="14.25" x14ac:dyDescent="0.2">
      <c r="A48" s="523" t="s">
        <v>1594</v>
      </c>
      <c r="B48" s="532">
        <v>205</v>
      </c>
      <c r="C48" s="523"/>
      <c r="D48" s="523" t="s">
        <v>240</v>
      </c>
      <c r="E48" s="533">
        <v>0</v>
      </c>
      <c r="F48" s="534">
        <v>377.06</v>
      </c>
      <c r="G48" s="535">
        <v>7228</v>
      </c>
      <c r="H48" s="536">
        <v>6850.94</v>
      </c>
      <c r="J48" s="536">
        <v>168723.88</v>
      </c>
      <c r="K48" s="536">
        <v>161872.94</v>
      </c>
      <c r="M48" s="137">
        <v>161873.19114423537</v>
      </c>
      <c r="N48" s="537">
        <v>0.25114423537161201</v>
      </c>
    </row>
    <row r="49" spans="1:14" ht="14.25" x14ac:dyDescent="0.2">
      <c r="A49" s="523" t="s">
        <v>1595</v>
      </c>
      <c r="B49" s="532">
        <v>206</v>
      </c>
      <c r="C49" s="523"/>
      <c r="D49" s="523" t="s">
        <v>241</v>
      </c>
      <c r="E49" s="533">
        <v>0</v>
      </c>
      <c r="F49" s="534">
        <v>9126.83</v>
      </c>
      <c r="G49" s="535">
        <v>23484</v>
      </c>
      <c r="H49" s="536">
        <v>14357.17</v>
      </c>
      <c r="J49" s="536">
        <v>85548.530000000028</v>
      </c>
      <c r="K49" s="536">
        <v>71191.36000000003</v>
      </c>
      <c r="M49" s="137">
        <v>71191.85483161197</v>
      </c>
      <c r="N49" s="537">
        <v>0.49483161194075365</v>
      </c>
    </row>
    <row r="50" spans="1:14" ht="14.25" x14ac:dyDescent="0.2">
      <c r="A50" s="523" t="s">
        <v>1596</v>
      </c>
      <c r="B50" s="532">
        <v>208</v>
      </c>
      <c r="C50" s="523"/>
      <c r="D50" s="523" t="s">
        <v>242</v>
      </c>
      <c r="E50" s="533">
        <v>0</v>
      </c>
      <c r="F50" s="534">
        <v>-4042.5</v>
      </c>
      <c r="G50" s="535">
        <v>10974</v>
      </c>
      <c r="H50" s="536">
        <v>15016.5</v>
      </c>
      <c r="J50" s="536">
        <v>125175.94999999995</v>
      </c>
      <c r="K50" s="536">
        <v>110159.44999999995</v>
      </c>
      <c r="M50" s="137">
        <v>110159.45713085227</v>
      </c>
      <c r="N50" s="537">
        <v>7.1308523183688521E-3</v>
      </c>
    </row>
    <row r="51" spans="1:14" ht="14.25" x14ac:dyDescent="0.2">
      <c r="A51" s="523" t="s">
        <v>1597</v>
      </c>
      <c r="B51" s="532">
        <v>211</v>
      </c>
      <c r="C51" s="523"/>
      <c r="D51" s="523" t="s">
        <v>243</v>
      </c>
      <c r="E51" s="533">
        <v>3519.52</v>
      </c>
      <c r="F51" s="534">
        <v>-426.48</v>
      </c>
      <c r="G51" s="535">
        <v>11741</v>
      </c>
      <c r="H51" s="536">
        <v>12167.48</v>
      </c>
      <c r="J51" s="536">
        <v>67955.299999999988</v>
      </c>
      <c r="K51" s="536">
        <v>55787.819999999992</v>
      </c>
      <c r="M51" s="137">
        <v>55787.647673546278</v>
      </c>
      <c r="N51" s="537">
        <v>-0.17232645371404942</v>
      </c>
    </row>
    <row r="52" spans="1:14" ht="14.25" x14ac:dyDescent="0.2">
      <c r="A52" s="523" t="s">
        <v>1598</v>
      </c>
      <c r="B52" s="532">
        <v>216</v>
      </c>
      <c r="C52" s="523"/>
      <c r="D52" s="523" t="s">
        <v>244</v>
      </c>
      <c r="E52" s="533">
        <v>0</v>
      </c>
      <c r="F52" s="534">
        <v>-7117.6</v>
      </c>
      <c r="G52" s="535">
        <v>13335</v>
      </c>
      <c r="H52" s="536">
        <v>20452.599999999999</v>
      </c>
      <c r="J52" s="536">
        <v>116246.66999999993</v>
      </c>
      <c r="K52" s="536">
        <v>95794.06999999992</v>
      </c>
      <c r="M52" s="137">
        <v>95794.343364362023</v>
      </c>
      <c r="N52" s="537">
        <v>0.27336436210316606</v>
      </c>
    </row>
    <row r="53" spans="1:14" ht="14.25" x14ac:dyDescent="0.2">
      <c r="A53" s="523" t="s">
        <v>1599</v>
      </c>
      <c r="B53" s="532">
        <v>219</v>
      </c>
      <c r="C53" s="523"/>
      <c r="D53" s="523" t="s">
        <v>246</v>
      </c>
      <c r="E53" s="533">
        <v>0</v>
      </c>
      <c r="F53" s="534">
        <v>-2742.98</v>
      </c>
      <c r="G53" s="535">
        <v>4740</v>
      </c>
      <c r="H53" s="536">
        <v>7482.98</v>
      </c>
      <c r="J53" s="536">
        <v>142692.19999999995</v>
      </c>
      <c r="K53" s="536">
        <v>135209.21999999994</v>
      </c>
      <c r="M53" s="137">
        <v>135209.52882982162</v>
      </c>
      <c r="N53" s="537">
        <v>0.30882982167531736</v>
      </c>
    </row>
    <row r="54" spans="1:14" ht="14.25" x14ac:dyDescent="0.2">
      <c r="A54" s="523" t="s">
        <v>1600</v>
      </c>
      <c r="B54" s="532">
        <v>220</v>
      </c>
      <c r="C54" s="523"/>
      <c r="D54" s="523" t="s">
        <v>247</v>
      </c>
      <c r="E54" s="533">
        <v>0</v>
      </c>
      <c r="F54" s="534">
        <v>773.09</v>
      </c>
      <c r="G54" s="535">
        <v>8476</v>
      </c>
      <c r="H54" s="536">
        <v>7702.91</v>
      </c>
      <c r="J54" s="536">
        <v>108388.65999999997</v>
      </c>
      <c r="K54" s="536">
        <v>100685.74999999997</v>
      </c>
      <c r="M54" s="137">
        <v>100685.84898924368</v>
      </c>
      <c r="N54" s="537">
        <v>9.8989243706455454E-2</v>
      </c>
    </row>
    <row r="55" spans="1:14" ht="14.25" x14ac:dyDescent="0.2">
      <c r="A55" s="523" t="s">
        <v>1601</v>
      </c>
      <c r="B55" s="532">
        <v>223</v>
      </c>
      <c r="C55" s="523"/>
      <c r="D55" s="523" t="s">
        <v>248</v>
      </c>
      <c r="E55" s="533">
        <v>0</v>
      </c>
      <c r="F55" s="534">
        <v>-203.26</v>
      </c>
      <c r="G55" s="535">
        <v>4464</v>
      </c>
      <c r="H55" s="536">
        <v>4667.26</v>
      </c>
      <c r="J55" s="536">
        <v>72412.089999999967</v>
      </c>
      <c r="K55" s="536">
        <v>67744.829999999973</v>
      </c>
      <c r="M55" s="137">
        <v>67745.97814832977</v>
      </c>
      <c r="N55" s="537">
        <v>1.1481483297975501</v>
      </c>
    </row>
    <row r="56" spans="1:14" ht="14.25" x14ac:dyDescent="0.2">
      <c r="A56" s="523" t="s">
        <v>1602</v>
      </c>
      <c r="B56" s="532">
        <v>224</v>
      </c>
      <c r="C56" s="523"/>
      <c r="D56" s="523" t="s">
        <v>249</v>
      </c>
      <c r="E56" s="533">
        <v>0</v>
      </c>
      <c r="F56" s="534">
        <v>-4205.33</v>
      </c>
      <c r="G56" s="535">
        <v>-346</v>
      </c>
      <c r="H56" s="536">
        <v>3859.33</v>
      </c>
      <c r="J56" s="536">
        <v>29692.25</v>
      </c>
      <c r="K56" s="536">
        <v>25832.92</v>
      </c>
      <c r="M56" s="137">
        <v>25832.458955725888</v>
      </c>
      <c r="N56" s="537">
        <v>-0.46104427411046345</v>
      </c>
    </row>
    <row r="57" spans="1:14" ht="14.25" x14ac:dyDescent="0.2">
      <c r="A57" s="523" t="s">
        <v>1603</v>
      </c>
      <c r="B57" s="532">
        <v>228</v>
      </c>
      <c r="C57" s="523"/>
      <c r="D57" s="523" t="s">
        <v>251</v>
      </c>
      <c r="E57" s="533">
        <v>0</v>
      </c>
      <c r="F57" s="534">
        <v>-3320.92</v>
      </c>
      <c r="G57" s="535">
        <v>3000</v>
      </c>
      <c r="H57" s="536">
        <v>6320.92</v>
      </c>
      <c r="J57" s="536">
        <v>103424.16000000003</v>
      </c>
      <c r="K57" s="536">
        <v>97103.240000000034</v>
      </c>
      <c r="M57" s="137">
        <v>97103.305298494757</v>
      </c>
      <c r="N57" s="537">
        <v>6.5298494722810574E-2</v>
      </c>
    </row>
    <row r="58" spans="1:14" ht="14.25" x14ac:dyDescent="0.2">
      <c r="A58" s="523" t="s">
        <v>1604</v>
      </c>
      <c r="B58" s="532">
        <v>229</v>
      </c>
      <c r="C58" s="523"/>
      <c r="D58" s="523" t="s">
        <v>252</v>
      </c>
      <c r="E58" s="533">
        <v>0</v>
      </c>
      <c r="F58" s="534">
        <v>-3924.75</v>
      </c>
      <c r="G58" s="535">
        <v>17752</v>
      </c>
      <c r="H58" s="536">
        <v>21676.75</v>
      </c>
      <c r="J58" s="536">
        <v>219065.71999999997</v>
      </c>
      <c r="K58" s="536">
        <v>197388.96999999997</v>
      </c>
      <c r="M58" s="137">
        <v>197389.31576321227</v>
      </c>
      <c r="N58" s="537">
        <v>0.34576321230269969</v>
      </c>
    </row>
    <row r="59" spans="1:14" ht="14.25" x14ac:dyDescent="0.2">
      <c r="A59" s="523" t="s">
        <v>1605</v>
      </c>
      <c r="B59" s="532">
        <v>230</v>
      </c>
      <c r="C59" s="523"/>
      <c r="D59" s="523" t="s">
        <v>253</v>
      </c>
      <c r="E59" s="533">
        <v>0</v>
      </c>
      <c r="F59" s="534">
        <v>-4852.25</v>
      </c>
      <c r="G59" s="535">
        <v>541</v>
      </c>
      <c r="H59" s="536">
        <v>5393.25</v>
      </c>
      <c r="J59" s="536">
        <v>149097.05999999994</v>
      </c>
      <c r="K59" s="536">
        <v>143703.80999999994</v>
      </c>
      <c r="M59" s="137">
        <v>143704.03881740093</v>
      </c>
      <c r="N59" s="537">
        <v>0.22881740098819137</v>
      </c>
    </row>
    <row r="60" spans="1:14" ht="14.25" x14ac:dyDescent="0.2">
      <c r="A60" s="523" t="s">
        <v>1606</v>
      </c>
      <c r="B60" s="532">
        <v>231</v>
      </c>
      <c r="C60" s="523"/>
      <c r="D60" s="523" t="s">
        <v>1607</v>
      </c>
      <c r="E60" s="533">
        <v>0</v>
      </c>
      <c r="F60" s="534">
        <v>-2110.38</v>
      </c>
      <c r="G60" s="535">
        <v>1970</v>
      </c>
      <c r="H60" s="536">
        <v>4080.38</v>
      </c>
      <c r="J60" s="536">
        <v>57480.439999999944</v>
      </c>
      <c r="K60" s="536">
        <v>53400.059999999947</v>
      </c>
      <c r="M60" s="137">
        <v>53399.925255075446</v>
      </c>
      <c r="N60" s="537">
        <v>-0.13474492450040998</v>
      </c>
    </row>
    <row r="61" spans="1:14" ht="14.25" x14ac:dyDescent="0.2">
      <c r="A61" s="523" t="s">
        <v>1608</v>
      </c>
      <c r="B61" s="532">
        <v>232</v>
      </c>
      <c r="C61" s="523"/>
      <c r="D61" s="523" t="s">
        <v>255</v>
      </c>
      <c r="E61" s="533">
        <v>0</v>
      </c>
      <c r="F61" s="534">
        <v>-3767.75</v>
      </c>
      <c r="G61" s="535">
        <v>6204</v>
      </c>
      <c r="H61" s="536">
        <v>9971.75</v>
      </c>
      <c r="J61" s="536">
        <v>184429.47999999998</v>
      </c>
      <c r="K61" s="536">
        <v>174457.72999999998</v>
      </c>
      <c r="M61" s="137">
        <v>174457.84678901825</v>
      </c>
      <c r="N61" s="537">
        <v>0.11678901826962829</v>
      </c>
    </row>
    <row r="62" spans="1:14" ht="14.25" x14ac:dyDescent="0.2">
      <c r="A62" s="523" t="s">
        <v>1609</v>
      </c>
      <c r="B62" s="532">
        <v>234</v>
      </c>
      <c r="C62" s="523"/>
      <c r="D62" s="523" t="s">
        <v>257</v>
      </c>
      <c r="E62" s="533">
        <v>0</v>
      </c>
      <c r="F62" s="534">
        <v>-5809</v>
      </c>
      <c r="G62" s="535">
        <v>6304</v>
      </c>
      <c r="H62" s="536">
        <v>12113</v>
      </c>
      <c r="J62" s="536">
        <v>58680.150000000023</v>
      </c>
      <c r="K62" s="536">
        <v>46567.150000000023</v>
      </c>
      <c r="M62" s="137">
        <v>46567.36459040537</v>
      </c>
      <c r="N62" s="537">
        <v>0.21459040534682572</v>
      </c>
    </row>
    <row r="63" spans="1:14" ht="14.25" x14ac:dyDescent="0.2">
      <c r="A63" s="523" t="s">
        <v>1610</v>
      </c>
      <c r="B63" s="532">
        <v>237</v>
      </c>
      <c r="C63" s="523"/>
      <c r="D63" s="523" t="s">
        <v>258</v>
      </c>
      <c r="E63" s="533">
        <v>0</v>
      </c>
      <c r="F63" s="534">
        <v>-579.85</v>
      </c>
      <c r="G63" s="535">
        <v>1520</v>
      </c>
      <c r="H63" s="536">
        <v>2099.85</v>
      </c>
      <c r="J63" s="536">
        <v>82877.829999999958</v>
      </c>
      <c r="K63" s="536">
        <v>80777.979999999952</v>
      </c>
      <c r="M63" s="137">
        <v>80777.703637154074</v>
      </c>
      <c r="N63" s="537">
        <v>-0.27636284587788396</v>
      </c>
    </row>
    <row r="64" spans="1:14" ht="14.25" x14ac:dyDescent="0.2">
      <c r="A64" s="523" t="s">
        <v>1611</v>
      </c>
      <c r="B64" s="532">
        <v>238</v>
      </c>
      <c r="C64" s="523"/>
      <c r="D64" s="523" t="s">
        <v>1612</v>
      </c>
      <c r="E64" s="533">
        <v>0</v>
      </c>
      <c r="F64" s="534">
        <v>-3399.19</v>
      </c>
      <c r="G64" s="535">
        <v>5613</v>
      </c>
      <c r="H64" s="536">
        <v>9012.19</v>
      </c>
      <c r="J64" s="536">
        <v>49507.089999999967</v>
      </c>
      <c r="K64" s="536">
        <v>40494.899999999965</v>
      </c>
      <c r="M64" s="137">
        <v>40494.577315309492</v>
      </c>
      <c r="N64" s="537">
        <v>-0.3226846904726699</v>
      </c>
    </row>
    <row r="65" spans="1:14" ht="14.25" x14ac:dyDescent="0.2">
      <c r="A65" s="523" t="s">
        <v>1613</v>
      </c>
      <c r="B65" s="532">
        <v>239</v>
      </c>
      <c r="C65" s="523"/>
      <c r="D65" s="523" t="s">
        <v>1614</v>
      </c>
      <c r="E65" s="533">
        <v>0</v>
      </c>
      <c r="F65" s="534">
        <v>5317.11</v>
      </c>
      <c r="G65" s="535">
        <v>8032</v>
      </c>
      <c r="H65" s="536">
        <v>2714.8900000000003</v>
      </c>
      <c r="J65" s="536">
        <v>46894.64000000013</v>
      </c>
      <c r="K65" s="536">
        <v>44179.750000000131</v>
      </c>
      <c r="M65" s="137">
        <v>44179.889909352409</v>
      </c>
      <c r="N65" s="537">
        <v>0.13990935227775481</v>
      </c>
    </row>
    <row r="66" spans="1:14" ht="14.25" x14ac:dyDescent="0.2">
      <c r="A66" s="523" t="s">
        <v>1615</v>
      </c>
      <c r="B66" s="532">
        <v>243</v>
      </c>
      <c r="C66" s="523"/>
      <c r="D66" s="523" t="s">
        <v>1616</v>
      </c>
      <c r="E66" s="533">
        <v>0</v>
      </c>
      <c r="F66" s="534">
        <v>-3973.55</v>
      </c>
      <c r="G66" s="535">
        <v>2856</v>
      </c>
      <c r="H66" s="536">
        <v>6829.55</v>
      </c>
      <c r="J66" s="536">
        <v>33396.479999999981</v>
      </c>
      <c r="K66" s="536">
        <v>26566.929999999982</v>
      </c>
      <c r="M66" s="137">
        <v>57704.095494263805</v>
      </c>
      <c r="N66" s="537">
        <v>31137.165494263823</v>
      </c>
    </row>
    <row r="67" spans="1:14" ht="14.25" x14ac:dyDescent="0.2">
      <c r="A67" s="523" t="s">
        <v>1617</v>
      </c>
      <c r="B67" s="532">
        <v>245</v>
      </c>
      <c r="C67" s="523"/>
      <c r="D67" s="523" t="s">
        <v>264</v>
      </c>
      <c r="E67" s="533">
        <v>0</v>
      </c>
      <c r="F67" s="534">
        <v>880.27</v>
      </c>
      <c r="G67" s="535">
        <v>6188</v>
      </c>
      <c r="H67" s="536">
        <v>5307.73</v>
      </c>
      <c r="J67" s="536">
        <v>51620.479999999981</v>
      </c>
      <c r="K67" s="536">
        <v>46312.749999999985</v>
      </c>
      <c r="M67" s="137">
        <v>46312.472387729795</v>
      </c>
      <c r="N67" s="537">
        <v>-0.27761227019072976</v>
      </c>
    </row>
    <row r="68" spans="1:14" ht="14.25" x14ac:dyDescent="0.2">
      <c r="A68" s="523" t="s">
        <v>1618</v>
      </c>
      <c r="B68" s="532">
        <v>246</v>
      </c>
      <c r="C68" s="523"/>
      <c r="D68" s="523" t="s">
        <v>265</v>
      </c>
      <c r="E68" s="533">
        <v>0</v>
      </c>
      <c r="F68" s="534">
        <v>5822.83</v>
      </c>
      <c r="G68" s="535">
        <v>8796</v>
      </c>
      <c r="H68" s="536">
        <v>2973.17</v>
      </c>
      <c r="J68" s="536">
        <v>124282.01000000001</v>
      </c>
      <c r="K68" s="536">
        <v>121308.84000000001</v>
      </c>
      <c r="M68" s="137">
        <v>120803.84383542737</v>
      </c>
      <c r="N68" s="537">
        <v>-504.99616457264347</v>
      </c>
    </row>
    <row r="69" spans="1:14" ht="14.25" x14ac:dyDescent="0.2">
      <c r="A69" s="523" t="s">
        <v>1619</v>
      </c>
      <c r="B69" s="532">
        <v>249</v>
      </c>
      <c r="C69" s="523"/>
      <c r="D69" s="523" t="s">
        <v>1620</v>
      </c>
      <c r="E69" s="533">
        <v>0</v>
      </c>
      <c r="F69" s="534">
        <v>3474.8</v>
      </c>
      <c r="G69" s="535">
        <v>26103</v>
      </c>
      <c r="H69" s="536">
        <v>22628.2</v>
      </c>
      <c r="J69" s="536">
        <v>278141.19999999995</v>
      </c>
      <c r="K69" s="536">
        <v>255512.99999999994</v>
      </c>
      <c r="M69" s="137">
        <v>255513.26077583083</v>
      </c>
      <c r="N69" s="537">
        <v>0.26077583088772371</v>
      </c>
    </row>
    <row r="70" spans="1:14" ht="14.25" x14ac:dyDescent="0.2">
      <c r="A70" s="523" t="s">
        <v>1621</v>
      </c>
      <c r="B70" s="532">
        <v>250</v>
      </c>
      <c r="C70" s="523"/>
      <c r="D70" s="523" t="s">
        <v>1622</v>
      </c>
      <c r="E70" s="533">
        <v>0</v>
      </c>
      <c r="F70" s="534">
        <v>4806.0200000000004</v>
      </c>
      <c r="G70" s="535">
        <v>0</v>
      </c>
      <c r="H70" s="536">
        <v>-4806.0200000000004</v>
      </c>
      <c r="J70" s="536">
        <v>233215.75</v>
      </c>
      <c r="K70" s="536">
        <v>238021.77</v>
      </c>
      <c r="M70" s="137">
        <v>238022.10008620005</v>
      </c>
      <c r="N70" s="537">
        <v>0.33008620006148703</v>
      </c>
    </row>
    <row r="71" spans="1:14" ht="14.25" x14ac:dyDescent="0.2">
      <c r="A71" s="523" t="s">
        <v>1623</v>
      </c>
      <c r="B71" s="532">
        <v>258</v>
      </c>
      <c r="C71" s="523"/>
      <c r="D71" s="523" t="s">
        <v>272</v>
      </c>
      <c r="E71" s="533">
        <v>0</v>
      </c>
      <c r="F71" s="534">
        <v>745.25</v>
      </c>
      <c r="G71" s="535">
        <v>12247</v>
      </c>
      <c r="H71" s="536">
        <v>11501.75</v>
      </c>
      <c r="J71" s="536">
        <v>102883.60999999987</v>
      </c>
      <c r="K71" s="536">
        <v>91381.85999999987</v>
      </c>
      <c r="M71" s="137">
        <v>91381.958963659359</v>
      </c>
      <c r="N71" s="537">
        <v>9.8963659489527345E-2</v>
      </c>
    </row>
    <row r="72" spans="1:14" ht="14.25" x14ac:dyDescent="0.2">
      <c r="A72" s="523" t="s">
        <v>1624</v>
      </c>
      <c r="B72" s="532">
        <v>259</v>
      </c>
      <c r="C72" s="523"/>
      <c r="D72" s="523" t="s">
        <v>1625</v>
      </c>
      <c r="E72" s="533">
        <v>0</v>
      </c>
      <c r="F72" s="534">
        <v>215.8</v>
      </c>
      <c r="G72" s="535">
        <v>5102</v>
      </c>
      <c r="H72" s="536">
        <v>4886.2</v>
      </c>
      <c r="J72" s="536">
        <v>53571.790000000037</v>
      </c>
      <c r="K72" s="536">
        <v>48685.59000000004</v>
      </c>
      <c r="M72" s="137">
        <v>48685.136273735203</v>
      </c>
      <c r="N72" s="537">
        <v>-0.45372626483731437</v>
      </c>
    </row>
    <row r="73" spans="1:14" ht="14.25" x14ac:dyDescent="0.2">
      <c r="A73" s="523" t="s">
        <v>1626</v>
      </c>
      <c r="B73" s="532">
        <v>266</v>
      </c>
      <c r="C73" s="523"/>
      <c r="D73" s="523" t="s">
        <v>1442</v>
      </c>
      <c r="E73" s="533">
        <v>0</v>
      </c>
      <c r="F73" s="534">
        <v>2055.08</v>
      </c>
      <c r="G73" s="535">
        <v>1</v>
      </c>
      <c r="H73" s="536">
        <v>-2054.08</v>
      </c>
      <c r="J73" s="536">
        <v>27342.469999999972</v>
      </c>
      <c r="K73" s="536">
        <v>29396.549999999974</v>
      </c>
      <c r="M73" s="137">
        <v>28063.589999999444</v>
      </c>
      <c r="N73" s="537">
        <v>-1332.9600000005303</v>
      </c>
    </row>
    <row r="74" spans="1:14" ht="14.25" x14ac:dyDescent="0.2">
      <c r="A74" s="523" t="s">
        <v>1627</v>
      </c>
      <c r="B74" s="532">
        <v>269</v>
      </c>
      <c r="C74" s="523"/>
      <c r="D74" s="523" t="s">
        <v>480</v>
      </c>
      <c r="E74" s="533">
        <v>0</v>
      </c>
      <c r="F74" s="534">
        <v>-8766.9</v>
      </c>
      <c r="G74" s="535">
        <v>28712</v>
      </c>
      <c r="H74" s="536">
        <v>37478.9</v>
      </c>
      <c r="J74" s="536">
        <v>484054.48</v>
      </c>
      <c r="K74" s="536">
        <v>446575.57999999996</v>
      </c>
      <c r="M74" s="137">
        <v>446575.82623587293</v>
      </c>
      <c r="N74" s="537">
        <v>0.24623587296810001</v>
      </c>
    </row>
    <row r="75" spans="1:14" ht="14.25" x14ac:dyDescent="0.2">
      <c r="A75" s="523" t="s">
        <v>1628</v>
      </c>
      <c r="B75" s="532">
        <v>273</v>
      </c>
      <c r="C75" s="523"/>
      <c r="D75" s="523" t="s">
        <v>279</v>
      </c>
      <c r="E75" s="533">
        <v>0</v>
      </c>
      <c r="F75" s="534">
        <v>-1237.6500000000001</v>
      </c>
      <c r="G75" s="535">
        <v>20691</v>
      </c>
      <c r="H75" s="536">
        <v>21928.65</v>
      </c>
      <c r="J75" s="536">
        <v>322710.12000000011</v>
      </c>
      <c r="K75" s="536">
        <v>300781.47000000009</v>
      </c>
      <c r="M75" s="137">
        <v>300781.93484929856</v>
      </c>
      <c r="N75" s="537">
        <v>0.46484929847065359</v>
      </c>
    </row>
    <row r="76" spans="1:14" ht="14.25" x14ac:dyDescent="0.2">
      <c r="A76" s="523" t="s">
        <v>1629</v>
      </c>
      <c r="B76" s="532">
        <v>275</v>
      </c>
      <c r="C76" s="523"/>
      <c r="D76" s="523" t="s">
        <v>281</v>
      </c>
      <c r="E76" s="533">
        <v>0</v>
      </c>
      <c r="F76" s="534">
        <v>575.46</v>
      </c>
      <c r="G76" s="535">
        <v>2392</v>
      </c>
      <c r="H76" s="536">
        <v>1816.54</v>
      </c>
      <c r="J76" s="536">
        <v>264445.84000000008</v>
      </c>
      <c r="K76" s="536">
        <v>262629.3000000001</v>
      </c>
      <c r="M76" s="137">
        <v>262628.92763506784</v>
      </c>
      <c r="N76" s="537">
        <v>-0.37236493226373568</v>
      </c>
    </row>
    <row r="77" spans="1:14" ht="14.25" x14ac:dyDescent="0.2">
      <c r="A77" s="523" t="s">
        <v>1630</v>
      </c>
      <c r="B77" s="532">
        <v>279</v>
      </c>
      <c r="C77" s="523"/>
      <c r="D77" s="523" t="s">
        <v>282</v>
      </c>
      <c r="E77" s="533">
        <v>0</v>
      </c>
      <c r="F77" s="534">
        <v>-1500.3600000000001</v>
      </c>
      <c r="G77" s="535">
        <v>328</v>
      </c>
      <c r="H77" s="536">
        <v>1828.3600000000001</v>
      </c>
      <c r="J77" s="536">
        <v>92226.889999999898</v>
      </c>
      <c r="K77" s="536">
        <v>90398.529999999897</v>
      </c>
      <c r="M77" s="137">
        <v>141662.1307099571</v>
      </c>
      <c r="N77" s="537">
        <v>51263.600709957202</v>
      </c>
    </row>
    <row r="78" spans="1:14" ht="14.25" x14ac:dyDescent="0.2">
      <c r="A78" s="523" t="s">
        <v>1631</v>
      </c>
      <c r="B78" s="532">
        <v>281</v>
      </c>
      <c r="C78" s="523"/>
      <c r="D78" s="523" t="s">
        <v>283</v>
      </c>
      <c r="E78" s="533">
        <v>0</v>
      </c>
      <c r="F78" s="534">
        <v>18482.8</v>
      </c>
      <c r="G78" s="535">
        <v>24250</v>
      </c>
      <c r="H78" s="536">
        <v>5767.2000000000007</v>
      </c>
      <c r="J78" s="536">
        <v>210185.68000000017</v>
      </c>
      <c r="K78" s="536">
        <v>204418.48000000016</v>
      </c>
      <c r="M78" s="137">
        <v>204418.02985296817</v>
      </c>
      <c r="N78" s="537">
        <v>-0.45014703198103234</v>
      </c>
    </row>
    <row r="79" spans="1:14" ht="14.25" x14ac:dyDescent="0.2">
      <c r="A79" s="523" t="s">
        <v>1632</v>
      </c>
      <c r="B79" s="532">
        <v>284</v>
      </c>
      <c r="C79" s="523"/>
      <c r="D79" s="523" t="s">
        <v>1633</v>
      </c>
      <c r="E79" s="533">
        <v>0</v>
      </c>
      <c r="F79" s="534">
        <v>0</v>
      </c>
      <c r="G79" s="535">
        <v>0</v>
      </c>
      <c r="H79" s="536">
        <v>0</v>
      </c>
      <c r="J79" s="536">
        <v>152336.76</v>
      </c>
      <c r="K79" s="536">
        <v>152336.76</v>
      </c>
      <c r="M79" s="137">
        <v>152336.88888888829</v>
      </c>
      <c r="N79" s="537">
        <v>0.12888888828456402</v>
      </c>
    </row>
    <row r="80" spans="1:14" ht="14.25" x14ac:dyDescent="0.2">
      <c r="A80" s="523" t="s">
        <v>1634</v>
      </c>
      <c r="B80" s="532">
        <v>285</v>
      </c>
      <c r="C80" s="523"/>
      <c r="D80" s="523" t="s">
        <v>1635</v>
      </c>
      <c r="E80" s="533">
        <v>0</v>
      </c>
      <c r="F80" s="534">
        <v>0</v>
      </c>
      <c r="G80" s="535">
        <v>0</v>
      </c>
      <c r="H80" s="536">
        <v>0</v>
      </c>
      <c r="J80" s="536">
        <v>103165.87000000011</v>
      </c>
      <c r="K80" s="536">
        <v>103165.87000000011</v>
      </c>
      <c r="M80" s="137">
        <v>103166.03486349992</v>
      </c>
      <c r="N80" s="537">
        <v>0.16486349981278181</v>
      </c>
    </row>
    <row r="81" spans="1:14" ht="14.25" x14ac:dyDescent="0.2">
      <c r="A81" s="523" t="s">
        <v>1636</v>
      </c>
      <c r="B81" s="532">
        <v>287</v>
      </c>
      <c r="C81" s="523"/>
      <c r="D81" s="523" t="s">
        <v>1637</v>
      </c>
      <c r="E81" s="533">
        <v>0</v>
      </c>
      <c r="F81" s="534">
        <v>0</v>
      </c>
      <c r="G81" s="535">
        <v>0</v>
      </c>
      <c r="H81" s="536">
        <v>0</v>
      </c>
      <c r="J81" s="536">
        <v>46124.260000000009</v>
      </c>
      <c r="K81" s="536">
        <v>46124.260000000009</v>
      </c>
      <c r="M81" s="137">
        <v>46123.87130166986</v>
      </c>
      <c r="N81" s="537">
        <v>-0.38869833014905453</v>
      </c>
    </row>
    <row r="82" spans="1:14" ht="14.25" x14ac:dyDescent="0.2">
      <c r="A82" s="523" t="s">
        <v>1638</v>
      </c>
      <c r="B82" s="532">
        <v>288</v>
      </c>
      <c r="C82" s="523"/>
      <c r="D82" s="523" t="s">
        <v>1639</v>
      </c>
      <c r="E82" s="533">
        <v>0</v>
      </c>
      <c r="F82" s="534">
        <v>0</v>
      </c>
      <c r="G82" s="535">
        <v>0</v>
      </c>
      <c r="H82" s="536">
        <v>0</v>
      </c>
      <c r="J82" s="536">
        <v>480202.04000000004</v>
      </c>
      <c r="K82" s="536">
        <v>480202.04000000004</v>
      </c>
      <c r="M82" s="137">
        <v>480202.49019935331</v>
      </c>
      <c r="N82" s="537">
        <v>0.45019935327582061</v>
      </c>
    </row>
    <row r="83" spans="1:14" ht="14.25" x14ac:dyDescent="0.2">
      <c r="A83" s="523" t="s">
        <v>1640</v>
      </c>
      <c r="B83" s="532">
        <v>291</v>
      </c>
      <c r="C83" s="523"/>
      <c r="D83" s="523" t="s">
        <v>1641</v>
      </c>
      <c r="E83" s="533">
        <v>0</v>
      </c>
      <c r="F83" s="534">
        <v>0</v>
      </c>
      <c r="G83" s="535">
        <v>0</v>
      </c>
      <c r="H83" s="536">
        <v>0</v>
      </c>
      <c r="J83" s="536">
        <v>-27468.550000000047</v>
      </c>
      <c r="K83" s="536">
        <v>-27468.550000000047</v>
      </c>
      <c r="M83" s="137">
        <v>-27468.299318763078</v>
      </c>
      <c r="N83" s="537">
        <v>0.25068123696837574</v>
      </c>
    </row>
    <row r="84" spans="1:14" ht="14.25" x14ac:dyDescent="0.2">
      <c r="A84" s="523" t="s">
        <v>1642</v>
      </c>
      <c r="B84" s="532">
        <v>294</v>
      </c>
      <c r="C84" s="523"/>
      <c r="D84" s="523" t="s">
        <v>293</v>
      </c>
      <c r="E84" s="533">
        <v>0</v>
      </c>
      <c r="F84" s="534">
        <v>187.24</v>
      </c>
      <c r="G84" s="535">
        <v>500</v>
      </c>
      <c r="H84" s="536">
        <v>312.76</v>
      </c>
      <c r="J84" s="536">
        <v>43265.409999999916</v>
      </c>
      <c r="K84" s="536">
        <v>42952.649999999914</v>
      </c>
      <c r="M84" s="137">
        <v>42952.306033058092</v>
      </c>
      <c r="N84" s="537">
        <v>-0.3439669418221456</v>
      </c>
    </row>
    <row r="85" spans="1:14" ht="14.25" x14ac:dyDescent="0.2">
      <c r="A85" s="523" t="s">
        <v>1643</v>
      </c>
      <c r="B85" s="532">
        <v>300</v>
      </c>
      <c r="C85" s="523"/>
      <c r="D85" s="523" t="s">
        <v>1644</v>
      </c>
      <c r="E85" s="533">
        <v>0</v>
      </c>
      <c r="F85" s="534">
        <v>10491.5</v>
      </c>
      <c r="G85" s="535">
        <v>33095</v>
      </c>
      <c r="H85" s="536">
        <v>22603.5</v>
      </c>
      <c r="J85" s="536">
        <v>250362.47999999998</v>
      </c>
      <c r="K85" s="536">
        <v>227758.97999999998</v>
      </c>
      <c r="M85" s="137">
        <v>227758.53800089099</v>
      </c>
      <c r="N85" s="537">
        <v>-0.44199910899624228</v>
      </c>
    </row>
    <row r="86" spans="1:14" ht="14.25" x14ac:dyDescent="0.2">
      <c r="A86" s="523" t="s">
        <v>1645</v>
      </c>
      <c r="B86" s="532">
        <v>307</v>
      </c>
      <c r="C86" s="523"/>
      <c r="D86" s="523" t="s">
        <v>1236</v>
      </c>
      <c r="E86" s="533">
        <v>0</v>
      </c>
      <c r="F86" s="534">
        <v>-1982.57</v>
      </c>
      <c r="G86" s="535">
        <v>5039</v>
      </c>
      <c r="H86" s="536">
        <v>7021.57</v>
      </c>
      <c r="J86" s="536">
        <v>120469.96999999997</v>
      </c>
      <c r="K86" s="536">
        <v>113448.39999999997</v>
      </c>
      <c r="M86" s="137">
        <v>113448.04446461634</v>
      </c>
      <c r="N86" s="537">
        <v>-0.35553538362728432</v>
      </c>
    </row>
    <row r="87" spans="1:14" ht="14.25" x14ac:dyDescent="0.2">
      <c r="A87" s="523" t="s">
        <v>1646</v>
      </c>
      <c r="B87" s="532">
        <v>308</v>
      </c>
      <c r="C87" s="523"/>
      <c r="D87" s="523" t="s">
        <v>298</v>
      </c>
      <c r="E87" s="533">
        <v>0</v>
      </c>
      <c r="F87" s="534">
        <v>5024.84</v>
      </c>
      <c r="G87" s="535">
        <v>17584</v>
      </c>
      <c r="H87" s="536">
        <v>12559.16</v>
      </c>
      <c r="J87" s="536">
        <v>83979.849999999977</v>
      </c>
      <c r="K87" s="536">
        <v>71420.689999999973</v>
      </c>
      <c r="M87" s="137">
        <v>71420.948322746437</v>
      </c>
      <c r="N87" s="537">
        <v>0.25832274646381848</v>
      </c>
    </row>
    <row r="88" spans="1:14" ht="14.25" x14ac:dyDescent="0.2">
      <c r="A88" s="523" t="s">
        <v>1647</v>
      </c>
      <c r="B88" s="532">
        <v>309</v>
      </c>
      <c r="C88" s="523"/>
      <c r="D88" s="523" t="s">
        <v>299</v>
      </c>
      <c r="E88" s="533">
        <v>0</v>
      </c>
      <c r="F88" s="534">
        <v>-1421.09</v>
      </c>
      <c r="G88" s="535">
        <v>0</v>
      </c>
      <c r="H88" s="536">
        <v>1421.09</v>
      </c>
      <c r="J88" s="536">
        <v>65131.830000000075</v>
      </c>
      <c r="K88" s="536">
        <v>63710.740000000078</v>
      </c>
      <c r="M88" s="137">
        <v>63710.295475011924</v>
      </c>
      <c r="N88" s="537">
        <v>-0.44452498815371655</v>
      </c>
    </row>
    <row r="89" spans="1:14" ht="14.25" x14ac:dyDescent="0.2">
      <c r="A89" s="523" t="s">
        <v>1648</v>
      </c>
      <c r="B89" s="532">
        <v>310</v>
      </c>
      <c r="C89" s="523"/>
      <c r="D89" s="523" t="s">
        <v>300</v>
      </c>
      <c r="E89" s="533">
        <v>0</v>
      </c>
      <c r="F89" s="534">
        <v>3498.1800000000003</v>
      </c>
      <c r="G89" s="535">
        <v>6440</v>
      </c>
      <c r="H89" s="536">
        <v>2941.8199999999997</v>
      </c>
      <c r="J89" s="536">
        <v>22392.289999999979</v>
      </c>
      <c r="K89" s="536">
        <v>19450.469999999979</v>
      </c>
      <c r="M89" s="137">
        <v>19450.024477321072</v>
      </c>
      <c r="N89" s="537">
        <v>-0.44552267890685471</v>
      </c>
    </row>
    <row r="90" spans="1:14" ht="14.25" x14ac:dyDescent="0.2">
      <c r="A90" s="523" t="s">
        <v>1649</v>
      </c>
      <c r="B90" s="532">
        <v>311</v>
      </c>
      <c r="C90" s="523"/>
      <c r="D90" s="523" t="s">
        <v>301</v>
      </c>
      <c r="E90" s="533">
        <v>0</v>
      </c>
      <c r="F90" s="534">
        <v>-2773.9700000000003</v>
      </c>
      <c r="G90" s="535">
        <v>3532</v>
      </c>
      <c r="H90" s="536">
        <v>6305.97</v>
      </c>
      <c r="J90" s="536">
        <v>144590.80999999994</v>
      </c>
      <c r="K90" s="536">
        <v>138284.83999999994</v>
      </c>
      <c r="M90" s="137">
        <v>138284.77479658381</v>
      </c>
      <c r="N90" s="537">
        <v>-6.5203416132135317E-2</v>
      </c>
    </row>
    <row r="91" spans="1:14" ht="14.25" x14ac:dyDescent="0.2">
      <c r="A91" s="523" t="s">
        <v>1650</v>
      </c>
      <c r="B91" s="532">
        <v>313</v>
      </c>
      <c r="C91" s="523"/>
      <c r="D91" s="523" t="s">
        <v>302</v>
      </c>
      <c r="E91" s="533">
        <v>0</v>
      </c>
      <c r="F91" s="534">
        <v>5989</v>
      </c>
      <c r="G91" s="535">
        <v>12096</v>
      </c>
      <c r="H91" s="536">
        <v>6107</v>
      </c>
      <c r="J91" s="536">
        <v>176525.17999999993</v>
      </c>
      <c r="K91" s="536">
        <v>170418.17999999993</v>
      </c>
      <c r="M91" s="137">
        <v>170417.74624066078</v>
      </c>
      <c r="N91" s="537">
        <v>-0.43375933915376663</v>
      </c>
    </row>
    <row r="92" spans="1:14" ht="14.25" x14ac:dyDescent="0.2">
      <c r="A92" s="523" t="s">
        <v>1651</v>
      </c>
      <c r="B92" s="532">
        <v>314</v>
      </c>
      <c r="C92" s="523"/>
      <c r="D92" s="523" t="s">
        <v>303</v>
      </c>
      <c r="E92" s="533">
        <v>0</v>
      </c>
      <c r="F92" s="534">
        <v>-460.78000000000003</v>
      </c>
      <c r="G92" s="535">
        <v>5948</v>
      </c>
      <c r="H92" s="536">
        <v>6408.78</v>
      </c>
      <c r="J92" s="536">
        <v>29936.670000000042</v>
      </c>
      <c r="K92" s="536">
        <v>23527.890000000043</v>
      </c>
      <c r="M92" s="137">
        <v>23527.810290736845</v>
      </c>
      <c r="N92" s="537">
        <v>-7.9709263198310509E-2</v>
      </c>
    </row>
    <row r="93" spans="1:14" ht="14.25" x14ac:dyDescent="0.2">
      <c r="A93" s="523" t="s">
        <v>1652</v>
      </c>
      <c r="B93" s="532">
        <v>317</v>
      </c>
      <c r="C93" s="523"/>
      <c r="D93" s="523" t="s">
        <v>305</v>
      </c>
      <c r="E93" s="533">
        <v>0</v>
      </c>
      <c r="F93" s="534">
        <v>0</v>
      </c>
      <c r="G93" s="535">
        <v>0</v>
      </c>
      <c r="H93" s="536">
        <v>0</v>
      </c>
      <c r="J93" s="536">
        <v>17666.270000000019</v>
      </c>
      <c r="K93" s="536">
        <v>17666.270000000019</v>
      </c>
      <c r="M93" s="137">
        <v>17666.426467167854</v>
      </c>
      <c r="N93" s="537">
        <v>0.15646716783521697</v>
      </c>
    </row>
    <row r="94" spans="1:14" ht="14.25" x14ac:dyDescent="0.2">
      <c r="A94" s="523" t="s">
        <v>1653</v>
      </c>
      <c r="B94" s="532">
        <v>318</v>
      </c>
      <c r="C94" s="523"/>
      <c r="D94" s="523" t="s">
        <v>306</v>
      </c>
      <c r="E94" s="533">
        <v>0</v>
      </c>
      <c r="F94" s="534">
        <v>-4630</v>
      </c>
      <c r="G94" s="535">
        <v>15872</v>
      </c>
      <c r="H94" s="536">
        <v>20502</v>
      </c>
      <c r="J94" s="536">
        <v>96273.859999999986</v>
      </c>
      <c r="K94" s="536">
        <v>75771.859999999986</v>
      </c>
      <c r="M94" s="137">
        <v>75771.551879272913</v>
      </c>
      <c r="N94" s="537">
        <v>-0.30812072707340121</v>
      </c>
    </row>
    <row r="95" spans="1:14" ht="14.25" x14ac:dyDescent="0.2">
      <c r="A95" s="523" t="s">
        <v>1654</v>
      </c>
      <c r="B95" s="532">
        <v>320</v>
      </c>
      <c r="C95" s="523"/>
      <c r="D95" s="523" t="s">
        <v>1494</v>
      </c>
      <c r="E95" s="533">
        <v>0</v>
      </c>
      <c r="F95" s="534">
        <v>-294.95999999999998</v>
      </c>
      <c r="G95" s="535">
        <v>3473</v>
      </c>
      <c r="H95" s="536">
        <v>3767.96</v>
      </c>
      <c r="J95" s="536">
        <v>238539.65000000002</v>
      </c>
      <c r="K95" s="536">
        <v>234771.69000000003</v>
      </c>
      <c r="M95" s="137">
        <v>234771.47547201475</v>
      </c>
      <c r="N95" s="537">
        <v>-0.21452798528480344</v>
      </c>
    </row>
    <row r="96" spans="1:14" ht="14.25" x14ac:dyDescent="0.2">
      <c r="A96" s="523" t="s">
        <v>1655</v>
      </c>
      <c r="B96" s="532">
        <v>322</v>
      </c>
      <c r="C96" s="523"/>
      <c r="D96" s="523" t="s">
        <v>1656</v>
      </c>
      <c r="E96" s="533">
        <v>0</v>
      </c>
      <c r="F96" s="534">
        <v>4993.1500000000005</v>
      </c>
      <c r="G96" s="535">
        <v>5752</v>
      </c>
      <c r="H96" s="536">
        <v>758.84999999999945</v>
      </c>
      <c r="J96" s="536">
        <v>1815.2600000000093</v>
      </c>
      <c r="K96" s="536">
        <v>1056.4100000000099</v>
      </c>
      <c r="M96" s="137">
        <v>1056.9021971345646</v>
      </c>
      <c r="N96" s="537">
        <v>0.49219713455477176</v>
      </c>
    </row>
    <row r="97" spans="1:14" ht="14.25" x14ac:dyDescent="0.2">
      <c r="A97" s="523" t="s">
        <v>1657</v>
      </c>
      <c r="B97" s="532">
        <v>324</v>
      </c>
      <c r="C97" s="523"/>
      <c r="D97" s="523" t="s">
        <v>309</v>
      </c>
      <c r="E97" s="533">
        <v>1266.53</v>
      </c>
      <c r="F97" s="534">
        <v>11134.29</v>
      </c>
      <c r="G97" s="535">
        <v>19060</v>
      </c>
      <c r="H97" s="536">
        <v>7925.7099999999991</v>
      </c>
      <c r="J97" s="536">
        <v>81565.950000000012</v>
      </c>
      <c r="K97" s="536">
        <v>73640.24000000002</v>
      </c>
      <c r="M97" s="137">
        <v>73639.883155607211</v>
      </c>
      <c r="N97" s="537">
        <v>-0.35684439280885272</v>
      </c>
    </row>
    <row r="98" spans="1:14" ht="14.25" x14ac:dyDescent="0.2">
      <c r="A98" s="523" t="s">
        <v>1658</v>
      </c>
      <c r="B98" s="532">
        <v>327</v>
      </c>
      <c r="C98" s="523"/>
      <c r="D98" s="523" t="s">
        <v>1659</v>
      </c>
      <c r="E98" s="533">
        <v>0</v>
      </c>
      <c r="F98" s="534">
        <v>-959.63</v>
      </c>
      <c r="G98" s="535">
        <v>6936</v>
      </c>
      <c r="H98" s="536">
        <v>7895.63</v>
      </c>
      <c r="J98" s="536">
        <v>81293.099999999977</v>
      </c>
      <c r="K98" s="536">
        <v>73397.469999999972</v>
      </c>
      <c r="M98" s="137">
        <v>73397.394193548243</v>
      </c>
      <c r="N98" s="537">
        <v>-7.5806451728567481E-2</v>
      </c>
    </row>
    <row r="99" spans="1:14" ht="14.25" x14ac:dyDescent="0.2">
      <c r="A99" s="523" t="s">
        <v>1660</v>
      </c>
      <c r="B99" s="532">
        <v>328</v>
      </c>
      <c r="C99" s="523"/>
      <c r="D99" s="523" t="s">
        <v>312</v>
      </c>
      <c r="E99" s="533">
        <v>0</v>
      </c>
      <c r="F99" s="534">
        <v>-3995</v>
      </c>
      <c r="G99" s="535">
        <v>22545</v>
      </c>
      <c r="H99" s="536">
        <v>26540</v>
      </c>
      <c r="J99" s="536">
        <v>81141.119999999995</v>
      </c>
      <c r="K99" s="536">
        <v>54601.119999999995</v>
      </c>
      <c r="M99" s="137">
        <v>54600.668202824047</v>
      </c>
      <c r="N99" s="537">
        <v>-0.45179717594874091</v>
      </c>
    </row>
    <row r="100" spans="1:14" ht="14.25" x14ac:dyDescent="0.2">
      <c r="A100" s="523" t="s">
        <v>1661</v>
      </c>
      <c r="B100" s="532">
        <v>331</v>
      </c>
      <c r="C100" s="523"/>
      <c r="D100" s="523" t="s">
        <v>313</v>
      </c>
      <c r="E100" s="533">
        <v>0</v>
      </c>
      <c r="F100" s="534">
        <v>-1930</v>
      </c>
      <c r="G100" s="535">
        <v>221</v>
      </c>
      <c r="H100" s="536">
        <v>2151</v>
      </c>
      <c r="J100" s="536">
        <v>26395.390000000014</v>
      </c>
      <c r="K100" s="536">
        <v>24244.390000000014</v>
      </c>
      <c r="M100" s="137">
        <v>24244.657841049833</v>
      </c>
      <c r="N100" s="537">
        <v>0.26784104981925339</v>
      </c>
    </row>
    <row r="101" spans="1:14" ht="14.25" x14ac:dyDescent="0.2">
      <c r="A101" s="523" t="s">
        <v>1662</v>
      </c>
      <c r="B101" s="532">
        <v>332</v>
      </c>
      <c r="C101" s="523"/>
      <c r="D101" s="523" t="s">
        <v>1663</v>
      </c>
      <c r="E101" s="533">
        <v>0</v>
      </c>
      <c r="F101" s="534">
        <v>-2658.37</v>
      </c>
      <c r="G101" s="535">
        <v>36</v>
      </c>
      <c r="H101" s="536">
        <v>2694.37</v>
      </c>
      <c r="J101" s="536">
        <v>56948.569999999949</v>
      </c>
      <c r="K101" s="536">
        <v>54254.199999999946</v>
      </c>
      <c r="M101" s="137">
        <v>54254.153271100949</v>
      </c>
      <c r="N101" s="537">
        <v>-4.6728898996661883E-2</v>
      </c>
    </row>
    <row r="102" spans="1:14" ht="14.25" x14ac:dyDescent="0.2">
      <c r="A102" s="523" t="s">
        <v>1664</v>
      </c>
      <c r="B102" s="532">
        <v>333</v>
      </c>
      <c r="C102" s="523"/>
      <c r="D102" s="523" t="s">
        <v>315</v>
      </c>
      <c r="E102" s="533">
        <v>0</v>
      </c>
      <c r="F102" s="534">
        <v>-6032</v>
      </c>
      <c r="G102" s="535">
        <v>11148</v>
      </c>
      <c r="H102" s="536">
        <v>17180</v>
      </c>
      <c r="J102" s="536">
        <v>260752.37000000011</v>
      </c>
      <c r="K102" s="536">
        <v>243572.37000000011</v>
      </c>
      <c r="M102" s="137">
        <v>243572.35344854766</v>
      </c>
      <c r="N102" s="537">
        <v>-1.6551452456042171E-2</v>
      </c>
    </row>
    <row r="103" spans="1:14" ht="14.25" x14ac:dyDescent="0.2">
      <c r="A103" s="523" t="s">
        <v>1665</v>
      </c>
      <c r="B103" s="532">
        <v>337</v>
      </c>
      <c r="C103" s="523"/>
      <c r="D103" s="523" t="s">
        <v>316</v>
      </c>
      <c r="E103" s="533">
        <v>0</v>
      </c>
      <c r="F103" s="534">
        <v>-3146.69</v>
      </c>
      <c r="G103" s="535">
        <v>6164</v>
      </c>
      <c r="H103" s="536">
        <v>9310.69</v>
      </c>
      <c r="J103" s="536">
        <v>71218.469999999972</v>
      </c>
      <c r="K103" s="536">
        <v>61907.77999999997</v>
      </c>
      <c r="M103" s="137">
        <v>61907.62324434222</v>
      </c>
      <c r="N103" s="537">
        <v>-0.15675565775018185</v>
      </c>
    </row>
    <row r="104" spans="1:14" ht="14.25" x14ac:dyDescent="0.2">
      <c r="A104" s="523" t="s">
        <v>1666</v>
      </c>
      <c r="B104" s="532">
        <v>338</v>
      </c>
      <c r="C104" s="523"/>
      <c r="D104" s="523" t="s">
        <v>317</v>
      </c>
      <c r="E104" s="533">
        <v>0</v>
      </c>
      <c r="F104" s="534">
        <v>-1211.33</v>
      </c>
      <c r="G104" s="535">
        <v>7782</v>
      </c>
      <c r="H104" s="536">
        <v>8993.33</v>
      </c>
      <c r="J104" s="536">
        <v>138015.79999999999</v>
      </c>
      <c r="K104" s="536">
        <v>129022.46999999999</v>
      </c>
      <c r="M104" s="137">
        <v>129022.62805738885</v>
      </c>
      <c r="N104" s="537">
        <v>0.15805738886410836</v>
      </c>
    </row>
    <row r="105" spans="1:14" ht="14.25" x14ac:dyDescent="0.2">
      <c r="A105" s="523" t="s">
        <v>1667</v>
      </c>
      <c r="B105" s="532">
        <v>339</v>
      </c>
      <c r="C105" s="523"/>
      <c r="D105" s="523" t="s">
        <v>318</v>
      </c>
      <c r="E105" s="533">
        <v>0</v>
      </c>
      <c r="F105" s="534">
        <v>-5170</v>
      </c>
      <c r="G105" s="535">
        <v>11964</v>
      </c>
      <c r="H105" s="536">
        <v>17134</v>
      </c>
      <c r="J105" s="536">
        <v>90965.43</v>
      </c>
      <c r="K105" s="536">
        <v>73831.429999999993</v>
      </c>
      <c r="M105" s="137">
        <v>73831.39545454504</v>
      </c>
      <c r="N105" s="537">
        <v>-3.45454549533315E-2</v>
      </c>
    </row>
    <row r="106" spans="1:14" ht="14.25" x14ac:dyDescent="0.2">
      <c r="A106" s="523" t="s">
        <v>1668</v>
      </c>
      <c r="B106" s="532">
        <v>341</v>
      </c>
      <c r="C106" s="523"/>
      <c r="D106" s="523" t="s">
        <v>319</v>
      </c>
      <c r="E106" s="533">
        <v>0</v>
      </c>
      <c r="F106" s="534">
        <v>816.18000000000006</v>
      </c>
      <c r="G106" s="535">
        <v>3654</v>
      </c>
      <c r="H106" s="536">
        <v>2837.8199999999997</v>
      </c>
      <c r="J106" s="536">
        <v>130912.66000000003</v>
      </c>
      <c r="K106" s="536">
        <v>128074.84000000003</v>
      </c>
      <c r="M106" s="137">
        <v>128074.71222150256</v>
      </c>
      <c r="N106" s="537">
        <v>-0.12777849746635184</v>
      </c>
    </row>
    <row r="107" spans="1:14" ht="14.25" x14ac:dyDescent="0.2">
      <c r="A107" s="523" t="s">
        <v>1669</v>
      </c>
      <c r="B107" s="532">
        <v>342</v>
      </c>
      <c r="C107" s="523"/>
      <c r="D107" s="523" t="s">
        <v>320</v>
      </c>
      <c r="E107" s="533">
        <v>0</v>
      </c>
      <c r="F107" s="534">
        <v>-2927.51</v>
      </c>
      <c r="G107" s="535">
        <v>6611</v>
      </c>
      <c r="H107" s="536">
        <v>9538.51</v>
      </c>
      <c r="J107" s="536">
        <v>55829.819999999949</v>
      </c>
      <c r="K107" s="536">
        <v>46291.309999999947</v>
      </c>
      <c r="M107" s="137">
        <v>46291.499980827561</v>
      </c>
      <c r="N107" s="537">
        <v>0.18998082761390833</v>
      </c>
    </row>
    <row r="108" spans="1:14" ht="14.25" x14ac:dyDescent="0.2">
      <c r="A108" s="523" t="s">
        <v>1670</v>
      </c>
      <c r="B108" s="532">
        <v>343</v>
      </c>
      <c r="C108" s="523"/>
      <c r="D108" s="523" t="s">
        <v>321</v>
      </c>
      <c r="E108" s="533">
        <v>0</v>
      </c>
      <c r="F108" s="534">
        <v>-1319.55</v>
      </c>
      <c r="G108" s="535">
        <v>116</v>
      </c>
      <c r="H108" s="536">
        <v>1435.55</v>
      </c>
      <c r="J108" s="536">
        <v>7155.1400000001304</v>
      </c>
      <c r="K108" s="536">
        <v>5719.5900000001302</v>
      </c>
      <c r="M108" s="137">
        <v>5719.1279207977932</v>
      </c>
      <c r="N108" s="537">
        <v>-0.46207920233700861</v>
      </c>
    </row>
    <row r="109" spans="1:14" ht="14.25" x14ac:dyDescent="0.2">
      <c r="A109" s="523" t="s">
        <v>1671</v>
      </c>
      <c r="B109" s="532">
        <v>370</v>
      </c>
      <c r="C109" s="523"/>
      <c r="D109" s="523" t="s">
        <v>330</v>
      </c>
      <c r="E109" s="533">
        <v>0</v>
      </c>
      <c r="F109" s="534">
        <v>-14848.630000000001</v>
      </c>
      <c r="G109" s="535">
        <v>315</v>
      </c>
      <c r="H109" s="536">
        <v>15163.630000000001</v>
      </c>
      <c r="J109" s="536">
        <v>465224.5</v>
      </c>
      <c r="K109" s="536">
        <v>450060.87</v>
      </c>
      <c r="M109" s="137">
        <v>450067.94999999925</v>
      </c>
      <c r="N109" s="537">
        <v>7.0799999992595986</v>
      </c>
    </row>
    <row r="110" spans="1:14" ht="14.25" x14ac:dyDescent="0.2">
      <c r="A110" s="523" t="s">
        <v>1672</v>
      </c>
      <c r="B110" s="532">
        <v>396</v>
      </c>
      <c r="C110" s="523"/>
      <c r="D110" s="523" t="s">
        <v>448</v>
      </c>
      <c r="E110" s="533">
        <v>0</v>
      </c>
      <c r="F110" s="534">
        <v>3037.13</v>
      </c>
      <c r="G110" s="535">
        <v>76078</v>
      </c>
      <c r="H110" s="536">
        <v>73040.87</v>
      </c>
      <c r="J110" s="536">
        <v>167235.91999999993</v>
      </c>
      <c r="K110" s="536">
        <v>94195.04999999993</v>
      </c>
      <c r="M110" s="137">
        <v>94195.200000002282</v>
      </c>
      <c r="N110" s="537">
        <v>0.1500000023515895</v>
      </c>
    </row>
    <row r="111" spans="1:14" ht="14.25" x14ac:dyDescent="0.2">
      <c r="A111" s="523" t="s">
        <v>1673</v>
      </c>
      <c r="B111" s="532">
        <v>400</v>
      </c>
      <c r="C111" s="523"/>
      <c r="D111" s="523" t="s">
        <v>1674</v>
      </c>
      <c r="E111" s="533">
        <v>0</v>
      </c>
      <c r="F111" s="534">
        <v>-5980</v>
      </c>
      <c r="G111" s="535">
        <v>1191</v>
      </c>
      <c r="H111" s="536">
        <v>7171</v>
      </c>
      <c r="J111" s="536">
        <v>45224.760000000009</v>
      </c>
      <c r="K111" s="536">
        <v>38053.760000000009</v>
      </c>
      <c r="M111" s="137">
        <v>38053.488709854428</v>
      </c>
      <c r="N111" s="537">
        <v>-0.27129014558158815</v>
      </c>
    </row>
    <row r="112" spans="1:14" ht="14.25" x14ac:dyDescent="0.2">
      <c r="A112" s="523" t="s">
        <v>1675</v>
      </c>
      <c r="B112" s="532">
        <v>405</v>
      </c>
      <c r="C112" s="523"/>
      <c r="D112" s="523" t="s">
        <v>1676</v>
      </c>
      <c r="E112" s="533">
        <v>0</v>
      </c>
      <c r="F112" s="534">
        <v>5897.17</v>
      </c>
      <c r="G112" s="535">
        <v>5921</v>
      </c>
      <c r="H112" s="536">
        <v>23.829999999999927</v>
      </c>
      <c r="J112" s="536">
        <v>49704.579999999958</v>
      </c>
      <c r="K112" s="536">
        <v>49680.749999999956</v>
      </c>
      <c r="M112" s="137">
        <v>49681.055045926129</v>
      </c>
      <c r="N112" s="537">
        <v>0.30504592617216986</v>
      </c>
    </row>
    <row r="113" spans="1:14" ht="14.25" x14ac:dyDescent="0.2">
      <c r="A113" s="523" t="s">
        <v>1677</v>
      </c>
      <c r="B113" s="532">
        <v>406</v>
      </c>
      <c r="C113" s="523"/>
      <c r="D113" s="523" t="s">
        <v>1678</v>
      </c>
      <c r="E113" s="533">
        <v>0</v>
      </c>
      <c r="F113" s="534">
        <v>491.78000000000003</v>
      </c>
      <c r="G113" s="535">
        <v>3273</v>
      </c>
      <c r="H113" s="536">
        <v>2781.22</v>
      </c>
      <c r="J113" s="536">
        <v>22732.570000000007</v>
      </c>
      <c r="K113" s="536">
        <v>19951.350000000006</v>
      </c>
      <c r="M113" s="137">
        <v>19951.797581098566</v>
      </c>
      <c r="N113" s="537">
        <v>0.44758109856047668</v>
      </c>
    </row>
    <row r="114" spans="1:14" ht="14.25" x14ac:dyDescent="0.2">
      <c r="A114" s="523" t="s">
        <v>1679</v>
      </c>
      <c r="B114" s="532">
        <v>407</v>
      </c>
      <c r="C114" s="523"/>
      <c r="D114" s="523" t="s">
        <v>1680</v>
      </c>
      <c r="E114" s="533">
        <v>637.06000000000006</v>
      </c>
      <c r="F114" s="534">
        <v>-1355.83</v>
      </c>
      <c r="G114" s="535">
        <v>4501</v>
      </c>
      <c r="H114" s="536">
        <v>5856.83</v>
      </c>
      <c r="J114" s="536">
        <v>107086.26000000001</v>
      </c>
      <c r="K114" s="536">
        <v>101229.43000000001</v>
      </c>
      <c r="M114" s="137">
        <v>101229.36831431498</v>
      </c>
      <c r="N114" s="537">
        <v>-6.1685685024713166E-2</v>
      </c>
    </row>
    <row r="115" spans="1:14" ht="14.25" x14ac:dyDescent="0.2">
      <c r="A115" s="523" t="s">
        <v>1681</v>
      </c>
      <c r="B115" s="532">
        <v>409</v>
      </c>
      <c r="C115" s="523"/>
      <c r="D115" s="523" t="s">
        <v>1682</v>
      </c>
      <c r="E115" s="533">
        <v>185</v>
      </c>
      <c r="F115" s="534">
        <v>-24576.22</v>
      </c>
      <c r="G115" s="535">
        <v>3519</v>
      </c>
      <c r="H115" s="536">
        <v>28095.22</v>
      </c>
      <c r="J115" s="536">
        <v>66665.099999999977</v>
      </c>
      <c r="K115" s="536">
        <v>38569.879999999976</v>
      </c>
      <c r="M115" s="137">
        <v>38639.652615744737</v>
      </c>
      <c r="N115" s="537">
        <v>69.772615744761424</v>
      </c>
    </row>
    <row r="116" spans="1:14" ht="14.25" x14ac:dyDescent="0.2">
      <c r="A116" s="523" t="s">
        <v>1683</v>
      </c>
      <c r="B116" s="532">
        <v>412</v>
      </c>
      <c r="C116" s="523"/>
      <c r="D116" s="523" t="s">
        <v>1684</v>
      </c>
      <c r="E116" s="533">
        <v>0</v>
      </c>
      <c r="F116" s="534">
        <v>-6281.5</v>
      </c>
      <c r="G116" s="535">
        <v>10094</v>
      </c>
      <c r="H116" s="536">
        <v>16375.5</v>
      </c>
      <c r="J116" s="536">
        <v>43000.839999999967</v>
      </c>
      <c r="K116" s="536">
        <v>26625.339999999967</v>
      </c>
      <c r="M116" s="137">
        <v>26625.8200026782</v>
      </c>
      <c r="N116" s="537">
        <v>0.4800026782322675</v>
      </c>
    </row>
    <row r="117" spans="1:14" ht="14.25" x14ac:dyDescent="0.2">
      <c r="A117" s="523" t="s">
        <v>1685</v>
      </c>
      <c r="B117" s="532">
        <v>415</v>
      </c>
      <c r="C117" s="523"/>
      <c r="D117" s="523" t="s">
        <v>1686</v>
      </c>
      <c r="E117" s="533">
        <v>0</v>
      </c>
      <c r="F117" s="534">
        <v>-169.35</v>
      </c>
      <c r="G117" s="535">
        <v>3156</v>
      </c>
      <c r="H117" s="536">
        <v>3325.35</v>
      </c>
      <c r="J117" s="536">
        <v>44772.489999999991</v>
      </c>
      <c r="K117" s="536">
        <v>41447.139999999992</v>
      </c>
      <c r="M117" s="137">
        <v>41447.116230994696</v>
      </c>
      <c r="N117" s="537">
        <v>-2.3769005296344403E-2</v>
      </c>
    </row>
    <row r="118" spans="1:14" ht="14.25" x14ac:dyDescent="0.2">
      <c r="A118" s="523" t="s">
        <v>1687</v>
      </c>
      <c r="B118" s="532">
        <v>416</v>
      </c>
      <c r="C118" s="523"/>
      <c r="D118" s="523" t="s">
        <v>348</v>
      </c>
      <c r="E118" s="533">
        <v>0</v>
      </c>
      <c r="F118" s="534">
        <v>-6902.5</v>
      </c>
      <c r="G118" s="535">
        <v>28750</v>
      </c>
      <c r="H118" s="536">
        <v>35652.5</v>
      </c>
      <c r="J118" s="536">
        <v>157548.82999999996</v>
      </c>
      <c r="K118" s="536">
        <v>121896.32999999996</v>
      </c>
      <c r="M118" s="137">
        <v>121896.57165643189</v>
      </c>
      <c r="N118" s="537">
        <v>0.24165643192827702</v>
      </c>
    </row>
    <row r="119" spans="1:14" ht="14.25" x14ac:dyDescent="0.2">
      <c r="A119" s="523" t="s">
        <v>1688</v>
      </c>
      <c r="B119" s="532">
        <v>417</v>
      </c>
      <c r="C119" s="523"/>
      <c r="D119" s="523" t="s">
        <v>1689</v>
      </c>
      <c r="E119" s="533">
        <v>0</v>
      </c>
      <c r="F119" s="534">
        <v>-6531.96</v>
      </c>
      <c r="G119" s="535">
        <v>31953</v>
      </c>
      <c r="H119" s="536">
        <v>38484.959999999999</v>
      </c>
      <c r="J119" s="536">
        <v>-208339.80000000005</v>
      </c>
      <c r="K119" s="536">
        <v>-246824.76000000004</v>
      </c>
      <c r="M119" s="137">
        <v>-246824.93827166292</v>
      </c>
      <c r="N119" s="537">
        <v>-0.17827166288043372</v>
      </c>
    </row>
    <row r="120" spans="1:14" ht="14.25" x14ac:dyDescent="0.2">
      <c r="A120" s="523" t="s">
        <v>1690</v>
      </c>
      <c r="B120" s="532">
        <v>418</v>
      </c>
      <c r="C120" s="523"/>
      <c r="D120" s="523" t="s">
        <v>1691</v>
      </c>
      <c r="E120" s="533">
        <v>0</v>
      </c>
      <c r="F120" s="534">
        <v>-6802.95</v>
      </c>
      <c r="G120" s="535">
        <v>8905</v>
      </c>
      <c r="H120" s="536">
        <v>15707.95</v>
      </c>
      <c r="J120" s="536">
        <v>227804.68999999994</v>
      </c>
      <c r="K120" s="536">
        <v>212096.73999999993</v>
      </c>
      <c r="M120" s="137">
        <v>212097.11535915639</v>
      </c>
      <c r="N120" s="537">
        <v>0.37535915646003559</v>
      </c>
    </row>
    <row r="121" spans="1:14" ht="14.25" x14ac:dyDescent="0.2">
      <c r="A121" s="523" t="s">
        <v>1692</v>
      </c>
      <c r="B121" s="532">
        <v>420</v>
      </c>
      <c r="C121" s="523"/>
      <c r="D121" s="523" t="s">
        <v>1693</v>
      </c>
      <c r="E121" s="533">
        <v>0</v>
      </c>
      <c r="F121" s="534">
        <v>0</v>
      </c>
      <c r="G121" s="535">
        <v>0</v>
      </c>
      <c r="H121" s="536">
        <v>0</v>
      </c>
      <c r="J121" s="536">
        <v>251173.5</v>
      </c>
      <c r="K121" s="536">
        <v>251173.5</v>
      </c>
      <c r="M121" s="137">
        <v>251169.13319716766</v>
      </c>
      <c r="N121" s="537">
        <v>-4.3668028323445469</v>
      </c>
    </row>
    <row r="122" spans="1:14" ht="14.25" x14ac:dyDescent="0.2">
      <c r="A122" s="523" t="s">
        <v>1694</v>
      </c>
      <c r="B122" s="532">
        <v>421</v>
      </c>
      <c r="C122" s="523"/>
      <c r="D122" s="523" t="s">
        <v>352</v>
      </c>
      <c r="E122" s="533">
        <v>0</v>
      </c>
      <c r="F122" s="534">
        <v>0</v>
      </c>
      <c r="G122" s="535">
        <v>0</v>
      </c>
      <c r="H122" s="536">
        <v>0</v>
      </c>
      <c r="J122" s="536">
        <v>47725.239999999991</v>
      </c>
      <c r="K122" s="536">
        <v>47725.239999999991</v>
      </c>
      <c r="M122" s="137">
        <v>47725.449829273042</v>
      </c>
      <c r="N122" s="537">
        <v>0.20982927305158228</v>
      </c>
    </row>
    <row r="123" spans="1:14" ht="14.25" x14ac:dyDescent="0.2">
      <c r="A123" s="523" t="s">
        <v>1695</v>
      </c>
      <c r="B123" s="532">
        <v>422</v>
      </c>
      <c r="C123" s="523"/>
      <c r="D123" s="523" t="s">
        <v>1696</v>
      </c>
      <c r="E123" s="533">
        <v>0</v>
      </c>
      <c r="F123" s="534">
        <v>5013.25</v>
      </c>
      <c r="G123" s="535">
        <v>5696</v>
      </c>
      <c r="H123" s="536">
        <v>682.75</v>
      </c>
      <c r="J123" s="536">
        <v>34781.79999999993</v>
      </c>
      <c r="K123" s="536">
        <v>34099.04999999993</v>
      </c>
      <c r="M123" s="137">
        <v>34099.351754196454</v>
      </c>
      <c r="N123" s="537">
        <v>0.30175419652368873</v>
      </c>
    </row>
    <row r="124" spans="1:14" ht="14.25" x14ac:dyDescent="0.2">
      <c r="A124" s="523" t="s">
        <v>1697</v>
      </c>
      <c r="B124" s="532">
        <v>424</v>
      </c>
      <c r="C124" s="523"/>
      <c r="D124" s="523" t="s">
        <v>1698</v>
      </c>
      <c r="E124" s="533">
        <v>0</v>
      </c>
      <c r="F124" s="534">
        <v>-3969.15</v>
      </c>
      <c r="G124" s="535">
        <v>1446</v>
      </c>
      <c r="H124" s="536">
        <v>5415.15</v>
      </c>
      <c r="J124" s="536">
        <v>-5948.660000000149</v>
      </c>
      <c r="K124" s="536">
        <v>-11363.810000000149</v>
      </c>
      <c r="M124" s="137">
        <v>-11363.563056420302</v>
      </c>
      <c r="N124" s="537">
        <v>0.24694357984662929</v>
      </c>
    </row>
    <row r="125" spans="1:14" ht="14.25" x14ac:dyDescent="0.2">
      <c r="A125" s="523" t="s">
        <v>1699</v>
      </c>
      <c r="B125" s="532">
        <v>425</v>
      </c>
      <c r="C125" s="523"/>
      <c r="D125" s="523" t="s">
        <v>1700</v>
      </c>
      <c r="E125" s="533">
        <v>0</v>
      </c>
      <c r="F125" s="534">
        <v>1461.75</v>
      </c>
      <c r="G125" s="535">
        <v>8836</v>
      </c>
      <c r="H125" s="536">
        <v>7374.25</v>
      </c>
      <c r="J125" s="536">
        <v>-33962.379999999888</v>
      </c>
      <c r="K125" s="536">
        <v>-41336.629999999888</v>
      </c>
      <c r="M125" s="137">
        <v>-41336.359427179676</v>
      </c>
      <c r="N125" s="537">
        <v>0.27057282021269202</v>
      </c>
    </row>
    <row r="126" spans="1:14" ht="14.25" x14ac:dyDescent="0.2">
      <c r="A126" s="523" t="s">
        <v>1701</v>
      </c>
      <c r="B126" s="532">
        <v>426</v>
      </c>
      <c r="C126" s="523"/>
      <c r="D126" s="523" t="s">
        <v>1702</v>
      </c>
      <c r="E126" s="533">
        <v>0</v>
      </c>
      <c r="F126" s="534">
        <v>-5012.5</v>
      </c>
      <c r="G126" s="535">
        <v>4313</v>
      </c>
      <c r="H126" s="536">
        <v>9325.5</v>
      </c>
      <c r="J126" s="536">
        <v>46691.260000000009</v>
      </c>
      <c r="K126" s="536">
        <v>37365.760000000009</v>
      </c>
      <c r="M126" s="137">
        <v>37365.603827988787</v>
      </c>
      <c r="N126" s="537">
        <v>-0.15617201122222468</v>
      </c>
    </row>
    <row r="127" spans="1:14" ht="14.25" x14ac:dyDescent="0.2">
      <c r="A127" s="523" t="s">
        <v>1703</v>
      </c>
      <c r="B127" s="532">
        <v>430</v>
      </c>
      <c r="C127" s="523"/>
      <c r="D127" s="523" t="s">
        <v>1704</v>
      </c>
      <c r="E127" s="533">
        <v>0</v>
      </c>
      <c r="F127" s="534">
        <v>-4787.5</v>
      </c>
      <c r="G127" s="535">
        <v>5863</v>
      </c>
      <c r="H127" s="536">
        <v>10650.5</v>
      </c>
      <c r="J127" s="536">
        <v>6236.3399999999674</v>
      </c>
      <c r="K127" s="536">
        <v>-4414.1600000000326</v>
      </c>
      <c r="M127" s="137">
        <v>-4414.301318365091</v>
      </c>
      <c r="N127" s="537">
        <v>-0.14131836505839601</v>
      </c>
    </row>
    <row r="128" spans="1:14" ht="14.25" x14ac:dyDescent="0.2">
      <c r="A128" s="523" t="s">
        <v>1705</v>
      </c>
      <c r="B128" s="532">
        <v>431</v>
      </c>
      <c r="C128" s="523"/>
      <c r="D128" s="523" t="s">
        <v>1706</v>
      </c>
      <c r="E128" s="533">
        <v>0</v>
      </c>
      <c r="F128" s="534">
        <v>-3638.75</v>
      </c>
      <c r="G128" s="535">
        <v>17033</v>
      </c>
      <c r="H128" s="536">
        <v>20671.75</v>
      </c>
      <c r="J128" s="536">
        <v>317276.55000000005</v>
      </c>
      <c r="K128" s="536">
        <v>296604.80000000005</v>
      </c>
      <c r="M128" s="137">
        <v>296604.66732595465</v>
      </c>
      <c r="N128" s="537">
        <v>-0.13267404539510608</v>
      </c>
    </row>
    <row r="129" spans="1:14" ht="14.25" x14ac:dyDescent="0.2">
      <c r="A129" s="523" t="s">
        <v>1707</v>
      </c>
      <c r="B129" s="532">
        <v>432</v>
      </c>
      <c r="C129" s="523"/>
      <c r="D129" s="523" t="s">
        <v>1708</v>
      </c>
      <c r="E129" s="533">
        <v>0</v>
      </c>
      <c r="F129" s="534">
        <v>0</v>
      </c>
      <c r="G129" s="535">
        <v>167</v>
      </c>
      <c r="H129" s="536">
        <v>167</v>
      </c>
      <c r="J129" s="536">
        <v>31565.219999999972</v>
      </c>
      <c r="K129" s="536">
        <v>31398.219999999972</v>
      </c>
      <c r="M129" s="137">
        <v>31397.777143768268</v>
      </c>
      <c r="N129" s="537">
        <v>-0.44285623170435429</v>
      </c>
    </row>
    <row r="130" spans="1:14" ht="14.25" x14ac:dyDescent="0.2">
      <c r="A130" s="523" t="s">
        <v>1709</v>
      </c>
      <c r="B130" s="532">
        <v>436</v>
      </c>
      <c r="C130" s="523"/>
      <c r="D130" s="523" t="s">
        <v>1710</v>
      </c>
      <c r="E130" s="533">
        <v>0</v>
      </c>
      <c r="F130" s="534">
        <v>-5833.21</v>
      </c>
      <c r="G130" s="535">
        <v>4060</v>
      </c>
      <c r="H130" s="536">
        <v>9893.2099999999991</v>
      </c>
      <c r="J130" s="536">
        <v>112355.75</v>
      </c>
      <c r="K130" s="536">
        <v>102462.54000000001</v>
      </c>
      <c r="M130" s="137">
        <v>102462.45970493509</v>
      </c>
      <c r="N130" s="537">
        <v>-8.0295064923120663E-2</v>
      </c>
    </row>
    <row r="131" spans="1:14" ht="14.25" x14ac:dyDescent="0.2">
      <c r="A131" s="523" t="s">
        <v>1711</v>
      </c>
      <c r="B131" s="532">
        <v>443</v>
      </c>
      <c r="C131" s="523"/>
      <c r="D131" s="523" t="s">
        <v>367</v>
      </c>
      <c r="E131" s="533">
        <v>0</v>
      </c>
      <c r="F131" s="534">
        <v>3707.1</v>
      </c>
      <c r="G131" s="535">
        <v>7073</v>
      </c>
      <c r="H131" s="536">
        <v>3365.9</v>
      </c>
      <c r="J131" s="536">
        <v>128069.71999999997</v>
      </c>
      <c r="K131" s="536">
        <v>124703.81999999998</v>
      </c>
      <c r="M131" s="137">
        <v>124703.55900746735</v>
      </c>
      <c r="N131" s="537">
        <v>-0.26099253262509592</v>
      </c>
    </row>
    <row r="132" spans="1:14" ht="14.25" x14ac:dyDescent="0.2">
      <c r="A132" s="523" t="s">
        <v>1712</v>
      </c>
      <c r="B132" s="532">
        <v>444</v>
      </c>
      <c r="C132" s="523"/>
      <c r="D132" s="523" t="s">
        <v>1713</v>
      </c>
      <c r="E132" s="533">
        <v>0</v>
      </c>
      <c r="F132" s="534">
        <v>197.03</v>
      </c>
      <c r="G132" s="535">
        <v>2034</v>
      </c>
      <c r="H132" s="536">
        <v>1836.97</v>
      </c>
      <c r="J132" s="536">
        <v>42072.229999999981</v>
      </c>
      <c r="K132" s="536">
        <v>40235.25999999998</v>
      </c>
      <c r="M132" s="137">
        <v>40235.220932887401</v>
      </c>
      <c r="N132" s="537">
        <v>-3.9067112578777596E-2</v>
      </c>
    </row>
    <row r="133" spans="1:14" ht="14.25" x14ac:dyDescent="0.2">
      <c r="A133" s="523" t="s">
        <v>1714</v>
      </c>
      <c r="B133" s="532">
        <v>445</v>
      </c>
      <c r="C133" s="523"/>
      <c r="D133" s="523" t="s">
        <v>1715</v>
      </c>
      <c r="E133" s="533">
        <v>0</v>
      </c>
      <c r="F133" s="534">
        <v>-1519.09</v>
      </c>
      <c r="G133" s="535">
        <v>9112</v>
      </c>
      <c r="H133" s="536">
        <v>10631.09</v>
      </c>
      <c r="J133" s="536">
        <v>77386.290000000037</v>
      </c>
      <c r="K133" s="536">
        <v>66755.200000000041</v>
      </c>
      <c r="M133" s="137">
        <v>66755.548204568215</v>
      </c>
      <c r="N133" s="537">
        <v>0.34820456817396916</v>
      </c>
    </row>
    <row r="134" spans="1:14" ht="14.25" x14ac:dyDescent="0.2">
      <c r="A134" s="523" t="s">
        <v>1716</v>
      </c>
      <c r="B134" s="532">
        <v>446</v>
      </c>
      <c r="C134" s="523"/>
      <c r="D134" s="523" t="s">
        <v>1717</v>
      </c>
      <c r="E134" s="533">
        <v>0</v>
      </c>
      <c r="F134" s="534">
        <v>-516.76</v>
      </c>
      <c r="G134" s="535">
        <v>6716</v>
      </c>
      <c r="H134" s="536">
        <v>7232.76</v>
      </c>
      <c r="J134" s="536">
        <v>107774.64000000001</v>
      </c>
      <c r="K134" s="536">
        <v>100541.88000000002</v>
      </c>
      <c r="M134" s="137">
        <v>100541.74517259141</v>
      </c>
      <c r="N134" s="537">
        <v>-0.13482740860490594</v>
      </c>
    </row>
    <row r="135" spans="1:14" ht="14.25" x14ac:dyDescent="0.2">
      <c r="A135" s="523" t="s">
        <v>1718</v>
      </c>
      <c r="B135" s="532">
        <v>449</v>
      </c>
      <c r="C135" s="523"/>
      <c r="D135" s="523" t="s">
        <v>1719</v>
      </c>
      <c r="E135" s="533">
        <v>0</v>
      </c>
      <c r="F135" s="534">
        <v>-4810</v>
      </c>
      <c r="G135" s="535">
        <v>146</v>
      </c>
      <c r="H135" s="536">
        <v>4956</v>
      </c>
      <c r="J135" s="536">
        <v>23859.27999999997</v>
      </c>
      <c r="K135" s="536">
        <v>18903.27999999997</v>
      </c>
      <c r="M135" s="137">
        <v>18903.633980387996</v>
      </c>
      <c r="N135" s="537">
        <v>0.35398038802668452</v>
      </c>
    </row>
    <row r="136" spans="1:14" ht="14.25" x14ac:dyDescent="0.2">
      <c r="A136" s="523" t="s">
        <v>1720</v>
      </c>
      <c r="B136" s="532">
        <v>451</v>
      </c>
      <c r="C136" s="523"/>
      <c r="D136" s="523" t="s">
        <v>1721</v>
      </c>
      <c r="E136" s="533">
        <v>0</v>
      </c>
      <c r="F136" s="534">
        <v>-3395.46</v>
      </c>
      <c r="G136" s="535">
        <v>10309</v>
      </c>
      <c r="H136" s="536">
        <v>13704.46</v>
      </c>
      <c r="J136" s="536">
        <v>82049.099999999977</v>
      </c>
      <c r="K136" s="536">
        <v>68344.639999999985</v>
      </c>
      <c r="M136" s="137">
        <v>68344.723565384047</v>
      </c>
      <c r="N136" s="537">
        <v>8.35653840622399E-2</v>
      </c>
    </row>
    <row r="137" spans="1:14" ht="14.25" x14ac:dyDescent="0.2">
      <c r="A137" s="523" t="s">
        <v>1722</v>
      </c>
      <c r="B137" s="532">
        <v>457</v>
      </c>
      <c r="C137" s="523"/>
      <c r="D137" s="523" t="s">
        <v>1723</v>
      </c>
      <c r="E137" s="533">
        <v>0</v>
      </c>
      <c r="F137" s="534">
        <v>-5332.25</v>
      </c>
      <c r="G137" s="535">
        <v>-370</v>
      </c>
      <c r="H137" s="536">
        <v>4962.25</v>
      </c>
      <c r="J137" s="536">
        <v>33469.910000000033</v>
      </c>
      <c r="K137" s="536">
        <v>28507.660000000033</v>
      </c>
      <c r="M137" s="137">
        <v>28508.117170259589</v>
      </c>
      <c r="N137" s="537">
        <v>0.45717025955673307</v>
      </c>
    </row>
    <row r="138" spans="1:14" ht="14.25" x14ac:dyDescent="0.2">
      <c r="A138" s="523" t="s">
        <v>1724</v>
      </c>
      <c r="B138" s="532">
        <v>458</v>
      </c>
      <c r="C138" s="523"/>
      <c r="D138" s="523" t="s">
        <v>1725</v>
      </c>
      <c r="E138" s="533">
        <v>0</v>
      </c>
      <c r="F138" s="534">
        <v>-4126.5600000000004</v>
      </c>
      <c r="G138" s="535">
        <v>18815</v>
      </c>
      <c r="H138" s="536">
        <v>22941.56</v>
      </c>
      <c r="J138" s="536">
        <v>55777.789999999979</v>
      </c>
      <c r="K138" s="536">
        <v>32836.229999999981</v>
      </c>
      <c r="M138" s="137">
        <v>32836.227842705324</v>
      </c>
      <c r="N138" s="537">
        <v>-2.1572946570813656E-3</v>
      </c>
    </row>
    <row r="139" spans="1:14" ht="14.25" x14ac:dyDescent="0.2">
      <c r="A139" s="523" t="s">
        <v>1726</v>
      </c>
      <c r="B139" s="532">
        <v>460</v>
      </c>
      <c r="C139" s="523"/>
      <c r="D139" s="523" t="s">
        <v>1727</v>
      </c>
      <c r="E139" s="533">
        <v>0</v>
      </c>
      <c r="F139" s="534">
        <v>1417.42</v>
      </c>
      <c r="G139" s="535">
        <v>-7683</v>
      </c>
      <c r="H139" s="536">
        <v>-9100.42</v>
      </c>
      <c r="J139" s="536">
        <v>53277.419999999925</v>
      </c>
      <c r="K139" s="536">
        <v>62377.839999999924</v>
      </c>
      <c r="M139" s="137">
        <v>62375.054389857221</v>
      </c>
      <c r="N139" s="537">
        <v>-2.7856101427023532</v>
      </c>
    </row>
    <row r="140" spans="1:14" ht="14.25" x14ac:dyDescent="0.2">
      <c r="A140" s="523" t="s">
        <v>1728</v>
      </c>
      <c r="B140" s="532">
        <v>461</v>
      </c>
      <c r="C140" s="523"/>
      <c r="D140" s="523" t="s">
        <v>382</v>
      </c>
      <c r="E140" s="533">
        <v>0</v>
      </c>
      <c r="F140" s="534">
        <v>-5470.38</v>
      </c>
      <c r="G140" s="535">
        <v>158</v>
      </c>
      <c r="H140" s="536">
        <v>5628.38</v>
      </c>
      <c r="J140" s="536">
        <v>92530.489999999991</v>
      </c>
      <c r="K140" s="536">
        <v>86902.109999999986</v>
      </c>
      <c r="M140" s="137">
        <v>86901.773742117104</v>
      </c>
      <c r="N140" s="537">
        <v>-0.33625788288190961</v>
      </c>
    </row>
    <row r="141" spans="1:14" ht="14.25" x14ac:dyDescent="0.2">
      <c r="A141" s="523" t="s">
        <v>1729</v>
      </c>
      <c r="B141" s="532">
        <v>466</v>
      </c>
      <c r="C141" s="523"/>
      <c r="D141" s="523" t="s">
        <v>1730</v>
      </c>
      <c r="E141" s="533">
        <v>0</v>
      </c>
      <c r="F141" s="534">
        <v>-4620</v>
      </c>
      <c r="G141" s="535">
        <v>22966</v>
      </c>
      <c r="H141" s="536">
        <v>27586</v>
      </c>
      <c r="J141" s="536">
        <v>182340.37</v>
      </c>
      <c r="K141" s="536">
        <v>154754.37</v>
      </c>
      <c r="M141" s="137">
        <v>154754.3570869182</v>
      </c>
      <c r="N141" s="537">
        <v>-1.2913081794977188E-2</v>
      </c>
    </row>
    <row r="142" spans="1:14" ht="14.25" x14ac:dyDescent="0.2">
      <c r="A142" s="523" t="s">
        <v>1731</v>
      </c>
      <c r="B142" s="532">
        <v>467</v>
      </c>
      <c r="C142" s="523"/>
      <c r="D142" s="523" t="s">
        <v>1732</v>
      </c>
      <c r="E142" s="533">
        <v>0</v>
      </c>
      <c r="F142" s="534">
        <v>-5226.25</v>
      </c>
      <c r="G142" s="535">
        <v>18980</v>
      </c>
      <c r="H142" s="536">
        <v>24206.25</v>
      </c>
      <c r="J142" s="536">
        <v>156689.12</v>
      </c>
      <c r="K142" s="536">
        <v>132482.87</v>
      </c>
      <c r="M142" s="137">
        <v>132483.35588831874</v>
      </c>
      <c r="N142" s="537">
        <v>0.48588831874076277</v>
      </c>
    </row>
    <row r="143" spans="1:14" ht="14.25" x14ac:dyDescent="0.2">
      <c r="A143" s="523" t="s">
        <v>1733</v>
      </c>
      <c r="B143" s="532">
        <v>468</v>
      </c>
      <c r="C143" s="523"/>
      <c r="D143" s="523" t="s">
        <v>1734</v>
      </c>
      <c r="E143" s="533">
        <v>0</v>
      </c>
      <c r="F143" s="534">
        <v>-3014.5</v>
      </c>
      <c r="G143" s="535">
        <v>3998</v>
      </c>
      <c r="H143" s="536">
        <v>7012.5</v>
      </c>
      <c r="J143" s="536">
        <v>92449.910000000033</v>
      </c>
      <c r="K143" s="536">
        <v>85437.410000000033</v>
      </c>
      <c r="M143" s="137">
        <v>85437.833471681224</v>
      </c>
      <c r="N143" s="537">
        <v>0.42347168119158596</v>
      </c>
    </row>
    <row r="144" spans="1:14" ht="14.25" x14ac:dyDescent="0.2">
      <c r="A144" s="523" t="s">
        <v>1735</v>
      </c>
      <c r="B144" s="532">
        <v>478</v>
      </c>
      <c r="C144" s="523"/>
      <c r="D144" s="523" t="s">
        <v>1736</v>
      </c>
      <c r="E144" s="533">
        <v>0</v>
      </c>
      <c r="F144" s="534">
        <v>308.75</v>
      </c>
      <c r="G144" s="535">
        <v>696</v>
      </c>
      <c r="H144" s="536">
        <v>387.25</v>
      </c>
      <c r="J144" s="536">
        <v>56517.679999999935</v>
      </c>
      <c r="K144" s="536">
        <v>56130.429999999935</v>
      </c>
      <c r="M144" s="137">
        <v>56130.434725036263</v>
      </c>
      <c r="N144" s="537">
        <v>4.725036327727139E-3</v>
      </c>
    </row>
    <row r="145" spans="1:14" ht="14.25" x14ac:dyDescent="0.2">
      <c r="A145" s="523" t="s">
        <v>1737</v>
      </c>
      <c r="B145" s="532">
        <v>479</v>
      </c>
      <c r="C145" s="523"/>
      <c r="D145" s="523" t="s">
        <v>395</v>
      </c>
      <c r="E145" s="533">
        <v>0</v>
      </c>
      <c r="F145" s="534">
        <v>417.27</v>
      </c>
      <c r="G145" s="535">
        <v>0</v>
      </c>
      <c r="H145" s="536">
        <v>3435.21</v>
      </c>
      <c r="J145" s="536">
        <v>-720721.74</v>
      </c>
      <c r="K145" s="536">
        <v>47897.346791510237</v>
      </c>
      <c r="M145" s="137">
        <v>47897.346791510237</v>
      </c>
      <c r="N145" s="537">
        <v>0</v>
      </c>
    </row>
    <row r="146" spans="1:14" ht="14.25" x14ac:dyDescent="0.2">
      <c r="A146" s="523" t="s">
        <v>1738</v>
      </c>
      <c r="B146" s="532">
        <v>480</v>
      </c>
      <c r="C146" s="523"/>
      <c r="D146" s="523" t="s">
        <v>1739</v>
      </c>
      <c r="E146" s="533">
        <v>0</v>
      </c>
      <c r="F146" s="534">
        <v>22186.74</v>
      </c>
      <c r="G146" s="535">
        <v>33842</v>
      </c>
      <c r="H146" s="536">
        <v>11655.259999999998</v>
      </c>
      <c r="J146" s="536">
        <v>123992.41999999993</v>
      </c>
      <c r="K146" s="536">
        <v>112337.15999999993</v>
      </c>
      <c r="M146" s="137">
        <v>112337.53617327544</v>
      </c>
      <c r="N146" s="537">
        <v>0.37617327550833579</v>
      </c>
    </row>
    <row r="147" spans="1:14" ht="14.25" x14ac:dyDescent="0.2">
      <c r="A147" s="523" t="s">
        <v>1740</v>
      </c>
      <c r="B147" s="532">
        <v>481</v>
      </c>
      <c r="C147" s="523"/>
      <c r="D147" s="523" t="s">
        <v>1741</v>
      </c>
      <c r="E147" s="533">
        <v>0</v>
      </c>
      <c r="F147" s="534">
        <v>0</v>
      </c>
      <c r="G147" s="535">
        <v>0</v>
      </c>
      <c r="H147" s="536">
        <v>0</v>
      </c>
      <c r="J147" s="536">
        <v>43193.609999999986</v>
      </c>
      <c r="K147" s="536">
        <v>43193.609999999986</v>
      </c>
      <c r="M147" s="137">
        <v>43193.743351878482</v>
      </c>
      <c r="N147" s="537">
        <v>0.13335187849588692</v>
      </c>
    </row>
    <row r="148" spans="1:14" ht="14.25" x14ac:dyDescent="0.2">
      <c r="A148" s="523" t="s">
        <v>1742</v>
      </c>
      <c r="B148" s="532">
        <v>482</v>
      </c>
      <c r="C148" s="523"/>
      <c r="D148" s="523" t="s">
        <v>398</v>
      </c>
      <c r="E148" s="533">
        <v>0</v>
      </c>
      <c r="F148" s="534">
        <v>-6238.75</v>
      </c>
      <c r="G148" s="535">
        <v>38428</v>
      </c>
      <c r="H148" s="536">
        <v>44666.75</v>
      </c>
      <c r="J148" s="536">
        <v>196625.87</v>
      </c>
      <c r="K148" s="536">
        <v>151959.12</v>
      </c>
      <c r="M148" s="137">
        <v>151959.577757066</v>
      </c>
      <c r="N148" s="537">
        <v>0.45775706600397825</v>
      </c>
    </row>
    <row r="149" spans="1:14" ht="14.25" x14ac:dyDescent="0.2">
      <c r="A149" s="523" t="s">
        <v>1743</v>
      </c>
      <c r="B149" s="532">
        <v>486</v>
      </c>
      <c r="C149" s="523"/>
      <c r="D149" s="523" t="s">
        <v>401</v>
      </c>
      <c r="E149" s="533">
        <v>0</v>
      </c>
      <c r="F149" s="534">
        <v>-2552.42</v>
      </c>
      <c r="G149" s="535">
        <v>29755</v>
      </c>
      <c r="H149" s="536">
        <v>32307.42</v>
      </c>
      <c r="J149" s="536">
        <v>261059.64</v>
      </c>
      <c r="K149" s="536">
        <v>228752.22000000003</v>
      </c>
      <c r="M149" s="137">
        <v>228752.37729209475</v>
      </c>
      <c r="N149" s="537">
        <v>0.15729209472192451</v>
      </c>
    </row>
    <row r="150" spans="1:14" ht="14.25" x14ac:dyDescent="0.2">
      <c r="A150" s="523" t="s">
        <v>1744</v>
      </c>
      <c r="B150" s="532">
        <v>488</v>
      </c>
      <c r="C150" s="523"/>
      <c r="D150" s="523" t="s">
        <v>1745</v>
      </c>
      <c r="E150" s="533">
        <v>0</v>
      </c>
      <c r="F150" s="534">
        <v>-1932.72</v>
      </c>
      <c r="G150" s="535">
        <v>4346</v>
      </c>
      <c r="H150" s="536">
        <v>6278.72</v>
      </c>
      <c r="J150" s="536">
        <v>117241.44999999995</v>
      </c>
      <c r="K150" s="536">
        <v>110962.72999999995</v>
      </c>
      <c r="M150" s="137">
        <v>110962.3094296538</v>
      </c>
      <c r="N150" s="537">
        <v>-0.42057034614845179</v>
      </c>
    </row>
    <row r="151" spans="1:14" ht="14.25" x14ac:dyDescent="0.2">
      <c r="A151" s="523" t="s">
        <v>1746</v>
      </c>
      <c r="B151" s="532">
        <v>494</v>
      </c>
      <c r="C151" s="523"/>
      <c r="D151" s="523" t="s">
        <v>406</v>
      </c>
      <c r="E151" s="533">
        <v>494.99</v>
      </c>
      <c r="F151" s="534">
        <v>513.49</v>
      </c>
      <c r="G151" s="535">
        <v>2649</v>
      </c>
      <c r="H151" s="536">
        <v>2135.5100000000002</v>
      </c>
      <c r="J151" s="536">
        <v>-6304.1900000000023</v>
      </c>
      <c r="K151" s="536">
        <v>-8439.7000000000025</v>
      </c>
      <c r="M151" s="137">
        <v>-8440.0805596821592</v>
      </c>
      <c r="N151" s="537">
        <v>-0.38055968215667235</v>
      </c>
    </row>
    <row r="152" spans="1:14" ht="14.25" x14ac:dyDescent="0.2">
      <c r="A152" s="523" t="s">
        <v>1747</v>
      </c>
      <c r="B152" s="532">
        <v>495</v>
      </c>
      <c r="C152" s="523"/>
      <c r="D152" s="523" t="s">
        <v>1748</v>
      </c>
      <c r="E152" s="533">
        <v>0</v>
      </c>
      <c r="F152" s="534">
        <v>5000.57</v>
      </c>
      <c r="G152" s="535">
        <v>6381</v>
      </c>
      <c r="H152" s="536">
        <v>1380.4300000000003</v>
      </c>
      <c r="J152" s="536">
        <v>40685.660000000033</v>
      </c>
      <c r="K152" s="536">
        <v>39305.230000000032</v>
      </c>
      <c r="M152" s="137">
        <v>39304.943249974051</v>
      </c>
      <c r="N152" s="537">
        <v>-0.28675002598174615</v>
      </c>
    </row>
    <row r="153" spans="1:14" ht="14.25" x14ac:dyDescent="0.2">
      <c r="A153" s="523" t="s">
        <v>1749</v>
      </c>
      <c r="B153" s="532">
        <v>499</v>
      </c>
      <c r="C153" s="523"/>
      <c r="D153" s="523" t="s">
        <v>1750</v>
      </c>
      <c r="E153" s="533">
        <v>0</v>
      </c>
      <c r="F153" s="534">
        <v>-6153.7</v>
      </c>
      <c r="G153" s="535">
        <v>2776</v>
      </c>
      <c r="H153" s="536">
        <v>8929.7000000000007</v>
      </c>
      <c r="J153" s="536">
        <v>-14727.489999999991</v>
      </c>
      <c r="K153" s="536">
        <v>-23657.189999999991</v>
      </c>
      <c r="M153" s="137">
        <v>-23657.285324479686</v>
      </c>
      <c r="N153" s="537">
        <v>-9.5324479694681941E-2</v>
      </c>
    </row>
    <row r="154" spans="1:14" ht="14.25" x14ac:dyDescent="0.2">
      <c r="A154" s="523" t="s">
        <v>1751</v>
      </c>
      <c r="B154" s="532">
        <v>502</v>
      </c>
      <c r="C154" s="523"/>
      <c r="D154" s="523" t="s">
        <v>1752</v>
      </c>
      <c r="E154" s="533">
        <v>0</v>
      </c>
      <c r="F154" s="534">
        <v>-255.37</v>
      </c>
      <c r="G154" s="535">
        <v>0</v>
      </c>
      <c r="H154" s="536">
        <v>255.37</v>
      </c>
      <c r="J154" s="536">
        <v>202206.29000000004</v>
      </c>
      <c r="K154" s="536">
        <v>201950.92000000004</v>
      </c>
      <c r="M154" s="137">
        <v>201951.3568295734</v>
      </c>
      <c r="N154" s="537">
        <v>0.43682957335840911</v>
      </c>
    </row>
    <row r="155" spans="1:14" ht="14.25" x14ac:dyDescent="0.2">
      <c r="A155" s="523" t="s">
        <v>1753</v>
      </c>
      <c r="B155" s="532">
        <v>503</v>
      </c>
      <c r="C155" s="523"/>
      <c r="D155" s="523" t="s">
        <v>1754</v>
      </c>
      <c r="E155" s="533">
        <v>0</v>
      </c>
      <c r="F155" s="534">
        <v>13518.09</v>
      </c>
      <c r="G155" s="535">
        <v>26202</v>
      </c>
      <c r="H155" s="536">
        <v>12683.91</v>
      </c>
      <c r="J155" s="536">
        <v>135191.42999999993</v>
      </c>
      <c r="K155" s="536">
        <v>122507.51999999993</v>
      </c>
      <c r="M155" s="137">
        <v>122507.58641630504</v>
      </c>
      <c r="N155" s="537">
        <v>6.6416305111488327E-2</v>
      </c>
    </row>
    <row r="156" spans="1:14" ht="14.25" x14ac:dyDescent="0.2">
      <c r="A156" s="523" t="s">
        <v>1755</v>
      </c>
      <c r="B156" s="532">
        <v>504</v>
      </c>
      <c r="C156" s="523"/>
      <c r="D156" s="523" t="s">
        <v>1756</v>
      </c>
      <c r="E156" s="533">
        <v>0</v>
      </c>
      <c r="F156" s="534">
        <v>-7240</v>
      </c>
      <c r="G156" s="535">
        <v>13913</v>
      </c>
      <c r="H156" s="536">
        <v>21153</v>
      </c>
      <c r="J156" s="536">
        <v>142752</v>
      </c>
      <c r="K156" s="536">
        <v>121599</v>
      </c>
      <c r="M156" s="137">
        <v>121599.09382964228</v>
      </c>
      <c r="N156" s="537">
        <v>9.3829642282798886E-2</v>
      </c>
    </row>
    <row r="157" spans="1:14" ht="14.25" x14ac:dyDescent="0.2">
      <c r="A157" s="523" t="s">
        <v>1757</v>
      </c>
      <c r="B157" s="532">
        <v>506</v>
      </c>
      <c r="C157" s="523"/>
      <c r="D157" s="523" t="s">
        <v>1758</v>
      </c>
      <c r="E157" s="533">
        <v>0</v>
      </c>
      <c r="F157" s="534">
        <v>3868.86</v>
      </c>
      <c r="G157" s="535">
        <v>3871</v>
      </c>
      <c r="H157" s="536">
        <v>2.1399999999998727</v>
      </c>
      <c r="J157" s="536">
        <v>92429.109999999986</v>
      </c>
      <c r="K157" s="536">
        <v>92426.969999999987</v>
      </c>
      <c r="M157" s="137">
        <v>92426.675932643004</v>
      </c>
      <c r="N157" s="537">
        <v>-0.29406735698285047</v>
      </c>
    </row>
    <row r="158" spans="1:14" ht="14.25" x14ac:dyDescent="0.2">
      <c r="A158" s="523" t="s">
        <v>1759</v>
      </c>
      <c r="B158" s="532">
        <v>507</v>
      </c>
      <c r="C158" s="523"/>
      <c r="D158" s="523" t="s">
        <v>1760</v>
      </c>
      <c r="E158" s="533">
        <v>0</v>
      </c>
      <c r="F158" s="534">
        <v>-4351.1499999999996</v>
      </c>
      <c r="G158" s="535">
        <v>34592</v>
      </c>
      <c r="H158" s="536">
        <v>38943.15</v>
      </c>
      <c r="J158" s="536">
        <v>12016.600000000093</v>
      </c>
      <c r="K158" s="536">
        <v>-26926.549999999908</v>
      </c>
      <c r="M158" s="137">
        <v>-26927.033730327385</v>
      </c>
      <c r="N158" s="537">
        <v>-0.48373032747622347</v>
      </c>
    </row>
    <row r="159" spans="1:14" ht="14.25" x14ac:dyDescent="0.2">
      <c r="A159" s="523" t="s">
        <v>1761</v>
      </c>
      <c r="B159" s="532">
        <v>508</v>
      </c>
      <c r="C159" s="523"/>
      <c r="D159" s="523" t="s">
        <v>417</v>
      </c>
      <c r="E159" s="533">
        <v>0</v>
      </c>
      <c r="F159" s="534">
        <v>0</v>
      </c>
      <c r="G159" s="535">
        <v>0</v>
      </c>
      <c r="H159" s="536">
        <v>0</v>
      </c>
      <c r="J159" s="536">
        <v>95993.93</v>
      </c>
      <c r="K159" s="536">
        <v>95993.93</v>
      </c>
      <c r="M159" s="137">
        <v>95993.638076923206</v>
      </c>
      <c r="N159" s="537">
        <v>-0.29192307678749785</v>
      </c>
    </row>
    <row r="160" spans="1:14" ht="14.25" x14ac:dyDescent="0.2">
      <c r="A160" s="523" t="s">
        <v>1762</v>
      </c>
      <c r="B160" s="532">
        <v>509</v>
      </c>
      <c r="C160" s="523"/>
      <c r="D160" s="523" t="s">
        <v>1763</v>
      </c>
      <c r="E160" s="533">
        <v>0</v>
      </c>
      <c r="F160" s="534">
        <v>0</v>
      </c>
      <c r="G160" s="535">
        <v>0</v>
      </c>
      <c r="H160" s="536">
        <v>0</v>
      </c>
      <c r="J160" s="536">
        <v>-6.26</v>
      </c>
      <c r="K160" s="536">
        <v>-6.26</v>
      </c>
      <c r="M160" s="137">
        <v>-6.8900000001792794</v>
      </c>
      <c r="N160" s="537">
        <v>-0.6300000001792796</v>
      </c>
    </row>
    <row r="161" spans="1:14" ht="14.25" x14ac:dyDescent="0.2">
      <c r="A161" s="523" t="s">
        <v>1764</v>
      </c>
      <c r="B161" s="532">
        <v>513</v>
      </c>
      <c r="C161" s="523"/>
      <c r="D161" s="523" t="s">
        <v>1765</v>
      </c>
      <c r="E161" s="533">
        <v>0</v>
      </c>
      <c r="F161" s="534">
        <v>0</v>
      </c>
      <c r="G161" s="535">
        <v>0</v>
      </c>
      <c r="H161" s="536">
        <v>0</v>
      </c>
      <c r="J161" s="536">
        <v>-23.92</v>
      </c>
      <c r="K161" s="536">
        <v>-23.92</v>
      </c>
      <c r="M161" s="137">
        <v>-10414.659999999976</v>
      </c>
      <c r="N161" s="537">
        <v>-10390.739999999976</v>
      </c>
    </row>
    <row r="162" spans="1:14" ht="14.25" x14ac:dyDescent="0.2">
      <c r="A162" s="523" t="s">
        <v>1766</v>
      </c>
      <c r="B162" s="532">
        <v>517</v>
      </c>
      <c r="C162" s="523"/>
      <c r="D162" s="523" t="s">
        <v>1767</v>
      </c>
      <c r="E162" s="533">
        <v>0</v>
      </c>
      <c r="F162" s="534">
        <v>17778.240000000002</v>
      </c>
      <c r="G162" s="535">
        <v>41124</v>
      </c>
      <c r="H162" s="536">
        <v>23345.759999999998</v>
      </c>
      <c r="J162" s="536">
        <v>89236.910000000033</v>
      </c>
      <c r="K162" s="536">
        <v>65891.150000000038</v>
      </c>
      <c r="M162" s="137">
        <v>65891.597468216904</v>
      </c>
      <c r="N162" s="537">
        <v>0.44746821686567273</v>
      </c>
    </row>
    <row r="163" spans="1:14" ht="14.25" x14ac:dyDescent="0.2">
      <c r="A163" s="523" t="s">
        <v>1768</v>
      </c>
      <c r="B163" s="532">
        <v>552</v>
      </c>
      <c r="C163" s="523"/>
      <c r="D163" s="523" t="s">
        <v>1769</v>
      </c>
      <c r="E163" s="533">
        <v>0</v>
      </c>
      <c r="F163" s="534">
        <v>22456.39</v>
      </c>
      <c r="G163" s="535">
        <v>14985</v>
      </c>
      <c r="H163" s="536">
        <v>-7471.3899999999994</v>
      </c>
      <c r="J163" s="536">
        <v>168573.86000000034</v>
      </c>
      <c r="K163" s="536">
        <v>176045.25000000035</v>
      </c>
      <c r="M163" s="137">
        <v>176044.85348536074</v>
      </c>
      <c r="N163" s="537">
        <v>-0.39651463960763067</v>
      </c>
    </row>
    <row r="164" spans="1:14" ht="14.25" x14ac:dyDescent="0.2">
      <c r="A164" s="523" t="s">
        <v>1770</v>
      </c>
      <c r="B164" s="532">
        <v>553</v>
      </c>
      <c r="C164" s="523"/>
      <c r="D164" s="523" t="s">
        <v>1771</v>
      </c>
      <c r="E164" s="533">
        <v>0</v>
      </c>
      <c r="F164" s="534">
        <v>0</v>
      </c>
      <c r="G164" s="535">
        <v>0</v>
      </c>
      <c r="H164" s="536">
        <v>0</v>
      </c>
      <c r="J164" s="536">
        <v>76814.470000000205</v>
      </c>
      <c r="K164" s="536">
        <v>76814.470000000205</v>
      </c>
      <c r="M164" s="137">
        <v>76814.760708962101</v>
      </c>
      <c r="N164" s="537">
        <v>0.29070896189659834</v>
      </c>
    </row>
    <row r="165" spans="1:14" ht="14.25" x14ac:dyDescent="0.2">
      <c r="A165" s="523" t="s">
        <v>1772</v>
      </c>
      <c r="B165" s="532">
        <v>558</v>
      </c>
      <c r="C165" s="523"/>
      <c r="D165" s="523" t="s">
        <v>436</v>
      </c>
      <c r="E165" s="533">
        <v>0</v>
      </c>
      <c r="F165" s="534">
        <v>9315.2900000000009</v>
      </c>
      <c r="G165" s="535">
        <v>32582</v>
      </c>
      <c r="H165" s="536">
        <v>23266.71</v>
      </c>
      <c r="J165" s="536">
        <v>189307.76999999955</v>
      </c>
      <c r="K165" s="536">
        <v>166041.05999999956</v>
      </c>
      <c r="M165" s="137">
        <v>166041.07740677521</v>
      </c>
      <c r="N165" s="537">
        <v>1.7406775645213202E-2</v>
      </c>
    </row>
    <row r="166" spans="1:14" ht="14.25" x14ac:dyDescent="0.2">
      <c r="A166" s="523" t="s">
        <v>1773</v>
      </c>
      <c r="B166" s="532">
        <v>560</v>
      </c>
      <c r="C166" s="523"/>
      <c r="D166" s="523" t="s">
        <v>438</v>
      </c>
      <c r="E166" s="533">
        <v>0</v>
      </c>
      <c r="F166" s="534">
        <v>2601.6799999999998</v>
      </c>
      <c r="G166" s="535">
        <v>7421</v>
      </c>
      <c r="H166" s="536">
        <v>4819.32</v>
      </c>
      <c r="J166" s="536">
        <v>399113.16999999993</v>
      </c>
      <c r="K166" s="536">
        <v>394293.84999999992</v>
      </c>
      <c r="M166" s="137">
        <v>394293.724914914</v>
      </c>
      <c r="N166" s="537">
        <v>-0.12508508592145517</v>
      </c>
    </row>
    <row r="167" spans="1:14" ht="14.25" x14ac:dyDescent="0.2">
      <c r="A167" s="523" t="s">
        <v>1774</v>
      </c>
      <c r="B167" s="532">
        <v>576</v>
      </c>
      <c r="C167" s="523"/>
      <c r="D167" s="523" t="s">
        <v>450</v>
      </c>
      <c r="E167" s="533">
        <v>0</v>
      </c>
      <c r="F167" s="534">
        <v>-7644.3</v>
      </c>
      <c r="G167" s="535">
        <v>9173</v>
      </c>
      <c r="H167" s="536">
        <v>16817.3</v>
      </c>
      <c r="J167" s="536">
        <v>193255.47999999998</v>
      </c>
      <c r="K167" s="536">
        <v>176438.18</v>
      </c>
      <c r="M167" s="137">
        <v>176438.10999999754</v>
      </c>
      <c r="N167" s="537">
        <v>-7.0000002451706678E-2</v>
      </c>
    </row>
    <row r="168" spans="1:14" ht="14.25" x14ac:dyDescent="0.2">
      <c r="A168" s="523" t="s">
        <v>1775</v>
      </c>
      <c r="B168" s="532">
        <v>577</v>
      </c>
      <c r="C168" s="523"/>
      <c r="D168" s="523" t="s">
        <v>1776</v>
      </c>
      <c r="E168" s="533">
        <v>0</v>
      </c>
      <c r="F168" s="534">
        <v>1292.45</v>
      </c>
      <c r="G168" s="535">
        <v>0</v>
      </c>
      <c r="H168" s="536">
        <v>-1292.45</v>
      </c>
      <c r="J168" s="536">
        <v>-37754.679999999993</v>
      </c>
      <c r="K168" s="536">
        <v>-36462.229999999996</v>
      </c>
      <c r="M168" s="137">
        <v>-36462.130000000034</v>
      </c>
      <c r="N168" s="537">
        <v>9.999999996216502E-2</v>
      </c>
    </row>
    <row r="169" spans="1:14" ht="14.25" x14ac:dyDescent="0.2">
      <c r="A169" s="523" t="s">
        <v>1777</v>
      </c>
      <c r="B169" s="532">
        <v>579</v>
      </c>
      <c r="C169" s="523"/>
      <c r="D169" s="523" t="s">
        <v>451</v>
      </c>
      <c r="E169" s="533">
        <v>0</v>
      </c>
      <c r="F169" s="534">
        <v>750.5</v>
      </c>
      <c r="G169" s="535">
        <v>12284</v>
      </c>
      <c r="H169" s="536">
        <v>11533.5</v>
      </c>
      <c r="J169" s="536">
        <v>219574.69999999995</v>
      </c>
      <c r="K169" s="536">
        <v>208041.19999999995</v>
      </c>
      <c r="M169" s="137">
        <v>208041.14000000118</v>
      </c>
      <c r="N169" s="537">
        <v>-5.9999998775310814E-2</v>
      </c>
    </row>
    <row r="170" spans="1:14" ht="14.25" x14ac:dyDescent="0.2">
      <c r="A170" s="523" t="s">
        <v>1778</v>
      </c>
      <c r="B170" s="532">
        <v>580</v>
      </c>
      <c r="C170" s="523"/>
      <c r="D170" s="523" t="s">
        <v>1779</v>
      </c>
      <c r="E170" s="533">
        <v>0</v>
      </c>
      <c r="F170" s="534">
        <v>5059.25</v>
      </c>
      <c r="G170" s="535">
        <v>5059</v>
      </c>
      <c r="H170" s="536">
        <v>-0.25</v>
      </c>
      <c r="J170" s="536">
        <v>168537.75</v>
      </c>
      <c r="K170" s="536">
        <v>168538</v>
      </c>
      <c r="M170" s="137">
        <v>168537.88000000064</v>
      </c>
      <c r="N170" s="537">
        <v>-0.11999999935505912</v>
      </c>
    </row>
    <row r="171" spans="1:14" ht="14.25" x14ac:dyDescent="0.2">
      <c r="A171" s="523" t="s">
        <v>1780</v>
      </c>
      <c r="B171" s="532">
        <v>597</v>
      </c>
      <c r="C171" s="523"/>
      <c r="D171" s="523" t="s">
        <v>1781</v>
      </c>
      <c r="E171" s="533">
        <v>0</v>
      </c>
      <c r="F171" s="534">
        <v>-4000</v>
      </c>
      <c r="G171" s="535">
        <v>2562</v>
      </c>
      <c r="H171" s="536">
        <v>6562</v>
      </c>
      <c r="J171" s="536">
        <v>80640.22</v>
      </c>
      <c r="K171" s="536">
        <v>74078.22</v>
      </c>
      <c r="M171" s="137">
        <v>73545.799999999945</v>
      </c>
      <c r="N171" s="537">
        <v>-532.42000000005646</v>
      </c>
    </row>
    <row r="172" spans="1:14" x14ac:dyDescent="0.2">
      <c r="A172" s="538"/>
      <c r="B172" s="539"/>
      <c r="C172" s="539"/>
      <c r="D172" s="540"/>
      <c r="E172" s="533" t="s">
        <v>1782</v>
      </c>
      <c r="F172" s="541" t="s">
        <v>1783</v>
      </c>
      <c r="G172" s="542" t="s">
        <v>1784</v>
      </c>
      <c r="H172" s="543" t="s">
        <v>1785</v>
      </c>
      <c r="J172" s="543" t="s">
        <v>1786</v>
      </c>
      <c r="K172" s="543">
        <v>14472812.120000001</v>
      </c>
    </row>
    <row r="174" spans="1:14" x14ac:dyDescent="0.2">
      <c r="A174" s="522" t="s">
        <v>1787</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92D050"/>
  </sheetPr>
  <dimension ref="A1:E300"/>
  <sheetViews>
    <sheetView topLeftCell="A277" workbookViewId="0">
      <selection activeCell="D3" sqref="D3:D330"/>
    </sheetView>
  </sheetViews>
  <sheetFormatPr defaultColWidth="10.6640625" defaultRowHeight="11.25" x14ac:dyDescent="0.2"/>
  <cols>
    <col min="1" max="3" width="10.6640625" style="171"/>
    <col min="4" max="4" width="64.83203125" style="171" bestFit="1" customWidth="1"/>
    <col min="5" max="16384" width="10.6640625" style="171"/>
  </cols>
  <sheetData>
    <row r="1" spans="1:5" ht="30" x14ac:dyDescent="0.2">
      <c r="A1" s="141" t="s">
        <v>50</v>
      </c>
      <c r="B1" s="141" t="s">
        <v>714</v>
      </c>
      <c r="C1" s="141" t="s">
        <v>713</v>
      </c>
      <c r="D1" s="141" t="s">
        <v>712</v>
      </c>
      <c r="E1" s="171" t="s">
        <v>50</v>
      </c>
    </row>
    <row r="2" spans="1:5" ht="15" x14ac:dyDescent="0.25">
      <c r="A2" s="137">
        <v>205</v>
      </c>
      <c r="B2" s="136">
        <v>124531</v>
      </c>
      <c r="C2" s="136">
        <v>9352002</v>
      </c>
      <c r="D2" s="135" t="s">
        <v>240</v>
      </c>
      <c r="E2" s="171">
        <v>205</v>
      </c>
    </row>
    <row r="3" spans="1:5" ht="15" x14ac:dyDescent="0.25">
      <c r="A3" s="137">
        <v>429</v>
      </c>
      <c r="B3" s="136">
        <v>124533</v>
      </c>
      <c r="C3" s="492">
        <v>9352202</v>
      </c>
      <c r="D3" s="135" t="s">
        <v>358</v>
      </c>
      <c r="E3" s="171">
        <v>429</v>
      </c>
    </row>
    <row r="4" spans="1:5" ht="15" x14ac:dyDescent="0.25">
      <c r="A4" s="137">
        <v>436</v>
      </c>
      <c r="B4" s="136">
        <v>124534</v>
      </c>
      <c r="C4" s="136">
        <v>9352007</v>
      </c>
      <c r="D4" s="135" t="s">
        <v>670</v>
      </c>
      <c r="E4" s="171">
        <v>436</v>
      </c>
    </row>
    <row r="5" spans="1:5" ht="15" x14ac:dyDescent="0.25">
      <c r="A5" s="137">
        <v>443</v>
      </c>
      <c r="B5" s="136">
        <v>124536</v>
      </c>
      <c r="C5" s="136">
        <v>9352009</v>
      </c>
      <c r="D5" s="135" t="s">
        <v>367</v>
      </c>
      <c r="E5" s="171">
        <v>443</v>
      </c>
    </row>
    <row r="6" spans="1:5" ht="15" x14ac:dyDescent="0.25">
      <c r="A6" s="137">
        <v>451</v>
      </c>
      <c r="B6" s="136">
        <v>124537</v>
      </c>
      <c r="C6" s="136">
        <v>9352011</v>
      </c>
      <c r="D6" s="135" t="s">
        <v>375</v>
      </c>
      <c r="E6" s="171">
        <v>451</v>
      </c>
    </row>
    <row r="7" spans="1:5" ht="15" x14ac:dyDescent="0.25">
      <c r="A7" s="137">
        <v>460</v>
      </c>
      <c r="B7" s="136">
        <v>124538</v>
      </c>
      <c r="C7" s="136">
        <v>9352012</v>
      </c>
      <c r="D7" s="135" t="s">
        <v>669</v>
      </c>
      <c r="E7" s="171">
        <v>460</v>
      </c>
    </row>
    <row r="8" spans="1:5" ht="15" x14ac:dyDescent="0.25">
      <c r="A8" s="137">
        <v>466</v>
      </c>
      <c r="B8" s="136">
        <v>124539</v>
      </c>
      <c r="C8" s="136">
        <v>9352013</v>
      </c>
      <c r="D8" s="135" t="s">
        <v>668</v>
      </c>
      <c r="E8" s="171">
        <v>466</v>
      </c>
    </row>
    <row r="9" spans="1:5" ht="15" x14ac:dyDescent="0.25">
      <c r="A9" s="137">
        <v>467</v>
      </c>
      <c r="B9" s="136">
        <v>124540</v>
      </c>
      <c r="C9" s="136">
        <v>9352015</v>
      </c>
      <c r="D9" s="135" t="s">
        <v>667</v>
      </c>
      <c r="E9" s="171">
        <v>467</v>
      </c>
    </row>
    <row r="10" spans="1:5" ht="15" x14ac:dyDescent="0.25">
      <c r="A10" s="137">
        <v>508</v>
      </c>
      <c r="B10" s="136">
        <v>140623</v>
      </c>
      <c r="C10" s="136">
        <v>9352016</v>
      </c>
      <c r="D10" s="135" t="s">
        <v>666</v>
      </c>
      <c r="E10" s="171">
        <v>508</v>
      </c>
    </row>
    <row r="11" spans="1:5" ht="15" x14ac:dyDescent="0.25">
      <c r="A11" s="137">
        <v>473</v>
      </c>
      <c r="B11" s="136">
        <v>124541</v>
      </c>
      <c r="C11" s="492">
        <v>9352200</v>
      </c>
      <c r="D11" s="135" t="s">
        <v>665</v>
      </c>
      <c r="E11" s="171">
        <v>473</v>
      </c>
    </row>
    <row r="12" spans="1:5" ht="15" x14ac:dyDescent="0.25">
      <c r="A12" s="137">
        <v>476</v>
      </c>
      <c r="B12" s="136">
        <v>145277</v>
      </c>
      <c r="C12" s="136">
        <v>9352216</v>
      </c>
      <c r="D12" s="135" t="s">
        <v>664</v>
      </c>
      <c r="E12" s="171">
        <v>476</v>
      </c>
    </row>
    <row r="13" spans="1:5" ht="15" x14ac:dyDescent="0.25">
      <c r="A13" s="137">
        <v>479</v>
      </c>
      <c r="B13" s="136">
        <v>124543</v>
      </c>
      <c r="C13" s="136">
        <v>9352020</v>
      </c>
      <c r="D13" s="135" t="s">
        <v>395</v>
      </c>
      <c r="E13" s="171">
        <v>479</v>
      </c>
    </row>
    <row r="14" spans="1:5" ht="15" x14ac:dyDescent="0.25">
      <c r="A14" s="137">
        <v>482</v>
      </c>
      <c r="B14" s="136">
        <v>124544</v>
      </c>
      <c r="C14" s="136">
        <v>9352021</v>
      </c>
      <c r="D14" s="135" t="s">
        <v>398</v>
      </c>
      <c r="E14" s="171">
        <v>482</v>
      </c>
    </row>
    <row r="15" spans="1:5" ht="15" x14ac:dyDescent="0.25">
      <c r="A15" s="137">
        <v>499</v>
      </c>
      <c r="B15" s="136">
        <v>124547</v>
      </c>
      <c r="C15" s="136">
        <v>9352026</v>
      </c>
      <c r="D15" s="135" t="s">
        <v>663</v>
      </c>
      <c r="E15" s="171">
        <v>499</v>
      </c>
    </row>
    <row r="16" spans="1:5" ht="15" x14ac:dyDescent="0.25">
      <c r="A16" s="137">
        <v>415</v>
      </c>
      <c r="B16" s="136">
        <v>124550</v>
      </c>
      <c r="C16" s="136">
        <v>9352032</v>
      </c>
      <c r="D16" s="135" t="s">
        <v>662</v>
      </c>
      <c r="E16" s="171">
        <v>415</v>
      </c>
    </row>
    <row r="17" spans="1:5" ht="15" x14ac:dyDescent="0.25">
      <c r="A17" s="137">
        <v>424</v>
      </c>
      <c r="B17" s="136">
        <v>124552</v>
      </c>
      <c r="C17" s="136">
        <v>9352034</v>
      </c>
      <c r="D17" s="135" t="s">
        <v>661</v>
      </c>
      <c r="E17" s="171">
        <v>424</v>
      </c>
    </row>
    <row r="18" spans="1:5" ht="15" x14ac:dyDescent="0.25">
      <c r="A18" s="137">
        <v>422</v>
      </c>
      <c r="B18" s="136">
        <v>124553</v>
      </c>
      <c r="C18" s="136">
        <v>9352035</v>
      </c>
      <c r="D18" s="135" t="s">
        <v>660</v>
      </c>
      <c r="E18" s="171">
        <v>422</v>
      </c>
    </row>
    <row r="19" spans="1:5" ht="15" x14ac:dyDescent="0.25">
      <c r="A19" s="137">
        <v>269</v>
      </c>
      <c r="B19" s="136">
        <v>145851</v>
      </c>
      <c r="C19" s="136">
        <v>9352217</v>
      </c>
      <c r="D19" s="135" t="s">
        <v>659</v>
      </c>
      <c r="E19" s="171">
        <v>269</v>
      </c>
    </row>
    <row r="20" spans="1:5" ht="15" x14ac:dyDescent="0.25">
      <c r="A20" s="137">
        <v>417</v>
      </c>
      <c r="B20" s="136">
        <v>146280</v>
      </c>
      <c r="C20" s="136">
        <v>9352224</v>
      </c>
      <c r="D20" s="135" t="s">
        <v>658</v>
      </c>
      <c r="E20" s="171">
        <v>417</v>
      </c>
    </row>
    <row r="21" spans="1:5" ht="15" x14ac:dyDescent="0.25">
      <c r="A21" s="137">
        <v>452</v>
      </c>
      <c r="B21" s="136">
        <v>124556</v>
      </c>
      <c r="C21" s="492">
        <v>9352201</v>
      </c>
      <c r="D21" s="135" t="s">
        <v>376</v>
      </c>
      <c r="E21" s="171">
        <v>452</v>
      </c>
    </row>
    <row r="22" spans="1:5" ht="15" x14ac:dyDescent="0.25">
      <c r="A22" s="137">
        <v>442</v>
      </c>
      <c r="B22" s="136">
        <v>124558</v>
      </c>
      <c r="C22" s="492">
        <v>9352209</v>
      </c>
      <c r="D22" s="135" t="s">
        <v>657</v>
      </c>
      <c r="E22" s="171">
        <v>442</v>
      </c>
    </row>
    <row r="23" spans="1:5" ht="15" x14ac:dyDescent="0.25">
      <c r="A23" s="137">
        <v>239</v>
      </c>
      <c r="B23" s="136">
        <v>124559</v>
      </c>
      <c r="C23" s="136">
        <v>9352042</v>
      </c>
      <c r="D23" s="135" t="s">
        <v>260</v>
      </c>
      <c r="E23" s="171">
        <v>239</v>
      </c>
    </row>
    <row r="24" spans="1:5" ht="15" x14ac:dyDescent="0.25">
      <c r="A24" s="137">
        <v>416</v>
      </c>
      <c r="B24" s="136">
        <v>124561</v>
      </c>
      <c r="C24" s="136">
        <v>9352045</v>
      </c>
      <c r="D24" s="135" t="s">
        <v>348</v>
      </c>
      <c r="E24" s="171">
        <v>416</v>
      </c>
    </row>
    <row r="25" spans="1:5" ht="15" x14ac:dyDescent="0.25">
      <c r="A25" s="137">
        <v>413</v>
      </c>
      <c r="B25" s="136">
        <v>145476</v>
      </c>
      <c r="C25" s="136">
        <v>9352214</v>
      </c>
      <c r="D25" s="135" t="s">
        <v>656</v>
      </c>
      <c r="E25" s="171">
        <v>413</v>
      </c>
    </row>
    <row r="26" spans="1:5" ht="15" x14ac:dyDescent="0.25">
      <c r="A26" s="137">
        <v>486</v>
      </c>
      <c r="B26" s="136">
        <v>124565</v>
      </c>
      <c r="C26" s="136">
        <v>9352055</v>
      </c>
      <c r="D26" s="135" t="s">
        <v>401</v>
      </c>
      <c r="E26" s="171">
        <v>486</v>
      </c>
    </row>
    <row r="27" spans="1:5" ht="15" x14ac:dyDescent="0.25">
      <c r="A27" s="137">
        <v>1</v>
      </c>
      <c r="B27" s="136">
        <v>124566</v>
      </c>
      <c r="C27" s="136">
        <v>9352058</v>
      </c>
      <c r="D27" s="135" t="s">
        <v>655</v>
      </c>
      <c r="E27" s="171">
        <v>1</v>
      </c>
    </row>
    <row r="28" spans="1:5" ht="15" x14ac:dyDescent="0.25">
      <c r="A28" s="137">
        <v>5</v>
      </c>
      <c r="B28" s="136">
        <v>124568</v>
      </c>
      <c r="C28" s="492">
        <v>9352208</v>
      </c>
      <c r="D28" s="135" t="s">
        <v>654</v>
      </c>
      <c r="E28" s="171">
        <v>5</v>
      </c>
    </row>
    <row r="29" spans="1:5" ht="15" x14ac:dyDescent="0.25">
      <c r="A29" s="137">
        <v>211</v>
      </c>
      <c r="B29" s="136">
        <v>124572</v>
      </c>
      <c r="C29" s="136">
        <v>9352066</v>
      </c>
      <c r="D29" s="135" t="s">
        <v>243</v>
      </c>
      <c r="E29" s="171">
        <v>211</v>
      </c>
    </row>
    <row r="30" spans="1:5" ht="15" x14ac:dyDescent="0.25">
      <c r="A30" s="137">
        <v>15</v>
      </c>
      <c r="B30" s="136">
        <v>144443</v>
      </c>
      <c r="C30" s="136">
        <v>9352067</v>
      </c>
      <c r="D30" s="135" t="s">
        <v>122</v>
      </c>
      <c r="E30" s="171">
        <v>15</v>
      </c>
    </row>
    <row r="31" spans="1:5" ht="15" x14ac:dyDescent="0.25">
      <c r="A31" s="137">
        <v>19</v>
      </c>
      <c r="B31" s="136">
        <v>124574</v>
      </c>
      <c r="C31" s="136">
        <v>9352068</v>
      </c>
      <c r="D31" s="135" t="s">
        <v>653</v>
      </c>
      <c r="E31" s="171">
        <v>19</v>
      </c>
    </row>
    <row r="32" spans="1:5" ht="15" x14ac:dyDescent="0.25">
      <c r="A32" s="137">
        <v>219</v>
      </c>
      <c r="B32" s="136">
        <v>124575</v>
      </c>
      <c r="C32" s="136">
        <v>9352069</v>
      </c>
      <c r="D32" s="135" t="s">
        <v>246</v>
      </c>
      <c r="E32" s="171">
        <v>219</v>
      </c>
    </row>
    <row r="33" spans="1:5" ht="15" x14ac:dyDescent="0.25">
      <c r="A33" s="137">
        <v>431</v>
      </c>
      <c r="B33" s="136">
        <v>124576</v>
      </c>
      <c r="C33" s="136">
        <v>9352070</v>
      </c>
      <c r="D33" s="135" t="s">
        <v>652</v>
      </c>
      <c r="E33" s="171">
        <v>431</v>
      </c>
    </row>
    <row r="34" spans="1:5" ht="15" x14ac:dyDescent="0.25">
      <c r="A34" s="137">
        <v>220</v>
      </c>
      <c r="B34" s="136">
        <v>124577</v>
      </c>
      <c r="C34" s="136">
        <v>9352071</v>
      </c>
      <c r="D34" s="135" t="s">
        <v>247</v>
      </c>
      <c r="E34" s="171">
        <v>220</v>
      </c>
    </row>
    <row r="35" spans="1:5" ht="15" x14ac:dyDescent="0.25">
      <c r="A35" s="137">
        <v>29</v>
      </c>
      <c r="B35" s="136">
        <v>124578</v>
      </c>
      <c r="C35" s="136">
        <v>9352072</v>
      </c>
      <c r="D35" s="135" t="s">
        <v>651</v>
      </c>
      <c r="E35" s="171">
        <v>29</v>
      </c>
    </row>
    <row r="36" spans="1:5" ht="15" x14ac:dyDescent="0.25">
      <c r="A36" s="137">
        <v>228</v>
      </c>
      <c r="B36" s="136">
        <v>124580</v>
      </c>
      <c r="C36" s="136">
        <v>9352074</v>
      </c>
      <c r="D36" s="135" t="s">
        <v>251</v>
      </c>
      <c r="E36" s="171">
        <v>228</v>
      </c>
    </row>
    <row r="37" spans="1:5" ht="15" x14ac:dyDescent="0.25">
      <c r="A37" s="137">
        <v>234</v>
      </c>
      <c r="B37" s="136">
        <v>124581</v>
      </c>
      <c r="C37" s="136">
        <v>9352075</v>
      </c>
      <c r="D37" s="135" t="s">
        <v>650</v>
      </c>
      <c r="E37" s="171">
        <v>234</v>
      </c>
    </row>
    <row r="38" spans="1:5" ht="15" x14ac:dyDescent="0.25">
      <c r="A38" s="137">
        <v>230</v>
      </c>
      <c r="B38" s="136">
        <v>124582</v>
      </c>
      <c r="C38" s="136">
        <v>9352076</v>
      </c>
      <c r="D38" s="135" t="s">
        <v>649</v>
      </c>
      <c r="E38" s="171">
        <v>230</v>
      </c>
    </row>
    <row r="39" spans="1:5" ht="15" x14ac:dyDescent="0.25">
      <c r="A39" s="137">
        <v>237</v>
      </c>
      <c r="B39" s="136">
        <v>124584</v>
      </c>
      <c r="C39" s="136">
        <v>9352079</v>
      </c>
      <c r="D39" s="135" t="s">
        <v>258</v>
      </c>
      <c r="E39" s="171">
        <v>237</v>
      </c>
    </row>
    <row r="40" spans="1:5" ht="15" x14ac:dyDescent="0.25">
      <c r="A40" s="137">
        <v>41</v>
      </c>
      <c r="B40" s="136">
        <v>124585</v>
      </c>
      <c r="C40" s="136">
        <v>9352080</v>
      </c>
      <c r="D40" s="135" t="s">
        <v>648</v>
      </c>
      <c r="E40" s="171">
        <v>41</v>
      </c>
    </row>
    <row r="41" spans="1:5" ht="15" x14ac:dyDescent="0.25">
      <c r="A41" s="137">
        <v>42</v>
      </c>
      <c r="B41" s="136">
        <v>124586</v>
      </c>
      <c r="C41" s="136">
        <v>9352081</v>
      </c>
      <c r="D41" s="135" t="s">
        <v>647</v>
      </c>
      <c r="E41" s="171">
        <v>42</v>
      </c>
    </row>
    <row r="42" spans="1:5" ht="15" x14ac:dyDescent="0.25">
      <c r="A42" s="137">
        <v>242</v>
      </c>
      <c r="B42" s="136">
        <v>124587</v>
      </c>
      <c r="C42" s="136">
        <v>9352083</v>
      </c>
      <c r="D42" s="135" t="s">
        <v>262</v>
      </c>
      <c r="E42" s="171">
        <v>242</v>
      </c>
    </row>
    <row r="43" spans="1:5" ht="15" x14ac:dyDescent="0.25">
      <c r="A43" s="137">
        <v>245</v>
      </c>
      <c r="B43" s="136">
        <v>124588</v>
      </c>
      <c r="C43" s="136">
        <v>9352084</v>
      </c>
      <c r="D43" s="135" t="s">
        <v>264</v>
      </c>
      <c r="E43" s="171">
        <v>245</v>
      </c>
    </row>
    <row r="44" spans="1:5" ht="15" x14ac:dyDescent="0.25">
      <c r="A44" s="137">
        <v>246</v>
      </c>
      <c r="B44" s="136">
        <v>124589</v>
      </c>
      <c r="C44" s="136">
        <v>9352085</v>
      </c>
      <c r="D44" s="135" t="s">
        <v>265</v>
      </c>
      <c r="E44" s="171">
        <v>246</v>
      </c>
    </row>
    <row r="45" spans="1:5" ht="15" x14ac:dyDescent="0.25">
      <c r="A45" s="137">
        <v>44</v>
      </c>
      <c r="B45" s="136">
        <v>124590</v>
      </c>
      <c r="C45" s="136">
        <v>9352086</v>
      </c>
      <c r="D45" s="135" t="s">
        <v>646</v>
      </c>
      <c r="E45" s="171">
        <v>44</v>
      </c>
    </row>
    <row r="46" spans="1:5" ht="15" x14ac:dyDescent="0.25">
      <c r="A46" s="137">
        <v>48</v>
      </c>
      <c r="B46" s="136">
        <v>124592</v>
      </c>
      <c r="C46" s="136">
        <v>9352088</v>
      </c>
      <c r="D46" s="135" t="s">
        <v>645</v>
      </c>
      <c r="E46" s="171">
        <v>48</v>
      </c>
    </row>
    <row r="47" spans="1:5" ht="15" x14ac:dyDescent="0.25">
      <c r="A47" s="137">
        <v>309</v>
      </c>
      <c r="B47" s="136">
        <v>124593</v>
      </c>
      <c r="C47" s="136">
        <v>9352089</v>
      </c>
      <c r="D47" s="135" t="s">
        <v>299</v>
      </c>
      <c r="E47" s="171">
        <v>309</v>
      </c>
    </row>
    <row r="48" spans="1:5" ht="15" x14ac:dyDescent="0.25">
      <c r="A48" s="137">
        <v>310</v>
      </c>
      <c r="B48" s="136">
        <v>124595</v>
      </c>
      <c r="C48" s="136">
        <v>9352092</v>
      </c>
      <c r="D48" s="135" t="s">
        <v>300</v>
      </c>
      <c r="E48" s="171">
        <v>310</v>
      </c>
    </row>
    <row r="49" spans="1:5" ht="15" x14ac:dyDescent="0.25">
      <c r="A49" s="137">
        <v>314</v>
      </c>
      <c r="B49" s="136">
        <v>124597</v>
      </c>
      <c r="C49" s="136">
        <v>9352095</v>
      </c>
      <c r="D49" s="135" t="s">
        <v>644</v>
      </c>
      <c r="E49" s="171">
        <v>314</v>
      </c>
    </row>
    <row r="50" spans="1:5" ht="15" x14ac:dyDescent="0.25">
      <c r="A50" s="137">
        <v>82</v>
      </c>
      <c r="B50" s="136">
        <v>124600</v>
      </c>
      <c r="C50" s="136">
        <v>9352098</v>
      </c>
      <c r="D50" s="135" t="s">
        <v>495</v>
      </c>
      <c r="E50" s="171">
        <v>82</v>
      </c>
    </row>
    <row r="51" spans="1:5" ht="15" x14ac:dyDescent="0.25">
      <c r="A51" s="137">
        <v>84</v>
      </c>
      <c r="B51" s="136">
        <v>124601</v>
      </c>
      <c r="C51" s="136">
        <v>9352100</v>
      </c>
      <c r="D51" s="135" t="s">
        <v>203</v>
      </c>
      <c r="E51" s="171">
        <v>84</v>
      </c>
    </row>
    <row r="52" spans="1:5" ht="15" x14ac:dyDescent="0.25">
      <c r="A52" s="137">
        <v>318</v>
      </c>
      <c r="B52" s="136">
        <v>124602</v>
      </c>
      <c r="C52" s="136">
        <v>9352101</v>
      </c>
      <c r="D52" s="135" t="s">
        <v>306</v>
      </c>
      <c r="E52" s="171">
        <v>318</v>
      </c>
    </row>
    <row r="53" spans="1:5" ht="15" x14ac:dyDescent="0.25">
      <c r="A53" s="137">
        <v>494</v>
      </c>
      <c r="B53" s="136">
        <v>124604</v>
      </c>
      <c r="C53" s="136">
        <v>9352105</v>
      </c>
      <c r="D53" s="135" t="s">
        <v>406</v>
      </c>
      <c r="E53" s="171">
        <v>494</v>
      </c>
    </row>
    <row r="54" spans="1:5" ht="15" x14ac:dyDescent="0.25">
      <c r="A54" s="137">
        <v>96</v>
      </c>
      <c r="B54" s="136">
        <v>124605</v>
      </c>
      <c r="C54" s="136">
        <v>9352106</v>
      </c>
      <c r="D54" s="135" t="s">
        <v>211</v>
      </c>
      <c r="E54" s="171">
        <v>96</v>
      </c>
    </row>
    <row r="55" spans="1:5" ht="15" x14ac:dyDescent="0.25">
      <c r="A55" s="137">
        <v>322</v>
      </c>
      <c r="B55" s="136">
        <v>146271</v>
      </c>
      <c r="C55" s="136">
        <v>9352223</v>
      </c>
      <c r="D55" s="135" t="s">
        <v>643</v>
      </c>
      <c r="E55" s="171">
        <v>322</v>
      </c>
    </row>
    <row r="56" spans="1:5" ht="15" x14ac:dyDescent="0.25">
      <c r="A56" s="137">
        <v>97</v>
      </c>
      <c r="B56" s="136">
        <v>124607</v>
      </c>
      <c r="C56" s="136">
        <v>9352108</v>
      </c>
      <c r="D56" s="135" t="s">
        <v>642</v>
      </c>
      <c r="E56" s="171">
        <v>97</v>
      </c>
    </row>
    <row r="57" spans="1:5" ht="15" x14ac:dyDescent="0.25">
      <c r="A57" s="137">
        <v>98</v>
      </c>
      <c r="B57" s="136">
        <v>124608</v>
      </c>
      <c r="C57" s="136">
        <v>9352109</v>
      </c>
      <c r="D57" s="135" t="s">
        <v>215</v>
      </c>
      <c r="E57" s="171">
        <v>98</v>
      </c>
    </row>
    <row r="58" spans="1:5" ht="15" x14ac:dyDescent="0.25">
      <c r="A58" s="137">
        <v>324</v>
      </c>
      <c r="B58" s="136">
        <v>124609</v>
      </c>
      <c r="C58" s="136">
        <v>9352110</v>
      </c>
      <c r="D58" s="135" t="s">
        <v>641</v>
      </c>
      <c r="E58" s="171">
        <v>324</v>
      </c>
    </row>
    <row r="59" spans="1:5" ht="15" x14ac:dyDescent="0.25">
      <c r="A59" s="137">
        <v>99</v>
      </c>
      <c r="B59" s="136">
        <v>124610</v>
      </c>
      <c r="C59" s="492">
        <v>9352206</v>
      </c>
      <c r="D59" s="135" t="s">
        <v>217</v>
      </c>
      <c r="E59" s="171">
        <v>99</v>
      </c>
    </row>
    <row r="60" spans="1:5" ht="15" x14ac:dyDescent="0.25">
      <c r="A60" s="137">
        <v>506</v>
      </c>
      <c r="B60" s="136">
        <v>124612</v>
      </c>
      <c r="C60" s="136">
        <v>9352114</v>
      </c>
      <c r="D60" s="135" t="s">
        <v>640</v>
      </c>
      <c r="E60" s="171">
        <v>506</v>
      </c>
    </row>
    <row r="61" spans="1:5" ht="15" x14ac:dyDescent="0.25">
      <c r="A61" s="137">
        <v>333</v>
      </c>
      <c r="B61" s="136">
        <v>124613</v>
      </c>
      <c r="C61" s="136">
        <v>9352117</v>
      </c>
      <c r="D61" s="135" t="s">
        <v>315</v>
      </c>
      <c r="E61" s="171">
        <v>333</v>
      </c>
    </row>
    <row r="62" spans="1:5" ht="15" x14ac:dyDescent="0.25">
      <c r="A62" s="137">
        <v>332</v>
      </c>
      <c r="B62" s="136">
        <v>124614</v>
      </c>
      <c r="C62" s="136">
        <v>9352118</v>
      </c>
      <c r="D62" s="135" t="s">
        <v>639</v>
      </c>
      <c r="E62" s="171">
        <v>332</v>
      </c>
    </row>
    <row r="63" spans="1:5" ht="15" x14ac:dyDescent="0.25">
      <c r="A63" s="137">
        <v>337</v>
      </c>
      <c r="B63" s="136">
        <v>124615</v>
      </c>
      <c r="C63" s="136">
        <v>9352121</v>
      </c>
      <c r="D63" s="135" t="s">
        <v>316</v>
      </c>
      <c r="E63" s="171">
        <v>337</v>
      </c>
    </row>
    <row r="64" spans="1:5" ht="15" x14ac:dyDescent="0.25">
      <c r="A64" s="137">
        <v>109</v>
      </c>
      <c r="B64" s="136">
        <v>124616</v>
      </c>
      <c r="C64" s="136">
        <v>9352122</v>
      </c>
      <c r="D64" s="135" t="s">
        <v>221</v>
      </c>
      <c r="E64" s="171">
        <v>109</v>
      </c>
    </row>
    <row r="65" spans="1:5" ht="15" x14ac:dyDescent="0.25">
      <c r="A65" s="137">
        <v>339</v>
      </c>
      <c r="B65" s="136">
        <v>124618</v>
      </c>
      <c r="C65" s="136">
        <v>9352124</v>
      </c>
      <c r="D65" s="135" t="s">
        <v>318</v>
      </c>
      <c r="E65" s="171">
        <v>339</v>
      </c>
    </row>
    <row r="66" spans="1:5" ht="15" x14ac:dyDescent="0.25">
      <c r="A66" s="137">
        <v>342</v>
      </c>
      <c r="B66" s="136">
        <v>124619</v>
      </c>
      <c r="C66" s="136">
        <v>9352125</v>
      </c>
      <c r="D66" s="135" t="s">
        <v>320</v>
      </c>
      <c r="E66" s="171">
        <v>342</v>
      </c>
    </row>
    <row r="67" spans="1:5" ht="15" x14ac:dyDescent="0.25">
      <c r="A67" s="137">
        <v>115</v>
      </c>
      <c r="B67" s="136">
        <v>124620</v>
      </c>
      <c r="C67" s="136">
        <v>9352126</v>
      </c>
      <c r="D67" s="135" t="s">
        <v>227</v>
      </c>
      <c r="E67" s="171">
        <v>115</v>
      </c>
    </row>
    <row r="68" spans="1:5" ht="15" x14ac:dyDescent="0.25">
      <c r="A68" s="137">
        <v>119</v>
      </c>
      <c r="B68" s="136">
        <v>124621</v>
      </c>
      <c r="C68" s="492">
        <v>9352197</v>
      </c>
      <c r="D68" s="135" t="s">
        <v>1313</v>
      </c>
      <c r="E68" s="171">
        <v>119</v>
      </c>
    </row>
    <row r="69" spans="1:5" ht="15" x14ac:dyDescent="0.25">
      <c r="A69" s="137">
        <v>502</v>
      </c>
      <c r="B69" s="136">
        <v>124622</v>
      </c>
      <c r="C69" s="136">
        <v>9352129</v>
      </c>
      <c r="D69" s="135" t="s">
        <v>638</v>
      </c>
      <c r="E69" s="171">
        <v>502</v>
      </c>
    </row>
    <row r="70" spans="1:5" ht="15" x14ac:dyDescent="0.25">
      <c r="A70" s="137">
        <v>229</v>
      </c>
      <c r="B70" s="136">
        <v>124624</v>
      </c>
      <c r="C70" s="136">
        <v>9352131</v>
      </c>
      <c r="D70" s="135" t="s">
        <v>252</v>
      </c>
      <c r="E70" s="171">
        <v>229</v>
      </c>
    </row>
    <row r="71" spans="1:5" ht="15" x14ac:dyDescent="0.25">
      <c r="A71" s="137">
        <v>313</v>
      </c>
      <c r="B71" s="136">
        <v>124625</v>
      </c>
      <c r="C71" s="136">
        <v>9352132</v>
      </c>
      <c r="D71" s="135" t="s">
        <v>302</v>
      </c>
      <c r="E71" s="171">
        <v>313</v>
      </c>
    </row>
    <row r="72" spans="1:5" ht="15" x14ac:dyDescent="0.25">
      <c r="A72" s="137">
        <v>208</v>
      </c>
      <c r="B72" s="136">
        <v>124626</v>
      </c>
      <c r="C72" s="136">
        <v>9352133</v>
      </c>
      <c r="D72" s="135" t="s">
        <v>242</v>
      </c>
      <c r="E72" s="171">
        <v>208</v>
      </c>
    </row>
    <row r="73" spans="1:5" ht="15" x14ac:dyDescent="0.25">
      <c r="A73" s="137">
        <v>232</v>
      </c>
      <c r="B73" s="136">
        <v>124627</v>
      </c>
      <c r="C73" s="136">
        <v>9352134</v>
      </c>
      <c r="D73" s="135" t="s">
        <v>255</v>
      </c>
      <c r="E73" s="171">
        <v>232</v>
      </c>
    </row>
    <row r="74" spans="1:5" ht="15" x14ac:dyDescent="0.25">
      <c r="A74" s="137">
        <v>343</v>
      </c>
      <c r="B74" s="136">
        <v>124628</v>
      </c>
      <c r="C74" s="136">
        <v>9352135</v>
      </c>
      <c r="D74" s="135" t="s">
        <v>321</v>
      </c>
      <c r="E74" s="171">
        <v>343</v>
      </c>
    </row>
    <row r="75" spans="1:5" ht="15" x14ac:dyDescent="0.25">
      <c r="A75" s="137">
        <v>23</v>
      </c>
      <c r="B75" s="136">
        <v>124629</v>
      </c>
      <c r="C75" s="136">
        <v>9352136</v>
      </c>
      <c r="D75" s="135" t="s">
        <v>637</v>
      </c>
      <c r="E75" s="171">
        <v>23</v>
      </c>
    </row>
    <row r="76" spans="1:5" ht="15" x14ac:dyDescent="0.25">
      <c r="A76" s="137">
        <v>231</v>
      </c>
      <c r="B76" s="136">
        <v>124630</v>
      </c>
      <c r="C76" s="136">
        <v>9352137</v>
      </c>
      <c r="D76" s="135" t="s">
        <v>254</v>
      </c>
      <c r="E76" s="171">
        <v>231</v>
      </c>
    </row>
    <row r="77" spans="1:5" ht="15" x14ac:dyDescent="0.25">
      <c r="A77" s="137">
        <v>503</v>
      </c>
      <c r="B77" s="136">
        <v>124631</v>
      </c>
      <c r="C77" s="136">
        <v>9352138</v>
      </c>
      <c r="D77" s="135" t="s">
        <v>636</v>
      </c>
      <c r="E77" s="171">
        <v>503</v>
      </c>
    </row>
    <row r="78" spans="1:5" ht="15" x14ac:dyDescent="0.25">
      <c r="A78" s="137">
        <v>68</v>
      </c>
      <c r="B78" s="136">
        <v>145559</v>
      </c>
      <c r="C78" s="136">
        <v>9352215</v>
      </c>
      <c r="D78" s="135" t="s">
        <v>184</v>
      </c>
      <c r="E78" s="171">
        <v>68</v>
      </c>
    </row>
    <row r="79" spans="1:5" ht="15" x14ac:dyDescent="0.25">
      <c r="A79" s="137">
        <v>65</v>
      </c>
      <c r="B79" s="136">
        <v>124639</v>
      </c>
      <c r="C79" s="136">
        <v>9352147</v>
      </c>
      <c r="D79" s="135" t="s">
        <v>635</v>
      </c>
      <c r="E79" s="171">
        <v>65</v>
      </c>
    </row>
    <row r="80" spans="1:5" ht="15" x14ac:dyDescent="0.25">
      <c r="A80" s="137">
        <v>74</v>
      </c>
      <c r="B80" s="136">
        <v>124641</v>
      </c>
      <c r="C80" s="136">
        <v>9352152</v>
      </c>
      <c r="D80" s="135" t="s">
        <v>634</v>
      </c>
      <c r="E80" s="171">
        <v>74</v>
      </c>
    </row>
    <row r="81" spans="1:5" ht="15" x14ac:dyDescent="0.25">
      <c r="A81" s="137">
        <v>264</v>
      </c>
      <c r="B81" s="136">
        <v>124643</v>
      </c>
      <c r="C81" s="136">
        <v>9352154</v>
      </c>
      <c r="D81" s="135" t="s">
        <v>276</v>
      </c>
      <c r="E81" s="171">
        <v>264</v>
      </c>
    </row>
    <row r="82" spans="1:5" ht="15" x14ac:dyDescent="0.25">
      <c r="A82" s="137">
        <v>275</v>
      </c>
      <c r="B82" s="136">
        <v>124645</v>
      </c>
      <c r="C82" s="136">
        <v>9352157</v>
      </c>
      <c r="D82" s="135" t="s">
        <v>281</v>
      </c>
      <c r="E82" s="171">
        <v>275</v>
      </c>
    </row>
    <row r="83" spans="1:5" ht="15" x14ac:dyDescent="0.25">
      <c r="A83" s="137">
        <v>273</v>
      </c>
      <c r="B83" s="136">
        <v>124650</v>
      </c>
      <c r="C83" s="136">
        <v>9352162</v>
      </c>
      <c r="D83" s="135" t="s">
        <v>279</v>
      </c>
      <c r="E83" s="171">
        <v>273</v>
      </c>
    </row>
    <row r="84" spans="1:5" ht="15" x14ac:dyDescent="0.25">
      <c r="A84" s="137">
        <v>250</v>
      </c>
      <c r="B84" s="136">
        <v>146323</v>
      </c>
      <c r="C84" s="136">
        <v>9352225</v>
      </c>
      <c r="D84" s="135" t="s">
        <v>267</v>
      </c>
      <c r="E84" s="171">
        <v>250</v>
      </c>
    </row>
    <row r="85" spans="1:5" ht="15" x14ac:dyDescent="0.25">
      <c r="A85" s="137">
        <v>258</v>
      </c>
      <c r="B85" s="136">
        <v>124654</v>
      </c>
      <c r="C85" s="136">
        <v>9352166</v>
      </c>
      <c r="D85" s="135" t="s">
        <v>272</v>
      </c>
      <c r="E85" s="171">
        <v>258</v>
      </c>
    </row>
    <row r="86" spans="1:5" ht="15" x14ac:dyDescent="0.25">
      <c r="A86" s="137">
        <v>279</v>
      </c>
      <c r="B86" s="136">
        <v>124655</v>
      </c>
      <c r="C86" s="136">
        <v>9352167</v>
      </c>
      <c r="D86" s="135" t="s">
        <v>282</v>
      </c>
      <c r="E86" s="171">
        <v>279</v>
      </c>
    </row>
    <row r="87" spans="1:5" ht="15" x14ac:dyDescent="0.25">
      <c r="A87" s="137">
        <v>294</v>
      </c>
      <c r="B87" s="136">
        <v>124657</v>
      </c>
      <c r="C87" s="136">
        <v>9352171</v>
      </c>
      <c r="D87" s="135" t="s">
        <v>293</v>
      </c>
      <c r="E87" s="171">
        <v>294</v>
      </c>
    </row>
    <row r="88" spans="1:5" ht="15" x14ac:dyDescent="0.25">
      <c r="A88" s="137">
        <v>293</v>
      </c>
      <c r="B88" s="136">
        <v>124658</v>
      </c>
      <c r="C88" s="136">
        <v>9352172</v>
      </c>
      <c r="D88" s="135" t="s">
        <v>633</v>
      </c>
      <c r="E88" s="171">
        <v>293</v>
      </c>
    </row>
    <row r="89" spans="1:5" ht="15" x14ac:dyDescent="0.25">
      <c r="A89" s="137">
        <v>300</v>
      </c>
      <c r="B89" s="136">
        <v>124660</v>
      </c>
      <c r="C89" s="136">
        <v>9352176</v>
      </c>
      <c r="D89" s="135" t="s">
        <v>295</v>
      </c>
      <c r="E89" s="171">
        <v>300</v>
      </c>
    </row>
    <row r="90" spans="1:5" ht="15" x14ac:dyDescent="0.25">
      <c r="A90" s="137">
        <v>259</v>
      </c>
      <c r="B90" s="136">
        <v>124668</v>
      </c>
      <c r="C90" s="136">
        <v>9352184</v>
      </c>
      <c r="D90" s="135" t="s">
        <v>632</v>
      </c>
      <c r="E90" s="171">
        <v>259</v>
      </c>
    </row>
    <row r="91" spans="1:5" ht="15" x14ac:dyDescent="0.25">
      <c r="A91" s="137">
        <v>260</v>
      </c>
      <c r="B91" s="136">
        <v>124669</v>
      </c>
      <c r="C91" s="136">
        <v>9352185</v>
      </c>
      <c r="D91" s="135" t="s">
        <v>274</v>
      </c>
      <c r="E91" s="171">
        <v>260</v>
      </c>
    </row>
    <row r="92" spans="1:5" ht="15" x14ac:dyDescent="0.25">
      <c r="A92" s="137">
        <v>263</v>
      </c>
      <c r="B92" s="136">
        <v>124670</v>
      </c>
      <c r="C92" s="136">
        <v>9352186</v>
      </c>
      <c r="D92" s="135" t="s">
        <v>275</v>
      </c>
      <c r="E92" s="171">
        <v>263</v>
      </c>
    </row>
    <row r="93" spans="1:5" ht="15" x14ac:dyDescent="0.25">
      <c r="A93" s="137">
        <v>249</v>
      </c>
      <c r="B93" s="136">
        <v>124671</v>
      </c>
      <c r="C93" s="136">
        <v>9352194</v>
      </c>
      <c r="D93" s="135" t="s">
        <v>631</v>
      </c>
      <c r="E93" s="171">
        <v>249</v>
      </c>
    </row>
    <row r="94" spans="1:5" ht="15" x14ac:dyDescent="0.25">
      <c r="A94" s="137">
        <v>480</v>
      </c>
      <c r="B94" s="136">
        <v>124674</v>
      </c>
      <c r="C94" s="136">
        <v>9352916</v>
      </c>
      <c r="D94" s="135" t="s">
        <v>630</v>
      </c>
      <c r="E94" s="171">
        <v>480</v>
      </c>
    </row>
    <row r="95" spans="1:5" ht="15" x14ac:dyDescent="0.25">
      <c r="A95" s="137">
        <v>327</v>
      </c>
      <c r="B95" s="136">
        <v>124675</v>
      </c>
      <c r="C95" s="136">
        <v>9352918</v>
      </c>
      <c r="D95" s="135" t="s">
        <v>629</v>
      </c>
      <c r="E95" s="171">
        <v>327</v>
      </c>
    </row>
    <row r="96" spans="1:5" ht="15" x14ac:dyDescent="0.25">
      <c r="A96" s="137">
        <v>75</v>
      </c>
      <c r="B96" s="136">
        <v>124676</v>
      </c>
      <c r="C96" s="136">
        <v>9352919</v>
      </c>
      <c r="D96" s="135" t="s">
        <v>193</v>
      </c>
      <c r="E96" s="171">
        <v>75</v>
      </c>
    </row>
    <row r="97" spans="1:5" ht="15" x14ac:dyDescent="0.25">
      <c r="A97" s="137">
        <v>461</v>
      </c>
      <c r="B97" s="136">
        <v>124678</v>
      </c>
      <c r="C97" s="136">
        <v>9352921</v>
      </c>
      <c r="D97" s="135" t="s">
        <v>382</v>
      </c>
      <c r="E97" s="171">
        <v>461</v>
      </c>
    </row>
    <row r="98" spans="1:5" ht="15" x14ac:dyDescent="0.25">
      <c r="A98" s="137">
        <v>281</v>
      </c>
      <c r="B98" s="136">
        <v>124679</v>
      </c>
      <c r="C98" s="136">
        <v>9352922</v>
      </c>
      <c r="D98" s="135" t="s">
        <v>283</v>
      </c>
      <c r="E98" s="171">
        <v>281</v>
      </c>
    </row>
    <row r="99" spans="1:5" ht="15" x14ac:dyDescent="0.25">
      <c r="A99" s="137">
        <v>504</v>
      </c>
      <c r="B99" s="136">
        <v>124680</v>
      </c>
      <c r="C99" s="136">
        <v>9352923</v>
      </c>
      <c r="D99" s="135" t="s">
        <v>628</v>
      </c>
      <c r="E99" s="171">
        <v>504</v>
      </c>
    </row>
    <row r="100" spans="1:5" ht="15" x14ac:dyDescent="0.25">
      <c r="A100" s="137">
        <v>311</v>
      </c>
      <c r="B100" s="136">
        <v>124681</v>
      </c>
      <c r="C100" s="136">
        <v>9352924</v>
      </c>
      <c r="D100" s="135" t="s">
        <v>301</v>
      </c>
      <c r="E100" s="171">
        <v>311</v>
      </c>
    </row>
    <row r="101" spans="1:5" ht="15" x14ac:dyDescent="0.25">
      <c r="A101" s="137">
        <v>418</v>
      </c>
      <c r="B101" s="136">
        <v>124682</v>
      </c>
      <c r="C101" s="136">
        <v>9352925</v>
      </c>
      <c r="D101" s="135" t="s">
        <v>627</v>
      </c>
      <c r="E101" s="171">
        <v>418</v>
      </c>
    </row>
    <row r="102" spans="1:5" ht="15" x14ac:dyDescent="0.25">
      <c r="A102" s="137">
        <v>341</v>
      </c>
      <c r="B102" s="136">
        <v>124685</v>
      </c>
      <c r="C102" s="136">
        <v>9352928</v>
      </c>
      <c r="D102" s="135" t="s">
        <v>319</v>
      </c>
      <c r="E102" s="171">
        <v>341</v>
      </c>
    </row>
    <row r="103" spans="1:5" ht="15" x14ac:dyDescent="0.25">
      <c r="A103" s="137">
        <v>307</v>
      </c>
      <c r="B103" s="136">
        <v>131962</v>
      </c>
      <c r="C103" s="136">
        <v>9352929</v>
      </c>
      <c r="D103" s="135" t="s">
        <v>626</v>
      </c>
      <c r="E103" s="171">
        <v>307</v>
      </c>
    </row>
    <row r="104" spans="1:5" ht="15" x14ac:dyDescent="0.25">
      <c r="A104" s="137">
        <v>274</v>
      </c>
      <c r="B104" s="136">
        <v>132836</v>
      </c>
      <c r="C104" s="492">
        <v>9352211</v>
      </c>
      <c r="D104" s="135" t="s">
        <v>280</v>
      </c>
      <c r="E104" s="171">
        <v>274</v>
      </c>
    </row>
    <row r="105" spans="1:5" ht="15" x14ac:dyDescent="0.25">
      <c r="A105" s="137">
        <v>238</v>
      </c>
      <c r="B105" s="136">
        <v>133605</v>
      </c>
      <c r="C105" s="136">
        <v>9352931</v>
      </c>
      <c r="D105" s="135" t="s">
        <v>625</v>
      </c>
      <c r="E105" s="171">
        <v>238</v>
      </c>
    </row>
    <row r="106" spans="1:5" ht="15" x14ac:dyDescent="0.25">
      <c r="A106" s="137">
        <v>400</v>
      </c>
      <c r="B106" s="136">
        <v>124686</v>
      </c>
      <c r="C106" s="136">
        <v>9353000</v>
      </c>
      <c r="D106" s="135" t="s">
        <v>624</v>
      </c>
      <c r="E106" s="171">
        <v>400</v>
      </c>
    </row>
    <row r="107" spans="1:5" ht="15" x14ac:dyDescent="0.25">
      <c r="A107" s="137">
        <v>405</v>
      </c>
      <c r="B107" s="136">
        <v>124688</v>
      </c>
      <c r="C107" s="136">
        <v>9353003</v>
      </c>
      <c r="D107" s="135" t="s">
        <v>623</v>
      </c>
      <c r="E107" s="171">
        <v>405</v>
      </c>
    </row>
    <row r="108" spans="1:5" ht="15" x14ac:dyDescent="0.25">
      <c r="A108" s="137">
        <v>406</v>
      </c>
      <c r="B108" s="136">
        <v>124689</v>
      </c>
      <c r="C108" s="136">
        <v>9353004</v>
      </c>
      <c r="D108" s="135" t="s">
        <v>622</v>
      </c>
      <c r="E108" s="171">
        <v>406</v>
      </c>
    </row>
    <row r="109" spans="1:5" ht="15" x14ac:dyDescent="0.25">
      <c r="A109" s="137">
        <v>407</v>
      </c>
      <c r="B109" s="136">
        <v>124690</v>
      </c>
      <c r="C109" s="136">
        <v>9353005</v>
      </c>
      <c r="D109" s="135" t="s">
        <v>621</v>
      </c>
      <c r="E109" s="171">
        <v>407</v>
      </c>
    </row>
    <row r="110" spans="1:5" ht="15" x14ac:dyDescent="0.25">
      <c r="A110" s="137">
        <v>409</v>
      </c>
      <c r="B110" s="136">
        <v>124691</v>
      </c>
      <c r="C110" s="136">
        <v>9353006</v>
      </c>
      <c r="D110" s="135" t="s">
        <v>620</v>
      </c>
      <c r="E110" s="171">
        <v>409</v>
      </c>
    </row>
    <row r="111" spans="1:5" ht="15" x14ac:dyDescent="0.25">
      <c r="A111" s="137">
        <v>412</v>
      </c>
      <c r="B111" s="136">
        <v>124692</v>
      </c>
      <c r="C111" s="136">
        <v>9353009</v>
      </c>
      <c r="D111" s="135" t="s">
        <v>619</v>
      </c>
      <c r="E111" s="171">
        <v>412</v>
      </c>
    </row>
    <row r="112" spans="1:5" ht="15" x14ac:dyDescent="0.25">
      <c r="A112" s="137">
        <v>426</v>
      </c>
      <c r="B112" s="136">
        <v>124693</v>
      </c>
      <c r="C112" s="136">
        <v>9353010</v>
      </c>
      <c r="D112" s="135" t="s">
        <v>357</v>
      </c>
      <c r="E112" s="171">
        <v>426</v>
      </c>
    </row>
    <row r="113" spans="1:5" ht="15" x14ac:dyDescent="0.25">
      <c r="A113" s="137">
        <v>430</v>
      </c>
      <c r="B113" s="136">
        <v>124694</v>
      </c>
      <c r="C113" s="136">
        <v>9353013</v>
      </c>
      <c r="D113" s="135" t="s">
        <v>618</v>
      </c>
      <c r="E113" s="171">
        <v>430</v>
      </c>
    </row>
    <row r="114" spans="1:5" ht="15" x14ac:dyDescent="0.25">
      <c r="A114" s="137">
        <v>224</v>
      </c>
      <c r="B114" s="136">
        <v>124695</v>
      </c>
      <c r="C114" s="136">
        <v>9353020</v>
      </c>
      <c r="D114" s="135" t="s">
        <v>617</v>
      </c>
      <c r="E114" s="171">
        <v>224</v>
      </c>
    </row>
    <row r="115" spans="1:5" ht="15" x14ac:dyDescent="0.25">
      <c r="A115" s="137">
        <v>513</v>
      </c>
      <c r="B115" s="136">
        <v>124698</v>
      </c>
      <c r="C115" s="136">
        <v>9353026</v>
      </c>
      <c r="D115" s="135" t="s">
        <v>421</v>
      </c>
      <c r="E115" s="171">
        <v>513</v>
      </c>
    </row>
    <row r="116" spans="1:5" ht="15" x14ac:dyDescent="0.25">
      <c r="A116" s="137">
        <v>445</v>
      </c>
      <c r="B116" s="136">
        <v>124699</v>
      </c>
      <c r="C116" s="136">
        <v>9353027</v>
      </c>
      <c r="D116" s="135" t="s">
        <v>616</v>
      </c>
      <c r="E116" s="171">
        <v>445</v>
      </c>
    </row>
    <row r="117" spans="1:5" ht="15" x14ac:dyDescent="0.25">
      <c r="A117" s="137">
        <v>446</v>
      </c>
      <c r="B117" s="136">
        <v>124700</v>
      </c>
      <c r="C117" s="136">
        <v>9353028</v>
      </c>
      <c r="D117" s="135" t="s">
        <v>615</v>
      </c>
      <c r="E117" s="171">
        <v>446</v>
      </c>
    </row>
    <row r="118" spans="1:5" ht="15" x14ac:dyDescent="0.25">
      <c r="A118" s="137">
        <v>448</v>
      </c>
      <c r="B118" s="136">
        <v>124701</v>
      </c>
      <c r="C118" s="492">
        <v>9352204</v>
      </c>
      <c r="D118" s="135" t="s">
        <v>614</v>
      </c>
      <c r="E118" s="171">
        <v>448</v>
      </c>
    </row>
    <row r="119" spans="1:5" ht="15" x14ac:dyDescent="0.25">
      <c r="A119" s="137">
        <v>457</v>
      </c>
      <c r="B119" s="136">
        <v>124702</v>
      </c>
      <c r="C119" s="136">
        <v>9353036</v>
      </c>
      <c r="D119" s="135" t="s">
        <v>613</v>
      </c>
      <c r="E119" s="171">
        <v>457</v>
      </c>
    </row>
    <row r="120" spans="1:5" ht="15" x14ac:dyDescent="0.25">
      <c r="A120" s="137">
        <v>458</v>
      </c>
      <c r="B120" s="136">
        <v>124703</v>
      </c>
      <c r="C120" s="136">
        <v>9353037</v>
      </c>
      <c r="D120" s="135" t="s">
        <v>612</v>
      </c>
      <c r="E120" s="171">
        <v>458</v>
      </c>
    </row>
    <row r="121" spans="1:5" ht="15" x14ac:dyDescent="0.25">
      <c r="A121" s="137">
        <v>464</v>
      </c>
      <c r="B121" s="136">
        <v>145234</v>
      </c>
      <c r="C121" s="136">
        <v>9352212</v>
      </c>
      <c r="D121" s="135" t="s">
        <v>383</v>
      </c>
      <c r="E121" s="171">
        <v>464</v>
      </c>
    </row>
    <row r="122" spans="1:5" ht="15" x14ac:dyDescent="0.25">
      <c r="A122" s="137">
        <v>308</v>
      </c>
      <c r="B122" s="136">
        <v>124705</v>
      </c>
      <c r="C122" s="136">
        <v>9353042</v>
      </c>
      <c r="D122" s="135" t="s">
        <v>298</v>
      </c>
      <c r="E122" s="171">
        <v>308</v>
      </c>
    </row>
    <row r="123" spans="1:5" ht="15" x14ac:dyDescent="0.25">
      <c r="A123" s="137">
        <v>468</v>
      </c>
      <c r="B123" s="136">
        <v>124706</v>
      </c>
      <c r="C123" s="136">
        <v>9353043</v>
      </c>
      <c r="D123" s="135" t="s">
        <v>611</v>
      </c>
      <c r="E123" s="171">
        <v>468</v>
      </c>
    </row>
    <row r="124" spans="1:5" ht="15" x14ac:dyDescent="0.25">
      <c r="A124" s="137">
        <v>478</v>
      </c>
      <c r="B124" s="136">
        <v>124709</v>
      </c>
      <c r="C124" s="136">
        <v>9353048</v>
      </c>
      <c r="D124" s="135" t="s">
        <v>610</v>
      </c>
      <c r="E124" s="171">
        <v>478</v>
      </c>
    </row>
    <row r="125" spans="1:5" ht="15" x14ac:dyDescent="0.25">
      <c r="A125" s="137">
        <v>488</v>
      </c>
      <c r="B125" s="136">
        <v>124710</v>
      </c>
      <c r="C125" s="136">
        <v>9353049</v>
      </c>
      <c r="D125" s="135" t="s">
        <v>403</v>
      </c>
      <c r="E125" s="171">
        <v>488</v>
      </c>
    </row>
    <row r="126" spans="1:5" ht="15" x14ac:dyDescent="0.25">
      <c r="A126" s="137">
        <v>495</v>
      </c>
      <c r="B126" s="136">
        <v>124712</v>
      </c>
      <c r="C126" s="136">
        <v>9353056</v>
      </c>
      <c r="D126" s="135" t="s">
        <v>407</v>
      </c>
      <c r="E126" s="171">
        <v>495</v>
      </c>
    </row>
    <row r="127" spans="1:5" ht="15" x14ac:dyDescent="0.25">
      <c r="A127" s="137">
        <v>501</v>
      </c>
      <c r="B127" s="136">
        <v>124713</v>
      </c>
      <c r="C127" s="492">
        <v>9352205</v>
      </c>
      <c r="D127" s="135" t="s">
        <v>410</v>
      </c>
      <c r="E127" s="171">
        <v>501</v>
      </c>
    </row>
    <row r="128" spans="1:5" ht="15" x14ac:dyDescent="0.25">
      <c r="A128" s="137">
        <v>515</v>
      </c>
      <c r="B128" s="136">
        <v>142025</v>
      </c>
      <c r="C128" s="136">
        <v>9352093</v>
      </c>
      <c r="D128" s="135" t="s">
        <v>423</v>
      </c>
      <c r="E128" s="171">
        <v>515</v>
      </c>
    </row>
    <row r="129" spans="1:5" ht="15" x14ac:dyDescent="0.25">
      <c r="A129" s="137">
        <v>517</v>
      </c>
      <c r="B129" s="136">
        <v>124717</v>
      </c>
      <c r="C129" s="136">
        <v>9353064</v>
      </c>
      <c r="D129" s="135" t="s">
        <v>609</v>
      </c>
      <c r="E129" s="171">
        <v>517</v>
      </c>
    </row>
    <row r="130" spans="1:5" ht="15" x14ac:dyDescent="0.25">
      <c r="A130" s="137">
        <v>338</v>
      </c>
      <c r="B130" s="136">
        <v>124718</v>
      </c>
      <c r="C130" s="136">
        <v>9353066</v>
      </c>
      <c r="D130" s="135" t="s">
        <v>608</v>
      </c>
      <c r="E130" s="171">
        <v>338</v>
      </c>
    </row>
    <row r="131" spans="1:5" ht="15" x14ac:dyDescent="0.25">
      <c r="A131" s="137">
        <v>202</v>
      </c>
      <c r="B131" s="136">
        <v>124719</v>
      </c>
      <c r="C131" s="136">
        <v>9353074</v>
      </c>
      <c r="D131" s="135" t="s">
        <v>607</v>
      </c>
      <c r="E131" s="171">
        <v>202</v>
      </c>
    </row>
    <row r="132" spans="1:5" ht="15" x14ac:dyDescent="0.25">
      <c r="A132" s="137">
        <v>10</v>
      </c>
      <c r="B132" s="136">
        <v>124720</v>
      </c>
      <c r="C132" s="136">
        <v>9353075</v>
      </c>
      <c r="D132" s="135" t="s">
        <v>606</v>
      </c>
      <c r="E132" s="171">
        <v>10</v>
      </c>
    </row>
    <row r="133" spans="1:5" ht="15" x14ac:dyDescent="0.25">
      <c r="A133" s="137">
        <v>11</v>
      </c>
      <c r="B133" s="136">
        <v>124721</v>
      </c>
      <c r="C133" s="136">
        <v>9353076</v>
      </c>
      <c r="D133" s="135" t="s">
        <v>605</v>
      </c>
      <c r="E133" s="171">
        <v>11</v>
      </c>
    </row>
    <row r="134" spans="1:5" ht="15" x14ac:dyDescent="0.25">
      <c r="A134" s="137">
        <v>206</v>
      </c>
      <c r="B134" s="136">
        <v>124723</v>
      </c>
      <c r="C134" s="136">
        <v>9353078</v>
      </c>
      <c r="D134" s="135" t="s">
        <v>241</v>
      </c>
      <c r="E134" s="171">
        <v>206</v>
      </c>
    </row>
    <row r="135" spans="1:5" ht="15" x14ac:dyDescent="0.25">
      <c r="A135" s="137">
        <v>14</v>
      </c>
      <c r="B135" s="136">
        <v>124724</v>
      </c>
      <c r="C135" s="492">
        <v>9352207</v>
      </c>
      <c r="D135" s="135" t="s">
        <v>604</v>
      </c>
      <c r="E135" s="171">
        <v>14</v>
      </c>
    </row>
    <row r="136" spans="1:5" ht="15" x14ac:dyDescent="0.25">
      <c r="A136" s="137">
        <v>20</v>
      </c>
      <c r="B136" s="136">
        <v>124725</v>
      </c>
      <c r="C136" s="136">
        <v>9353081</v>
      </c>
      <c r="D136" s="135" t="s">
        <v>603</v>
      </c>
      <c r="E136" s="171">
        <v>20</v>
      </c>
    </row>
    <row r="137" spans="1:5" ht="15" x14ac:dyDescent="0.25">
      <c r="A137" s="137">
        <v>22</v>
      </c>
      <c r="B137" s="136">
        <v>124727</v>
      </c>
      <c r="C137" s="136">
        <v>9353083</v>
      </c>
      <c r="D137" s="135" t="s">
        <v>602</v>
      </c>
      <c r="E137" s="171">
        <v>22</v>
      </c>
    </row>
    <row r="138" spans="1:5" ht="15" x14ac:dyDescent="0.25">
      <c r="A138" s="137">
        <v>26</v>
      </c>
      <c r="B138" s="136">
        <v>124728</v>
      </c>
      <c r="C138" s="136">
        <v>9353084</v>
      </c>
      <c r="D138" s="135" t="s">
        <v>601</v>
      </c>
      <c r="E138" s="171">
        <v>26</v>
      </c>
    </row>
    <row r="139" spans="1:5" ht="15" x14ac:dyDescent="0.25">
      <c r="A139" s="137">
        <v>223</v>
      </c>
      <c r="B139" s="136">
        <v>124729</v>
      </c>
      <c r="C139" s="136">
        <v>9353085</v>
      </c>
      <c r="D139" s="135" t="s">
        <v>600</v>
      </c>
      <c r="E139" s="171">
        <v>223</v>
      </c>
    </row>
    <row r="140" spans="1:5" ht="15" x14ac:dyDescent="0.25">
      <c r="A140" s="137">
        <v>225</v>
      </c>
      <c r="B140" s="136">
        <v>124730</v>
      </c>
      <c r="C140" s="492">
        <v>9352187</v>
      </c>
      <c r="D140" s="135" t="s">
        <v>497</v>
      </c>
      <c r="E140" s="171">
        <v>225</v>
      </c>
    </row>
    <row r="141" spans="1:5" ht="15" x14ac:dyDescent="0.25">
      <c r="A141" s="137">
        <v>36</v>
      </c>
      <c r="B141" s="136">
        <v>124731</v>
      </c>
      <c r="C141" s="136">
        <v>9353089</v>
      </c>
      <c r="D141" s="135" t="s">
        <v>599</v>
      </c>
      <c r="E141" s="171">
        <v>36</v>
      </c>
    </row>
    <row r="142" spans="1:5" ht="15" x14ac:dyDescent="0.25">
      <c r="A142" s="137">
        <v>444</v>
      </c>
      <c r="B142" s="136">
        <v>124732</v>
      </c>
      <c r="C142" s="136">
        <v>9353090</v>
      </c>
      <c r="D142" s="135" t="s">
        <v>598</v>
      </c>
      <c r="E142" s="171">
        <v>444</v>
      </c>
    </row>
    <row r="143" spans="1:5" ht="15" x14ac:dyDescent="0.25">
      <c r="A143" s="137">
        <v>449</v>
      </c>
      <c r="B143" s="136">
        <v>124733</v>
      </c>
      <c r="C143" s="136">
        <v>9353091</v>
      </c>
      <c r="D143" s="135" t="s">
        <v>597</v>
      </c>
      <c r="E143" s="171">
        <v>449</v>
      </c>
    </row>
    <row r="144" spans="1:5" ht="15" x14ac:dyDescent="0.25">
      <c r="A144" s="137">
        <v>243</v>
      </c>
      <c r="B144" s="136">
        <v>124734</v>
      </c>
      <c r="C144" s="136">
        <v>9353092</v>
      </c>
      <c r="D144" s="135" t="s">
        <v>596</v>
      </c>
      <c r="E144" s="171">
        <v>243</v>
      </c>
    </row>
    <row r="145" spans="1:5" ht="15" x14ac:dyDescent="0.25">
      <c r="A145" s="137">
        <v>50</v>
      </c>
      <c r="B145" s="136">
        <v>124735</v>
      </c>
      <c r="C145" s="136">
        <v>9353093</v>
      </c>
      <c r="D145" s="135" t="s">
        <v>595</v>
      </c>
      <c r="E145" s="171">
        <v>50</v>
      </c>
    </row>
    <row r="146" spans="1:5" ht="15" x14ac:dyDescent="0.25">
      <c r="A146" s="137">
        <v>80</v>
      </c>
      <c r="B146" s="136">
        <v>124737</v>
      </c>
      <c r="C146" s="136">
        <v>9353096</v>
      </c>
      <c r="D146" s="135" t="s">
        <v>197</v>
      </c>
      <c r="E146" s="171">
        <v>80</v>
      </c>
    </row>
    <row r="147" spans="1:5" ht="15" x14ac:dyDescent="0.25">
      <c r="A147" s="137">
        <v>93</v>
      </c>
      <c r="B147" s="136">
        <v>124741</v>
      </c>
      <c r="C147" s="136">
        <v>9353101</v>
      </c>
      <c r="D147" s="135" t="s">
        <v>209</v>
      </c>
      <c r="E147" s="171">
        <v>93</v>
      </c>
    </row>
    <row r="148" spans="1:5" ht="15" x14ac:dyDescent="0.25">
      <c r="A148" s="137">
        <v>102</v>
      </c>
      <c r="B148" s="136">
        <v>124742</v>
      </c>
      <c r="C148" s="136">
        <v>9353102</v>
      </c>
      <c r="D148" s="135" t="s">
        <v>594</v>
      </c>
      <c r="E148" s="171">
        <v>102</v>
      </c>
    </row>
    <row r="149" spans="1:5" ht="15" x14ac:dyDescent="0.25">
      <c r="A149" s="137">
        <v>328</v>
      </c>
      <c r="B149" s="136">
        <v>145979</v>
      </c>
      <c r="C149" s="136">
        <v>9352221</v>
      </c>
      <c r="D149" s="135" t="s">
        <v>593</v>
      </c>
      <c r="E149" s="171">
        <v>328</v>
      </c>
    </row>
    <row r="150" spans="1:5" ht="15" x14ac:dyDescent="0.25">
      <c r="A150" s="137">
        <v>331</v>
      </c>
      <c r="B150" s="136">
        <v>124744</v>
      </c>
      <c r="C150" s="136">
        <v>9353104</v>
      </c>
      <c r="D150" s="135" t="s">
        <v>313</v>
      </c>
      <c r="E150" s="171">
        <v>331</v>
      </c>
    </row>
    <row r="151" spans="1:5" ht="15" x14ac:dyDescent="0.25">
      <c r="A151" s="137">
        <v>106</v>
      </c>
      <c r="B151" s="136">
        <v>124745</v>
      </c>
      <c r="C151" s="136">
        <v>9353105</v>
      </c>
      <c r="D151" s="135" t="s">
        <v>220</v>
      </c>
      <c r="E151" s="171">
        <v>106</v>
      </c>
    </row>
    <row r="152" spans="1:5" ht="15" x14ac:dyDescent="0.25">
      <c r="A152" s="137">
        <v>110</v>
      </c>
      <c r="B152" s="136">
        <v>124746</v>
      </c>
      <c r="C152" s="136">
        <v>9353108</v>
      </c>
      <c r="D152" s="135" t="s">
        <v>592</v>
      </c>
      <c r="E152" s="171">
        <v>110</v>
      </c>
    </row>
    <row r="153" spans="1:5" ht="15" x14ac:dyDescent="0.25">
      <c r="A153" s="137">
        <v>112</v>
      </c>
      <c r="B153" s="136">
        <v>124747</v>
      </c>
      <c r="C153" s="136">
        <v>9353109</v>
      </c>
      <c r="D153" s="135" t="s">
        <v>591</v>
      </c>
      <c r="E153" s="171">
        <v>112</v>
      </c>
    </row>
    <row r="154" spans="1:5" ht="15" x14ac:dyDescent="0.25">
      <c r="A154" s="137">
        <v>113</v>
      </c>
      <c r="B154" s="136">
        <v>124748</v>
      </c>
      <c r="C154" s="136">
        <v>9353111</v>
      </c>
      <c r="D154" s="135" t="s">
        <v>590</v>
      </c>
      <c r="E154" s="171">
        <v>113</v>
      </c>
    </row>
    <row r="155" spans="1:5" ht="15" x14ac:dyDescent="0.25">
      <c r="A155" s="137">
        <v>216</v>
      </c>
      <c r="B155" s="136">
        <v>124749</v>
      </c>
      <c r="C155" s="136">
        <v>9353112</v>
      </c>
      <c r="D155" s="135" t="s">
        <v>589</v>
      </c>
      <c r="E155" s="171">
        <v>216</v>
      </c>
    </row>
    <row r="156" spans="1:5" ht="15" x14ac:dyDescent="0.25">
      <c r="A156" s="137">
        <v>114</v>
      </c>
      <c r="B156" s="136">
        <v>124750</v>
      </c>
      <c r="C156" s="136">
        <v>9353113</v>
      </c>
      <c r="D156" s="135" t="s">
        <v>588</v>
      </c>
      <c r="E156" s="171">
        <v>114</v>
      </c>
    </row>
    <row r="157" spans="1:5" ht="15" x14ac:dyDescent="0.25">
      <c r="A157" s="137">
        <v>12</v>
      </c>
      <c r="B157" s="136">
        <v>124751</v>
      </c>
      <c r="C157" s="136">
        <v>9353114</v>
      </c>
      <c r="D157" s="135" t="s">
        <v>587</v>
      </c>
      <c r="E157" s="171">
        <v>12</v>
      </c>
    </row>
    <row r="158" spans="1:5" ht="15" x14ac:dyDescent="0.25">
      <c r="A158" s="137">
        <v>203</v>
      </c>
      <c r="B158" s="136">
        <v>124754</v>
      </c>
      <c r="C158" s="136">
        <v>9353117</v>
      </c>
      <c r="D158" s="135" t="s">
        <v>586</v>
      </c>
      <c r="E158" s="171">
        <v>203</v>
      </c>
    </row>
    <row r="159" spans="1:5" ht="15" x14ac:dyDescent="0.25">
      <c r="A159" s="137">
        <v>217</v>
      </c>
      <c r="B159" s="136">
        <v>144625</v>
      </c>
      <c r="C159" s="136">
        <v>9352203</v>
      </c>
      <c r="D159" s="135" t="s">
        <v>245</v>
      </c>
      <c r="E159" s="171">
        <v>217</v>
      </c>
    </row>
    <row r="160" spans="1:5" ht="15" x14ac:dyDescent="0.25">
      <c r="A160" s="137">
        <v>496</v>
      </c>
      <c r="B160" s="136">
        <v>145237</v>
      </c>
      <c r="C160" s="136">
        <v>9352213</v>
      </c>
      <c r="D160" s="135" t="s">
        <v>585</v>
      </c>
      <c r="E160" s="171">
        <v>496</v>
      </c>
    </row>
    <row r="161" spans="1:5" ht="15" x14ac:dyDescent="0.25">
      <c r="A161" s="137">
        <v>507</v>
      </c>
      <c r="B161" s="136">
        <v>124757</v>
      </c>
      <c r="C161" s="136">
        <v>9353124</v>
      </c>
      <c r="D161" s="135" t="s">
        <v>416</v>
      </c>
      <c r="E161" s="171">
        <v>507</v>
      </c>
    </row>
    <row r="162" spans="1:5" ht="15" x14ac:dyDescent="0.25">
      <c r="A162" s="137">
        <v>17</v>
      </c>
      <c r="B162" s="136">
        <v>124758</v>
      </c>
      <c r="C162" s="136">
        <v>9353125</v>
      </c>
      <c r="D162" s="135" t="s">
        <v>584</v>
      </c>
      <c r="E162" s="171">
        <v>17</v>
      </c>
    </row>
    <row r="163" spans="1:5" ht="15" x14ac:dyDescent="0.25">
      <c r="A163" s="137">
        <v>481</v>
      </c>
      <c r="B163" s="136">
        <v>146086</v>
      </c>
      <c r="C163" s="136">
        <v>9352222</v>
      </c>
      <c r="D163" s="135" t="s">
        <v>583</v>
      </c>
      <c r="E163" s="171">
        <v>481</v>
      </c>
    </row>
    <row r="164" spans="1:5" ht="15" x14ac:dyDescent="0.25">
      <c r="A164" s="137">
        <v>421</v>
      </c>
      <c r="B164" s="136">
        <v>124762</v>
      </c>
      <c r="C164" s="136">
        <v>9353308</v>
      </c>
      <c r="D164" s="135" t="s">
        <v>582</v>
      </c>
      <c r="E164" s="171">
        <v>421</v>
      </c>
    </row>
    <row r="165" spans="1:5" ht="15" x14ac:dyDescent="0.25">
      <c r="A165" s="137">
        <v>509</v>
      </c>
      <c r="B165" s="136">
        <v>124763</v>
      </c>
      <c r="C165" s="136">
        <v>9353310</v>
      </c>
      <c r="D165" s="135" t="s">
        <v>581</v>
      </c>
      <c r="E165" s="171">
        <v>509</v>
      </c>
    </row>
    <row r="166" spans="1:5" ht="15" x14ac:dyDescent="0.25">
      <c r="A166" s="137">
        <v>420</v>
      </c>
      <c r="B166" s="136">
        <v>124764</v>
      </c>
      <c r="C166" s="136">
        <v>9353311</v>
      </c>
      <c r="D166" s="135" t="s">
        <v>580</v>
      </c>
      <c r="E166" s="171">
        <v>420</v>
      </c>
    </row>
    <row r="167" spans="1:5" ht="15" x14ac:dyDescent="0.25">
      <c r="A167" s="137">
        <v>455</v>
      </c>
      <c r="B167" s="136">
        <v>124769</v>
      </c>
      <c r="C167" s="136">
        <v>9353320</v>
      </c>
      <c r="D167" s="135" t="s">
        <v>496</v>
      </c>
      <c r="E167" s="171">
        <v>455</v>
      </c>
    </row>
    <row r="168" spans="1:5" ht="15" x14ac:dyDescent="0.25">
      <c r="A168" s="137">
        <v>432</v>
      </c>
      <c r="B168" s="136">
        <v>124770</v>
      </c>
      <c r="C168" s="136">
        <v>9353322</v>
      </c>
      <c r="D168" s="135" t="s">
        <v>579</v>
      </c>
      <c r="E168" s="171">
        <v>432</v>
      </c>
    </row>
    <row r="169" spans="1:5" ht="15" x14ac:dyDescent="0.25">
      <c r="A169" s="137">
        <v>31</v>
      </c>
      <c r="B169" s="136">
        <v>124771</v>
      </c>
      <c r="C169" s="136">
        <v>9353323</v>
      </c>
      <c r="D169" s="135" t="s">
        <v>578</v>
      </c>
      <c r="E169" s="171">
        <v>31</v>
      </c>
    </row>
    <row r="170" spans="1:5" ht="15" x14ac:dyDescent="0.25">
      <c r="A170" s="137">
        <v>101</v>
      </c>
      <c r="B170" s="136">
        <v>124772</v>
      </c>
      <c r="C170" s="136">
        <v>9353327</v>
      </c>
      <c r="D170" s="135" t="s">
        <v>577</v>
      </c>
      <c r="E170" s="171">
        <v>101</v>
      </c>
    </row>
    <row r="171" spans="1:5" ht="15" x14ac:dyDescent="0.25">
      <c r="A171" s="137">
        <v>25</v>
      </c>
      <c r="B171" s="136">
        <v>124774</v>
      </c>
      <c r="C171" s="136">
        <v>9353329</v>
      </c>
      <c r="D171" s="135" t="s">
        <v>576</v>
      </c>
      <c r="E171" s="171">
        <v>25</v>
      </c>
    </row>
    <row r="172" spans="1:5" ht="15" x14ac:dyDescent="0.25">
      <c r="A172" s="137">
        <v>35</v>
      </c>
      <c r="B172" s="136">
        <v>124775</v>
      </c>
      <c r="C172" s="136">
        <v>9353330</v>
      </c>
      <c r="D172" s="135" t="s">
        <v>575</v>
      </c>
      <c r="E172" s="171">
        <v>35</v>
      </c>
    </row>
    <row r="173" spans="1:5" ht="15" x14ac:dyDescent="0.25">
      <c r="A173" s="137">
        <v>56</v>
      </c>
      <c r="B173" s="136">
        <v>124776</v>
      </c>
      <c r="C173" s="136">
        <v>9353331</v>
      </c>
      <c r="D173" s="135" t="s">
        <v>574</v>
      </c>
      <c r="E173" s="171">
        <v>56</v>
      </c>
    </row>
    <row r="174" spans="1:5" ht="15" x14ac:dyDescent="0.25">
      <c r="A174" s="137">
        <v>317</v>
      </c>
      <c r="B174" s="136">
        <v>124777</v>
      </c>
      <c r="C174" s="136">
        <v>9353332</v>
      </c>
      <c r="D174" s="135" t="s">
        <v>305</v>
      </c>
      <c r="E174" s="171">
        <v>317</v>
      </c>
    </row>
    <row r="175" spans="1:5" ht="15" x14ac:dyDescent="0.25">
      <c r="A175" s="137">
        <v>284</v>
      </c>
      <c r="B175" s="136">
        <v>124781</v>
      </c>
      <c r="C175" s="136">
        <v>9353337</v>
      </c>
      <c r="D175" s="135" t="s">
        <v>573</v>
      </c>
      <c r="E175" s="171">
        <v>284</v>
      </c>
    </row>
    <row r="176" spans="1:5" ht="15" x14ac:dyDescent="0.25">
      <c r="A176" s="137">
        <v>285</v>
      </c>
      <c r="B176" s="136">
        <v>124782</v>
      </c>
      <c r="C176" s="136">
        <v>9353338</v>
      </c>
      <c r="D176" s="135" t="s">
        <v>572</v>
      </c>
      <c r="E176" s="171">
        <v>285</v>
      </c>
    </row>
    <row r="177" spans="1:5" ht="15" x14ac:dyDescent="0.25">
      <c r="A177" s="137">
        <v>288</v>
      </c>
      <c r="B177" s="136">
        <v>124783</v>
      </c>
      <c r="C177" s="136">
        <v>9353339</v>
      </c>
      <c r="D177" s="135" t="s">
        <v>571</v>
      </c>
      <c r="E177" s="171">
        <v>288</v>
      </c>
    </row>
    <row r="178" spans="1:5" ht="15" x14ac:dyDescent="0.25">
      <c r="A178" s="137">
        <v>289</v>
      </c>
      <c r="B178" s="136">
        <v>124784</v>
      </c>
      <c r="C178" s="136">
        <v>9353340</v>
      </c>
      <c r="D178" s="135" t="s">
        <v>570</v>
      </c>
      <c r="E178" s="171">
        <v>289</v>
      </c>
    </row>
    <row r="179" spans="1:5" ht="15" x14ac:dyDescent="0.25">
      <c r="A179" s="137">
        <v>291</v>
      </c>
      <c r="B179" s="136">
        <v>124785</v>
      </c>
      <c r="C179" s="136">
        <v>9353341</v>
      </c>
      <c r="D179" s="135" t="s">
        <v>569</v>
      </c>
      <c r="E179" s="171">
        <v>291</v>
      </c>
    </row>
    <row r="180" spans="1:5" ht="15" x14ac:dyDescent="0.25">
      <c r="A180" s="137">
        <v>287</v>
      </c>
      <c r="B180" s="136">
        <v>124786</v>
      </c>
      <c r="C180" s="136">
        <v>9353342</v>
      </c>
      <c r="D180" s="135" t="s">
        <v>568</v>
      </c>
      <c r="E180" s="171">
        <v>287</v>
      </c>
    </row>
    <row r="181" spans="1:5" ht="15" x14ac:dyDescent="0.25">
      <c r="A181" s="137">
        <v>425</v>
      </c>
      <c r="B181" s="136">
        <v>145698</v>
      </c>
      <c r="C181" s="136">
        <v>9352220</v>
      </c>
      <c r="D181" s="135" t="s">
        <v>567</v>
      </c>
      <c r="E181" s="171">
        <v>425</v>
      </c>
    </row>
    <row r="182" spans="1:5" ht="15" x14ac:dyDescent="0.25">
      <c r="A182" s="137">
        <v>320</v>
      </c>
      <c r="B182" s="136">
        <v>134882</v>
      </c>
      <c r="C182" s="136">
        <v>9353346</v>
      </c>
      <c r="D182" s="135" t="s">
        <v>566</v>
      </c>
      <c r="E182" s="171">
        <v>320</v>
      </c>
    </row>
    <row r="183" spans="1:5" ht="15" x14ac:dyDescent="0.25">
      <c r="A183" s="137">
        <v>560</v>
      </c>
      <c r="B183" s="136">
        <v>124802</v>
      </c>
      <c r="C183" s="136">
        <v>9354024</v>
      </c>
      <c r="D183" s="135" t="s">
        <v>565</v>
      </c>
      <c r="E183" s="171">
        <v>560</v>
      </c>
    </row>
    <row r="184" spans="1:5" ht="15" x14ac:dyDescent="0.25">
      <c r="A184" s="137">
        <v>558</v>
      </c>
      <c r="B184" s="136">
        <v>145055</v>
      </c>
      <c r="C184" s="136">
        <v>9354048</v>
      </c>
      <c r="D184" s="135" t="s">
        <v>436</v>
      </c>
      <c r="E184" s="171">
        <v>558</v>
      </c>
    </row>
    <row r="185" spans="1:5" ht="15" x14ac:dyDescent="0.25">
      <c r="A185" s="137">
        <v>370</v>
      </c>
      <c r="B185" s="136">
        <v>124840</v>
      </c>
      <c r="C185" s="136">
        <v>9354090</v>
      </c>
      <c r="D185" s="135" t="s">
        <v>330</v>
      </c>
      <c r="E185" s="171">
        <v>370</v>
      </c>
    </row>
    <row r="186" spans="1:5" ht="15" x14ac:dyDescent="0.25">
      <c r="A186" s="137">
        <v>356</v>
      </c>
      <c r="B186" s="136">
        <v>124846</v>
      </c>
      <c r="C186" s="136">
        <v>9354096</v>
      </c>
      <c r="D186" s="135" t="s">
        <v>324</v>
      </c>
      <c r="E186" s="171">
        <v>356</v>
      </c>
    </row>
    <row r="187" spans="1:5" ht="15" x14ac:dyDescent="0.25">
      <c r="A187" s="137">
        <v>552</v>
      </c>
      <c r="B187" s="136">
        <v>124856</v>
      </c>
      <c r="C187" s="136">
        <v>9354500</v>
      </c>
      <c r="D187" s="135" t="s">
        <v>564</v>
      </c>
      <c r="E187" s="171">
        <v>552</v>
      </c>
    </row>
    <row r="188" spans="1:5" ht="15" x14ac:dyDescent="0.25">
      <c r="A188" s="137">
        <v>553</v>
      </c>
      <c r="B188" s="136">
        <v>124861</v>
      </c>
      <c r="C188" s="136">
        <v>9354600</v>
      </c>
      <c r="D188" s="135" t="s">
        <v>563</v>
      </c>
      <c r="E188" s="171">
        <v>553</v>
      </c>
    </row>
    <row r="189" spans="1:5" ht="15" x14ac:dyDescent="0.25">
      <c r="A189" s="137">
        <v>157</v>
      </c>
      <c r="B189" s="136">
        <v>136438</v>
      </c>
      <c r="C189" s="136">
        <v>9354605</v>
      </c>
      <c r="D189" s="135" t="s">
        <v>562</v>
      </c>
      <c r="E189" s="171">
        <v>157</v>
      </c>
    </row>
    <row r="190" spans="1:5" ht="15" x14ac:dyDescent="0.25">
      <c r="A190" s="137">
        <v>233</v>
      </c>
      <c r="B190" s="136">
        <v>138117</v>
      </c>
      <c r="C190" s="136">
        <v>9352000</v>
      </c>
      <c r="D190" s="135" t="s">
        <v>561</v>
      </c>
      <c r="E190" s="171">
        <v>233</v>
      </c>
    </row>
    <row r="191" spans="1:5" ht="15" x14ac:dyDescent="0.25">
      <c r="A191" s="137">
        <v>262</v>
      </c>
      <c r="B191" s="136">
        <v>139803</v>
      </c>
      <c r="C191" s="136">
        <v>9352001</v>
      </c>
      <c r="D191" s="135" t="s">
        <v>481</v>
      </c>
      <c r="E191" s="171">
        <v>262</v>
      </c>
    </row>
    <row r="192" spans="1:5" ht="15" x14ac:dyDescent="0.25">
      <c r="A192" s="137">
        <v>411</v>
      </c>
      <c r="B192" s="136">
        <v>136316</v>
      </c>
      <c r="C192" s="136">
        <v>9352003</v>
      </c>
      <c r="D192" s="135" t="s">
        <v>344</v>
      </c>
      <c r="E192" s="171">
        <v>411</v>
      </c>
    </row>
    <row r="193" spans="1:5" ht="15" x14ac:dyDescent="0.25">
      <c r="A193" s="137">
        <v>73</v>
      </c>
      <c r="B193" s="136">
        <v>139804</v>
      </c>
      <c r="C193" s="136">
        <v>9352006</v>
      </c>
      <c r="D193" s="135" t="s">
        <v>484</v>
      </c>
      <c r="E193" s="171">
        <v>73</v>
      </c>
    </row>
    <row r="194" spans="1:5" ht="15" x14ac:dyDescent="0.25">
      <c r="A194" s="137">
        <v>453</v>
      </c>
      <c r="B194" s="136">
        <v>140044</v>
      </c>
      <c r="C194" s="136">
        <v>9352010</v>
      </c>
      <c r="D194" s="135" t="s">
        <v>560</v>
      </c>
      <c r="E194" s="171">
        <v>453</v>
      </c>
    </row>
    <row r="195" spans="1:5" ht="15" x14ac:dyDescent="0.25">
      <c r="A195" s="137">
        <v>61</v>
      </c>
      <c r="B195" s="136">
        <v>140573</v>
      </c>
      <c r="C195" s="136">
        <v>9352014</v>
      </c>
      <c r="D195" s="135" t="s">
        <v>559</v>
      </c>
      <c r="E195" s="171">
        <v>61</v>
      </c>
    </row>
    <row r="196" spans="1:5" ht="15" x14ac:dyDescent="0.25">
      <c r="A196" s="137">
        <v>292</v>
      </c>
      <c r="B196" s="136">
        <v>140822</v>
      </c>
      <c r="C196" s="136">
        <v>9352017</v>
      </c>
      <c r="D196" s="135" t="s">
        <v>291</v>
      </c>
      <c r="E196" s="171">
        <v>292</v>
      </c>
    </row>
    <row r="197" spans="1:5" ht="15" x14ac:dyDescent="0.25">
      <c r="A197" s="137">
        <v>484</v>
      </c>
      <c r="B197" s="136">
        <v>142993</v>
      </c>
      <c r="C197" s="136">
        <v>9352022</v>
      </c>
      <c r="D197" s="135" t="s">
        <v>558</v>
      </c>
      <c r="E197" s="171">
        <v>484</v>
      </c>
    </row>
    <row r="198" spans="1:5" ht="15" x14ac:dyDescent="0.25">
      <c r="A198" s="137">
        <v>77</v>
      </c>
      <c r="B198" s="136">
        <v>140823</v>
      </c>
      <c r="C198" s="136">
        <v>9352025</v>
      </c>
      <c r="D198" s="135" t="s">
        <v>195</v>
      </c>
      <c r="E198" s="171">
        <v>77</v>
      </c>
    </row>
    <row r="199" spans="1:5" ht="15" x14ac:dyDescent="0.25">
      <c r="A199" s="137">
        <v>267</v>
      </c>
      <c r="B199" s="136">
        <v>140887</v>
      </c>
      <c r="C199" s="136">
        <v>9352027</v>
      </c>
      <c r="D199" s="135" t="s">
        <v>557</v>
      </c>
      <c r="E199" s="171">
        <v>267</v>
      </c>
    </row>
    <row r="200" spans="1:5" ht="15" x14ac:dyDescent="0.25">
      <c r="A200" s="137">
        <v>423</v>
      </c>
      <c r="B200" s="136">
        <v>140998</v>
      </c>
      <c r="C200" s="136">
        <v>9352029</v>
      </c>
      <c r="D200" s="135" t="s">
        <v>354</v>
      </c>
      <c r="E200" s="171">
        <v>423</v>
      </c>
    </row>
    <row r="201" spans="1:5" ht="15" x14ac:dyDescent="0.25">
      <c r="A201" s="137">
        <v>521</v>
      </c>
      <c r="B201" s="136">
        <v>142995</v>
      </c>
      <c r="C201" s="136">
        <v>9352030</v>
      </c>
      <c r="D201" s="135" t="s">
        <v>556</v>
      </c>
      <c r="E201" s="171">
        <v>521</v>
      </c>
    </row>
    <row r="202" spans="1:5" ht="15" x14ac:dyDescent="0.25">
      <c r="A202" s="137">
        <v>522</v>
      </c>
      <c r="B202" s="136">
        <v>142566</v>
      </c>
      <c r="C202" s="136">
        <v>9352031</v>
      </c>
      <c r="D202" s="135" t="s">
        <v>555</v>
      </c>
      <c r="E202" s="171">
        <v>522</v>
      </c>
    </row>
    <row r="203" spans="1:5" ht="15" x14ac:dyDescent="0.25">
      <c r="A203" s="137">
        <v>454</v>
      </c>
      <c r="B203" s="136">
        <v>138161</v>
      </c>
      <c r="C203" s="136">
        <v>9352036</v>
      </c>
      <c r="D203" s="135" t="s">
        <v>554</v>
      </c>
      <c r="E203" s="171">
        <v>454</v>
      </c>
    </row>
    <row r="204" spans="1:5" ht="15" x14ac:dyDescent="0.25">
      <c r="A204" s="137">
        <v>450</v>
      </c>
      <c r="B204" s="136">
        <v>141546</v>
      </c>
      <c r="C204" s="136">
        <v>9352040</v>
      </c>
      <c r="D204" s="135" t="s">
        <v>553</v>
      </c>
      <c r="E204" s="171">
        <v>450</v>
      </c>
    </row>
    <row r="205" spans="1:5" ht="15" x14ac:dyDescent="0.25">
      <c r="A205" s="137">
        <v>52</v>
      </c>
      <c r="B205" s="136">
        <v>141172</v>
      </c>
      <c r="C205" s="136">
        <v>9352043</v>
      </c>
      <c r="D205" s="135" t="s">
        <v>552</v>
      </c>
      <c r="E205" s="171">
        <v>52</v>
      </c>
    </row>
    <row r="206" spans="1:5" ht="15" x14ac:dyDescent="0.25">
      <c r="A206" s="137">
        <v>447</v>
      </c>
      <c r="B206" s="136">
        <v>141371</v>
      </c>
      <c r="C206" s="136">
        <v>9352047</v>
      </c>
      <c r="D206" s="135" t="s">
        <v>551</v>
      </c>
      <c r="E206" s="171">
        <v>447</v>
      </c>
    </row>
    <row r="207" spans="1:5" ht="15" x14ac:dyDescent="0.25">
      <c r="A207" s="137">
        <v>251</v>
      </c>
      <c r="B207" s="136">
        <v>141372</v>
      </c>
      <c r="C207" s="136">
        <v>9352048</v>
      </c>
      <c r="D207" s="135" t="s">
        <v>268</v>
      </c>
      <c r="E207" s="171">
        <v>251</v>
      </c>
    </row>
    <row r="208" spans="1:5" ht="15" x14ac:dyDescent="0.25">
      <c r="A208" s="137">
        <v>252</v>
      </c>
      <c r="B208" s="136">
        <v>141373</v>
      </c>
      <c r="C208" s="136">
        <v>9352050</v>
      </c>
      <c r="D208" s="135" t="s">
        <v>550</v>
      </c>
      <c r="E208" s="171">
        <v>252</v>
      </c>
    </row>
    <row r="209" spans="1:5" ht="15" x14ac:dyDescent="0.25">
      <c r="A209" s="137">
        <v>440</v>
      </c>
      <c r="B209" s="136">
        <v>141406</v>
      </c>
      <c r="C209" s="136">
        <v>9352051</v>
      </c>
      <c r="D209" s="135" t="s">
        <v>549</v>
      </c>
      <c r="E209" s="171">
        <v>440</v>
      </c>
    </row>
    <row r="210" spans="1:5" ht="15" x14ac:dyDescent="0.25">
      <c r="A210" s="137">
        <v>92</v>
      </c>
      <c r="B210" s="136">
        <v>141702</v>
      </c>
      <c r="C210" s="136">
        <v>9352052</v>
      </c>
      <c r="D210" s="135" t="s">
        <v>207</v>
      </c>
      <c r="E210" s="171">
        <v>92</v>
      </c>
    </row>
    <row r="211" spans="1:5" ht="15" x14ac:dyDescent="0.25">
      <c r="A211" s="137">
        <v>59</v>
      </c>
      <c r="B211" s="136">
        <v>141736</v>
      </c>
      <c r="C211" s="136">
        <v>9352053</v>
      </c>
      <c r="D211" s="135" t="s">
        <v>548</v>
      </c>
      <c r="E211" s="171">
        <v>59</v>
      </c>
    </row>
    <row r="212" spans="1:5" ht="15" x14ac:dyDescent="0.25">
      <c r="A212" s="137">
        <v>465</v>
      </c>
      <c r="B212" s="136">
        <v>139485</v>
      </c>
      <c r="C212" s="136">
        <v>9352054</v>
      </c>
      <c r="D212" s="135" t="s">
        <v>547</v>
      </c>
      <c r="E212" s="171">
        <v>465</v>
      </c>
    </row>
    <row r="213" spans="1:5" ht="15" x14ac:dyDescent="0.25">
      <c r="A213" s="137">
        <v>63</v>
      </c>
      <c r="B213" s="136">
        <v>141983</v>
      </c>
      <c r="C213" s="136">
        <v>9352056</v>
      </c>
      <c r="D213" s="135" t="s">
        <v>546</v>
      </c>
      <c r="E213" s="171">
        <v>63</v>
      </c>
    </row>
    <row r="214" spans="1:5" ht="15" x14ac:dyDescent="0.25">
      <c r="A214" s="137">
        <v>70</v>
      </c>
      <c r="B214" s="136">
        <v>141984</v>
      </c>
      <c r="C214" s="136">
        <v>9352057</v>
      </c>
      <c r="D214" s="135" t="s">
        <v>545</v>
      </c>
      <c r="E214" s="171">
        <v>70</v>
      </c>
    </row>
    <row r="215" spans="1:5" ht="15" x14ac:dyDescent="0.25">
      <c r="A215" s="137">
        <v>295</v>
      </c>
      <c r="B215" s="136">
        <v>141985</v>
      </c>
      <c r="C215" s="136">
        <v>9352059</v>
      </c>
      <c r="D215" s="135" t="s">
        <v>544</v>
      </c>
      <c r="E215" s="171">
        <v>295</v>
      </c>
    </row>
    <row r="216" spans="1:5" ht="15" x14ac:dyDescent="0.25">
      <c r="A216" s="137">
        <v>402</v>
      </c>
      <c r="B216" s="136">
        <v>143359</v>
      </c>
      <c r="C216" s="136">
        <v>9352060</v>
      </c>
      <c r="D216" s="135" t="s">
        <v>543</v>
      </c>
      <c r="E216" s="171">
        <v>402</v>
      </c>
    </row>
    <row r="217" spans="1:5" ht="15" x14ac:dyDescent="0.25">
      <c r="A217" s="137">
        <v>6</v>
      </c>
      <c r="B217" s="136">
        <v>143492</v>
      </c>
      <c r="C217" s="136">
        <v>9352063</v>
      </c>
      <c r="D217" s="135" t="s">
        <v>542</v>
      </c>
      <c r="E217" s="171">
        <v>6</v>
      </c>
    </row>
    <row r="218" spans="1:5" ht="15" x14ac:dyDescent="0.25">
      <c r="A218" s="137">
        <v>7</v>
      </c>
      <c r="B218" s="136">
        <v>143491</v>
      </c>
      <c r="C218" s="136">
        <v>9352064</v>
      </c>
      <c r="D218" s="135" t="s">
        <v>541</v>
      </c>
      <c r="E218" s="171">
        <v>7</v>
      </c>
    </row>
    <row r="219" spans="1:5" ht="15" x14ac:dyDescent="0.25">
      <c r="A219" s="137">
        <v>64</v>
      </c>
      <c r="B219" s="136">
        <v>142016</v>
      </c>
      <c r="C219" s="136">
        <v>9352065</v>
      </c>
      <c r="D219" s="135" t="s">
        <v>540</v>
      </c>
      <c r="E219" s="171">
        <v>64</v>
      </c>
    </row>
    <row r="220" spans="1:5" ht="15" x14ac:dyDescent="0.25">
      <c r="A220" s="137">
        <v>30</v>
      </c>
      <c r="B220" s="136">
        <v>141550</v>
      </c>
      <c r="C220" s="136">
        <v>9352073</v>
      </c>
      <c r="D220" s="135" t="s">
        <v>539</v>
      </c>
      <c r="E220" s="171">
        <v>30</v>
      </c>
    </row>
    <row r="221" spans="1:5" ht="15" x14ac:dyDescent="0.25">
      <c r="A221" s="137">
        <v>8</v>
      </c>
      <c r="B221" s="136">
        <v>142017</v>
      </c>
      <c r="C221" s="136">
        <v>9352078</v>
      </c>
      <c r="D221" s="135" t="s">
        <v>486</v>
      </c>
      <c r="E221" s="171">
        <v>8</v>
      </c>
    </row>
    <row r="222" spans="1:5" ht="15" x14ac:dyDescent="0.25">
      <c r="A222" s="137">
        <v>45</v>
      </c>
      <c r="B222" s="136">
        <v>143074</v>
      </c>
      <c r="C222" s="136">
        <v>9352087</v>
      </c>
      <c r="D222" s="135" t="s">
        <v>538</v>
      </c>
      <c r="E222" s="171">
        <v>45</v>
      </c>
    </row>
    <row r="223" spans="1:5" ht="15" x14ac:dyDescent="0.25">
      <c r="A223" s="137">
        <v>312</v>
      </c>
      <c r="B223" s="136">
        <v>142018</v>
      </c>
      <c r="C223" s="136">
        <v>9352090</v>
      </c>
      <c r="D223" s="135" t="s">
        <v>537</v>
      </c>
      <c r="E223" s="171">
        <v>312</v>
      </c>
    </row>
    <row r="224" spans="1:5" ht="15" x14ac:dyDescent="0.25">
      <c r="A224" s="137">
        <v>57</v>
      </c>
      <c r="B224" s="136">
        <v>141554</v>
      </c>
      <c r="C224" s="136">
        <v>9352091</v>
      </c>
      <c r="D224" s="135" t="s">
        <v>167</v>
      </c>
      <c r="E224" s="171">
        <v>57</v>
      </c>
    </row>
    <row r="225" spans="1:5" ht="15" x14ac:dyDescent="0.25">
      <c r="A225" s="137">
        <v>81</v>
      </c>
      <c r="B225" s="136">
        <v>143069</v>
      </c>
      <c r="C225" s="136">
        <v>9352096</v>
      </c>
      <c r="D225" s="135" t="s">
        <v>536</v>
      </c>
      <c r="E225" s="171">
        <v>81</v>
      </c>
    </row>
    <row r="226" spans="1:5" ht="15" x14ac:dyDescent="0.25">
      <c r="A226" s="137">
        <v>471</v>
      </c>
      <c r="B226" s="136">
        <v>143361</v>
      </c>
      <c r="C226" s="136">
        <v>9352097</v>
      </c>
      <c r="D226" s="135" t="s">
        <v>535</v>
      </c>
      <c r="E226" s="171">
        <v>471</v>
      </c>
    </row>
    <row r="227" spans="1:5" ht="15" x14ac:dyDescent="0.25">
      <c r="A227" s="137">
        <v>511</v>
      </c>
      <c r="B227" s="136">
        <v>142026</v>
      </c>
      <c r="C227" s="136">
        <v>9352099</v>
      </c>
      <c r="D227" s="135" t="s">
        <v>534</v>
      </c>
      <c r="E227" s="171">
        <v>511</v>
      </c>
    </row>
    <row r="228" spans="1:5" ht="15" x14ac:dyDescent="0.25">
      <c r="A228" s="137">
        <v>474</v>
      </c>
      <c r="B228" s="136">
        <v>142027</v>
      </c>
      <c r="C228" s="136">
        <v>9352103</v>
      </c>
      <c r="D228" s="135" t="s">
        <v>533</v>
      </c>
      <c r="E228" s="171">
        <v>474</v>
      </c>
    </row>
    <row r="229" spans="1:5" ht="15" x14ac:dyDescent="0.25">
      <c r="A229" s="137">
        <v>62</v>
      </c>
      <c r="B229" s="136">
        <v>142187</v>
      </c>
      <c r="C229" s="136">
        <v>9352104</v>
      </c>
      <c r="D229" s="135" t="s">
        <v>532</v>
      </c>
      <c r="E229" s="171">
        <v>62</v>
      </c>
    </row>
    <row r="230" spans="1:5" ht="15" x14ac:dyDescent="0.25">
      <c r="A230" s="137">
        <v>60</v>
      </c>
      <c r="B230" s="136">
        <v>142580</v>
      </c>
      <c r="C230" s="136">
        <v>9352113</v>
      </c>
      <c r="D230" s="135" t="s">
        <v>531</v>
      </c>
      <c r="E230" s="171">
        <v>60</v>
      </c>
    </row>
    <row r="231" spans="1:5" ht="15" x14ac:dyDescent="0.25">
      <c r="A231" s="137">
        <v>16</v>
      </c>
      <c r="B231" s="136">
        <v>142770</v>
      </c>
      <c r="C231" s="136">
        <v>9352116</v>
      </c>
      <c r="D231" s="135" t="s">
        <v>530</v>
      </c>
      <c r="E231" s="171">
        <v>16</v>
      </c>
    </row>
    <row r="232" spans="1:5" ht="15" x14ac:dyDescent="0.25">
      <c r="A232" s="137">
        <v>9</v>
      </c>
      <c r="B232" s="136">
        <v>142786</v>
      </c>
      <c r="C232" s="136">
        <v>9352120</v>
      </c>
      <c r="D232" s="135" t="s">
        <v>110</v>
      </c>
      <c r="E232" s="171">
        <v>9</v>
      </c>
    </row>
    <row r="233" spans="1:5" ht="15" x14ac:dyDescent="0.25">
      <c r="A233" s="137">
        <v>111</v>
      </c>
      <c r="B233" s="136">
        <v>141551</v>
      </c>
      <c r="C233" s="136">
        <v>9352123</v>
      </c>
      <c r="D233" s="135" t="s">
        <v>529</v>
      </c>
      <c r="E233" s="171">
        <v>111</v>
      </c>
    </row>
    <row r="234" spans="1:5" ht="15" x14ac:dyDescent="0.25">
      <c r="A234" s="137">
        <v>67</v>
      </c>
      <c r="B234" s="136">
        <v>141640</v>
      </c>
      <c r="C234" s="136">
        <v>9352145</v>
      </c>
      <c r="D234" s="135" t="s">
        <v>182</v>
      </c>
      <c r="E234" s="171">
        <v>67</v>
      </c>
    </row>
    <row r="235" spans="1:5" ht="15" x14ac:dyDescent="0.25">
      <c r="A235" s="137">
        <v>13</v>
      </c>
      <c r="B235" s="136">
        <v>143050</v>
      </c>
      <c r="C235" s="136">
        <v>9352150</v>
      </c>
      <c r="D235" s="135" t="s">
        <v>528</v>
      </c>
      <c r="E235" s="171">
        <v>13</v>
      </c>
    </row>
    <row r="236" spans="1:5" ht="15" x14ac:dyDescent="0.25">
      <c r="A236" s="137">
        <v>469</v>
      </c>
      <c r="B236" s="136">
        <v>143147</v>
      </c>
      <c r="C236" s="136">
        <v>9352155</v>
      </c>
      <c r="D236" s="135" t="s">
        <v>527</v>
      </c>
      <c r="E236" s="171">
        <v>469</v>
      </c>
    </row>
    <row r="237" spans="1:5" ht="15" x14ac:dyDescent="0.25">
      <c r="A237" s="137">
        <v>283</v>
      </c>
      <c r="B237" s="136">
        <v>141819</v>
      </c>
      <c r="C237" s="136">
        <v>9352158</v>
      </c>
      <c r="D237" s="135" t="s">
        <v>284</v>
      </c>
      <c r="E237" s="171">
        <v>283</v>
      </c>
    </row>
    <row r="238" spans="1:5" ht="15" x14ac:dyDescent="0.25">
      <c r="A238" s="137">
        <v>256</v>
      </c>
      <c r="B238" s="136">
        <v>141591</v>
      </c>
      <c r="C238" s="136">
        <v>9352159</v>
      </c>
      <c r="D238" s="135" t="s">
        <v>526</v>
      </c>
      <c r="E238" s="171">
        <v>256</v>
      </c>
    </row>
    <row r="239" spans="1:5" ht="15" x14ac:dyDescent="0.25">
      <c r="A239" s="137">
        <v>303</v>
      </c>
      <c r="B239" s="136">
        <v>141849</v>
      </c>
      <c r="C239" s="136">
        <v>9352927</v>
      </c>
      <c r="D239" s="135" t="s">
        <v>296</v>
      </c>
      <c r="E239" s="171">
        <v>303</v>
      </c>
    </row>
    <row r="240" spans="1:5" ht="15" x14ac:dyDescent="0.25">
      <c r="A240" s="137">
        <v>404</v>
      </c>
      <c r="B240" s="136">
        <v>143056</v>
      </c>
      <c r="C240" s="136">
        <v>9353002</v>
      </c>
      <c r="D240" s="135" t="s">
        <v>525</v>
      </c>
      <c r="E240" s="171">
        <v>404</v>
      </c>
    </row>
    <row r="241" spans="1:5" ht="15" x14ac:dyDescent="0.25">
      <c r="A241" s="137">
        <v>441</v>
      </c>
      <c r="B241" s="136">
        <v>142547</v>
      </c>
      <c r="C241" s="136">
        <v>9353025</v>
      </c>
      <c r="D241" s="135" t="s">
        <v>524</v>
      </c>
      <c r="E241" s="171">
        <v>441</v>
      </c>
    </row>
    <row r="242" spans="1:5" ht="15" x14ac:dyDescent="0.25">
      <c r="A242" s="137">
        <v>492</v>
      </c>
      <c r="B242" s="136">
        <v>142554</v>
      </c>
      <c r="C242" s="136">
        <v>9353054</v>
      </c>
      <c r="D242" s="135" t="s">
        <v>523</v>
      </c>
      <c r="E242" s="171">
        <v>492</v>
      </c>
    </row>
    <row r="243" spans="1:5" ht="15" x14ac:dyDescent="0.25">
      <c r="A243" s="137">
        <v>514</v>
      </c>
      <c r="B243" s="136">
        <v>142562</v>
      </c>
      <c r="C243" s="136">
        <v>9353062</v>
      </c>
      <c r="D243" s="135" t="s">
        <v>522</v>
      </c>
      <c r="E243" s="171">
        <v>514</v>
      </c>
    </row>
    <row r="244" spans="1:5" ht="15" x14ac:dyDescent="0.25">
      <c r="A244" s="137">
        <v>316</v>
      </c>
      <c r="B244" s="136">
        <v>142994</v>
      </c>
      <c r="C244" s="136">
        <v>9353097</v>
      </c>
      <c r="D244" s="135" t="s">
        <v>521</v>
      </c>
      <c r="E244" s="171">
        <v>316</v>
      </c>
    </row>
    <row r="245" spans="1:5" ht="15" x14ac:dyDescent="0.25">
      <c r="A245" s="137">
        <v>489</v>
      </c>
      <c r="B245" s="136">
        <v>143070</v>
      </c>
      <c r="C245" s="136">
        <v>9353098</v>
      </c>
      <c r="D245" s="135" t="s">
        <v>404</v>
      </c>
      <c r="E245" s="171">
        <v>489</v>
      </c>
    </row>
    <row r="246" spans="1:5" ht="15" x14ac:dyDescent="0.25">
      <c r="A246" s="137">
        <v>86</v>
      </c>
      <c r="B246" s="136">
        <v>143071</v>
      </c>
      <c r="C246" s="136">
        <v>9353099</v>
      </c>
      <c r="D246" s="135" t="s">
        <v>205</v>
      </c>
      <c r="E246" s="171">
        <v>86</v>
      </c>
    </row>
    <row r="247" spans="1:5" ht="15" x14ac:dyDescent="0.25">
      <c r="A247" s="137">
        <v>325</v>
      </c>
      <c r="B247" s="136">
        <v>142595</v>
      </c>
      <c r="C247" s="136">
        <v>9353115</v>
      </c>
      <c r="D247" s="135" t="s">
        <v>520</v>
      </c>
      <c r="E247" s="171">
        <v>325</v>
      </c>
    </row>
    <row r="248" spans="1:5" ht="15" x14ac:dyDescent="0.25">
      <c r="A248" s="137">
        <v>38</v>
      </c>
      <c r="B248" s="136">
        <v>143065</v>
      </c>
      <c r="C248" s="136">
        <v>9353116</v>
      </c>
      <c r="D248" s="135" t="s">
        <v>519</v>
      </c>
      <c r="E248" s="171">
        <v>38</v>
      </c>
    </row>
    <row r="249" spans="1:5" ht="15" x14ac:dyDescent="0.25">
      <c r="A249" s="137">
        <v>240</v>
      </c>
      <c r="B249" s="136">
        <v>142597</v>
      </c>
      <c r="C249" s="136">
        <v>9353302</v>
      </c>
      <c r="D249" s="135" t="s">
        <v>518</v>
      </c>
      <c r="E249" s="171">
        <v>240</v>
      </c>
    </row>
    <row r="250" spans="1:5" ht="15" x14ac:dyDescent="0.25">
      <c r="A250" s="137">
        <v>437</v>
      </c>
      <c r="B250" s="136">
        <v>139149</v>
      </c>
      <c r="C250" s="136">
        <v>9353312</v>
      </c>
      <c r="D250" s="135" t="s">
        <v>517</v>
      </c>
      <c r="E250" s="171">
        <v>437</v>
      </c>
    </row>
    <row r="251" spans="1:5" ht="15" x14ac:dyDescent="0.25">
      <c r="A251" s="137">
        <v>472</v>
      </c>
      <c r="B251" s="136">
        <v>137419</v>
      </c>
      <c r="C251" s="136">
        <v>9353314</v>
      </c>
      <c r="D251" s="135" t="s">
        <v>516</v>
      </c>
      <c r="E251" s="171">
        <v>472</v>
      </c>
    </row>
    <row r="252" spans="1:5" ht="15" x14ac:dyDescent="0.25">
      <c r="A252" s="137">
        <v>487</v>
      </c>
      <c r="B252" s="136">
        <v>139448</v>
      </c>
      <c r="C252" s="136">
        <v>9353318</v>
      </c>
      <c r="D252" s="135" t="s">
        <v>515</v>
      </c>
      <c r="E252" s="171">
        <v>487</v>
      </c>
    </row>
    <row r="253" spans="1:5" ht="15" x14ac:dyDescent="0.25">
      <c r="A253" s="137">
        <v>344</v>
      </c>
      <c r="B253" s="136">
        <v>142598</v>
      </c>
      <c r="C253" s="136">
        <v>9353328</v>
      </c>
      <c r="D253" s="135" t="s">
        <v>514</v>
      </c>
      <c r="E253" s="171">
        <v>344</v>
      </c>
    </row>
    <row r="254" spans="1:5" ht="15" x14ac:dyDescent="0.25">
      <c r="A254" s="137">
        <v>72</v>
      </c>
      <c r="B254" s="136">
        <v>142806</v>
      </c>
      <c r="C254" s="136">
        <v>9353335</v>
      </c>
      <c r="D254" s="135" t="s">
        <v>513</v>
      </c>
      <c r="E254" s="171">
        <v>72</v>
      </c>
    </row>
    <row r="255" spans="1:5" ht="15" x14ac:dyDescent="0.25">
      <c r="A255" s="137">
        <v>253</v>
      </c>
      <c r="B255" s="136">
        <v>141842</v>
      </c>
      <c r="C255" s="136">
        <v>9353344</v>
      </c>
      <c r="D255" s="135" t="s">
        <v>512</v>
      </c>
      <c r="E255" s="171">
        <v>253</v>
      </c>
    </row>
    <row r="256" spans="1:5" ht="15" x14ac:dyDescent="0.25">
      <c r="A256" s="137">
        <v>505</v>
      </c>
      <c r="B256" s="136">
        <v>143360</v>
      </c>
      <c r="C256" s="136">
        <v>9353345</v>
      </c>
      <c r="D256" s="135" t="s">
        <v>511</v>
      </c>
      <c r="E256" s="171">
        <v>505</v>
      </c>
    </row>
    <row r="257" spans="1:5" ht="15" x14ac:dyDescent="0.25">
      <c r="A257" s="137">
        <v>527</v>
      </c>
      <c r="B257" s="136">
        <v>137179</v>
      </c>
      <c r="C257" s="136">
        <v>9354029</v>
      </c>
      <c r="D257" s="135" t="s">
        <v>427</v>
      </c>
      <c r="E257" s="171">
        <v>527</v>
      </c>
    </row>
    <row r="258" spans="1:5" ht="15" x14ac:dyDescent="0.25">
      <c r="A258" s="137">
        <v>531</v>
      </c>
      <c r="B258" s="136">
        <v>137180</v>
      </c>
      <c r="C258" s="136">
        <v>9354030</v>
      </c>
      <c r="D258" s="135" t="s">
        <v>428</v>
      </c>
      <c r="E258" s="171">
        <v>531</v>
      </c>
    </row>
    <row r="259" spans="1:5" ht="15" x14ac:dyDescent="0.25">
      <c r="A259" s="137">
        <v>551</v>
      </c>
      <c r="B259" s="136">
        <v>136990</v>
      </c>
      <c r="C259" s="136">
        <v>9354000</v>
      </c>
      <c r="D259" s="135" t="s">
        <v>429</v>
      </c>
      <c r="E259" s="171">
        <v>551</v>
      </c>
    </row>
    <row r="260" spans="1:5" ht="15" x14ac:dyDescent="0.25">
      <c r="A260" s="137">
        <v>990</v>
      </c>
      <c r="B260" s="136">
        <v>136757</v>
      </c>
      <c r="C260" s="136">
        <v>9354001</v>
      </c>
      <c r="D260" s="135" t="s">
        <v>440</v>
      </c>
      <c r="E260" s="171">
        <v>990</v>
      </c>
    </row>
    <row r="261" spans="1:5" ht="15" x14ac:dyDescent="0.25">
      <c r="A261" s="137">
        <v>170</v>
      </c>
      <c r="B261" s="136">
        <v>137134</v>
      </c>
      <c r="C261" s="136">
        <v>9354002</v>
      </c>
      <c r="D261" s="135" t="s">
        <v>236</v>
      </c>
      <c r="E261" s="171">
        <v>170</v>
      </c>
    </row>
    <row r="262" spans="1:5" ht="15" x14ac:dyDescent="0.25">
      <c r="A262" s="137">
        <v>350</v>
      </c>
      <c r="B262" s="136">
        <v>137321</v>
      </c>
      <c r="C262" s="136">
        <v>9354003</v>
      </c>
      <c r="D262" s="135" t="s">
        <v>323</v>
      </c>
      <c r="E262" s="171">
        <v>350</v>
      </c>
    </row>
    <row r="263" spans="1:5" ht="15" x14ac:dyDescent="0.25">
      <c r="A263" s="137">
        <v>556</v>
      </c>
      <c r="B263" s="136">
        <v>138162</v>
      </c>
      <c r="C263" s="136">
        <v>9354004</v>
      </c>
      <c r="D263" s="135" t="s">
        <v>434</v>
      </c>
      <c r="E263" s="171">
        <v>556</v>
      </c>
    </row>
    <row r="264" spans="1:5" ht="15" x14ac:dyDescent="0.25">
      <c r="A264" s="137">
        <v>373</v>
      </c>
      <c r="B264" s="136">
        <v>137674</v>
      </c>
      <c r="C264" s="136">
        <v>9354006</v>
      </c>
      <c r="D264" s="135" t="s">
        <v>333</v>
      </c>
      <c r="E264" s="171">
        <v>373</v>
      </c>
    </row>
    <row r="265" spans="1:5" ht="15" x14ac:dyDescent="0.25">
      <c r="A265" s="137">
        <v>365</v>
      </c>
      <c r="B265" s="136">
        <v>138373</v>
      </c>
      <c r="C265" s="136">
        <v>9354007</v>
      </c>
      <c r="D265" s="135" t="s">
        <v>510</v>
      </c>
      <c r="E265" s="171">
        <v>365</v>
      </c>
    </row>
    <row r="266" spans="1:5" ht="15" x14ac:dyDescent="0.25">
      <c r="A266" s="137">
        <v>559</v>
      </c>
      <c r="B266" s="136">
        <v>138506</v>
      </c>
      <c r="C266" s="136">
        <v>9354008</v>
      </c>
      <c r="D266" s="135" t="s">
        <v>509</v>
      </c>
      <c r="E266" s="171">
        <v>559</v>
      </c>
    </row>
    <row r="267" spans="1:5" ht="15" x14ac:dyDescent="0.25">
      <c r="A267" s="137">
        <v>991</v>
      </c>
      <c r="B267" s="136">
        <v>138250</v>
      </c>
      <c r="C267" s="136">
        <v>9354009</v>
      </c>
      <c r="D267" s="135" t="s">
        <v>441</v>
      </c>
      <c r="E267" s="171">
        <v>991</v>
      </c>
    </row>
    <row r="268" spans="1:5" ht="15" x14ac:dyDescent="0.25">
      <c r="A268" s="137">
        <v>992</v>
      </c>
      <c r="B268" s="136">
        <v>138273</v>
      </c>
      <c r="C268" s="136">
        <v>9354010</v>
      </c>
      <c r="D268" s="135" t="s">
        <v>442</v>
      </c>
      <c r="E268" s="171">
        <v>992</v>
      </c>
    </row>
    <row r="269" spans="1:5" ht="15" x14ac:dyDescent="0.25">
      <c r="A269" s="137">
        <v>993</v>
      </c>
      <c r="B269" s="136">
        <v>138274</v>
      </c>
      <c r="C269" s="136">
        <v>9354016</v>
      </c>
      <c r="D269" s="135" t="s">
        <v>443</v>
      </c>
      <c r="E269" s="171">
        <v>993</v>
      </c>
    </row>
    <row r="270" spans="1:5" ht="15" x14ac:dyDescent="0.25">
      <c r="A270" s="137">
        <v>361</v>
      </c>
      <c r="B270" s="136">
        <v>136918</v>
      </c>
      <c r="C270" s="136">
        <v>9354017</v>
      </c>
      <c r="D270" s="135" t="s">
        <v>326</v>
      </c>
      <c r="E270" s="171">
        <v>361</v>
      </c>
    </row>
    <row r="271" spans="1:5" ht="15" x14ac:dyDescent="0.25">
      <c r="A271" s="137">
        <v>555</v>
      </c>
      <c r="B271" s="136">
        <v>141639</v>
      </c>
      <c r="C271" s="136">
        <v>9354019</v>
      </c>
      <c r="D271" s="135" t="s">
        <v>433</v>
      </c>
      <c r="E271" s="171">
        <v>555</v>
      </c>
    </row>
    <row r="272" spans="1:5" ht="15" x14ac:dyDescent="0.25">
      <c r="A272" s="137">
        <v>169</v>
      </c>
      <c r="B272" s="136">
        <v>139403</v>
      </c>
      <c r="C272" s="136">
        <v>9354032</v>
      </c>
      <c r="D272" s="135" t="s">
        <v>483</v>
      </c>
      <c r="E272" s="171">
        <v>169</v>
      </c>
    </row>
    <row r="273" spans="1:5" ht="15" x14ac:dyDescent="0.25">
      <c r="A273" s="137">
        <v>561</v>
      </c>
      <c r="B273" s="136">
        <v>139867</v>
      </c>
      <c r="C273" s="136">
        <v>9354033</v>
      </c>
      <c r="D273" s="135" t="s">
        <v>477</v>
      </c>
      <c r="E273" s="171">
        <v>561</v>
      </c>
    </row>
    <row r="274" spans="1:5" ht="15" x14ac:dyDescent="0.25">
      <c r="A274" s="137">
        <v>371</v>
      </c>
      <c r="B274" s="136">
        <v>140032</v>
      </c>
      <c r="C274" s="136">
        <v>9354034</v>
      </c>
      <c r="D274" s="135" t="s">
        <v>508</v>
      </c>
      <c r="E274" s="171">
        <v>371</v>
      </c>
    </row>
    <row r="275" spans="1:5" ht="15" x14ac:dyDescent="0.25">
      <c r="A275" s="137">
        <v>994</v>
      </c>
      <c r="B275" s="136">
        <v>140047</v>
      </c>
      <c r="C275" s="136">
        <v>9354035</v>
      </c>
      <c r="D275" s="135" t="s">
        <v>444</v>
      </c>
      <c r="E275" s="171">
        <v>994</v>
      </c>
    </row>
    <row r="276" spans="1:5" ht="15" x14ac:dyDescent="0.25">
      <c r="A276" s="137">
        <v>166</v>
      </c>
      <c r="B276" s="136">
        <v>136271</v>
      </c>
      <c r="C276" s="136">
        <v>9354036</v>
      </c>
      <c r="D276" s="135" t="s">
        <v>507</v>
      </c>
      <c r="E276" s="171">
        <v>166</v>
      </c>
    </row>
    <row r="277" spans="1:5" ht="15" x14ac:dyDescent="0.25">
      <c r="A277" s="137">
        <v>165</v>
      </c>
      <c r="B277" s="136">
        <v>136782</v>
      </c>
      <c r="C277" s="136">
        <v>9354040</v>
      </c>
      <c r="D277" s="135" t="s">
        <v>233</v>
      </c>
      <c r="E277" s="171">
        <v>165</v>
      </c>
    </row>
    <row r="278" spans="1:5" ht="15" x14ac:dyDescent="0.25">
      <c r="A278" s="137">
        <v>557</v>
      </c>
      <c r="B278" s="136">
        <v>140669</v>
      </c>
      <c r="C278" s="136">
        <v>9354041</v>
      </c>
      <c r="D278" s="135" t="s">
        <v>506</v>
      </c>
      <c r="E278" s="171">
        <v>557</v>
      </c>
    </row>
    <row r="279" spans="1:5" ht="15" x14ac:dyDescent="0.25">
      <c r="A279" s="137">
        <v>599</v>
      </c>
      <c r="B279" s="136">
        <v>140969</v>
      </c>
      <c r="C279" s="136">
        <v>9354042</v>
      </c>
      <c r="D279" s="135" t="s">
        <v>473</v>
      </c>
      <c r="E279" s="171">
        <v>599</v>
      </c>
    </row>
    <row r="280" spans="1:5" ht="15" x14ac:dyDescent="0.25">
      <c r="A280" s="137">
        <v>167</v>
      </c>
      <c r="B280" s="136">
        <v>141236</v>
      </c>
      <c r="C280" s="136">
        <v>9354043</v>
      </c>
      <c r="D280" s="135" t="s">
        <v>505</v>
      </c>
      <c r="E280" s="171">
        <v>167</v>
      </c>
    </row>
    <row r="281" spans="1:5" ht="15" x14ac:dyDescent="0.25">
      <c r="A281" s="137">
        <v>171</v>
      </c>
      <c r="B281" s="136">
        <v>142759</v>
      </c>
      <c r="C281" s="136">
        <v>9354045</v>
      </c>
      <c r="D281" s="135" t="s">
        <v>504</v>
      </c>
      <c r="E281" s="171">
        <v>171</v>
      </c>
    </row>
    <row r="282" spans="1:5" ht="15" x14ac:dyDescent="0.25">
      <c r="A282" s="137">
        <v>175</v>
      </c>
      <c r="B282" s="136">
        <v>137901</v>
      </c>
      <c r="C282" s="136">
        <v>9354051</v>
      </c>
      <c r="D282" s="135" t="s">
        <v>503</v>
      </c>
      <c r="E282" s="171">
        <v>175</v>
      </c>
    </row>
    <row r="283" spans="1:5" ht="15" x14ac:dyDescent="0.25">
      <c r="A283" s="137">
        <v>155</v>
      </c>
      <c r="B283" s="136">
        <v>137055</v>
      </c>
      <c r="C283" s="136">
        <v>9354056</v>
      </c>
      <c r="D283" s="135" t="s">
        <v>229</v>
      </c>
      <c r="E283" s="171">
        <v>155</v>
      </c>
    </row>
    <row r="284" spans="1:5" ht="15" x14ac:dyDescent="0.25">
      <c r="A284" s="137">
        <v>156</v>
      </c>
      <c r="B284" s="136">
        <v>136998</v>
      </c>
      <c r="C284" s="136">
        <v>9354075</v>
      </c>
      <c r="D284" s="135" t="s">
        <v>230</v>
      </c>
      <c r="E284" s="171">
        <v>156</v>
      </c>
    </row>
    <row r="285" spans="1:5" ht="15" x14ac:dyDescent="0.25">
      <c r="A285" s="137">
        <v>378</v>
      </c>
      <c r="B285" s="136">
        <v>136834</v>
      </c>
      <c r="C285" s="136">
        <v>9354076</v>
      </c>
      <c r="D285" s="135" t="s">
        <v>336</v>
      </c>
      <c r="E285" s="171">
        <v>378</v>
      </c>
    </row>
    <row r="286" spans="1:5" ht="15" x14ac:dyDescent="0.25">
      <c r="A286" s="137">
        <v>366</v>
      </c>
      <c r="B286" s="136">
        <v>136827</v>
      </c>
      <c r="C286" s="136">
        <v>9354092</v>
      </c>
      <c r="D286" s="135" t="s">
        <v>328</v>
      </c>
      <c r="E286" s="171">
        <v>366</v>
      </c>
    </row>
    <row r="287" spans="1:5" ht="15" x14ac:dyDescent="0.25">
      <c r="A287" s="137">
        <v>375</v>
      </c>
      <c r="B287" s="136">
        <v>139288</v>
      </c>
      <c r="C287" s="136">
        <v>9354095</v>
      </c>
      <c r="D287" s="135" t="s">
        <v>502</v>
      </c>
      <c r="E287" s="171">
        <v>375</v>
      </c>
    </row>
    <row r="288" spans="1:5" ht="15" x14ac:dyDescent="0.25">
      <c r="A288" s="137">
        <v>357</v>
      </c>
      <c r="B288" s="136">
        <v>137218</v>
      </c>
      <c r="C288" s="136">
        <v>9354097</v>
      </c>
      <c r="D288" s="135" t="s">
        <v>325</v>
      </c>
      <c r="E288" s="171">
        <v>357</v>
      </c>
    </row>
    <row r="289" spans="1:5" ht="15" x14ac:dyDescent="0.25">
      <c r="A289" s="137">
        <v>362</v>
      </c>
      <c r="B289" s="136">
        <v>137208</v>
      </c>
      <c r="C289" s="136">
        <v>9354098</v>
      </c>
      <c r="D289" s="135" t="s">
        <v>501</v>
      </c>
      <c r="E289" s="171">
        <v>362</v>
      </c>
    </row>
    <row r="290" spans="1:5" ht="15" x14ac:dyDescent="0.25">
      <c r="A290" s="137">
        <v>376</v>
      </c>
      <c r="B290" s="136">
        <v>136969</v>
      </c>
      <c r="C290" s="136">
        <v>9354099</v>
      </c>
      <c r="D290" s="135" t="s">
        <v>335</v>
      </c>
      <c r="E290" s="171">
        <v>376</v>
      </c>
    </row>
    <row r="291" spans="1:5" ht="15" x14ac:dyDescent="0.25">
      <c r="A291" s="137">
        <v>554</v>
      </c>
      <c r="B291" s="136">
        <v>136322</v>
      </c>
      <c r="C291" s="136">
        <v>9354102</v>
      </c>
      <c r="D291" s="135" t="s">
        <v>432</v>
      </c>
      <c r="E291" s="171">
        <v>554</v>
      </c>
    </row>
    <row r="292" spans="1:5" ht="15" x14ac:dyDescent="0.25">
      <c r="A292" s="137">
        <v>562</v>
      </c>
      <c r="B292" s="136">
        <v>143362</v>
      </c>
      <c r="C292" s="136">
        <v>9354103</v>
      </c>
      <c r="D292" s="135" t="s">
        <v>439</v>
      </c>
      <c r="E292" s="171">
        <v>562</v>
      </c>
    </row>
    <row r="293" spans="1:5" ht="15" x14ac:dyDescent="0.25">
      <c r="A293" s="137">
        <v>159</v>
      </c>
      <c r="B293" s="136">
        <v>136416</v>
      </c>
      <c r="C293" s="136">
        <v>9354504</v>
      </c>
      <c r="D293" s="135" t="s">
        <v>232</v>
      </c>
      <c r="E293" s="171">
        <v>159</v>
      </c>
    </row>
    <row r="294" spans="1:5" ht="15" x14ac:dyDescent="0.25">
      <c r="A294" s="137">
        <v>372</v>
      </c>
      <c r="B294" s="136">
        <v>137849</v>
      </c>
      <c r="C294" s="136">
        <v>9354603</v>
      </c>
      <c r="D294" s="135" t="s">
        <v>332</v>
      </c>
      <c r="E294" s="171">
        <v>372</v>
      </c>
    </row>
    <row r="295" spans="1:5" ht="15" x14ac:dyDescent="0.25">
      <c r="A295" s="137">
        <v>368</v>
      </c>
      <c r="B295" s="136">
        <v>136453</v>
      </c>
      <c r="C295" s="136">
        <v>9354606</v>
      </c>
      <c r="D295" s="135" t="s">
        <v>329</v>
      </c>
      <c r="E295" s="171">
        <v>368</v>
      </c>
    </row>
    <row r="296" spans="1:5" ht="15" x14ac:dyDescent="0.25">
      <c r="A296" s="137">
        <v>483</v>
      </c>
      <c r="B296" s="136">
        <v>124546</v>
      </c>
      <c r="C296" s="492">
        <v>9352199</v>
      </c>
      <c r="D296" s="135" t="s">
        <v>500</v>
      </c>
      <c r="E296" s="171">
        <v>483</v>
      </c>
    </row>
    <row r="297" spans="1:5" ht="15" x14ac:dyDescent="0.25">
      <c r="A297" s="137">
        <v>512</v>
      </c>
      <c r="B297" s="136">
        <v>124560</v>
      </c>
      <c r="C297" s="492">
        <v>9352198</v>
      </c>
      <c r="D297" s="135" t="s">
        <v>499</v>
      </c>
      <c r="E297" s="171">
        <v>512</v>
      </c>
    </row>
    <row r="298" spans="1:5" ht="15" x14ac:dyDescent="0.25">
      <c r="A298" s="137">
        <v>270</v>
      </c>
      <c r="B298" s="137">
        <v>124649</v>
      </c>
      <c r="C298" s="492">
        <v>9352188</v>
      </c>
      <c r="D298" s="137" t="s">
        <v>498</v>
      </c>
      <c r="E298" s="171">
        <v>270</v>
      </c>
    </row>
    <row r="299" spans="1:5" ht="15" x14ac:dyDescent="0.25">
      <c r="A299" s="171">
        <v>121</v>
      </c>
      <c r="B299" s="492">
        <v>143671</v>
      </c>
      <c r="C299" s="492">
        <v>9352189</v>
      </c>
      <c r="D299" s="493" t="s">
        <v>1343</v>
      </c>
      <c r="E299" s="171">
        <v>121</v>
      </c>
    </row>
    <row r="300" spans="1:5" ht="15" x14ac:dyDescent="0.25">
      <c r="A300" s="171">
        <v>521</v>
      </c>
      <c r="B300" s="136">
        <v>145031</v>
      </c>
      <c r="C300" s="136">
        <v>9352210</v>
      </c>
      <c r="D300" s="493" t="s">
        <v>1344</v>
      </c>
      <c r="E300" s="171">
        <v>521</v>
      </c>
    </row>
  </sheetData>
  <autoFilter ref="A1:E1"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3">
    <tabColor rgb="FF92D050"/>
  </sheetPr>
  <dimension ref="A1:BY663"/>
  <sheetViews>
    <sheetView view="pageBreakPreview" topLeftCell="B1" zoomScale="80" zoomScaleNormal="80" zoomScaleSheetLayoutView="80" workbookViewId="0">
      <pane xSplit="4" ySplit="5" topLeftCell="F33" activePane="bottomRight" state="frozenSplit"/>
      <selection activeCell="D3" sqref="D3:D330"/>
      <selection pane="topRight" activeCell="D3" sqref="D3:D330"/>
      <selection pane="bottomLeft" activeCell="D3" sqref="D3:D330"/>
      <selection pane="bottomRight" activeCell="L61" sqref="L61"/>
    </sheetView>
  </sheetViews>
  <sheetFormatPr defaultRowHeight="15" x14ac:dyDescent="0.25"/>
  <cols>
    <col min="1" max="1" width="7.83203125" style="302" bestFit="1" customWidth="1"/>
    <col min="2" max="2" width="9.33203125" style="302" customWidth="1"/>
    <col min="3" max="4" width="16.6640625" style="331" customWidth="1"/>
    <col min="5" max="5" width="35.83203125" style="303" customWidth="1"/>
    <col min="6" max="8" width="22.33203125" style="132" bestFit="1" customWidth="1"/>
    <col min="9" max="11" width="16.6640625" style="132" customWidth="1"/>
    <col min="12" max="32" width="16.6640625" style="130" customWidth="1"/>
    <col min="33" max="35" width="16.6640625" style="131" customWidth="1"/>
    <col min="36" max="36" width="24.1640625" style="131" customWidth="1"/>
    <col min="37" max="37" width="18.5" style="131" customWidth="1"/>
    <col min="38" max="41" width="16.6640625" style="131" customWidth="1"/>
    <col min="42" max="43" width="16.6640625" style="130" customWidth="1"/>
    <col min="44" max="44" width="22.33203125" style="130" bestFit="1" customWidth="1"/>
    <col min="45" max="45" width="18.1640625" style="130" bestFit="1" customWidth="1"/>
    <col min="46" max="46" width="26.33203125" style="129" bestFit="1" customWidth="1"/>
    <col min="47" max="47" width="27.1640625" style="304" bestFit="1" customWidth="1"/>
    <col min="48" max="49" width="20.6640625" style="304" bestFit="1" customWidth="1"/>
    <col min="50" max="50" width="24" style="304" bestFit="1" customWidth="1"/>
    <col min="51" max="51" width="27.33203125" style="304" bestFit="1" customWidth="1"/>
    <col min="52" max="52" width="26.5" style="306" bestFit="1" customWidth="1"/>
    <col min="53" max="53" width="33.5" style="306" bestFit="1" customWidth="1"/>
    <col min="54" max="55" width="16.6640625" style="304" customWidth="1"/>
    <col min="56" max="56" width="23.1640625" style="304" bestFit="1" customWidth="1"/>
    <col min="57" max="57" width="27.6640625" style="306" bestFit="1" customWidth="1"/>
    <col min="58" max="58" width="23" style="304" bestFit="1" customWidth="1"/>
    <col min="59" max="61" width="23.6640625" style="304" customWidth="1"/>
    <col min="62" max="63" width="23.6640625" style="307" customWidth="1"/>
    <col min="64" max="68" width="23.6640625" style="304" customWidth="1"/>
    <col min="69" max="69" width="23.6640625" style="307" customWidth="1"/>
    <col min="70" max="76" width="23.6640625" style="304" customWidth="1"/>
    <col min="77" max="16384" width="9.33203125" style="301"/>
  </cols>
  <sheetData>
    <row r="1" spans="1:76" x14ac:dyDescent="0.25">
      <c r="A1" s="302" t="s">
        <v>716</v>
      </c>
      <c r="C1" s="303"/>
      <c r="D1" s="303"/>
      <c r="F1" s="147"/>
      <c r="G1" s="147"/>
      <c r="H1" s="147"/>
      <c r="I1" s="147"/>
      <c r="J1" s="147"/>
      <c r="K1" s="147"/>
      <c r="L1" s="143"/>
      <c r="M1" s="143"/>
      <c r="N1" s="143"/>
      <c r="O1" s="143"/>
      <c r="P1" s="143"/>
      <c r="Q1" s="143"/>
      <c r="R1" s="143"/>
      <c r="S1" s="143"/>
      <c r="T1" s="143"/>
      <c r="U1" s="143"/>
      <c r="V1" s="143"/>
      <c r="W1" s="143"/>
      <c r="X1" s="143"/>
      <c r="Y1" s="143"/>
      <c r="Z1" s="143"/>
      <c r="AA1" s="143"/>
      <c r="AB1" s="143"/>
      <c r="AC1" s="143"/>
      <c r="AD1" s="143"/>
      <c r="AE1" s="143"/>
      <c r="AF1" s="149"/>
      <c r="AG1" s="143"/>
      <c r="AH1" s="144"/>
      <c r="AI1" s="144"/>
      <c r="AJ1" s="144"/>
      <c r="AK1" s="144"/>
      <c r="AL1" s="144"/>
      <c r="AM1" s="144"/>
      <c r="AN1" s="144"/>
      <c r="AO1" s="144"/>
      <c r="AP1" s="143"/>
      <c r="AQ1" s="143"/>
      <c r="AR1" s="143"/>
      <c r="AS1" s="143"/>
      <c r="AT1" s="148"/>
      <c r="AW1" s="305"/>
      <c r="AX1" s="305"/>
      <c r="AY1" s="305"/>
      <c r="BB1" s="305"/>
      <c r="BC1" s="305"/>
      <c r="BD1" s="305"/>
      <c r="BF1" s="305"/>
      <c r="BG1" s="305"/>
      <c r="BH1" s="305"/>
      <c r="BI1" s="305"/>
      <c r="BL1" s="305"/>
      <c r="BM1" s="305"/>
      <c r="BN1" s="305"/>
      <c r="BO1" s="305"/>
      <c r="BP1" s="305"/>
      <c r="BR1" s="305"/>
      <c r="BS1" s="305"/>
      <c r="BT1" s="305"/>
      <c r="BU1" s="305"/>
      <c r="BV1" s="305"/>
      <c r="BW1" s="305"/>
      <c r="BX1" s="305"/>
    </row>
    <row r="2" spans="1:76" x14ac:dyDescent="0.25">
      <c r="C2" s="303"/>
      <c r="D2" s="303"/>
      <c r="F2" s="147"/>
      <c r="G2" s="147"/>
      <c r="H2" s="147"/>
      <c r="I2" s="147"/>
      <c r="J2" s="147"/>
      <c r="K2" s="147"/>
      <c r="L2" s="143"/>
      <c r="M2" s="143"/>
      <c r="N2" s="143"/>
      <c r="O2" s="143"/>
      <c r="P2" s="146"/>
      <c r="Q2" s="143"/>
      <c r="R2" s="143"/>
      <c r="S2" s="143"/>
      <c r="T2" s="143"/>
      <c r="U2" s="143"/>
      <c r="V2" s="143"/>
      <c r="W2" s="143"/>
      <c r="X2" s="143"/>
      <c r="Y2" s="143"/>
      <c r="Z2" s="143"/>
      <c r="AA2" s="143"/>
      <c r="AB2" s="143"/>
      <c r="AC2" s="143"/>
      <c r="AD2" s="145"/>
      <c r="AE2" s="143"/>
      <c r="AF2" s="143"/>
      <c r="AG2" s="308"/>
      <c r="AH2" s="144"/>
      <c r="AI2" s="144"/>
      <c r="AJ2" s="144"/>
      <c r="AK2" s="144"/>
      <c r="AL2" s="144"/>
      <c r="AM2" s="144"/>
      <c r="AN2" s="144"/>
      <c r="AO2" s="144"/>
      <c r="AP2" s="143"/>
      <c r="AQ2" s="143"/>
      <c r="AR2" s="143"/>
      <c r="AS2" s="143"/>
      <c r="AT2" s="142"/>
      <c r="AW2" s="305"/>
      <c r="AX2" s="305"/>
      <c r="AY2" s="305"/>
      <c r="BB2" s="305"/>
      <c r="BC2" s="305"/>
      <c r="BD2" s="305"/>
      <c r="BF2" s="305"/>
      <c r="BG2" s="305"/>
      <c r="BH2" s="305"/>
      <c r="BI2" s="305"/>
      <c r="BL2" s="305"/>
      <c r="BM2" s="305"/>
      <c r="BN2" s="305"/>
      <c r="BO2" s="305"/>
      <c r="BP2" s="305"/>
      <c r="BR2" s="305"/>
      <c r="BS2" s="305"/>
      <c r="BT2" s="305"/>
      <c r="BU2" s="305"/>
      <c r="BV2" s="305"/>
      <c r="BW2" s="305"/>
      <c r="BX2" s="305"/>
    </row>
    <row r="3" spans="1:76" x14ac:dyDescent="0.25">
      <c r="B3" s="302">
        <v>1</v>
      </c>
      <c r="C3" s="303">
        <v>2</v>
      </c>
      <c r="D3" s="302">
        <v>3</v>
      </c>
      <c r="E3" s="303">
        <v>4</v>
      </c>
      <c r="F3" s="302">
        <v>5</v>
      </c>
      <c r="G3" s="303">
        <v>6</v>
      </c>
      <c r="H3" s="302">
        <v>7</v>
      </c>
      <c r="I3" s="303">
        <v>8</v>
      </c>
      <c r="J3" s="302">
        <v>9</v>
      </c>
      <c r="K3" s="303">
        <v>10</v>
      </c>
      <c r="L3" s="302">
        <v>11</v>
      </c>
      <c r="M3" s="303">
        <v>12</v>
      </c>
      <c r="N3" s="302">
        <v>13</v>
      </c>
      <c r="O3" s="303">
        <v>14</v>
      </c>
      <c r="P3" s="302">
        <v>15</v>
      </c>
      <c r="Q3" s="303">
        <v>16</v>
      </c>
      <c r="R3" s="302">
        <v>17</v>
      </c>
      <c r="S3" s="303">
        <v>18</v>
      </c>
      <c r="T3" s="302">
        <v>19</v>
      </c>
      <c r="U3" s="303">
        <v>20</v>
      </c>
      <c r="V3" s="302">
        <v>21</v>
      </c>
      <c r="W3" s="303">
        <v>22</v>
      </c>
      <c r="X3" s="302">
        <v>23</v>
      </c>
      <c r="Y3" s="303">
        <v>24</v>
      </c>
      <c r="Z3" s="302">
        <v>25</v>
      </c>
      <c r="AA3" s="303">
        <v>26</v>
      </c>
      <c r="AB3" s="302">
        <v>27</v>
      </c>
      <c r="AC3" s="303">
        <v>28</v>
      </c>
      <c r="AD3" s="302">
        <v>29</v>
      </c>
      <c r="AE3" s="303">
        <v>30</v>
      </c>
      <c r="AF3" s="302">
        <v>31</v>
      </c>
      <c r="AG3" s="303">
        <v>32</v>
      </c>
      <c r="AH3" s="302">
        <v>33</v>
      </c>
      <c r="AI3" s="303">
        <v>34</v>
      </c>
      <c r="AJ3" s="302">
        <v>35</v>
      </c>
      <c r="AK3" s="303">
        <v>36</v>
      </c>
      <c r="AL3" s="302">
        <v>37</v>
      </c>
      <c r="AM3" s="303">
        <v>38</v>
      </c>
      <c r="AN3" s="302">
        <v>39</v>
      </c>
      <c r="AO3" s="303">
        <v>40</v>
      </c>
      <c r="AP3" s="302">
        <v>41</v>
      </c>
      <c r="AQ3" s="303">
        <v>42</v>
      </c>
      <c r="AR3" s="302">
        <v>43</v>
      </c>
      <c r="AS3" s="303">
        <v>44</v>
      </c>
      <c r="AT3" s="302">
        <v>45</v>
      </c>
      <c r="AU3" s="303">
        <v>46</v>
      </c>
      <c r="AV3" s="302">
        <v>47</v>
      </c>
      <c r="AW3" s="303">
        <v>48</v>
      </c>
      <c r="AX3" s="302">
        <v>49</v>
      </c>
      <c r="AY3" s="303">
        <v>50</v>
      </c>
      <c r="AZ3" s="309">
        <v>51</v>
      </c>
      <c r="BA3" s="310">
        <v>52</v>
      </c>
      <c r="BB3" s="302">
        <v>53</v>
      </c>
      <c r="BC3" s="303">
        <v>54</v>
      </c>
      <c r="BD3" s="302">
        <v>55</v>
      </c>
      <c r="BE3" s="310">
        <v>56</v>
      </c>
      <c r="BF3" s="302">
        <v>57</v>
      </c>
      <c r="BG3" s="303">
        <v>58</v>
      </c>
      <c r="BH3" s="302">
        <v>59</v>
      </c>
      <c r="BI3" s="303">
        <v>60</v>
      </c>
      <c r="BJ3" s="311">
        <v>61</v>
      </c>
      <c r="BK3" s="312">
        <v>62</v>
      </c>
      <c r="BL3" s="302">
        <v>63</v>
      </c>
      <c r="BM3" s="303">
        <v>64</v>
      </c>
      <c r="BN3" s="302">
        <v>65</v>
      </c>
      <c r="BO3" s="303">
        <v>66</v>
      </c>
      <c r="BP3" s="302">
        <v>67</v>
      </c>
      <c r="BQ3" s="312">
        <v>68</v>
      </c>
      <c r="BR3" s="302">
        <v>69</v>
      </c>
      <c r="BS3" s="303">
        <v>70</v>
      </c>
      <c r="BT3" s="302">
        <v>71</v>
      </c>
      <c r="BU3" s="303">
        <v>72</v>
      </c>
      <c r="BV3" s="302">
        <v>73</v>
      </c>
      <c r="BW3" s="303">
        <v>74</v>
      </c>
      <c r="BX3" s="302">
        <v>75</v>
      </c>
    </row>
    <row r="4" spans="1:76" ht="165" x14ac:dyDescent="0.2">
      <c r="A4" s="313" t="s">
        <v>715</v>
      </c>
      <c r="B4" s="314" t="s">
        <v>50</v>
      </c>
      <c r="C4" s="314" t="s">
        <v>713</v>
      </c>
      <c r="D4" s="314" t="s">
        <v>712</v>
      </c>
      <c r="E4" s="139" t="s">
        <v>711</v>
      </c>
      <c r="F4" s="139" t="s">
        <v>710</v>
      </c>
      <c r="G4" s="139" t="s">
        <v>709</v>
      </c>
      <c r="H4" s="139" t="s">
        <v>708</v>
      </c>
      <c r="I4" s="139" t="s">
        <v>707</v>
      </c>
      <c r="J4" s="139" t="s">
        <v>1218</v>
      </c>
      <c r="K4" s="139" t="s">
        <v>1219</v>
      </c>
      <c r="L4" s="139" t="s">
        <v>706</v>
      </c>
      <c r="M4" s="139" t="s">
        <v>705</v>
      </c>
      <c r="N4" s="139" t="s">
        <v>704</v>
      </c>
      <c r="O4" s="139" t="s">
        <v>703</v>
      </c>
      <c r="P4" s="139" t="s">
        <v>702</v>
      </c>
      <c r="Q4" s="139" t="s">
        <v>701</v>
      </c>
      <c r="R4" s="139" t="s">
        <v>700</v>
      </c>
      <c r="S4" s="139" t="s">
        <v>699</v>
      </c>
      <c r="T4" s="139" t="s">
        <v>698</v>
      </c>
      <c r="U4" s="139" t="s">
        <v>697</v>
      </c>
      <c r="V4" s="139" t="s">
        <v>696</v>
      </c>
      <c r="W4" s="139" t="s">
        <v>695</v>
      </c>
      <c r="X4" s="139" t="s">
        <v>694</v>
      </c>
      <c r="Y4" s="139" t="s">
        <v>693</v>
      </c>
      <c r="Z4" s="139" t="s">
        <v>2</v>
      </c>
      <c r="AA4" s="139" t="s">
        <v>692</v>
      </c>
      <c r="AB4" s="139" t="s">
        <v>691</v>
      </c>
      <c r="AC4" s="139" t="s">
        <v>690</v>
      </c>
      <c r="AD4" s="139" t="s">
        <v>689</v>
      </c>
      <c r="AE4" s="139" t="s">
        <v>5</v>
      </c>
      <c r="AF4" s="139" t="s">
        <v>688</v>
      </c>
      <c r="AG4" s="139" t="s">
        <v>62</v>
      </c>
      <c r="AH4" s="139" t="s">
        <v>687</v>
      </c>
      <c r="AI4" s="139" t="s">
        <v>6</v>
      </c>
      <c r="AJ4" s="139" t="s">
        <v>7</v>
      </c>
      <c r="AK4" s="139" t="s">
        <v>1844</v>
      </c>
      <c r="AL4" s="139" t="s">
        <v>1845</v>
      </c>
      <c r="AM4" s="139" t="s">
        <v>1846</v>
      </c>
      <c r="AN4" s="139" t="s">
        <v>1847</v>
      </c>
      <c r="AO4" s="139" t="s">
        <v>1848</v>
      </c>
      <c r="AP4" s="139" t="s">
        <v>1849</v>
      </c>
      <c r="AQ4" s="139" t="s">
        <v>1850</v>
      </c>
      <c r="AR4" s="139" t="s">
        <v>686</v>
      </c>
      <c r="AS4" s="139" t="s">
        <v>685</v>
      </c>
      <c r="AT4" s="140" t="s">
        <v>684</v>
      </c>
      <c r="AU4" s="139" t="s">
        <v>83</v>
      </c>
      <c r="AV4" s="139" t="s">
        <v>683</v>
      </c>
      <c r="AW4" s="315" t="s">
        <v>682</v>
      </c>
      <c r="AX4" s="315" t="s">
        <v>681</v>
      </c>
      <c r="AY4" s="316" t="s">
        <v>1220</v>
      </c>
      <c r="AZ4" s="317" t="s">
        <v>1221</v>
      </c>
      <c r="BA4" s="317" t="s">
        <v>1222</v>
      </c>
      <c r="BB4" s="379" t="s">
        <v>1366</v>
      </c>
      <c r="BC4" s="316" t="s">
        <v>1223</v>
      </c>
      <c r="BD4" s="316" t="s">
        <v>1224</v>
      </c>
      <c r="BE4" s="317" t="s">
        <v>1851</v>
      </c>
      <c r="BF4" s="316" t="s">
        <v>1225</v>
      </c>
      <c r="BG4" s="316" t="s">
        <v>1852</v>
      </c>
      <c r="BH4" s="316" t="s">
        <v>1823</v>
      </c>
      <c r="BI4" s="316" t="s">
        <v>680</v>
      </c>
      <c r="BJ4" s="318" t="s">
        <v>679</v>
      </c>
      <c r="BK4" s="318" t="s">
        <v>678</v>
      </c>
      <c r="BL4" s="316" t="s">
        <v>1853</v>
      </c>
      <c r="BM4" s="316" t="s">
        <v>1854</v>
      </c>
      <c r="BN4" s="316" t="s">
        <v>1226</v>
      </c>
      <c r="BO4" s="316" t="s">
        <v>1227</v>
      </c>
      <c r="BP4" s="315" t="s">
        <v>1855</v>
      </c>
      <c r="BQ4" s="319" t="s">
        <v>677</v>
      </c>
      <c r="BR4" s="315" t="s">
        <v>676</v>
      </c>
      <c r="BS4" s="315" t="s">
        <v>675</v>
      </c>
      <c r="BT4" s="315" t="s">
        <v>674</v>
      </c>
      <c r="BU4" s="315" t="s">
        <v>673</v>
      </c>
      <c r="BV4" s="315"/>
      <c r="BW4" s="320" t="s">
        <v>672</v>
      </c>
      <c r="BX4" s="320" t="s">
        <v>671</v>
      </c>
    </row>
    <row r="5" spans="1:76" x14ac:dyDescent="0.25">
      <c r="C5" s="801" t="s">
        <v>44</v>
      </c>
      <c r="D5" s="802"/>
      <c r="E5" s="803"/>
      <c r="F5" s="321">
        <v>86344810.25</v>
      </c>
      <c r="G5" s="321">
        <v>61127682</v>
      </c>
      <c r="H5" s="321">
        <v>3001983.8678003876</v>
      </c>
      <c r="I5" s="321">
        <v>1799699.5760598499</v>
      </c>
      <c r="J5" s="321">
        <v>6369409.0049772095</v>
      </c>
      <c r="K5" s="321">
        <v>6796029.3606780851</v>
      </c>
      <c r="L5" s="321">
        <v>1016613.511019751</v>
      </c>
      <c r="M5" s="321">
        <v>756770.89896959381</v>
      </c>
      <c r="N5" s="321">
        <v>1278068.2745576994</v>
      </c>
      <c r="O5" s="321">
        <v>918968.09668878803</v>
      </c>
      <c r="P5" s="321">
        <v>815795.32210847363</v>
      </c>
      <c r="Q5" s="321">
        <v>236156.21704346879</v>
      </c>
      <c r="R5" s="321">
        <v>886131.90380892204</v>
      </c>
      <c r="S5" s="321">
        <v>721108.58543242933</v>
      </c>
      <c r="T5" s="321">
        <v>1054662.6495913281</v>
      </c>
      <c r="U5" s="321">
        <v>729704.96268475312</v>
      </c>
      <c r="V5" s="321">
        <v>697902.65684669628</v>
      </c>
      <c r="W5" s="321">
        <v>156627.78511518575</v>
      </c>
      <c r="X5" s="321">
        <v>1755112.8307286117</v>
      </c>
      <c r="Y5" s="321">
        <v>814997.28177758981</v>
      </c>
      <c r="Z5" s="321">
        <v>0</v>
      </c>
      <c r="AA5" s="321">
        <v>13510607.856170431</v>
      </c>
      <c r="AB5" s="321">
        <v>13959496.935673466</v>
      </c>
      <c r="AC5" s="321">
        <v>0</v>
      </c>
      <c r="AD5" s="321">
        <v>0</v>
      </c>
      <c r="AE5" s="321">
        <v>32797600</v>
      </c>
      <c r="AF5" s="321">
        <v>564482.49888740561</v>
      </c>
      <c r="AG5" s="321">
        <v>0</v>
      </c>
      <c r="AH5" s="321">
        <v>279000</v>
      </c>
      <c r="AI5" s="321">
        <v>5039922.9100000029</v>
      </c>
      <c r="AJ5" s="321">
        <v>0</v>
      </c>
      <c r="AK5" s="321">
        <v>0</v>
      </c>
      <c r="AL5" s="321">
        <v>0</v>
      </c>
      <c r="AM5" s="321">
        <v>0</v>
      </c>
      <c r="AN5" s="321">
        <v>152872.26</v>
      </c>
      <c r="AO5" s="321">
        <v>0</v>
      </c>
      <c r="AP5" s="321">
        <v>0</v>
      </c>
      <c r="AQ5" s="321">
        <v>0</v>
      </c>
      <c r="AR5" s="321">
        <v>301160137.40000004</v>
      </c>
      <c r="AS5" s="321">
        <v>57275847.577732705</v>
      </c>
      <c r="AT5" s="321">
        <v>38833877.668887407</v>
      </c>
      <c r="AU5" s="321">
        <v>44069222.968535192</v>
      </c>
      <c r="AV5" s="321">
        <v>397269862.64662033</v>
      </c>
      <c r="AW5" s="321">
        <v>214740535.74093869</v>
      </c>
      <c r="AX5" s="321">
        <v>182529326.90568155</v>
      </c>
      <c r="AY5" s="321">
        <v>391950939.73662031</v>
      </c>
      <c r="AZ5" s="322"/>
      <c r="BA5" s="322">
        <v>351331985.80000001</v>
      </c>
      <c r="BB5" s="321">
        <v>142018.1416439137</v>
      </c>
      <c r="BC5" s="321">
        <v>83465.245419322979</v>
      </c>
      <c r="BD5" s="321">
        <v>397495346.03368354</v>
      </c>
      <c r="BE5" s="322">
        <v>356650908.7099998</v>
      </c>
      <c r="BF5" s="321">
        <v>318248903.30111259</v>
      </c>
      <c r="BG5" s="321">
        <v>359093340.62479621</v>
      </c>
      <c r="BH5" s="321">
        <v>1038397.2640524637</v>
      </c>
      <c r="BI5" s="321">
        <v>1015663.8978738755</v>
      </c>
      <c r="BJ5" s="323"/>
      <c r="BK5" s="323"/>
      <c r="BL5" s="321">
        <v>102.46012066163803</v>
      </c>
      <c r="BM5" s="321">
        <v>397495448.49380428</v>
      </c>
      <c r="BN5" s="321">
        <v>1258918.1162546985</v>
      </c>
      <c r="BO5" s="321">
        <v>0</v>
      </c>
      <c r="BP5" s="321">
        <v>1276783.3874252397</v>
      </c>
      <c r="BQ5" s="323"/>
      <c r="BR5" s="321">
        <v>-985500.56750000012</v>
      </c>
      <c r="BS5" s="321">
        <v>396509947.92630416</v>
      </c>
      <c r="BT5" s="321">
        <v>0</v>
      </c>
      <c r="BU5" s="321">
        <v>396509947.92630416</v>
      </c>
      <c r="BV5" s="321"/>
      <c r="BW5" s="321"/>
      <c r="BX5" s="321"/>
    </row>
    <row r="6" spans="1:76" x14ac:dyDescent="0.25">
      <c r="A6" s="302">
        <v>6</v>
      </c>
      <c r="B6" s="302">
        <v>205</v>
      </c>
      <c r="C6" s="324">
        <v>9352002</v>
      </c>
      <c r="D6" s="324" t="s">
        <v>240</v>
      </c>
      <c r="E6" s="325">
        <v>255471</v>
      </c>
      <c r="F6" s="133">
        <v>0</v>
      </c>
      <c r="G6" s="133">
        <v>0</v>
      </c>
      <c r="H6" s="133">
        <v>7919.9999999999918</v>
      </c>
      <c r="I6" s="133">
        <v>0</v>
      </c>
      <c r="J6" s="133">
        <v>13696.363636363636</v>
      </c>
      <c r="K6" s="133">
        <v>0</v>
      </c>
      <c r="L6" s="133">
        <v>599.99999999999943</v>
      </c>
      <c r="M6" s="133">
        <v>0</v>
      </c>
      <c r="N6" s="133">
        <v>0</v>
      </c>
      <c r="O6" s="133">
        <v>0</v>
      </c>
      <c r="P6" s="133">
        <v>0</v>
      </c>
      <c r="Q6" s="133">
        <v>0</v>
      </c>
      <c r="R6" s="133">
        <v>0</v>
      </c>
      <c r="S6" s="133">
        <v>0</v>
      </c>
      <c r="T6" s="133">
        <v>0</v>
      </c>
      <c r="U6" s="133">
        <v>0</v>
      </c>
      <c r="V6" s="133">
        <v>0</v>
      </c>
      <c r="W6" s="133">
        <v>0</v>
      </c>
      <c r="X6" s="133">
        <v>577.04819277108254</v>
      </c>
      <c r="Y6" s="133">
        <v>0</v>
      </c>
      <c r="Z6" s="133">
        <v>0</v>
      </c>
      <c r="AA6" s="133">
        <v>25791.712969879503</v>
      </c>
      <c r="AB6" s="133">
        <v>0</v>
      </c>
      <c r="AC6" s="133">
        <v>0</v>
      </c>
      <c r="AD6" s="133">
        <v>0</v>
      </c>
      <c r="AE6" s="133">
        <v>110000</v>
      </c>
      <c r="AF6" s="133">
        <v>9479.3057409879802</v>
      </c>
      <c r="AG6" s="133">
        <v>0</v>
      </c>
      <c r="AH6" s="133">
        <v>0</v>
      </c>
      <c r="AI6" s="133">
        <v>16776</v>
      </c>
      <c r="AJ6" s="133">
        <v>0</v>
      </c>
      <c r="AK6" s="133">
        <v>0</v>
      </c>
      <c r="AL6" s="133">
        <v>0</v>
      </c>
      <c r="AM6" s="133">
        <v>0</v>
      </c>
      <c r="AN6" s="133">
        <v>0</v>
      </c>
      <c r="AO6" s="133">
        <v>0</v>
      </c>
      <c r="AP6" s="133">
        <v>0</v>
      </c>
      <c r="AQ6" s="133">
        <v>0</v>
      </c>
      <c r="AR6" s="133">
        <v>255471</v>
      </c>
      <c r="AS6" s="133">
        <v>48585.124799014215</v>
      </c>
      <c r="AT6" s="326">
        <v>136255.305740988</v>
      </c>
      <c r="AU6" s="133">
        <v>46898.89478806132</v>
      </c>
      <c r="AV6" s="133">
        <v>440311.43054000218</v>
      </c>
      <c r="AW6" s="133">
        <v>440311.43054000224</v>
      </c>
      <c r="AX6" s="133">
        <v>0</v>
      </c>
      <c r="AY6" s="133">
        <v>423535.43054000218</v>
      </c>
      <c r="AZ6" s="327">
        <v>3300</v>
      </c>
      <c r="BA6" s="327">
        <v>306900</v>
      </c>
      <c r="BB6" s="133">
        <v>0</v>
      </c>
      <c r="BC6" s="326">
        <v>0</v>
      </c>
      <c r="BD6" s="326">
        <v>440311.43054000218</v>
      </c>
      <c r="BE6" s="327">
        <v>323676</v>
      </c>
      <c r="BF6" s="133">
        <v>187420.694259012</v>
      </c>
      <c r="BG6" s="133">
        <v>304056.12479901419</v>
      </c>
      <c r="BH6" s="133">
        <v>3269.4206967635932</v>
      </c>
      <c r="BI6" s="133">
        <v>3128.7317752957565</v>
      </c>
      <c r="BJ6" s="328">
        <v>4.496675700317504E-2</v>
      </c>
      <c r="BK6" s="328">
        <v>-1.0655268779363954E-2</v>
      </c>
      <c r="BL6" s="133">
        <v>-3100.3854544010937</v>
      </c>
      <c r="BM6" s="133">
        <v>437211.0450856011</v>
      </c>
      <c r="BN6" s="133">
        <v>4520.8069364043131</v>
      </c>
      <c r="BO6" s="133" t="s">
        <v>1228</v>
      </c>
      <c r="BP6" s="133">
        <v>4701.1940331785063</v>
      </c>
      <c r="BQ6" s="328">
        <v>0.10699122966817431</v>
      </c>
      <c r="BR6" s="133">
        <v>-2472.87</v>
      </c>
      <c r="BS6" s="133">
        <v>434738.17508560111</v>
      </c>
      <c r="BT6" s="133">
        <v>0</v>
      </c>
      <c r="BU6" s="133">
        <v>434738.17508560111</v>
      </c>
      <c r="BV6" s="133"/>
      <c r="BW6" s="133">
        <v>115768.25114423514</v>
      </c>
      <c r="BX6" s="133">
        <v>7227.5499999999993</v>
      </c>
    </row>
    <row r="7" spans="1:76" x14ac:dyDescent="0.25">
      <c r="A7" s="302">
        <v>7</v>
      </c>
      <c r="B7" s="302">
        <v>436</v>
      </c>
      <c r="C7" s="324">
        <v>9352007</v>
      </c>
      <c r="D7" s="324" t="s">
        <v>362</v>
      </c>
      <c r="E7" s="325">
        <v>733449</v>
      </c>
      <c r="F7" s="133">
        <v>0</v>
      </c>
      <c r="G7" s="133">
        <v>0</v>
      </c>
      <c r="H7" s="133">
        <v>7040</v>
      </c>
      <c r="I7" s="133">
        <v>0</v>
      </c>
      <c r="J7" s="133">
        <v>16081.615384615385</v>
      </c>
      <c r="K7" s="133">
        <v>0</v>
      </c>
      <c r="L7" s="133">
        <v>203.81679389312973</v>
      </c>
      <c r="M7" s="133">
        <v>0</v>
      </c>
      <c r="N7" s="133">
        <v>0</v>
      </c>
      <c r="O7" s="133">
        <v>0</v>
      </c>
      <c r="P7" s="133">
        <v>0</v>
      </c>
      <c r="Q7" s="133">
        <v>0</v>
      </c>
      <c r="R7" s="133">
        <v>0</v>
      </c>
      <c r="S7" s="133">
        <v>0</v>
      </c>
      <c r="T7" s="133">
        <v>0</v>
      </c>
      <c r="U7" s="133">
        <v>0</v>
      </c>
      <c r="V7" s="133">
        <v>0</v>
      </c>
      <c r="W7" s="133">
        <v>0</v>
      </c>
      <c r="X7" s="133">
        <v>611.13333333333264</v>
      </c>
      <c r="Y7" s="133">
        <v>0</v>
      </c>
      <c r="Z7" s="133">
        <v>0</v>
      </c>
      <c r="AA7" s="133">
        <v>60365.174316508477</v>
      </c>
      <c r="AB7" s="133">
        <v>0</v>
      </c>
      <c r="AC7" s="133">
        <v>0</v>
      </c>
      <c r="AD7" s="133">
        <v>0</v>
      </c>
      <c r="AE7" s="133">
        <v>110000</v>
      </c>
      <c r="AF7" s="133">
        <v>0</v>
      </c>
      <c r="AG7" s="133">
        <v>0</v>
      </c>
      <c r="AH7" s="133">
        <v>0</v>
      </c>
      <c r="AI7" s="133">
        <v>28101</v>
      </c>
      <c r="AJ7" s="133">
        <v>0</v>
      </c>
      <c r="AK7" s="133">
        <v>0</v>
      </c>
      <c r="AL7" s="133">
        <v>0</v>
      </c>
      <c r="AM7" s="133">
        <v>0</v>
      </c>
      <c r="AN7" s="133">
        <v>0</v>
      </c>
      <c r="AO7" s="133">
        <v>0</v>
      </c>
      <c r="AP7" s="133">
        <v>0</v>
      </c>
      <c r="AQ7" s="133">
        <v>0</v>
      </c>
      <c r="AR7" s="133">
        <v>733449</v>
      </c>
      <c r="AS7" s="133">
        <v>84301.739828350313</v>
      </c>
      <c r="AT7" s="326">
        <v>138101</v>
      </c>
      <c r="AU7" s="133">
        <v>82026.890405762737</v>
      </c>
      <c r="AV7" s="133">
        <v>955851.73982835026</v>
      </c>
      <c r="AW7" s="133">
        <v>955851.73982835026</v>
      </c>
      <c r="AX7" s="133">
        <v>0</v>
      </c>
      <c r="AY7" s="133">
        <v>927750.73982835026</v>
      </c>
      <c r="AZ7" s="327">
        <v>3300</v>
      </c>
      <c r="BA7" s="327">
        <v>881100</v>
      </c>
      <c r="BB7" s="133">
        <v>0</v>
      </c>
      <c r="BC7" s="326">
        <v>0</v>
      </c>
      <c r="BD7" s="326">
        <v>955851.73982835026</v>
      </c>
      <c r="BE7" s="327">
        <v>909201</v>
      </c>
      <c r="BF7" s="133">
        <v>771100</v>
      </c>
      <c r="BG7" s="133">
        <v>817750.73982835026</v>
      </c>
      <c r="BH7" s="133">
        <v>3062.7368532897012</v>
      </c>
      <c r="BI7" s="133">
        <v>2967.20095210728</v>
      </c>
      <c r="BJ7" s="328">
        <v>3.2197314143678886E-2</v>
      </c>
      <c r="BK7" s="328">
        <v>-7.6294369227091763E-3</v>
      </c>
      <c r="BL7" s="133">
        <v>-6044.3653577950627</v>
      </c>
      <c r="BM7" s="133">
        <v>949807.37447055522</v>
      </c>
      <c r="BN7" s="133">
        <v>3452.0837995151883</v>
      </c>
      <c r="BO7" s="133" t="s">
        <v>1228</v>
      </c>
      <c r="BP7" s="133">
        <v>3557.3309905264241</v>
      </c>
      <c r="BQ7" s="328">
        <v>2.9426504860017522E-2</v>
      </c>
      <c r="BR7" s="133">
        <v>-7099.53</v>
      </c>
      <c r="BS7" s="133">
        <v>942707.8444705552</v>
      </c>
      <c r="BT7" s="133">
        <v>0</v>
      </c>
      <c r="BU7" s="133">
        <v>942707.8444705552</v>
      </c>
      <c r="BV7" s="133"/>
      <c r="BW7" s="133">
        <v>109218.91970493481</v>
      </c>
      <c r="BX7" s="133">
        <v>4059.5500000000029</v>
      </c>
    </row>
    <row r="8" spans="1:76" x14ac:dyDescent="0.25">
      <c r="A8" s="302">
        <v>8</v>
      </c>
      <c r="B8" s="302">
        <v>443</v>
      </c>
      <c r="C8" s="324">
        <v>9352009</v>
      </c>
      <c r="D8" s="324" t="s">
        <v>367</v>
      </c>
      <c r="E8" s="325">
        <v>760919</v>
      </c>
      <c r="F8" s="133">
        <v>0</v>
      </c>
      <c r="G8" s="133">
        <v>0</v>
      </c>
      <c r="H8" s="133">
        <v>23759.999999999967</v>
      </c>
      <c r="I8" s="133">
        <v>0</v>
      </c>
      <c r="J8" s="133">
        <v>53221.348314606737</v>
      </c>
      <c r="K8" s="133">
        <v>0</v>
      </c>
      <c r="L8" s="133">
        <v>27399.999999999982</v>
      </c>
      <c r="M8" s="133">
        <v>480.00000000000034</v>
      </c>
      <c r="N8" s="133">
        <v>19799.999999999964</v>
      </c>
      <c r="O8" s="133">
        <v>780.00000000000057</v>
      </c>
      <c r="P8" s="133">
        <v>0</v>
      </c>
      <c r="Q8" s="133">
        <v>0</v>
      </c>
      <c r="R8" s="133">
        <v>0</v>
      </c>
      <c r="S8" s="133">
        <v>0</v>
      </c>
      <c r="T8" s="133">
        <v>0</v>
      </c>
      <c r="U8" s="133">
        <v>0</v>
      </c>
      <c r="V8" s="133">
        <v>0</v>
      </c>
      <c r="W8" s="133">
        <v>0</v>
      </c>
      <c r="X8" s="133">
        <v>7538.6788617886241</v>
      </c>
      <c r="Y8" s="133">
        <v>0</v>
      </c>
      <c r="Z8" s="133">
        <v>0</v>
      </c>
      <c r="AA8" s="133">
        <v>81168.58359829041</v>
      </c>
      <c r="AB8" s="133">
        <v>0</v>
      </c>
      <c r="AC8" s="133">
        <v>0</v>
      </c>
      <c r="AD8" s="133">
        <v>0</v>
      </c>
      <c r="AE8" s="133">
        <v>110000</v>
      </c>
      <c r="AF8" s="133">
        <v>0</v>
      </c>
      <c r="AG8" s="133">
        <v>0</v>
      </c>
      <c r="AH8" s="133">
        <v>0</v>
      </c>
      <c r="AI8" s="133">
        <v>15291.66</v>
      </c>
      <c r="AJ8" s="133">
        <v>0</v>
      </c>
      <c r="AK8" s="133">
        <v>0</v>
      </c>
      <c r="AL8" s="133">
        <v>0</v>
      </c>
      <c r="AM8" s="133">
        <v>0</v>
      </c>
      <c r="AN8" s="133">
        <v>0</v>
      </c>
      <c r="AO8" s="133">
        <v>0</v>
      </c>
      <c r="AP8" s="133">
        <v>0</v>
      </c>
      <c r="AQ8" s="133">
        <v>0</v>
      </c>
      <c r="AR8" s="133">
        <v>760919</v>
      </c>
      <c r="AS8" s="133">
        <v>214148.61077468569</v>
      </c>
      <c r="AT8" s="326">
        <v>125291.66</v>
      </c>
      <c r="AU8" s="133">
        <v>153888.25775559375</v>
      </c>
      <c r="AV8" s="133">
        <v>1100359.2707746855</v>
      </c>
      <c r="AW8" s="133">
        <v>1100359.2707746858</v>
      </c>
      <c r="AX8" s="133">
        <v>0</v>
      </c>
      <c r="AY8" s="133">
        <v>1085067.6107746856</v>
      </c>
      <c r="AZ8" s="327">
        <v>3300</v>
      </c>
      <c r="BA8" s="327">
        <v>914100</v>
      </c>
      <c r="BB8" s="133">
        <v>0</v>
      </c>
      <c r="BC8" s="326">
        <v>0</v>
      </c>
      <c r="BD8" s="326">
        <v>1100359.2707746855</v>
      </c>
      <c r="BE8" s="327">
        <v>929391.66</v>
      </c>
      <c r="BF8" s="133">
        <v>804100</v>
      </c>
      <c r="BG8" s="133">
        <v>975067.61077468551</v>
      </c>
      <c r="BH8" s="133">
        <v>3520.0996778869512</v>
      </c>
      <c r="BI8" s="133">
        <v>3392.0618773722631</v>
      </c>
      <c r="BJ8" s="328">
        <v>3.7746304502521477E-2</v>
      </c>
      <c r="BK8" s="328">
        <v>-8.9443190193520868E-3</v>
      </c>
      <c r="BL8" s="133">
        <v>-8404.0923473941675</v>
      </c>
      <c r="BM8" s="133">
        <v>1091955.1784272913</v>
      </c>
      <c r="BN8" s="133">
        <v>3886.8719076797524</v>
      </c>
      <c r="BO8" s="133" t="s">
        <v>1228</v>
      </c>
      <c r="BP8" s="133">
        <v>3942.0764564162141</v>
      </c>
      <c r="BQ8" s="328">
        <v>2.8846257169446554E-2</v>
      </c>
      <c r="BR8" s="133">
        <v>-7365.43</v>
      </c>
      <c r="BS8" s="133">
        <v>1084589.7484272914</v>
      </c>
      <c r="BT8" s="133">
        <v>0</v>
      </c>
      <c r="BU8" s="133">
        <v>1084589.7484272914</v>
      </c>
      <c r="BV8" s="133"/>
      <c r="BW8" s="133">
        <v>63408.739007467404</v>
      </c>
      <c r="BX8" s="133">
        <v>7072.83</v>
      </c>
    </row>
    <row r="9" spans="1:76" x14ac:dyDescent="0.25">
      <c r="A9" s="302">
        <v>9</v>
      </c>
      <c r="B9" s="302">
        <v>451</v>
      </c>
      <c r="C9" s="324">
        <v>9352011</v>
      </c>
      <c r="D9" s="324" t="s">
        <v>375</v>
      </c>
      <c r="E9" s="325">
        <v>623569</v>
      </c>
      <c r="F9" s="133">
        <v>0</v>
      </c>
      <c r="G9" s="133">
        <v>0</v>
      </c>
      <c r="H9" s="133">
        <v>10999.999999999964</v>
      </c>
      <c r="I9" s="133">
        <v>0</v>
      </c>
      <c r="J9" s="133">
        <v>22580.52631578947</v>
      </c>
      <c r="K9" s="133">
        <v>0</v>
      </c>
      <c r="L9" s="133">
        <v>2399.9999999999991</v>
      </c>
      <c r="M9" s="133">
        <v>0</v>
      </c>
      <c r="N9" s="133">
        <v>0</v>
      </c>
      <c r="O9" s="133">
        <v>0</v>
      </c>
      <c r="P9" s="133">
        <v>0</v>
      </c>
      <c r="Q9" s="133">
        <v>0</v>
      </c>
      <c r="R9" s="133">
        <v>0</v>
      </c>
      <c r="S9" s="133">
        <v>0</v>
      </c>
      <c r="T9" s="133">
        <v>0</v>
      </c>
      <c r="U9" s="133">
        <v>0</v>
      </c>
      <c r="V9" s="133">
        <v>0</v>
      </c>
      <c r="W9" s="133">
        <v>0</v>
      </c>
      <c r="X9" s="133">
        <v>3560.5583756345213</v>
      </c>
      <c r="Y9" s="133">
        <v>0</v>
      </c>
      <c r="Z9" s="133">
        <v>0</v>
      </c>
      <c r="AA9" s="133">
        <v>53935.003610682004</v>
      </c>
      <c r="AB9" s="133">
        <v>0</v>
      </c>
      <c r="AC9" s="133">
        <v>0</v>
      </c>
      <c r="AD9" s="133">
        <v>0</v>
      </c>
      <c r="AE9" s="133">
        <v>110000</v>
      </c>
      <c r="AF9" s="133">
        <v>0</v>
      </c>
      <c r="AG9" s="133">
        <v>0</v>
      </c>
      <c r="AH9" s="133">
        <v>0</v>
      </c>
      <c r="AI9" s="133">
        <v>22800</v>
      </c>
      <c r="AJ9" s="133">
        <v>0</v>
      </c>
      <c r="AK9" s="133">
        <v>0</v>
      </c>
      <c r="AL9" s="133">
        <v>0</v>
      </c>
      <c r="AM9" s="133">
        <v>0</v>
      </c>
      <c r="AN9" s="133">
        <v>0</v>
      </c>
      <c r="AO9" s="133">
        <v>0</v>
      </c>
      <c r="AP9" s="133">
        <v>0</v>
      </c>
      <c r="AQ9" s="133">
        <v>0</v>
      </c>
      <c r="AR9" s="133">
        <v>623569</v>
      </c>
      <c r="AS9" s="133">
        <v>93476.088302105956</v>
      </c>
      <c r="AT9" s="326">
        <v>132800</v>
      </c>
      <c r="AU9" s="133">
        <v>81924.266768576723</v>
      </c>
      <c r="AV9" s="133">
        <v>849845.0883021059</v>
      </c>
      <c r="AW9" s="133">
        <v>849845.0883021059</v>
      </c>
      <c r="AX9" s="133">
        <v>0</v>
      </c>
      <c r="AY9" s="133">
        <v>827045.0883021059</v>
      </c>
      <c r="AZ9" s="327">
        <v>3300</v>
      </c>
      <c r="BA9" s="327">
        <v>749100</v>
      </c>
      <c r="BB9" s="133">
        <v>0</v>
      </c>
      <c r="BC9" s="326">
        <v>0</v>
      </c>
      <c r="BD9" s="326">
        <v>849845.0883021059</v>
      </c>
      <c r="BE9" s="327">
        <v>771900</v>
      </c>
      <c r="BF9" s="133">
        <v>639100</v>
      </c>
      <c r="BG9" s="133">
        <v>717045.0883021059</v>
      </c>
      <c r="BH9" s="133">
        <v>3158.7889352515676</v>
      </c>
      <c r="BI9" s="133">
        <v>3032.3062960176994</v>
      </c>
      <c r="BJ9" s="328">
        <v>4.1711696275530188E-2</v>
      </c>
      <c r="BK9" s="328">
        <v>-9.883953495414103E-3</v>
      </c>
      <c r="BL9" s="133">
        <v>-6803.4565919077049</v>
      </c>
      <c r="BM9" s="133">
        <v>843041.63171019824</v>
      </c>
      <c r="BN9" s="133">
        <v>3613.3992586352347</v>
      </c>
      <c r="BO9" s="133" t="s">
        <v>1228</v>
      </c>
      <c r="BP9" s="133">
        <v>3713.8397872695959</v>
      </c>
      <c r="BQ9" s="328">
        <v>2.9471770584446055E-2</v>
      </c>
      <c r="BR9" s="133">
        <v>-6035.93</v>
      </c>
      <c r="BS9" s="133">
        <v>837005.70171019819</v>
      </c>
      <c r="BT9" s="133">
        <v>0</v>
      </c>
      <c r="BU9" s="133">
        <v>837005.70171019819</v>
      </c>
      <c r="BV9" s="133"/>
      <c r="BW9" s="133">
        <v>69831.083565384266</v>
      </c>
      <c r="BX9" s="133">
        <v>10308.779999999999</v>
      </c>
    </row>
    <row r="10" spans="1:76" x14ac:dyDescent="0.25">
      <c r="A10" s="302">
        <v>10</v>
      </c>
      <c r="B10" s="302">
        <v>460</v>
      </c>
      <c r="C10" s="324">
        <v>9352012</v>
      </c>
      <c r="D10" s="324" t="s">
        <v>381</v>
      </c>
      <c r="E10" s="325">
        <v>252724</v>
      </c>
      <c r="F10" s="133">
        <v>0</v>
      </c>
      <c r="G10" s="133">
        <v>0</v>
      </c>
      <c r="H10" s="133">
        <v>879.99999999999966</v>
      </c>
      <c r="I10" s="133">
        <v>0</v>
      </c>
      <c r="J10" s="133">
        <v>6354.4186046511622</v>
      </c>
      <c r="K10" s="133">
        <v>0</v>
      </c>
      <c r="L10" s="133">
        <v>1399.9999999999993</v>
      </c>
      <c r="M10" s="133">
        <v>0</v>
      </c>
      <c r="N10" s="133">
        <v>0</v>
      </c>
      <c r="O10" s="133">
        <v>0</v>
      </c>
      <c r="P10" s="133">
        <v>0</v>
      </c>
      <c r="Q10" s="133">
        <v>0</v>
      </c>
      <c r="R10" s="133">
        <v>0</v>
      </c>
      <c r="S10" s="133">
        <v>0</v>
      </c>
      <c r="T10" s="133">
        <v>0</v>
      </c>
      <c r="U10" s="133">
        <v>0</v>
      </c>
      <c r="V10" s="133">
        <v>0</v>
      </c>
      <c r="W10" s="133">
        <v>0</v>
      </c>
      <c r="X10" s="133">
        <v>0</v>
      </c>
      <c r="Y10" s="133">
        <v>0</v>
      </c>
      <c r="Z10" s="133">
        <v>0</v>
      </c>
      <c r="AA10" s="133">
        <v>24631.080598388955</v>
      </c>
      <c r="AB10" s="133">
        <v>0</v>
      </c>
      <c r="AC10" s="133">
        <v>0</v>
      </c>
      <c r="AD10" s="133">
        <v>0</v>
      </c>
      <c r="AE10" s="133">
        <v>110000</v>
      </c>
      <c r="AF10" s="133">
        <v>9646.1949265687581</v>
      </c>
      <c r="AG10" s="133">
        <v>0</v>
      </c>
      <c r="AH10" s="133">
        <v>0</v>
      </c>
      <c r="AI10" s="133">
        <v>7440</v>
      </c>
      <c r="AJ10" s="133">
        <v>0</v>
      </c>
      <c r="AK10" s="133">
        <v>0</v>
      </c>
      <c r="AL10" s="133">
        <v>0</v>
      </c>
      <c r="AM10" s="133">
        <v>0</v>
      </c>
      <c r="AN10" s="133">
        <v>0</v>
      </c>
      <c r="AO10" s="133">
        <v>0</v>
      </c>
      <c r="AP10" s="133">
        <v>0</v>
      </c>
      <c r="AQ10" s="133">
        <v>0</v>
      </c>
      <c r="AR10" s="133">
        <v>252724</v>
      </c>
      <c r="AS10" s="133">
        <v>33265.499203040119</v>
      </c>
      <c r="AT10" s="326">
        <v>127086.19492656876</v>
      </c>
      <c r="AU10" s="133">
        <v>38947.289900714532</v>
      </c>
      <c r="AV10" s="133">
        <v>413075.69412960892</v>
      </c>
      <c r="AW10" s="133">
        <v>413075.69412960892</v>
      </c>
      <c r="AX10" s="133">
        <v>0</v>
      </c>
      <c r="AY10" s="133">
        <v>405635.69412960892</v>
      </c>
      <c r="AZ10" s="327">
        <v>3300</v>
      </c>
      <c r="BA10" s="327">
        <v>303600</v>
      </c>
      <c r="BB10" s="133">
        <v>0</v>
      </c>
      <c r="BC10" s="326">
        <v>0</v>
      </c>
      <c r="BD10" s="326">
        <v>413075.69412960892</v>
      </c>
      <c r="BE10" s="327">
        <v>311040</v>
      </c>
      <c r="BF10" s="133">
        <v>183953.80507343123</v>
      </c>
      <c r="BG10" s="133">
        <v>285989.49920304015</v>
      </c>
      <c r="BH10" s="133">
        <v>3108.5815130765232</v>
      </c>
      <c r="BI10" s="133">
        <v>3062.372235580774</v>
      </c>
      <c r="BJ10" s="328">
        <v>1.5089373185551234E-2</v>
      </c>
      <c r="BK10" s="328">
        <v>-3.5755597628003978E-3</v>
      </c>
      <c r="BL10" s="133">
        <v>-1007.3719348718939</v>
      </c>
      <c r="BM10" s="133">
        <v>412068.32219473703</v>
      </c>
      <c r="BN10" s="133">
        <v>4398.1339368993158</v>
      </c>
      <c r="BO10" s="133" t="s">
        <v>1228</v>
      </c>
      <c r="BP10" s="133">
        <v>4479.0035021167068</v>
      </c>
      <c r="BQ10" s="328">
        <v>1.105223588684412E-2</v>
      </c>
      <c r="BR10" s="133">
        <v>-2446.2800000000002</v>
      </c>
      <c r="BS10" s="133">
        <v>409622.04219473701</v>
      </c>
      <c r="BT10" s="133">
        <v>0</v>
      </c>
      <c r="BU10" s="133">
        <v>409622.04219473701</v>
      </c>
      <c r="BV10" s="133"/>
      <c r="BW10" s="133">
        <v>50653.214389857021</v>
      </c>
      <c r="BX10" s="133">
        <v>-7683.409999999998</v>
      </c>
    </row>
    <row r="11" spans="1:76" x14ac:dyDescent="0.25">
      <c r="A11" s="302">
        <v>11</v>
      </c>
      <c r="B11" s="302">
        <v>466</v>
      </c>
      <c r="C11" s="324">
        <v>9352013</v>
      </c>
      <c r="D11" s="324" t="s">
        <v>385</v>
      </c>
      <c r="E11" s="325">
        <v>796630</v>
      </c>
      <c r="F11" s="133">
        <v>0</v>
      </c>
      <c r="G11" s="133">
        <v>0</v>
      </c>
      <c r="H11" s="133">
        <v>13200.000000000005</v>
      </c>
      <c r="I11" s="133">
        <v>0</v>
      </c>
      <c r="J11" s="133">
        <v>37963.636363636368</v>
      </c>
      <c r="K11" s="133">
        <v>0</v>
      </c>
      <c r="L11" s="133">
        <v>200.00000000000026</v>
      </c>
      <c r="M11" s="133">
        <v>0</v>
      </c>
      <c r="N11" s="133">
        <v>360.00000000000045</v>
      </c>
      <c r="O11" s="133">
        <v>0</v>
      </c>
      <c r="P11" s="133">
        <v>0</v>
      </c>
      <c r="Q11" s="133">
        <v>0</v>
      </c>
      <c r="R11" s="133">
        <v>0</v>
      </c>
      <c r="S11" s="133">
        <v>0</v>
      </c>
      <c r="T11" s="133">
        <v>0</v>
      </c>
      <c r="U11" s="133">
        <v>0</v>
      </c>
      <c r="V11" s="133">
        <v>0</v>
      </c>
      <c r="W11" s="133">
        <v>0</v>
      </c>
      <c r="X11" s="133">
        <v>1214.227642276423</v>
      </c>
      <c r="Y11" s="133">
        <v>0</v>
      </c>
      <c r="Z11" s="133">
        <v>0</v>
      </c>
      <c r="AA11" s="133">
        <v>70871.510313338717</v>
      </c>
      <c r="AB11" s="133">
        <v>0</v>
      </c>
      <c r="AC11" s="133">
        <v>0</v>
      </c>
      <c r="AD11" s="133">
        <v>0</v>
      </c>
      <c r="AE11" s="133">
        <v>110000</v>
      </c>
      <c r="AF11" s="133">
        <v>0</v>
      </c>
      <c r="AG11" s="133">
        <v>0</v>
      </c>
      <c r="AH11" s="133">
        <v>0</v>
      </c>
      <c r="AI11" s="133">
        <v>15627</v>
      </c>
      <c r="AJ11" s="133">
        <v>0</v>
      </c>
      <c r="AK11" s="133">
        <v>0</v>
      </c>
      <c r="AL11" s="133">
        <v>0</v>
      </c>
      <c r="AM11" s="133">
        <v>0</v>
      </c>
      <c r="AN11" s="133">
        <v>0</v>
      </c>
      <c r="AO11" s="133">
        <v>0</v>
      </c>
      <c r="AP11" s="133">
        <v>0</v>
      </c>
      <c r="AQ11" s="133">
        <v>0</v>
      </c>
      <c r="AR11" s="133">
        <v>796630</v>
      </c>
      <c r="AS11" s="133">
        <v>123809.37431925151</v>
      </c>
      <c r="AT11" s="326">
        <v>125627</v>
      </c>
      <c r="AU11" s="133">
        <v>106732.32849515691</v>
      </c>
      <c r="AV11" s="133">
        <v>1046066.3743192515</v>
      </c>
      <c r="AW11" s="133">
        <v>1046066.3743192515</v>
      </c>
      <c r="AX11" s="133">
        <v>0</v>
      </c>
      <c r="AY11" s="133">
        <v>1030439.3743192515</v>
      </c>
      <c r="AZ11" s="327">
        <v>3300</v>
      </c>
      <c r="BA11" s="327">
        <v>957000</v>
      </c>
      <c r="BB11" s="133">
        <v>0</v>
      </c>
      <c r="BC11" s="326">
        <v>0</v>
      </c>
      <c r="BD11" s="326">
        <v>1046066.3743192515</v>
      </c>
      <c r="BE11" s="327">
        <v>972627</v>
      </c>
      <c r="BF11" s="133">
        <v>847000</v>
      </c>
      <c r="BG11" s="133">
        <v>920439.37431925151</v>
      </c>
      <c r="BH11" s="133">
        <v>3173.9288769629361</v>
      </c>
      <c r="BI11" s="133">
        <v>2995.6903485049834</v>
      </c>
      <c r="BJ11" s="328">
        <v>5.9498315153601808E-2</v>
      </c>
      <c r="BK11" s="328">
        <v>-1.4098649360819299E-2</v>
      </c>
      <c r="BL11" s="133">
        <v>-12248.204466977075</v>
      </c>
      <c r="BM11" s="133">
        <v>1033818.1698522745</v>
      </c>
      <c r="BN11" s="133">
        <v>3511.00403397336</v>
      </c>
      <c r="BO11" s="133" t="s">
        <v>1228</v>
      </c>
      <c r="BP11" s="133">
        <v>3564.8902408699118</v>
      </c>
      <c r="BQ11" s="328">
        <v>4.9071643594646774E-2</v>
      </c>
      <c r="BR11" s="133">
        <v>-7711.1</v>
      </c>
      <c r="BS11" s="133">
        <v>1026107.0698522745</v>
      </c>
      <c r="BT11" s="133">
        <v>0</v>
      </c>
      <c r="BU11" s="133">
        <v>1026107.0698522745</v>
      </c>
      <c r="BV11" s="133"/>
      <c r="BW11" s="133">
        <v>151547.98708691821</v>
      </c>
      <c r="BX11" s="133">
        <v>22966.03</v>
      </c>
    </row>
    <row r="12" spans="1:76" x14ac:dyDescent="0.25">
      <c r="A12" s="302">
        <v>12</v>
      </c>
      <c r="B12" s="302">
        <v>467</v>
      </c>
      <c r="C12" s="324">
        <v>9352015</v>
      </c>
      <c r="D12" s="324" t="s">
        <v>386</v>
      </c>
      <c r="E12" s="325">
        <v>291182</v>
      </c>
      <c r="F12" s="133">
        <v>0</v>
      </c>
      <c r="G12" s="133">
        <v>0</v>
      </c>
      <c r="H12" s="133">
        <v>3519.9999999999982</v>
      </c>
      <c r="I12" s="133">
        <v>0</v>
      </c>
      <c r="J12" s="133">
        <v>4953.461538461539</v>
      </c>
      <c r="K12" s="133">
        <v>0</v>
      </c>
      <c r="L12" s="133">
        <v>199.99999999999991</v>
      </c>
      <c r="M12" s="133">
        <v>0</v>
      </c>
      <c r="N12" s="133">
        <v>720.00000000000045</v>
      </c>
      <c r="O12" s="133">
        <v>389.99999999999983</v>
      </c>
      <c r="P12" s="133">
        <v>0</v>
      </c>
      <c r="Q12" s="133">
        <v>0</v>
      </c>
      <c r="R12" s="133">
        <v>0</v>
      </c>
      <c r="S12" s="133">
        <v>0</v>
      </c>
      <c r="T12" s="133">
        <v>0</v>
      </c>
      <c r="U12" s="133">
        <v>0</v>
      </c>
      <c r="V12" s="133">
        <v>0</v>
      </c>
      <c r="W12" s="133">
        <v>0</v>
      </c>
      <c r="X12" s="133">
        <v>0</v>
      </c>
      <c r="Y12" s="133">
        <v>0</v>
      </c>
      <c r="Z12" s="133">
        <v>0</v>
      </c>
      <c r="AA12" s="133">
        <v>9661.8108738781102</v>
      </c>
      <c r="AB12" s="133">
        <v>0</v>
      </c>
      <c r="AC12" s="133">
        <v>0</v>
      </c>
      <c r="AD12" s="133">
        <v>0</v>
      </c>
      <c r="AE12" s="133">
        <v>110000</v>
      </c>
      <c r="AF12" s="133">
        <v>7309.7463284379164</v>
      </c>
      <c r="AG12" s="133">
        <v>0</v>
      </c>
      <c r="AH12" s="133">
        <v>0</v>
      </c>
      <c r="AI12" s="133">
        <v>4706.46</v>
      </c>
      <c r="AJ12" s="133">
        <v>0</v>
      </c>
      <c r="AK12" s="133">
        <v>0</v>
      </c>
      <c r="AL12" s="133">
        <v>0</v>
      </c>
      <c r="AM12" s="133">
        <v>0</v>
      </c>
      <c r="AN12" s="133">
        <v>0</v>
      </c>
      <c r="AO12" s="133">
        <v>0</v>
      </c>
      <c r="AP12" s="133">
        <v>0</v>
      </c>
      <c r="AQ12" s="133">
        <v>0</v>
      </c>
      <c r="AR12" s="133">
        <v>291182</v>
      </c>
      <c r="AS12" s="133">
        <v>19445.272412339647</v>
      </c>
      <c r="AT12" s="326">
        <v>122016.20632843793</v>
      </c>
      <c r="AU12" s="133">
        <v>24552.541643108878</v>
      </c>
      <c r="AV12" s="133">
        <v>432643.47874077759</v>
      </c>
      <c r="AW12" s="133">
        <v>432643.47874077759</v>
      </c>
      <c r="AX12" s="133">
        <v>0</v>
      </c>
      <c r="AY12" s="133">
        <v>427937.01874077757</v>
      </c>
      <c r="AZ12" s="327">
        <v>3300</v>
      </c>
      <c r="BA12" s="327">
        <v>349800</v>
      </c>
      <c r="BB12" s="133">
        <v>0</v>
      </c>
      <c r="BC12" s="326">
        <v>0</v>
      </c>
      <c r="BD12" s="326">
        <v>432643.47874077759</v>
      </c>
      <c r="BE12" s="327">
        <v>354506.46</v>
      </c>
      <c r="BF12" s="133">
        <v>232490.2536715621</v>
      </c>
      <c r="BG12" s="133">
        <v>310627.27241233963</v>
      </c>
      <c r="BH12" s="133">
        <v>2930.4459661541473</v>
      </c>
      <c r="BI12" s="133">
        <v>3095.4379244910674</v>
      </c>
      <c r="BJ12" s="328">
        <v>-5.3301653065469586E-2</v>
      </c>
      <c r="BK12" s="328">
        <v>3.8301653065469586E-2</v>
      </c>
      <c r="BL12" s="133">
        <v>12567.401283772735</v>
      </c>
      <c r="BM12" s="133">
        <v>445210.88002455031</v>
      </c>
      <c r="BN12" s="133">
        <v>4155.7020757033042</v>
      </c>
      <c r="BO12" s="133" t="s">
        <v>1228</v>
      </c>
      <c r="BP12" s="133">
        <v>4200.1026417410403</v>
      </c>
      <c r="BQ12" s="328">
        <v>-1.1530032156627401E-2</v>
      </c>
      <c r="BR12" s="133">
        <v>-2818.54</v>
      </c>
      <c r="BS12" s="133">
        <v>442392.34002455033</v>
      </c>
      <c r="BT12" s="133">
        <v>0</v>
      </c>
      <c r="BU12" s="133">
        <v>442392.34002455033</v>
      </c>
      <c r="BV12" s="133"/>
      <c r="BW12" s="133">
        <v>163983.48588831886</v>
      </c>
      <c r="BX12" s="133">
        <v>18980.07</v>
      </c>
    </row>
    <row r="13" spans="1:76" x14ac:dyDescent="0.25">
      <c r="A13" s="302">
        <v>13</v>
      </c>
      <c r="B13" s="302">
        <v>508</v>
      </c>
      <c r="C13" s="324">
        <v>9352016</v>
      </c>
      <c r="D13" s="324" t="s">
        <v>666</v>
      </c>
      <c r="E13" s="325">
        <v>322085.75</v>
      </c>
      <c r="F13" s="133">
        <v>0</v>
      </c>
      <c r="G13" s="133">
        <v>0</v>
      </c>
      <c r="H13" s="133">
        <v>5669.230769230775</v>
      </c>
      <c r="I13" s="133">
        <v>0</v>
      </c>
      <c r="J13" s="133">
        <v>7400.454545454546</v>
      </c>
      <c r="K13" s="133">
        <v>0</v>
      </c>
      <c r="L13" s="133">
        <v>515.38461538461593</v>
      </c>
      <c r="M13" s="133">
        <v>0</v>
      </c>
      <c r="N13" s="133">
        <v>6957.692307692314</v>
      </c>
      <c r="O13" s="133">
        <v>0</v>
      </c>
      <c r="P13" s="133">
        <v>0</v>
      </c>
      <c r="Q13" s="133">
        <v>0</v>
      </c>
      <c r="R13" s="133">
        <v>0</v>
      </c>
      <c r="S13" s="133">
        <v>0</v>
      </c>
      <c r="T13" s="133">
        <v>0</v>
      </c>
      <c r="U13" s="133">
        <v>0</v>
      </c>
      <c r="V13" s="133">
        <v>0</v>
      </c>
      <c r="W13" s="133">
        <v>0</v>
      </c>
      <c r="X13" s="133">
        <v>2663.9889705882333</v>
      </c>
      <c r="Y13" s="133">
        <v>0</v>
      </c>
      <c r="Z13" s="133">
        <v>0</v>
      </c>
      <c r="AA13" s="133">
        <v>14111.154749999982</v>
      </c>
      <c r="AB13" s="133">
        <v>0</v>
      </c>
      <c r="AC13" s="133">
        <v>0</v>
      </c>
      <c r="AD13" s="133">
        <v>0</v>
      </c>
      <c r="AE13" s="133">
        <v>110000</v>
      </c>
      <c r="AF13" s="133">
        <v>0</v>
      </c>
      <c r="AG13" s="133">
        <v>0</v>
      </c>
      <c r="AH13" s="133">
        <v>0</v>
      </c>
      <c r="AI13" s="133">
        <v>38947</v>
      </c>
      <c r="AJ13" s="133">
        <v>0</v>
      </c>
      <c r="AK13" s="133">
        <v>0</v>
      </c>
      <c r="AL13" s="133">
        <v>0</v>
      </c>
      <c r="AM13" s="133">
        <v>0</v>
      </c>
      <c r="AN13" s="133">
        <v>0</v>
      </c>
      <c r="AO13" s="133">
        <v>0</v>
      </c>
      <c r="AP13" s="133">
        <v>0</v>
      </c>
      <c r="AQ13" s="133">
        <v>0</v>
      </c>
      <c r="AR13" s="133">
        <v>322085.75</v>
      </c>
      <c r="AS13" s="133">
        <v>37317.905958350464</v>
      </c>
      <c r="AT13" s="326">
        <v>148947</v>
      </c>
      <c r="AU13" s="133">
        <v>34381.53586888111</v>
      </c>
      <c r="AV13" s="133">
        <v>508350.65595835046</v>
      </c>
      <c r="AW13" s="133">
        <v>508350.65595835046</v>
      </c>
      <c r="AX13" s="133">
        <v>0</v>
      </c>
      <c r="AY13" s="133">
        <v>469403.65595835046</v>
      </c>
      <c r="AZ13" s="327">
        <v>3300</v>
      </c>
      <c r="BA13" s="327">
        <v>386925</v>
      </c>
      <c r="BB13" s="133">
        <v>0</v>
      </c>
      <c r="BC13" s="326">
        <v>0</v>
      </c>
      <c r="BD13" s="326">
        <v>508350.65595835046</v>
      </c>
      <c r="BE13" s="327">
        <v>425872</v>
      </c>
      <c r="BF13" s="133">
        <v>276925</v>
      </c>
      <c r="BG13" s="133">
        <v>359403.65595835046</v>
      </c>
      <c r="BH13" s="133">
        <v>3065.2763834400894</v>
      </c>
      <c r="BI13" s="133">
        <v>3215.5346</v>
      </c>
      <c r="BJ13" s="328">
        <v>-4.6728844578413364E-2</v>
      </c>
      <c r="BK13" s="328">
        <v>3.1728844578413365E-2</v>
      </c>
      <c r="BL13" s="133">
        <v>11962.454413899515</v>
      </c>
      <c r="BM13" s="133">
        <v>520313.11037224997</v>
      </c>
      <c r="BN13" s="133">
        <v>4105.4678923006395</v>
      </c>
      <c r="BO13" s="133" t="s">
        <v>1228</v>
      </c>
      <c r="BP13" s="133">
        <v>4437.6384679936027</v>
      </c>
      <c r="BQ13" s="328">
        <v>-0.16930238657385399</v>
      </c>
      <c r="BR13" s="133">
        <v>-3117.6774999999998</v>
      </c>
      <c r="BS13" s="133">
        <v>517195.43287224998</v>
      </c>
      <c r="BT13" s="133">
        <v>0</v>
      </c>
      <c r="BU13" s="133">
        <v>517195.43287224998</v>
      </c>
      <c r="BV13" s="133"/>
      <c r="BW13" s="133">
        <v>106532.70807692321</v>
      </c>
      <c r="BX13" s="133">
        <v>0</v>
      </c>
    </row>
    <row r="14" spans="1:76" x14ac:dyDescent="0.25">
      <c r="A14" s="302">
        <v>14</v>
      </c>
      <c r="B14" s="302">
        <v>479</v>
      </c>
      <c r="C14" s="324">
        <v>9352020</v>
      </c>
      <c r="D14" s="324" t="s">
        <v>395</v>
      </c>
      <c r="E14" s="325">
        <v>571376</v>
      </c>
      <c r="F14" s="133">
        <v>0</v>
      </c>
      <c r="G14" s="133">
        <v>0</v>
      </c>
      <c r="H14" s="133">
        <v>1759.9999999999973</v>
      </c>
      <c r="I14" s="133">
        <v>0</v>
      </c>
      <c r="J14" s="133">
        <v>4470.4477611940292</v>
      </c>
      <c r="K14" s="133">
        <v>0</v>
      </c>
      <c r="L14" s="133">
        <v>200.00000000000009</v>
      </c>
      <c r="M14" s="133">
        <v>0</v>
      </c>
      <c r="N14" s="133">
        <v>0</v>
      </c>
      <c r="O14" s="133">
        <v>0</v>
      </c>
      <c r="P14" s="133">
        <v>0</v>
      </c>
      <c r="Q14" s="133">
        <v>0</v>
      </c>
      <c r="R14" s="133">
        <v>0</v>
      </c>
      <c r="S14" s="133">
        <v>0</v>
      </c>
      <c r="T14" s="133">
        <v>0</v>
      </c>
      <c r="U14" s="133">
        <v>0</v>
      </c>
      <c r="V14" s="133">
        <v>0</v>
      </c>
      <c r="W14" s="133">
        <v>0</v>
      </c>
      <c r="X14" s="133">
        <v>601.797752808989</v>
      </c>
      <c r="Y14" s="133">
        <v>0</v>
      </c>
      <c r="Z14" s="133">
        <v>0</v>
      </c>
      <c r="AA14" s="133">
        <v>44736.209561336022</v>
      </c>
      <c r="AB14" s="133">
        <v>0</v>
      </c>
      <c r="AC14" s="133">
        <v>0</v>
      </c>
      <c r="AD14" s="133">
        <v>0</v>
      </c>
      <c r="AE14" s="133">
        <v>110000</v>
      </c>
      <c r="AF14" s="133">
        <v>0</v>
      </c>
      <c r="AG14" s="133">
        <v>0</v>
      </c>
      <c r="AH14" s="133">
        <v>0</v>
      </c>
      <c r="AI14" s="133">
        <v>18035.849999999999</v>
      </c>
      <c r="AJ14" s="133">
        <v>0</v>
      </c>
      <c r="AK14" s="133">
        <v>0</v>
      </c>
      <c r="AL14" s="133">
        <v>0</v>
      </c>
      <c r="AM14" s="133">
        <v>0</v>
      </c>
      <c r="AN14" s="133">
        <v>0</v>
      </c>
      <c r="AO14" s="133">
        <v>0</v>
      </c>
      <c r="AP14" s="133">
        <v>0</v>
      </c>
      <c r="AQ14" s="133">
        <v>0</v>
      </c>
      <c r="AR14" s="133">
        <v>571376</v>
      </c>
      <c r="AS14" s="133">
        <v>51768.455075339036</v>
      </c>
      <c r="AT14" s="326">
        <v>128035.85</v>
      </c>
      <c r="AU14" s="133">
        <v>57950.433441933033</v>
      </c>
      <c r="AV14" s="133">
        <v>751180.30507533904</v>
      </c>
      <c r="AW14" s="133">
        <v>751180.30507533904</v>
      </c>
      <c r="AX14" s="133">
        <v>0</v>
      </c>
      <c r="AY14" s="133">
        <v>733144.45507533906</v>
      </c>
      <c r="AZ14" s="327">
        <v>3300</v>
      </c>
      <c r="BA14" s="327">
        <v>686400</v>
      </c>
      <c r="BB14" s="133">
        <v>0</v>
      </c>
      <c r="BC14" s="326">
        <v>0</v>
      </c>
      <c r="BD14" s="326">
        <v>751180.30507533904</v>
      </c>
      <c r="BE14" s="327">
        <v>704435.85</v>
      </c>
      <c r="BF14" s="133">
        <v>576400</v>
      </c>
      <c r="BG14" s="133">
        <v>623144.45507533906</v>
      </c>
      <c r="BH14" s="133">
        <v>2995.8868032468226</v>
      </c>
      <c r="BI14" s="133">
        <v>2925.4058453201969</v>
      </c>
      <c r="BJ14" s="328">
        <v>2.4092711115408089E-2</v>
      </c>
      <c r="BK14" s="328">
        <v>-5.7089799146537619E-3</v>
      </c>
      <c r="BL14" s="133">
        <v>-3473.8253083338927</v>
      </c>
      <c r="BM14" s="133">
        <v>747706.47976700519</v>
      </c>
      <c r="BN14" s="133">
        <v>3508.0318738798328</v>
      </c>
      <c r="BO14" s="133" t="s">
        <v>1228</v>
      </c>
      <c r="BP14" s="133">
        <v>3594.742691187525</v>
      </c>
      <c r="BQ14" s="328">
        <v>2.1811596044145398E-2</v>
      </c>
      <c r="BR14" s="133">
        <v>-5530.72</v>
      </c>
      <c r="BS14" s="133">
        <v>742175.75976700522</v>
      </c>
      <c r="BT14" s="133">
        <v>0</v>
      </c>
      <c r="BU14" s="133">
        <v>742175.75976700522</v>
      </c>
      <c r="BV14" s="133"/>
      <c r="BW14" s="133">
        <v>63562.816791510209</v>
      </c>
      <c r="BX14" s="133">
        <v>3852.4800000000005</v>
      </c>
    </row>
    <row r="15" spans="1:76" x14ac:dyDescent="0.25">
      <c r="A15" s="302">
        <v>15</v>
      </c>
      <c r="B15" s="302">
        <v>482</v>
      </c>
      <c r="C15" s="324">
        <v>9352021</v>
      </c>
      <c r="D15" s="324" t="s">
        <v>398</v>
      </c>
      <c r="E15" s="325">
        <v>563135</v>
      </c>
      <c r="F15" s="133">
        <v>0</v>
      </c>
      <c r="G15" s="133">
        <v>0</v>
      </c>
      <c r="H15" s="133">
        <v>3519.9999999999959</v>
      </c>
      <c r="I15" s="133">
        <v>0</v>
      </c>
      <c r="J15" s="133">
        <v>14040</v>
      </c>
      <c r="K15" s="133">
        <v>0</v>
      </c>
      <c r="L15" s="133">
        <v>599.99999999999943</v>
      </c>
      <c r="M15" s="133">
        <v>0</v>
      </c>
      <c r="N15" s="133">
        <v>0</v>
      </c>
      <c r="O15" s="133">
        <v>0</v>
      </c>
      <c r="P15" s="133">
        <v>0</v>
      </c>
      <c r="Q15" s="133">
        <v>0</v>
      </c>
      <c r="R15" s="133">
        <v>0</v>
      </c>
      <c r="S15" s="133">
        <v>0</v>
      </c>
      <c r="T15" s="133">
        <v>0</v>
      </c>
      <c r="U15" s="133">
        <v>0</v>
      </c>
      <c r="V15" s="133">
        <v>0</v>
      </c>
      <c r="W15" s="133">
        <v>0</v>
      </c>
      <c r="X15" s="133">
        <v>1206.5714285714257</v>
      </c>
      <c r="Y15" s="133">
        <v>0</v>
      </c>
      <c r="Z15" s="133">
        <v>0</v>
      </c>
      <c r="AA15" s="133">
        <v>37655.058237233767</v>
      </c>
      <c r="AB15" s="133">
        <v>0</v>
      </c>
      <c r="AC15" s="133">
        <v>0</v>
      </c>
      <c r="AD15" s="133">
        <v>0</v>
      </c>
      <c r="AE15" s="133">
        <v>110000</v>
      </c>
      <c r="AF15" s="133">
        <v>0</v>
      </c>
      <c r="AG15" s="133">
        <v>0</v>
      </c>
      <c r="AH15" s="133">
        <v>0</v>
      </c>
      <c r="AI15" s="133">
        <v>11426.73</v>
      </c>
      <c r="AJ15" s="133">
        <v>0</v>
      </c>
      <c r="AK15" s="133">
        <v>0</v>
      </c>
      <c r="AL15" s="133">
        <v>0</v>
      </c>
      <c r="AM15" s="133">
        <v>0</v>
      </c>
      <c r="AN15" s="133">
        <v>0</v>
      </c>
      <c r="AO15" s="133">
        <v>0</v>
      </c>
      <c r="AP15" s="133">
        <v>0</v>
      </c>
      <c r="AQ15" s="133">
        <v>0</v>
      </c>
      <c r="AR15" s="133">
        <v>563135</v>
      </c>
      <c r="AS15" s="133">
        <v>57021.629665805187</v>
      </c>
      <c r="AT15" s="326">
        <v>121426.73</v>
      </c>
      <c r="AU15" s="133">
        <v>56734.058237233767</v>
      </c>
      <c r="AV15" s="133">
        <v>741583.35966580512</v>
      </c>
      <c r="AW15" s="133">
        <v>741583.35966580524</v>
      </c>
      <c r="AX15" s="133">
        <v>0</v>
      </c>
      <c r="AY15" s="133">
        <v>730156.62966580514</v>
      </c>
      <c r="AZ15" s="327">
        <v>3300</v>
      </c>
      <c r="BA15" s="327">
        <v>676500</v>
      </c>
      <c r="BB15" s="133">
        <v>0</v>
      </c>
      <c r="BC15" s="326">
        <v>0</v>
      </c>
      <c r="BD15" s="326">
        <v>741583.35966580512</v>
      </c>
      <c r="BE15" s="327">
        <v>687926.73</v>
      </c>
      <c r="BF15" s="133">
        <v>566500</v>
      </c>
      <c r="BG15" s="133">
        <v>620156.62966580514</v>
      </c>
      <c r="BH15" s="133">
        <v>3025.1542910527082</v>
      </c>
      <c r="BI15" s="133">
        <v>2908.0197772277229</v>
      </c>
      <c r="BJ15" s="328">
        <v>4.0279820220704331E-2</v>
      </c>
      <c r="BK15" s="328">
        <v>-9.5446578637138329E-3</v>
      </c>
      <c r="BL15" s="133">
        <v>-5689.9910360831464</v>
      </c>
      <c r="BM15" s="133">
        <v>735893.36862972192</v>
      </c>
      <c r="BN15" s="133">
        <v>3533.9836030718143</v>
      </c>
      <c r="BO15" s="133" t="s">
        <v>1228</v>
      </c>
      <c r="BP15" s="133">
        <v>3589.7237494132778</v>
      </c>
      <c r="BQ15" s="328">
        <v>2.8037103204770819E-2</v>
      </c>
      <c r="BR15" s="133">
        <v>-5450.95</v>
      </c>
      <c r="BS15" s="133">
        <v>730442.41862972197</v>
      </c>
      <c r="BT15" s="133">
        <v>0</v>
      </c>
      <c r="BU15" s="133">
        <v>730442.41862972197</v>
      </c>
      <c r="BV15" s="133"/>
      <c r="BW15" s="133">
        <v>128586.45775706577</v>
      </c>
      <c r="BX15" s="133">
        <v>38428</v>
      </c>
    </row>
    <row r="16" spans="1:76" x14ac:dyDescent="0.25">
      <c r="A16" s="302">
        <v>16</v>
      </c>
      <c r="B16" s="302">
        <v>499</v>
      </c>
      <c r="C16" s="324">
        <v>9352026</v>
      </c>
      <c r="D16" s="324" t="s">
        <v>409</v>
      </c>
      <c r="E16" s="325">
        <v>563135</v>
      </c>
      <c r="F16" s="133">
        <v>0</v>
      </c>
      <c r="G16" s="133">
        <v>0</v>
      </c>
      <c r="H16" s="133">
        <v>7480.0000000000018</v>
      </c>
      <c r="I16" s="133">
        <v>0</v>
      </c>
      <c r="J16" s="133">
        <v>20294.999999999996</v>
      </c>
      <c r="K16" s="133">
        <v>0</v>
      </c>
      <c r="L16" s="133">
        <v>0</v>
      </c>
      <c r="M16" s="133">
        <v>0</v>
      </c>
      <c r="N16" s="133">
        <v>0</v>
      </c>
      <c r="O16" s="133">
        <v>0</v>
      </c>
      <c r="P16" s="133">
        <v>0</v>
      </c>
      <c r="Q16" s="133">
        <v>0</v>
      </c>
      <c r="R16" s="133">
        <v>0</v>
      </c>
      <c r="S16" s="133">
        <v>0</v>
      </c>
      <c r="T16" s="133">
        <v>0</v>
      </c>
      <c r="U16" s="133">
        <v>0</v>
      </c>
      <c r="V16" s="133">
        <v>0</v>
      </c>
      <c r="W16" s="133">
        <v>0</v>
      </c>
      <c r="X16" s="133">
        <v>0</v>
      </c>
      <c r="Y16" s="133">
        <v>0</v>
      </c>
      <c r="Z16" s="133">
        <v>0</v>
      </c>
      <c r="AA16" s="133">
        <v>51390.732392633021</v>
      </c>
      <c r="AB16" s="133">
        <v>0</v>
      </c>
      <c r="AC16" s="133">
        <v>0</v>
      </c>
      <c r="AD16" s="133">
        <v>0</v>
      </c>
      <c r="AE16" s="133">
        <v>110000</v>
      </c>
      <c r="AF16" s="133">
        <v>0</v>
      </c>
      <c r="AG16" s="133">
        <v>0</v>
      </c>
      <c r="AH16" s="133">
        <v>0</v>
      </c>
      <c r="AI16" s="133">
        <v>16012.2</v>
      </c>
      <c r="AJ16" s="133">
        <v>0</v>
      </c>
      <c r="AK16" s="133">
        <v>0</v>
      </c>
      <c r="AL16" s="133">
        <v>0</v>
      </c>
      <c r="AM16" s="133">
        <v>0</v>
      </c>
      <c r="AN16" s="133">
        <v>0</v>
      </c>
      <c r="AO16" s="133">
        <v>0</v>
      </c>
      <c r="AP16" s="133">
        <v>0</v>
      </c>
      <c r="AQ16" s="133">
        <v>0</v>
      </c>
      <c r="AR16" s="133">
        <v>563135</v>
      </c>
      <c r="AS16" s="133">
        <v>79165.732392633014</v>
      </c>
      <c r="AT16" s="326">
        <v>126012.2</v>
      </c>
      <c r="AU16" s="133">
        <v>75277.232392633014</v>
      </c>
      <c r="AV16" s="133">
        <v>768312.93239263294</v>
      </c>
      <c r="AW16" s="133">
        <v>768312.93239263294</v>
      </c>
      <c r="AX16" s="133">
        <v>0</v>
      </c>
      <c r="AY16" s="133">
        <v>752300.73239263298</v>
      </c>
      <c r="AZ16" s="327">
        <v>3300</v>
      </c>
      <c r="BA16" s="327">
        <v>676500</v>
      </c>
      <c r="BB16" s="133">
        <v>0</v>
      </c>
      <c r="BC16" s="326">
        <v>0</v>
      </c>
      <c r="BD16" s="326">
        <v>768312.93239263294</v>
      </c>
      <c r="BE16" s="327">
        <v>692512.2</v>
      </c>
      <c r="BF16" s="133">
        <v>566500</v>
      </c>
      <c r="BG16" s="133">
        <v>642300.73239263298</v>
      </c>
      <c r="BH16" s="133">
        <v>3133.1743043543074</v>
      </c>
      <c r="BI16" s="133">
        <v>2978.2037662921352</v>
      </c>
      <c r="BJ16" s="328">
        <v>5.2034900974929112E-2</v>
      </c>
      <c r="BK16" s="328">
        <v>-1.2330127693138033E-2</v>
      </c>
      <c r="BL16" s="133">
        <v>-7527.9347105861625</v>
      </c>
      <c r="BM16" s="133">
        <v>760784.99768204673</v>
      </c>
      <c r="BN16" s="133">
        <v>3633.0380374733991</v>
      </c>
      <c r="BO16" s="133" t="s">
        <v>1228</v>
      </c>
      <c r="BP16" s="133">
        <v>3711.1463301563253</v>
      </c>
      <c r="BQ16" s="328">
        <v>1.4508118022521943E-2</v>
      </c>
      <c r="BR16" s="133">
        <v>-5450.95</v>
      </c>
      <c r="BS16" s="133">
        <v>755334.04768204677</v>
      </c>
      <c r="BT16" s="133">
        <v>0</v>
      </c>
      <c r="BU16" s="133">
        <v>755334.04768204677</v>
      </c>
      <c r="BV16" s="133"/>
      <c r="BW16" s="133">
        <v>75580.904675520491</v>
      </c>
      <c r="BX16" s="133">
        <v>2775.5299999999988</v>
      </c>
    </row>
    <row r="17" spans="1:76" x14ac:dyDescent="0.25">
      <c r="A17" s="302">
        <v>17</v>
      </c>
      <c r="B17" s="302">
        <v>415</v>
      </c>
      <c r="C17" s="324">
        <v>9352032</v>
      </c>
      <c r="D17" s="324" t="s">
        <v>347</v>
      </c>
      <c r="E17" s="325">
        <v>1035619</v>
      </c>
      <c r="F17" s="133">
        <v>0</v>
      </c>
      <c r="G17" s="133">
        <v>0</v>
      </c>
      <c r="H17" s="133">
        <v>11879.999999999998</v>
      </c>
      <c r="I17" s="133">
        <v>0</v>
      </c>
      <c r="J17" s="133">
        <v>29315.519999999997</v>
      </c>
      <c r="K17" s="133">
        <v>0</v>
      </c>
      <c r="L17" s="133">
        <v>13636.170212765939</v>
      </c>
      <c r="M17" s="133">
        <v>0</v>
      </c>
      <c r="N17" s="133">
        <v>1804.787234042549</v>
      </c>
      <c r="O17" s="133">
        <v>0</v>
      </c>
      <c r="P17" s="133">
        <v>0</v>
      </c>
      <c r="Q17" s="133">
        <v>0</v>
      </c>
      <c r="R17" s="133">
        <v>0</v>
      </c>
      <c r="S17" s="133">
        <v>0</v>
      </c>
      <c r="T17" s="133">
        <v>0</v>
      </c>
      <c r="U17" s="133">
        <v>0</v>
      </c>
      <c r="V17" s="133">
        <v>0</v>
      </c>
      <c r="W17" s="133">
        <v>0</v>
      </c>
      <c r="X17" s="133">
        <v>9187.1451104100943</v>
      </c>
      <c r="Y17" s="133">
        <v>0</v>
      </c>
      <c r="Z17" s="133">
        <v>0</v>
      </c>
      <c r="AA17" s="133">
        <v>82680.02042024878</v>
      </c>
      <c r="AB17" s="133">
        <v>0</v>
      </c>
      <c r="AC17" s="133">
        <v>0</v>
      </c>
      <c r="AD17" s="133">
        <v>0</v>
      </c>
      <c r="AE17" s="133">
        <v>110000</v>
      </c>
      <c r="AF17" s="133">
        <v>0</v>
      </c>
      <c r="AG17" s="133">
        <v>0</v>
      </c>
      <c r="AH17" s="133">
        <v>0</v>
      </c>
      <c r="AI17" s="133">
        <v>21360</v>
      </c>
      <c r="AJ17" s="133">
        <v>0</v>
      </c>
      <c r="AK17" s="133">
        <v>0</v>
      </c>
      <c r="AL17" s="133">
        <v>0</v>
      </c>
      <c r="AM17" s="133">
        <v>0</v>
      </c>
      <c r="AN17" s="133">
        <v>0</v>
      </c>
      <c r="AO17" s="133">
        <v>0</v>
      </c>
      <c r="AP17" s="133">
        <v>0</v>
      </c>
      <c r="AQ17" s="133">
        <v>0</v>
      </c>
      <c r="AR17" s="133">
        <v>1035619</v>
      </c>
      <c r="AS17" s="133">
        <v>148503.64297746736</v>
      </c>
      <c r="AT17" s="326">
        <v>131360</v>
      </c>
      <c r="AU17" s="133">
        <v>120997.25914365302</v>
      </c>
      <c r="AV17" s="133">
        <v>1315482.6429774673</v>
      </c>
      <c r="AW17" s="133">
        <v>1315482.6429774675</v>
      </c>
      <c r="AX17" s="133">
        <v>0</v>
      </c>
      <c r="AY17" s="133">
        <v>1294122.6429774673</v>
      </c>
      <c r="AZ17" s="327">
        <v>3300</v>
      </c>
      <c r="BA17" s="327">
        <v>1244100</v>
      </c>
      <c r="BB17" s="133">
        <v>0</v>
      </c>
      <c r="BC17" s="326">
        <v>0</v>
      </c>
      <c r="BD17" s="326">
        <v>1315482.6429774673</v>
      </c>
      <c r="BE17" s="327">
        <v>1265460</v>
      </c>
      <c r="BF17" s="133">
        <v>1134100</v>
      </c>
      <c r="BG17" s="133">
        <v>1184122.6429774673</v>
      </c>
      <c r="BH17" s="133">
        <v>3140.9088673142369</v>
      </c>
      <c r="BI17" s="133">
        <v>3038.2128024064173</v>
      </c>
      <c r="BJ17" s="328">
        <v>3.3801471979342322E-2</v>
      </c>
      <c r="BK17" s="328">
        <v>-8.009556238458582E-3</v>
      </c>
      <c r="BL17" s="133">
        <v>-9174.195587090202</v>
      </c>
      <c r="BM17" s="133">
        <v>1306308.4473903771</v>
      </c>
      <c r="BN17" s="133">
        <v>3408.3513193378703</v>
      </c>
      <c r="BO17" s="133" t="s">
        <v>1228</v>
      </c>
      <c r="BP17" s="133">
        <v>3465.009144271557</v>
      </c>
      <c r="BQ17" s="328">
        <v>3.0900713592658446E-2</v>
      </c>
      <c r="BR17" s="133">
        <v>-10024.43</v>
      </c>
      <c r="BS17" s="133">
        <v>1296284.0173903771</v>
      </c>
      <c r="BT17" s="133">
        <v>0</v>
      </c>
      <c r="BU17" s="133">
        <v>1296284.0173903771</v>
      </c>
      <c r="BV17" s="133"/>
      <c r="BW17" s="133">
        <v>21462.976230994798</v>
      </c>
      <c r="BX17" s="133">
        <v>3156</v>
      </c>
    </row>
    <row r="18" spans="1:76" x14ac:dyDescent="0.25">
      <c r="A18" s="302">
        <v>18</v>
      </c>
      <c r="B18" s="302">
        <v>424</v>
      </c>
      <c r="C18" s="324">
        <v>9352034</v>
      </c>
      <c r="D18" s="324" t="s">
        <v>355</v>
      </c>
      <c r="E18" s="325">
        <v>917498</v>
      </c>
      <c r="F18" s="133">
        <v>0</v>
      </c>
      <c r="G18" s="133">
        <v>0</v>
      </c>
      <c r="H18" s="133">
        <v>29919.999999999931</v>
      </c>
      <c r="I18" s="133">
        <v>0</v>
      </c>
      <c r="J18" s="133">
        <v>58046.896551724138</v>
      </c>
      <c r="K18" s="133">
        <v>0</v>
      </c>
      <c r="L18" s="133">
        <v>20399.999999999985</v>
      </c>
      <c r="M18" s="133">
        <v>0</v>
      </c>
      <c r="N18" s="133">
        <v>3239.9999999999955</v>
      </c>
      <c r="O18" s="133">
        <v>0</v>
      </c>
      <c r="P18" s="133">
        <v>0</v>
      </c>
      <c r="Q18" s="133">
        <v>0</v>
      </c>
      <c r="R18" s="133">
        <v>0</v>
      </c>
      <c r="S18" s="133">
        <v>0</v>
      </c>
      <c r="T18" s="133">
        <v>0</v>
      </c>
      <c r="U18" s="133">
        <v>0</v>
      </c>
      <c r="V18" s="133">
        <v>0</v>
      </c>
      <c r="W18" s="133">
        <v>0</v>
      </c>
      <c r="X18" s="133">
        <v>8101.9202898550693</v>
      </c>
      <c r="Y18" s="133">
        <v>0</v>
      </c>
      <c r="Z18" s="133">
        <v>0</v>
      </c>
      <c r="AA18" s="133">
        <v>86791.915940096675</v>
      </c>
      <c r="AB18" s="133">
        <v>0</v>
      </c>
      <c r="AC18" s="133">
        <v>0</v>
      </c>
      <c r="AD18" s="133">
        <v>0</v>
      </c>
      <c r="AE18" s="133">
        <v>110000</v>
      </c>
      <c r="AF18" s="133">
        <v>0</v>
      </c>
      <c r="AG18" s="133">
        <v>0</v>
      </c>
      <c r="AH18" s="133">
        <v>0</v>
      </c>
      <c r="AI18" s="133">
        <v>34552</v>
      </c>
      <c r="AJ18" s="133">
        <v>0</v>
      </c>
      <c r="AK18" s="133">
        <v>0</v>
      </c>
      <c r="AL18" s="133">
        <v>0</v>
      </c>
      <c r="AM18" s="133">
        <v>0</v>
      </c>
      <c r="AN18" s="133">
        <v>0</v>
      </c>
      <c r="AO18" s="133">
        <v>0</v>
      </c>
      <c r="AP18" s="133">
        <v>0</v>
      </c>
      <c r="AQ18" s="133">
        <v>0</v>
      </c>
      <c r="AR18" s="133">
        <v>917498</v>
      </c>
      <c r="AS18" s="133">
        <v>206500.73278167582</v>
      </c>
      <c r="AT18" s="326">
        <v>144552</v>
      </c>
      <c r="AU18" s="133">
        <v>152594.36421595869</v>
      </c>
      <c r="AV18" s="133">
        <v>1268550.7327816759</v>
      </c>
      <c r="AW18" s="133">
        <v>1268550.7327816759</v>
      </c>
      <c r="AX18" s="133">
        <v>0</v>
      </c>
      <c r="AY18" s="133">
        <v>1233998.7327816759</v>
      </c>
      <c r="AZ18" s="327">
        <v>3300</v>
      </c>
      <c r="BA18" s="327">
        <v>1102200</v>
      </c>
      <c r="BB18" s="133">
        <v>0</v>
      </c>
      <c r="BC18" s="326">
        <v>0</v>
      </c>
      <c r="BD18" s="326">
        <v>1268550.7327816759</v>
      </c>
      <c r="BE18" s="327">
        <v>1136752</v>
      </c>
      <c r="BF18" s="133">
        <v>992200</v>
      </c>
      <c r="BG18" s="133">
        <v>1123998.7327816759</v>
      </c>
      <c r="BH18" s="133">
        <v>3365.2656670110055</v>
      </c>
      <c r="BI18" s="133">
        <v>3135.9004155487805</v>
      </c>
      <c r="BJ18" s="328">
        <v>7.3141752309786326E-2</v>
      </c>
      <c r="BK18" s="328">
        <v>-1.7331581857224197E-2</v>
      </c>
      <c r="BL18" s="133">
        <v>-18152.93832589448</v>
      </c>
      <c r="BM18" s="133">
        <v>1250397.7944557813</v>
      </c>
      <c r="BN18" s="133">
        <v>3640.2568696280878</v>
      </c>
      <c r="BO18" s="133" t="s">
        <v>1228</v>
      </c>
      <c r="BP18" s="133">
        <v>3743.7059714244951</v>
      </c>
      <c r="BQ18" s="328">
        <v>6.4931696585733611E-2</v>
      </c>
      <c r="BR18" s="133">
        <v>-8881.06</v>
      </c>
      <c r="BS18" s="133">
        <v>1241516.7344557813</v>
      </c>
      <c r="BT18" s="133">
        <v>0</v>
      </c>
      <c r="BU18" s="133">
        <v>1241516.7344557813</v>
      </c>
      <c r="BV18" s="133"/>
      <c r="BW18" s="133">
        <v>-24473.753056420945</v>
      </c>
      <c r="BX18" s="133">
        <v>1446.3600000000001</v>
      </c>
    </row>
    <row r="19" spans="1:76" x14ac:dyDescent="0.25">
      <c r="A19" s="302">
        <v>19</v>
      </c>
      <c r="B19" s="302">
        <v>422</v>
      </c>
      <c r="C19" s="324">
        <v>9352035</v>
      </c>
      <c r="D19" s="324" t="s">
        <v>1229</v>
      </c>
      <c r="E19" s="325">
        <v>472484</v>
      </c>
      <c r="F19" s="133">
        <v>0</v>
      </c>
      <c r="G19" s="133">
        <v>0</v>
      </c>
      <c r="H19" s="133">
        <v>5720</v>
      </c>
      <c r="I19" s="133">
        <v>0</v>
      </c>
      <c r="J19" s="133">
        <v>18576</v>
      </c>
      <c r="K19" s="133">
        <v>0</v>
      </c>
      <c r="L19" s="133">
        <v>6599.9999999999973</v>
      </c>
      <c r="M19" s="133">
        <v>0</v>
      </c>
      <c r="N19" s="133">
        <v>5400</v>
      </c>
      <c r="O19" s="133">
        <v>0</v>
      </c>
      <c r="P19" s="133">
        <v>0</v>
      </c>
      <c r="Q19" s="133">
        <v>0</v>
      </c>
      <c r="R19" s="133">
        <v>0</v>
      </c>
      <c r="S19" s="133">
        <v>0</v>
      </c>
      <c r="T19" s="133">
        <v>0</v>
      </c>
      <c r="U19" s="133">
        <v>0</v>
      </c>
      <c r="V19" s="133">
        <v>0</v>
      </c>
      <c r="W19" s="133">
        <v>0</v>
      </c>
      <c r="X19" s="133">
        <v>6238.0281690140837</v>
      </c>
      <c r="Y19" s="133">
        <v>0</v>
      </c>
      <c r="Z19" s="133">
        <v>0</v>
      </c>
      <c r="AA19" s="133">
        <v>39079.510959507053</v>
      </c>
      <c r="AB19" s="133">
        <v>0</v>
      </c>
      <c r="AC19" s="133">
        <v>0</v>
      </c>
      <c r="AD19" s="133">
        <v>0</v>
      </c>
      <c r="AE19" s="133">
        <v>110000</v>
      </c>
      <c r="AF19" s="133">
        <v>0</v>
      </c>
      <c r="AG19" s="133">
        <v>0</v>
      </c>
      <c r="AH19" s="133">
        <v>0</v>
      </c>
      <c r="AI19" s="133">
        <v>21604.82</v>
      </c>
      <c r="AJ19" s="133">
        <v>0</v>
      </c>
      <c r="AK19" s="133">
        <v>0</v>
      </c>
      <c r="AL19" s="133">
        <v>0</v>
      </c>
      <c r="AM19" s="133">
        <v>0</v>
      </c>
      <c r="AN19" s="133">
        <v>0</v>
      </c>
      <c r="AO19" s="133">
        <v>0</v>
      </c>
      <c r="AP19" s="133">
        <v>0</v>
      </c>
      <c r="AQ19" s="133">
        <v>0</v>
      </c>
      <c r="AR19" s="133">
        <v>472484</v>
      </c>
      <c r="AS19" s="133">
        <v>81613.539128521137</v>
      </c>
      <c r="AT19" s="326">
        <v>131604.82</v>
      </c>
      <c r="AU19" s="133">
        <v>67226.510959507053</v>
      </c>
      <c r="AV19" s="133">
        <v>685702.35912852106</v>
      </c>
      <c r="AW19" s="133">
        <v>685702.35912852106</v>
      </c>
      <c r="AX19" s="133">
        <v>0</v>
      </c>
      <c r="AY19" s="133">
        <v>664097.53912852111</v>
      </c>
      <c r="AZ19" s="327">
        <v>3300</v>
      </c>
      <c r="BA19" s="327">
        <v>567600</v>
      </c>
      <c r="BB19" s="133">
        <v>0</v>
      </c>
      <c r="BC19" s="326">
        <v>0</v>
      </c>
      <c r="BD19" s="326">
        <v>685702.35912852106</v>
      </c>
      <c r="BE19" s="327">
        <v>589204.81999999995</v>
      </c>
      <c r="BF19" s="133">
        <v>457599.99999999994</v>
      </c>
      <c r="BG19" s="133">
        <v>554097.53912852111</v>
      </c>
      <c r="BH19" s="133">
        <v>3221.4973205146575</v>
      </c>
      <c r="BI19" s="133">
        <v>3135.3837239263803</v>
      </c>
      <c r="BJ19" s="328">
        <v>2.7465090135901721E-2</v>
      </c>
      <c r="BK19" s="328">
        <v>-6.5080948004951084E-3</v>
      </c>
      <c r="BL19" s="133">
        <v>-3509.7244159336697</v>
      </c>
      <c r="BM19" s="133">
        <v>682192.63471258734</v>
      </c>
      <c r="BN19" s="133">
        <v>3840.6268297243455</v>
      </c>
      <c r="BO19" s="133" t="s">
        <v>1228</v>
      </c>
      <c r="BP19" s="133">
        <v>3966.2362483289962</v>
      </c>
      <c r="BQ19" s="328">
        <v>2.1639373486812996E-2</v>
      </c>
      <c r="BR19" s="133">
        <v>-4573.4799999999996</v>
      </c>
      <c r="BS19" s="133">
        <v>677619.15471258736</v>
      </c>
      <c r="BT19" s="133">
        <v>0</v>
      </c>
      <c r="BU19" s="133">
        <v>677619.15471258736</v>
      </c>
      <c r="BV19" s="133"/>
      <c r="BW19" s="133">
        <v>66972.301754196524</v>
      </c>
      <c r="BX19" s="133">
        <v>5696.4199999999992</v>
      </c>
    </row>
    <row r="20" spans="1:76" x14ac:dyDescent="0.25">
      <c r="A20" s="302">
        <v>20</v>
      </c>
      <c r="B20" s="302">
        <v>269</v>
      </c>
      <c r="C20" s="324">
        <v>9352037</v>
      </c>
      <c r="D20" s="324" t="s">
        <v>1230</v>
      </c>
      <c r="E20" s="325">
        <v>1035619</v>
      </c>
      <c r="F20" s="133">
        <v>0</v>
      </c>
      <c r="G20" s="133">
        <v>0</v>
      </c>
      <c r="H20" s="133">
        <v>32999.999999999949</v>
      </c>
      <c r="I20" s="133">
        <v>0</v>
      </c>
      <c r="J20" s="133">
        <v>73222.234332425069</v>
      </c>
      <c r="K20" s="133">
        <v>0</v>
      </c>
      <c r="L20" s="133">
        <v>1599.9999999999975</v>
      </c>
      <c r="M20" s="133">
        <v>9599.9999999999854</v>
      </c>
      <c r="N20" s="133">
        <v>29160.000000000062</v>
      </c>
      <c r="O20" s="133">
        <v>57719.999999999964</v>
      </c>
      <c r="P20" s="133">
        <v>7560.0000000000045</v>
      </c>
      <c r="Q20" s="133">
        <v>0</v>
      </c>
      <c r="R20" s="133">
        <v>0</v>
      </c>
      <c r="S20" s="133">
        <v>0</v>
      </c>
      <c r="T20" s="133">
        <v>0</v>
      </c>
      <c r="U20" s="133">
        <v>0</v>
      </c>
      <c r="V20" s="133">
        <v>0</v>
      </c>
      <c r="W20" s="133">
        <v>0</v>
      </c>
      <c r="X20" s="133">
        <v>14516.261682242986</v>
      </c>
      <c r="Y20" s="133">
        <v>0</v>
      </c>
      <c r="Z20" s="133">
        <v>0</v>
      </c>
      <c r="AA20" s="133">
        <v>157224.69776579158</v>
      </c>
      <c r="AB20" s="133">
        <v>0</v>
      </c>
      <c r="AC20" s="133">
        <v>0</v>
      </c>
      <c r="AD20" s="133">
        <v>0</v>
      </c>
      <c r="AE20" s="133">
        <v>110000</v>
      </c>
      <c r="AF20" s="133">
        <v>0</v>
      </c>
      <c r="AG20" s="133">
        <v>0</v>
      </c>
      <c r="AH20" s="133">
        <v>0</v>
      </c>
      <c r="AI20" s="133">
        <v>27065.77</v>
      </c>
      <c r="AJ20" s="133">
        <v>0</v>
      </c>
      <c r="AK20" s="133">
        <v>0</v>
      </c>
      <c r="AL20" s="133">
        <v>0</v>
      </c>
      <c r="AM20" s="133">
        <v>0</v>
      </c>
      <c r="AN20" s="133">
        <v>0</v>
      </c>
      <c r="AO20" s="133">
        <v>0</v>
      </c>
      <c r="AP20" s="133">
        <v>0</v>
      </c>
      <c r="AQ20" s="133">
        <v>0</v>
      </c>
      <c r="AR20" s="133">
        <v>1035619</v>
      </c>
      <c r="AS20" s="133">
        <v>383603.19378045964</v>
      </c>
      <c r="AT20" s="326">
        <v>137065.76999999999</v>
      </c>
      <c r="AU20" s="133">
        <v>273154.81493200408</v>
      </c>
      <c r="AV20" s="133">
        <v>1556287.9637804597</v>
      </c>
      <c r="AW20" s="133">
        <v>1556287.9637804597</v>
      </c>
      <c r="AX20" s="133">
        <v>0</v>
      </c>
      <c r="AY20" s="133">
        <v>1529222.1937804597</v>
      </c>
      <c r="AZ20" s="327">
        <v>3300</v>
      </c>
      <c r="BA20" s="327">
        <v>1244100</v>
      </c>
      <c r="BB20" s="133">
        <v>0</v>
      </c>
      <c r="BC20" s="326">
        <v>0</v>
      </c>
      <c r="BD20" s="326">
        <v>1556287.9637804597</v>
      </c>
      <c r="BE20" s="327">
        <v>1271165.77</v>
      </c>
      <c r="BF20" s="133">
        <v>1134100</v>
      </c>
      <c r="BG20" s="133">
        <v>1419222.1937804597</v>
      </c>
      <c r="BH20" s="133">
        <v>3764.5151028659407</v>
      </c>
      <c r="BI20" s="133">
        <v>4079.2275672316382</v>
      </c>
      <c r="BJ20" s="328">
        <v>-7.7150014108988946E-2</v>
      </c>
      <c r="BK20" s="328">
        <v>6.2150014108988946E-2</v>
      </c>
      <c r="BL20" s="133">
        <v>95578.567173173054</v>
      </c>
      <c r="BM20" s="133">
        <v>1651866.5309536327</v>
      </c>
      <c r="BN20" s="133">
        <v>4309.8163420520759</v>
      </c>
      <c r="BO20" s="133" t="s">
        <v>1228</v>
      </c>
      <c r="BP20" s="133">
        <v>4381.6088354207759</v>
      </c>
      <c r="BQ20" s="328">
        <v>-1.3758283143175398E-2</v>
      </c>
      <c r="BR20" s="133">
        <v>-10024.43</v>
      </c>
      <c r="BS20" s="133">
        <v>1641842.1009536327</v>
      </c>
      <c r="BT20" s="133">
        <v>0</v>
      </c>
      <c r="BU20" s="133">
        <v>1641842.1009536327</v>
      </c>
      <c r="BV20" s="133"/>
      <c r="BW20" s="133">
        <v>379341.24623587285</v>
      </c>
      <c r="BX20" s="133">
        <v>28712.36</v>
      </c>
    </row>
    <row r="21" spans="1:76" x14ac:dyDescent="0.25">
      <c r="A21" s="302">
        <v>21</v>
      </c>
      <c r="B21" s="302">
        <v>417</v>
      </c>
      <c r="C21" s="324">
        <v>9352038</v>
      </c>
      <c r="D21" s="324" t="s">
        <v>349</v>
      </c>
      <c r="E21" s="325">
        <v>631810</v>
      </c>
      <c r="F21" s="133">
        <v>0</v>
      </c>
      <c r="G21" s="133">
        <v>0</v>
      </c>
      <c r="H21" s="133">
        <v>18480.000000000011</v>
      </c>
      <c r="I21" s="133">
        <v>0</v>
      </c>
      <c r="J21" s="133">
        <v>50635.384615384617</v>
      </c>
      <c r="K21" s="133">
        <v>0</v>
      </c>
      <c r="L21" s="133">
        <v>19859.030837004415</v>
      </c>
      <c r="M21" s="133">
        <v>0</v>
      </c>
      <c r="N21" s="133">
        <v>20426.431718061696</v>
      </c>
      <c r="O21" s="133">
        <v>0</v>
      </c>
      <c r="P21" s="133">
        <v>0</v>
      </c>
      <c r="Q21" s="133">
        <v>0</v>
      </c>
      <c r="R21" s="133">
        <v>0</v>
      </c>
      <c r="S21" s="133">
        <v>0</v>
      </c>
      <c r="T21" s="133">
        <v>0</v>
      </c>
      <c r="U21" s="133">
        <v>0</v>
      </c>
      <c r="V21" s="133">
        <v>0</v>
      </c>
      <c r="W21" s="133">
        <v>0</v>
      </c>
      <c r="X21" s="133">
        <v>8839.5522388059708</v>
      </c>
      <c r="Y21" s="133">
        <v>0</v>
      </c>
      <c r="Z21" s="133">
        <v>0</v>
      </c>
      <c r="AA21" s="133">
        <v>70181.097301284302</v>
      </c>
      <c r="AB21" s="133">
        <v>0</v>
      </c>
      <c r="AC21" s="133">
        <v>0</v>
      </c>
      <c r="AD21" s="133">
        <v>0</v>
      </c>
      <c r="AE21" s="133">
        <v>110000</v>
      </c>
      <c r="AF21" s="133">
        <v>0</v>
      </c>
      <c r="AG21" s="133">
        <v>0</v>
      </c>
      <c r="AH21" s="133">
        <v>0</v>
      </c>
      <c r="AI21" s="133">
        <v>15521.08</v>
      </c>
      <c r="AJ21" s="133">
        <v>0</v>
      </c>
      <c r="AK21" s="133">
        <v>0</v>
      </c>
      <c r="AL21" s="133">
        <v>0</v>
      </c>
      <c r="AM21" s="133">
        <v>0</v>
      </c>
      <c r="AN21" s="133">
        <v>0</v>
      </c>
      <c r="AO21" s="133">
        <v>0</v>
      </c>
      <c r="AP21" s="133">
        <v>0</v>
      </c>
      <c r="AQ21" s="133">
        <v>0</v>
      </c>
      <c r="AR21" s="133">
        <v>631810</v>
      </c>
      <c r="AS21" s="133">
        <v>188421.49671054102</v>
      </c>
      <c r="AT21" s="326">
        <v>125521.08</v>
      </c>
      <c r="AU21" s="133">
        <v>134880.52088650968</v>
      </c>
      <c r="AV21" s="133">
        <v>945752.57671054092</v>
      </c>
      <c r="AW21" s="133">
        <v>945752.57671054092</v>
      </c>
      <c r="AX21" s="133">
        <v>0</v>
      </c>
      <c r="AY21" s="133">
        <v>930231.49671054096</v>
      </c>
      <c r="AZ21" s="327">
        <v>3300</v>
      </c>
      <c r="BA21" s="327">
        <v>759000</v>
      </c>
      <c r="BB21" s="133">
        <v>0</v>
      </c>
      <c r="BC21" s="326">
        <v>0</v>
      </c>
      <c r="BD21" s="326">
        <v>945752.57671054092</v>
      </c>
      <c r="BE21" s="327">
        <v>774521.08</v>
      </c>
      <c r="BF21" s="133">
        <v>649000</v>
      </c>
      <c r="BG21" s="133">
        <v>820231.49671054096</v>
      </c>
      <c r="BH21" s="133">
        <v>3566.2238987414826</v>
      </c>
      <c r="BI21" s="133">
        <v>3446.6823011406841</v>
      </c>
      <c r="BJ21" s="328">
        <v>3.4683091493879784E-2</v>
      </c>
      <c r="BK21" s="328">
        <v>-8.2184637406799606E-3</v>
      </c>
      <c r="BL21" s="133">
        <v>-6515.0797090406586</v>
      </c>
      <c r="BM21" s="133">
        <v>939237.49700150022</v>
      </c>
      <c r="BN21" s="133">
        <v>4016.1583347891315</v>
      </c>
      <c r="BO21" s="133" t="s">
        <v>1228</v>
      </c>
      <c r="BP21" s="133">
        <v>4083.6412913108707</v>
      </c>
      <c r="BQ21" s="328">
        <v>4.5624436426437542E-2</v>
      </c>
      <c r="BR21" s="133">
        <v>-6115.7</v>
      </c>
      <c r="BS21" s="133">
        <v>933121.79700150026</v>
      </c>
      <c r="BT21" s="133">
        <v>0</v>
      </c>
      <c r="BU21" s="133">
        <v>933121.79700150026</v>
      </c>
      <c r="BV21" s="133"/>
      <c r="BW21" s="133">
        <v>-7526.1782716629095</v>
      </c>
      <c r="BX21" s="133">
        <v>31953.07</v>
      </c>
    </row>
    <row r="22" spans="1:76" x14ac:dyDescent="0.25">
      <c r="A22" s="302">
        <v>22</v>
      </c>
      <c r="B22" s="302">
        <v>239</v>
      </c>
      <c r="C22" s="324">
        <v>9352042</v>
      </c>
      <c r="D22" s="324" t="s">
        <v>260</v>
      </c>
      <c r="E22" s="325">
        <v>1392729</v>
      </c>
      <c r="F22" s="133">
        <v>0</v>
      </c>
      <c r="G22" s="133">
        <v>0</v>
      </c>
      <c r="H22" s="133">
        <v>15399.999999999996</v>
      </c>
      <c r="I22" s="133">
        <v>0</v>
      </c>
      <c r="J22" s="133">
        <v>33696</v>
      </c>
      <c r="K22" s="133">
        <v>0</v>
      </c>
      <c r="L22" s="133">
        <v>19199.999999999949</v>
      </c>
      <c r="M22" s="133">
        <v>0</v>
      </c>
      <c r="N22" s="133">
        <v>359.99999999999937</v>
      </c>
      <c r="O22" s="133">
        <v>389.99999999999937</v>
      </c>
      <c r="P22" s="133">
        <v>0</v>
      </c>
      <c r="Q22" s="133">
        <v>0</v>
      </c>
      <c r="R22" s="133">
        <v>0</v>
      </c>
      <c r="S22" s="133">
        <v>0</v>
      </c>
      <c r="T22" s="133">
        <v>0</v>
      </c>
      <c r="U22" s="133">
        <v>0</v>
      </c>
      <c r="V22" s="133">
        <v>0</v>
      </c>
      <c r="W22" s="133">
        <v>0</v>
      </c>
      <c r="X22" s="133">
        <v>4600.9691629955842</v>
      </c>
      <c r="Y22" s="133">
        <v>0</v>
      </c>
      <c r="Z22" s="133">
        <v>0</v>
      </c>
      <c r="AA22" s="133">
        <v>72180.214215510176</v>
      </c>
      <c r="AB22" s="133">
        <v>0</v>
      </c>
      <c r="AC22" s="133">
        <v>0</v>
      </c>
      <c r="AD22" s="133">
        <v>0</v>
      </c>
      <c r="AE22" s="133">
        <v>110000</v>
      </c>
      <c r="AF22" s="133">
        <v>0</v>
      </c>
      <c r="AG22" s="133">
        <v>0</v>
      </c>
      <c r="AH22" s="133">
        <v>0</v>
      </c>
      <c r="AI22" s="133">
        <v>38700.5</v>
      </c>
      <c r="AJ22" s="133">
        <v>0</v>
      </c>
      <c r="AK22" s="133">
        <v>0</v>
      </c>
      <c r="AL22" s="133">
        <v>0</v>
      </c>
      <c r="AM22" s="133">
        <v>0</v>
      </c>
      <c r="AN22" s="133">
        <v>0</v>
      </c>
      <c r="AO22" s="133">
        <v>0</v>
      </c>
      <c r="AP22" s="133">
        <v>0</v>
      </c>
      <c r="AQ22" s="133">
        <v>0</v>
      </c>
      <c r="AR22" s="133">
        <v>1392729</v>
      </c>
      <c r="AS22" s="133">
        <v>145827.1833785057</v>
      </c>
      <c r="AT22" s="326">
        <v>148700.5</v>
      </c>
      <c r="AU22" s="133">
        <v>116702.21421551015</v>
      </c>
      <c r="AV22" s="133">
        <v>1687256.6833785058</v>
      </c>
      <c r="AW22" s="133">
        <v>1687256.683378506</v>
      </c>
      <c r="AX22" s="133">
        <v>0</v>
      </c>
      <c r="AY22" s="133">
        <v>1648556.1833785058</v>
      </c>
      <c r="AZ22" s="327">
        <v>3300</v>
      </c>
      <c r="BA22" s="327">
        <v>1673100</v>
      </c>
      <c r="BB22" s="133">
        <v>24543.816621494247</v>
      </c>
      <c r="BC22" s="326">
        <v>0</v>
      </c>
      <c r="BD22" s="326">
        <v>1711800.5</v>
      </c>
      <c r="BE22" s="327">
        <v>1711800.5</v>
      </c>
      <c r="BF22" s="133">
        <v>1563100</v>
      </c>
      <c r="BG22" s="133">
        <v>1563100</v>
      </c>
      <c r="BH22" s="133">
        <v>3083.0374753451679</v>
      </c>
      <c r="BI22" s="133">
        <v>2885.7553973128597</v>
      </c>
      <c r="BJ22" s="328">
        <v>6.8364102590265305E-2</v>
      </c>
      <c r="BK22" s="328">
        <v>-1.619947571286616E-2</v>
      </c>
      <c r="BL22" s="133">
        <v>0</v>
      </c>
      <c r="BM22" s="133">
        <v>1711800.5</v>
      </c>
      <c r="BN22" s="133">
        <v>3300</v>
      </c>
      <c r="BO22" s="133" t="s">
        <v>1228</v>
      </c>
      <c r="BP22" s="133">
        <v>3376.3323471400395</v>
      </c>
      <c r="BQ22" s="328">
        <v>6.6952805847621866E-2</v>
      </c>
      <c r="BR22" s="133">
        <v>-13481.13</v>
      </c>
      <c r="BS22" s="133">
        <v>1698319.37</v>
      </c>
      <c r="BT22" s="133">
        <v>0</v>
      </c>
      <c r="BU22" s="133">
        <v>1698319.37</v>
      </c>
      <c r="BV22" s="133"/>
      <c r="BW22" s="133">
        <v>24078.139909352874</v>
      </c>
      <c r="BX22" s="133">
        <v>8032.2900000000009</v>
      </c>
    </row>
    <row r="23" spans="1:76" x14ac:dyDescent="0.25">
      <c r="A23" s="302">
        <v>23</v>
      </c>
      <c r="B23" s="302">
        <v>416</v>
      </c>
      <c r="C23" s="324">
        <v>9352045</v>
      </c>
      <c r="D23" s="324" t="s">
        <v>348</v>
      </c>
      <c r="E23" s="325">
        <v>777401</v>
      </c>
      <c r="F23" s="133">
        <v>0</v>
      </c>
      <c r="G23" s="133">
        <v>0</v>
      </c>
      <c r="H23" s="133">
        <v>7480.0000000000027</v>
      </c>
      <c r="I23" s="133">
        <v>0</v>
      </c>
      <c r="J23" s="133">
        <v>18254.94880546075</v>
      </c>
      <c r="K23" s="133">
        <v>0</v>
      </c>
      <c r="L23" s="133">
        <v>1400.0000000000011</v>
      </c>
      <c r="M23" s="133">
        <v>0</v>
      </c>
      <c r="N23" s="133">
        <v>720</v>
      </c>
      <c r="O23" s="133">
        <v>0</v>
      </c>
      <c r="P23" s="133">
        <v>0</v>
      </c>
      <c r="Q23" s="133">
        <v>0</v>
      </c>
      <c r="R23" s="133">
        <v>0</v>
      </c>
      <c r="S23" s="133">
        <v>0</v>
      </c>
      <c r="T23" s="133">
        <v>0</v>
      </c>
      <c r="U23" s="133">
        <v>0</v>
      </c>
      <c r="V23" s="133">
        <v>0</v>
      </c>
      <c r="W23" s="133">
        <v>0</v>
      </c>
      <c r="X23" s="133">
        <v>8396.8312757201602</v>
      </c>
      <c r="Y23" s="133">
        <v>0</v>
      </c>
      <c r="Z23" s="133">
        <v>0</v>
      </c>
      <c r="AA23" s="133">
        <v>66355.120784167753</v>
      </c>
      <c r="AB23" s="133">
        <v>0</v>
      </c>
      <c r="AC23" s="133">
        <v>0</v>
      </c>
      <c r="AD23" s="133">
        <v>0</v>
      </c>
      <c r="AE23" s="133">
        <v>110000</v>
      </c>
      <c r="AF23" s="133">
        <v>0</v>
      </c>
      <c r="AG23" s="133">
        <v>0</v>
      </c>
      <c r="AH23" s="133">
        <v>0</v>
      </c>
      <c r="AI23" s="133">
        <v>27361.5</v>
      </c>
      <c r="AJ23" s="133">
        <v>0</v>
      </c>
      <c r="AK23" s="133">
        <v>0</v>
      </c>
      <c r="AL23" s="133">
        <v>0</v>
      </c>
      <c r="AM23" s="133">
        <v>0</v>
      </c>
      <c r="AN23" s="133">
        <v>0</v>
      </c>
      <c r="AO23" s="133">
        <v>0</v>
      </c>
      <c r="AP23" s="133">
        <v>0</v>
      </c>
      <c r="AQ23" s="133">
        <v>0</v>
      </c>
      <c r="AR23" s="133">
        <v>777401</v>
      </c>
      <c r="AS23" s="133">
        <v>102606.90086534867</v>
      </c>
      <c r="AT23" s="326">
        <v>137361.5</v>
      </c>
      <c r="AU23" s="133">
        <v>90281.595186898136</v>
      </c>
      <c r="AV23" s="133">
        <v>1017369.4008653486</v>
      </c>
      <c r="AW23" s="133">
        <v>1017369.4008653486</v>
      </c>
      <c r="AX23" s="133">
        <v>0</v>
      </c>
      <c r="AY23" s="133">
        <v>990007.90086534864</v>
      </c>
      <c r="AZ23" s="327">
        <v>3300</v>
      </c>
      <c r="BA23" s="327">
        <v>933900</v>
      </c>
      <c r="BB23" s="133">
        <v>0</v>
      </c>
      <c r="BC23" s="326">
        <v>0</v>
      </c>
      <c r="BD23" s="326">
        <v>1017369.4008653486</v>
      </c>
      <c r="BE23" s="327">
        <v>961261.5</v>
      </c>
      <c r="BF23" s="133">
        <v>823900</v>
      </c>
      <c r="BG23" s="133">
        <v>880007.90086534864</v>
      </c>
      <c r="BH23" s="133">
        <v>3109.568554294518</v>
      </c>
      <c r="BI23" s="133">
        <v>2964.9825863636361</v>
      </c>
      <c r="BJ23" s="328">
        <v>4.8764525159726978E-2</v>
      </c>
      <c r="BK23" s="328">
        <v>-1.1555183364418712E-2</v>
      </c>
      <c r="BL23" s="133">
        <v>-9695.8396405404928</v>
      </c>
      <c r="BM23" s="133">
        <v>1007673.5612248081</v>
      </c>
      <c r="BN23" s="133">
        <v>3464.0002163420781</v>
      </c>
      <c r="BO23" s="133" t="s">
        <v>1228</v>
      </c>
      <c r="BP23" s="133">
        <v>3560.6839619251168</v>
      </c>
      <c r="BQ23" s="328">
        <v>4.5505810144865988E-2</v>
      </c>
      <c r="BR23" s="133">
        <v>-7524.97</v>
      </c>
      <c r="BS23" s="133">
        <v>1000148.5912248081</v>
      </c>
      <c r="BT23" s="133">
        <v>0</v>
      </c>
      <c r="BU23" s="133">
        <v>1000148.5912248081</v>
      </c>
      <c r="BV23" s="133"/>
      <c r="BW23" s="133">
        <v>199724.24165643135</v>
      </c>
      <c r="BX23" s="133">
        <v>28750.27</v>
      </c>
    </row>
    <row r="24" spans="1:76" x14ac:dyDescent="0.25">
      <c r="A24" s="302">
        <v>24</v>
      </c>
      <c r="B24" s="302">
        <v>486</v>
      </c>
      <c r="C24" s="324">
        <v>9352055</v>
      </c>
      <c r="D24" s="324" t="s">
        <v>401</v>
      </c>
      <c r="E24" s="325">
        <v>543906</v>
      </c>
      <c r="F24" s="133">
        <v>0</v>
      </c>
      <c r="G24" s="133">
        <v>0</v>
      </c>
      <c r="H24" s="133">
        <v>6160</v>
      </c>
      <c r="I24" s="133">
        <v>0</v>
      </c>
      <c r="J24" s="133">
        <v>15503.399999999998</v>
      </c>
      <c r="K24" s="133">
        <v>0</v>
      </c>
      <c r="L24" s="133">
        <v>3819.2893401015217</v>
      </c>
      <c r="M24" s="133">
        <v>0</v>
      </c>
      <c r="N24" s="133">
        <v>723.6548223350261</v>
      </c>
      <c r="O24" s="133">
        <v>0</v>
      </c>
      <c r="P24" s="133">
        <v>0</v>
      </c>
      <c r="Q24" s="133">
        <v>0</v>
      </c>
      <c r="R24" s="133">
        <v>0</v>
      </c>
      <c r="S24" s="133">
        <v>0</v>
      </c>
      <c r="T24" s="133">
        <v>0</v>
      </c>
      <c r="U24" s="133">
        <v>0</v>
      </c>
      <c r="V24" s="133">
        <v>0</v>
      </c>
      <c r="W24" s="133">
        <v>0</v>
      </c>
      <c r="X24" s="133">
        <v>8997.3529411764757</v>
      </c>
      <c r="Y24" s="133">
        <v>0</v>
      </c>
      <c r="Z24" s="133">
        <v>0</v>
      </c>
      <c r="AA24" s="133">
        <v>38524.166845478452</v>
      </c>
      <c r="AB24" s="133">
        <v>0</v>
      </c>
      <c r="AC24" s="133">
        <v>0</v>
      </c>
      <c r="AD24" s="133">
        <v>0</v>
      </c>
      <c r="AE24" s="133">
        <v>110000</v>
      </c>
      <c r="AF24" s="133">
        <v>0</v>
      </c>
      <c r="AG24" s="133">
        <v>0</v>
      </c>
      <c r="AH24" s="133">
        <v>0</v>
      </c>
      <c r="AI24" s="133">
        <v>13947.33</v>
      </c>
      <c r="AJ24" s="133">
        <v>0</v>
      </c>
      <c r="AK24" s="133">
        <v>0</v>
      </c>
      <c r="AL24" s="133">
        <v>0</v>
      </c>
      <c r="AM24" s="133">
        <v>0</v>
      </c>
      <c r="AN24" s="133">
        <v>0</v>
      </c>
      <c r="AO24" s="133">
        <v>0</v>
      </c>
      <c r="AP24" s="133">
        <v>0</v>
      </c>
      <c r="AQ24" s="133">
        <v>0</v>
      </c>
      <c r="AR24" s="133">
        <v>543906</v>
      </c>
      <c r="AS24" s="133">
        <v>73727.863949091465</v>
      </c>
      <c r="AT24" s="326">
        <v>123947.33</v>
      </c>
      <c r="AU24" s="133">
        <v>61626.338926696728</v>
      </c>
      <c r="AV24" s="133">
        <v>741581.19394909136</v>
      </c>
      <c r="AW24" s="133">
        <v>741581.19394909148</v>
      </c>
      <c r="AX24" s="133">
        <v>0</v>
      </c>
      <c r="AY24" s="133">
        <v>727633.86394909141</v>
      </c>
      <c r="AZ24" s="327">
        <v>3300</v>
      </c>
      <c r="BA24" s="327">
        <v>653400</v>
      </c>
      <c r="BB24" s="133">
        <v>0</v>
      </c>
      <c r="BC24" s="326">
        <v>0</v>
      </c>
      <c r="BD24" s="326">
        <v>741581.19394909136</v>
      </c>
      <c r="BE24" s="327">
        <v>667347.32999999996</v>
      </c>
      <c r="BF24" s="133">
        <v>543400</v>
      </c>
      <c r="BG24" s="133">
        <v>617633.86394909141</v>
      </c>
      <c r="BH24" s="133">
        <v>3119.3629492378354</v>
      </c>
      <c r="BI24" s="133">
        <v>3016.681011055276</v>
      </c>
      <c r="BJ24" s="328">
        <v>3.4038049699739337E-2</v>
      </c>
      <c r="BK24" s="328">
        <v>-8.0656154111905937E-3</v>
      </c>
      <c r="BL24" s="133">
        <v>-4817.6149929758649</v>
      </c>
      <c r="BM24" s="133">
        <v>736763.57895611553</v>
      </c>
      <c r="BN24" s="133">
        <v>3650.5871159399776</v>
      </c>
      <c r="BO24" s="133" t="s">
        <v>1228</v>
      </c>
      <c r="BP24" s="133">
        <v>3721.0281765460381</v>
      </c>
      <c r="BQ24" s="328">
        <v>2.8081346234720472E-2</v>
      </c>
      <c r="BR24" s="133">
        <v>-5264.82</v>
      </c>
      <c r="BS24" s="133">
        <v>731498.75895611558</v>
      </c>
      <c r="BT24" s="133">
        <v>0</v>
      </c>
      <c r="BU24" s="133">
        <v>731498.75895611558</v>
      </c>
      <c r="BV24" s="133"/>
      <c r="BW24" s="133">
        <v>211885.15729209478</v>
      </c>
      <c r="BX24" s="133">
        <v>29754.5</v>
      </c>
    </row>
    <row r="25" spans="1:76" x14ac:dyDescent="0.25">
      <c r="A25" s="302">
        <v>25</v>
      </c>
      <c r="B25" s="302">
        <v>211</v>
      </c>
      <c r="C25" s="324">
        <v>9352066</v>
      </c>
      <c r="D25" s="324" t="s">
        <v>243</v>
      </c>
      <c r="E25" s="325">
        <v>280194</v>
      </c>
      <c r="F25" s="133">
        <v>0</v>
      </c>
      <c r="G25" s="133">
        <v>0</v>
      </c>
      <c r="H25" s="133">
        <v>880</v>
      </c>
      <c r="I25" s="133">
        <v>0</v>
      </c>
      <c r="J25" s="133">
        <v>5110.5154639175262</v>
      </c>
      <c r="K25" s="133">
        <v>0</v>
      </c>
      <c r="L25" s="133">
        <v>800</v>
      </c>
      <c r="M25" s="133">
        <v>1920</v>
      </c>
      <c r="N25" s="133">
        <v>0</v>
      </c>
      <c r="O25" s="133">
        <v>3120</v>
      </c>
      <c r="P25" s="133">
        <v>0</v>
      </c>
      <c r="Q25" s="133">
        <v>0</v>
      </c>
      <c r="R25" s="133">
        <v>0</v>
      </c>
      <c r="S25" s="133">
        <v>0</v>
      </c>
      <c r="T25" s="133">
        <v>0</v>
      </c>
      <c r="U25" s="133">
        <v>0</v>
      </c>
      <c r="V25" s="133">
        <v>0</v>
      </c>
      <c r="W25" s="133">
        <v>0</v>
      </c>
      <c r="X25" s="133">
        <v>0</v>
      </c>
      <c r="Y25" s="133">
        <v>0</v>
      </c>
      <c r="Z25" s="133">
        <v>0</v>
      </c>
      <c r="AA25" s="133">
        <v>16212.721014799143</v>
      </c>
      <c r="AB25" s="133">
        <v>0</v>
      </c>
      <c r="AC25" s="133">
        <v>0</v>
      </c>
      <c r="AD25" s="133">
        <v>0</v>
      </c>
      <c r="AE25" s="133">
        <v>110000</v>
      </c>
      <c r="AF25" s="133">
        <v>0</v>
      </c>
      <c r="AG25" s="133">
        <v>0</v>
      </c>
      <c r="AH25" s="133">
        <v>0</v>
      </c>
      <c r="AI25" s="133">
        <v>9914.3700000000008</v>
      </c>
      <c r="AJ25" s="133">
        <v>0</v>
      </c>
      <c r="AK25" s="133">
        <v>0</v>
      </c>
      <c r="AL25" s="133">
        <v>0</v>
      </c>
      <c r="AM25" s="133">
        <v>0</v>
      </c>
      <c r="AN25" s="133">
        <v>0</v>
      </c>
      <c r="AO25" s="133">
        <v>0</v>
      </c>
      <c r="AP25" s="133">
        <v>0</v>
      </c>
      <c r="AQ25" s="133">
        <v>0</v>
      </c>
      <c r="AR25" s="133">
        <v>280194</v>
      </c>
      <c r="AS25" s="133">
        <v>28043.23647871667</v>
      </c>
      <c r="AT25" s="326">
        <v>119914.37</v>
      </c>
      <c r="AU25" s="133">
        <v>32126.978746757908</v>
      </c>
      <c r="AV25" s="133">
        <v>428151.60647871665</v>
      </c>
      <c r="AW25" s="133">
        <v>428151.60647871665</v>
      </c>
      <c r="AX25" s="133">
        <v>0</v>
      </c>
      <c r="AY25" s="133">
        <v>418237.23647871666</v>
      </c>
      <c r="AZ25" s="327">
        <v>3300</v>
      </c>
      <c r="BA25" s="327">
        <v>336600</v>
      </c>
      <c r="BB25" s="133">
        <v>0</v>
      </c>
      <c r="BC25" s="326">
        <v>0</v>
      </c>
      <c r="BD25" s="326">
        <v>428151.60647871665</v>
      </c>
      <c r="BE25" s="327">
        <v>346514.37</v>
      </c>
      <c r="BF25" s="133">
        <v>226600</v>
      </c>
      <c r="BG25" s="133">
        <v>308237.23647871666</v>
      </c>
      <c r="BH25" s="133">
        <v>3021.9336909678104</v>
      </c>
      <c r="BI25" s="133">
        <v>3067.4622948979591</v>
      </c>
      <c r="BJ25" s="328">
        <v>-1.4842433110221214E-2</v>
      </c>
      <c r="BK25" s="328">
        <v>0</v>
      </c>
      <c r="BL25" s="133">
        <v>0</v>
      </c>
      <c r="BM25" s="133">
        <v>428151.60647871665</v>
      </c>
      <c r="BN25" s="133">
        <v>4100.3650635168297</v>
      </c>
      <c r="BO25" s="133" t="s">
        <v>1228</v>
      </c>
      <c r="BP25" s="133">
        <v>4197.5647693991832</v>
      </c>
      <c r="BQ25" s="328">
        <v>-1.4680337022839995E-2</v>
      </c>
      <c r="BR25" s="133">
        <v>-2712.18</v>
      </c>
      <c r="BS25" s="133">
        <v>425439.42647871666</v>
      </c>
      <c r="BT25" s="133">
        <v>0</v>
      </c>
      <c r="BU25" s="133">
        <v>425439.42647871666</v>
      </c>
      <c r="BV25" s="133"/>
      <c r="BW25" s="133">
        <v>73826.827673546155</v>
      </c>
      <c r="BX25" s="133">
        <v>11741.12</v>
      </c>
    </row>
    <row r="26" spans="1:76" x14ac:dyDescent="0.25">
      <c r="A26" s="302">
        <v>26</v>
      </c>
      <c r="B26" s="302">
        <v>19</v>
      </c>
      <c r="C26" s="324">
        <v>9352068</v>
      </c>
      <c r="D26" s="324" t="s">
        <v>128</v>
      </c>
      <c r="E26" s="325">
        <v>1150993</v>
      </c>
      <c r="F26" s="133">
        <v>0</v>
      </c>
      <c r="G26" s="133">
        <v>0</v>
      </c>
      <c r="H26" s="133">
        <v>21559.999999999996</v>
      </c>
      <c r="I26" s="133">
        <v>0</v>
      </c>
      <c r="J26" s="133">
        <v>40442.608695652176</v>
      </c>
      <c r="K26" s="133">
        <v>0</v>
      </c>
      <c r="L26" s="133">
        <v>22599.999999999993</v>
      </c>
      <c r="M26" s="133">
        <v>2159.9999999999982</v>
      </c>
      <c r="N26" s="133">
        <v>11160.000000000002</v>
      </c>
      <c r="O26" s="133">
        <v>1560</v>
      </c>
      <c r="P26" s="133">
        <v>1260.0000000000007</v>
      </c>
      <c r="Q26" s="133">
        <v>575.00000000000114</v>
      </c>
      <c r="R26" s="133">
        <v>0</v>
      </c>
      <c r="S26" s="133">
        <v>0</v>
      </c>
      <c r="T26" s="133">
        <v>0</v>
      </c>
      <c r="U26" s="133">
        <v>0</v>
      </c>
      <c r="V26" s="133">
        <v>0</v>
      </c>
      <c r="W26" s="133">
        <v>0</v>
      </c>
      <c r="X26" s="133">
        <v>2411.0055865921786</v>
      </c>
      <c r="Y26" s="133">
        <v>0</v>
      </c>
      <c r="Z26" s="133">
        <v>0</v>
      </c>
      <c r="AA26" s="133">
        <v>85434.72533444564</v>
      </c>
      <c r="AB26" s="133">
        <v>0</v>
      </c>
      <c r="AC26" s="133">
        <v>0</v>
      </c>
      <c r="AD26" s="133">
        <v>0</v>
      </c>
      <c r="AE26" s="133">
        <v>110000</v>
      </c>
      <c r="AF26" s="133">
        <v>0</v>
      </c>
      <c r="AG26" s="133">
        <v>0</v>
      </c>
      <c r="AH26" s="133">
        <v>0</v>
      </c>
      <c r="AI26" s="133">
        <v>40672.5</v>
      </c>
      <c r="AJ26" s="133">
        <v>0</v>
      </c>
      <c r="AK26" s="133">
        <v>0</v>
      </c>
      <c r="AL26" s="133">
        <v>0</v>
      </c>
      <c r="AM26" s="133">
        <v>0</v>
      </c>
      <c r="AN26" s="133">
        <v>0</v>
      </c>
      <c r="AO26" s="133">
        <v>0</v>
      </c>
      <c r="AP26" s="133">
        <v>0</v>
      </c>
      <c r="AQ26" s="133">
        <v>0</v>
      </c>
      <c r="AR26" s="133">
        <v>1150993</v>
      </c>
      <c r="AS26" s="133">
        <v>189163.33961668998</v>
      </c>
      <c r="AT26" s="326">
        <v>150672.5</v>
      </c>
      <c r="AU26" s="133">
        <v>146092.52968227171</v>
      </c>
      <c r="AV26" s="133">
        <v>1490828.8396166901</v>
      </c>
      <c r="AW26" s="133">
        <v>1490828.8396166901</v>
      </c>
      <c r="AX26" s="133">
        <v>0</v>
      </c>
      <c r="AY26" s="133">
        <v>1450156.3396166901</v>
      </c>
      <c r="AZ26" s="327">
        <v>3300</v>
      </c>
      <c r="BA26" s="327">
        <v>1382700</v>
      </c>
      <c r="BB26" s="133">
        <v>0</v>
      </c>
      <c r="BC26" s="326">
        <v>0</v>
      </c>
      <c r="BD26" s="326">
        <v>1490828.8396166901</v>
      </c>
      <c r="BE26" s="327">
        <v>1423372.5</v>
      </c>
      <c r="BF26" s="133">
        <v>1272700</v>
      </c>
      <c r="BG26" s="133">
        <v>1340156.3396166901</v>
      </c>
      <c r="BH26" s="133">
        <v>3198.463817700931</v>
      </c>
      <c r="BI26" s="133">
        <v>3120.8810463942309</v>
      </c>
      <c r="BJ26" s="328">
        <v>2.4859252933185919E-2</v>
      </c>
      <c r="BK26" s="328">
        <v>-5.8906187439442155E-3</v>
      </c>
      <c r="BL26" s="133">
        <v>-7702.8626432047295</v>
      </c>
      <c r="BM26" s="133">
        <v>1483125.9769734854</v>
      </c>
      <c r="BN26" s="133">
        <v>3442.6097302469821</v>
      </c>
      <c r="BO26" s="133" t="s">
        <v>1228</v>
      </c>
      <c r="BP26" s="133">
        <v>3539.6801359749056</v>
      </c>
      <c r="BQ26" s="328">
        <v>2.4007505573423016E-2</v>
      </c>
      <c r="BR26" s="133">
        <v>-11141.21</v>
      </c>
      <c r="BS26" s="133">
        <v>1471984.7669734855</v>
      </c>
      <c r="BT26" s="133">
        <v>0</v>
      </c>
      <c r="BU26" s="133">
        <v>1471984.7669734855</v>
      </c>
      <c r="BV26" s="133"/>
      <c r="BW26" s="133">
        <v>98088.602715796325</v>
      </c>
      <c r="BX26" s="133">
        <v>12479.949999999999</v>
      </c>
    </row>
    <row r="27" spans="1:76" x14ac:dyDescent="0.25">
      <c r="A27" s="302">
        <v>27</v>
      </c>
      <c r="B27" s="302">
        <v>219</v>
      </c>
      <c r="C27" s="324">
        <v>9352069</v>
      </c>
      <c r="D27" s="324" t="s">
        <v>246</v>
      </c>
      <c r="E27" s="325">
        <v>1118029</v>
      </c>
      <c r="F27" s="133">
        <v>0</v>
      </c>
      <c r="G27" s="133">
        <v>0</v>
      </c>
      <c r="H27" s="133">
        <v>14959.999999999991</v>
      </c>
      <c r="I27" s="133">
        <v>0</v>
      </c>
      <c r="J27" s="133">
        <v>43843.580562659845</v>
      </c>
      <c r="K27" s="133">
        <v>0</v>
      </c>
      <c r="L27" s="133">
        <v>400.98522167487715</v>
      </c>
      <c r="M27" s="133">
        <v>240.59113300492629</v>
      </c>
      <c r="N27" s="133">
        <v>2165.3201970443333</v>
      </c>
      <c r="O27" s="133">
        <v>7428.2512315270869</v>
      </c>
      <c r="P27" s="133">
        <v>0</v>
      </c>
      <c r="Q27" s="133">
        <v>0</v>
      </c>
      <c r="R27" s="133">
        <v>0</v>
      </c>
      <c r="S27" s="133">
        <v>0</v>
      </c>
      <c r="T27" s="133">
        <v>0</v>
      </c>
      <c r="U27" s="133">
        <v>0</v>
      </c>
      <c r="V27" s="133">
        <v>0</v>
      </c>
      <c r="W27" s="133">
        <v>0</v>
      </c>
      <c r="X27" s="133">
        <v>604.04899135446726</v>
      </c>
      <c r="Y27" s="133">
        <v>0</v>
      </c>
      <c r="Z27" s="133">
        <v>0</v>
      </c>
      <c r="AA27" s="133">
        <v>75686.357721152977</v>
      </c>
      <c r="AB27" s="133">
        <v>0</v>
      </c>
      <c r="AC27" s="133">
        <v>0</v>
      </c>
      <c r="AD27" s="133">
        <v>0</v>
      </c>
      <c r="AE27" s="133">
        <v>110000</v>
      </c>
      <c r="AF27" s="133">
        <v>0</v>
      </c>
      <c r="AG27" s="133">
        <v>0</v>
      </c>
      <c r="AH27" s="133">
        <v>0</v>
      </c>
      <c r="AI27" s="133">
        <v>26625.69</v>
      </c>
      <c r="AJ27" s="133">
        <v>0</v>
      </c>
      <c r="AK27" s="133">
        <v>0</v>
      </c>
      <c r="AL27" s="133">
        <v>0</v>
      </c>
      <c r="AM27" s="133">
        <v>0</v>
      </c>
      <c r="AN27" s="133">
        <v>0</v>
      </c>
      <c r="AO27" s="133">
        <v>0</v>
      </c>
      <c r="AP27" s="133">
        <v>0</v>
      </c>
      <c r="AQ27" s="133">
        <v>0</v>
      </c>
      <c r="AR27" s="133">
        <v>1118029</v>
      </c>
      <c r="AS27" s="133">
        <v>145329.1350584185</v>
      </c>
      <c r="AT27" s="326">
        <v>136625.69</v>
      </c>
      <c r="AU27" s="133">
        <v>120204.72189410852</v>
      </c>
      <c r="AV27" s="133">
        <v>1399983.8250584183</v>
      </c>
      <c r="AW27" s="133">
        <v>1399983.8250584186</v>
      </c>
      <c r="AX27" s="133">
        <v>0</v>
      </c>
      <c r="AY27" s="133">
        <v>1373358.1350584184</v>
      </c>
      <c r="AZ27" s="327">
        <v>3300</v>
      </c>
      <c r="BA27" s="327">
        <v>1343100</v>
      </c>
      <c r="BB27" s="133">
        <v>0</v>
      </c>
      <c r="BC27" s="326">
        <v>0</v>
      </c>
      <c r="BD27" s="326">
        <v>1399983.8250584183</v>
      </c>
      <c r="BE27" s="327">
        <v>1369725.69</v>
      </c>
      <c r="BF27" s="133">
        <v>1233100</v>
      </c>
      <c r="BG27" s="133">
        <v>1263358.1350584184</v>
      </c>
      <c r="BH27" s="133">
        <v>3104.0740419125759</v>
      </c>
      <c r="BI27" s="133">
        <v>2995.0791758974356</v>
      </c>
      <c r="BJ27" s="328">
        <v>3.6391313756332165E-2</v>
      </c>
      <c r="BK27" s="328">
        <v>-8.623242038123962E-3</v>
      </c>
      <c r="BL27" s="133">
        <v>-10511.708111443135</v>
      </c>
      <c r="BM27" s="133">
        <v>1389472.1169469752</v>
      </c>
      <c r="BN27" s="133">
        <v>3348.5170195257379</v>
      </c>
      <c r="BO27" s="133" t="s">
        <v>1228</v>
      </c>
      <c r="BP27" s="133">
        <v>3413.9364052751234</v>
      </c>
      <c r="BQ27" s="328">
        <v>2.6928050015609939E-2</v>
      </c>
      <c r="BR27" s="133">
        <v>-10822.13</v>
      </c>
      <c r="BS27" s="133">
        <v>1378649.9869469753</v>
      </c>
      <c r="BT27" s="133">
        <v>0</v>
      </c>
      <c r="BU27" s="133">
        <v>1378649.9869469753</v>
      </c>
      <c r="BV27" s="133"/>
      <c r="BW27" s="133">
        <v>130940.30882982118</v>
      </c>
      <c r="BX27" s="133">
        <v>4740.4699999999993</v>
      </c>
    </row>
    <row r="28" spans="1:76" x14ac:dyDescent="0.25">
      <c r="A28" s="302">
        <v>28</v>
      </c>
      <c r="B28" s="302">
        <v>431</v>
      </c>
      <c r="C28" s="324">
        <v>9352070</v>
      </c>
      <c r="D28" s="324" t="s">
        <v>360</v>
      </c>
      <c r="E28" s="325">
        <v>1101547</v>
      </c>
      <c r="F28" s="133">
        <v>0</v>
      </c>
      <c r="G28" s="133">
        <v>0</v>
      </c>
      <c r="H28" s="133">
        <v>29039.999999999956</v>
      </c>
      <c r="I28" s="133">
        <v>0</v>
      </c>
      <c r="J28" s="133">
        <v>54404.328358208964</v>
      </c>
      <c r="K28" s="133">
        <v>0</v>
      </c>
      <c r="L28" s="133">
        <v>1600</v>
      </c>
      <c r="M28" s="133">
        <v>1920</v>
      </c>
      <c r="N28" s="133">
        <v>45720.000000000015</v>
      </c>
      <c r="O28" s="133">
        <v>0</v>
      </c>
      <c r="P28" s="133">
        <v>0</v>
      </c>
      <c r="Q28" s="133">
        <v>0</v>
      </c>
      <c r="R28" s="133">
        <v>0</v>
      </c>
      <c r="S28" s="133">
        <v>0</v>
      </c>
      <c r="T28" s="133">
        <v>0</v>
      </c>
      <c r="U28" s="133">
        <v>0</v>
      </c>
      <c r="V28" s="133">
        <v>0</v>
      </c>
      <c r="W28" s="133">
        <v>0</v>
      </c>
      <c r="X28" s="133">
        <v>7225.0145772594797</v>
      </c>
      <c r="Y28" s="133">
        <v>0</v>
      </c>
      <c r="Z28" s="133">
        <v>0</v>
      </c>
      <c r="AA28" s="133">
        <v>99156.922130630483</v>
      </c>
      <c r="AB28" s="133">
        <v>0</v>
      </c>
      <c r="AC28" s="133">
        <v>0</v>
      </c>
      <c r="AD28" s="133">
        <v>0</v>
      </c>
      <c r="AE28" s="133">
        <v>110000</v>
      </c>
      <c r="AF28" s="133">
        <v>0</v>
      </c>
      <c r="AG28" s="133">
        <v>0</v>
      </c>
      <c r="AH28" s="133">
        <v>0</v>
      </c>
      <c r="AI28" s="133">
        <v>33031</v>
      </c>
      <c r="AJ28" s="133">
        <v>0</v>
      </c>
      <c r="AK28" s="133">
        <v>0</v>
      </c>
      <c r="AL28" s="133">
        <v>0</v>
      </c>
      <c r="AM28" s="133">
        <v>0</v>
      </c>
      <c r="AN28" s="133">
        <v>0</v>
      </c>
      <c r="AO28" s="133">
        <v>0</v>
      </c>
      <c r="AP28" s="133">
        <v>0</v>
      </c>
      <c r="AQ28" s="133">
        <v>0</v>
      </c>
      <c r="AR28" s="133">
        <v>1101547</v>
      </c>
      <c r="AS28" s="133">
        <v>239066.26506609889</v>
      </c>
      <c r="AT28" s="326">
        <v>143031</v>
      </c>
      <c r="AU28" s="133">
        <v>175498.08630973496</v>
      </c>
      <c r="AV28" s="133">
        <v>1483644.2650660989</v>
      </c>
      <c r="AW28" s="133">
        <v>1483644.2650660991</v>
      </c>
      <c r="AX28" s="133">
        <v>0</v>
      </c>
      <c r="AY28" s="133">
        <v>1450613.2650660989</v>
      </c>
      <c r="AZ28" s="327">
        <v>3300</v>
      </c>
      <c r="BA28" s="327">
        <v>1323300</v>
      </c>
      <c r="BB28" s="133">
        <v>0</v>
      </c>
      <c r="BC28" s="326">
        <v>0</v>
      </c>
      <c r="BD28" s="326">
        <v>1483644.2650660989</v>
      </c>
      <c r="BE28" s="327">
        <v>1356331</v>
      </c>
      <c r="BF28" s="133">
        <v>1213300</v>
      </c>
      <c r="BG28" s="133">
        <v>1340613.2650660989</v>
      </c>
      <c r="BH28" s="133">
        <v>3343.1752246037377</v>
      </c>
      <c r="BI28" s="133">
        <v>3341.395508599509</v>
      </c>
      <c r="BJ28" s="328">
        <v>5.3262656265873831E-4</v>
      </c>
      <c r="BK28" s="328">
        <v>-1.2621055113573945E-4</v>
      </c>
      <c r="BL28" s="133">
        <v>-169.10946684983421</v>
      </c>
      <c r="BM28" s="133">
        <v>1483475.1555992491</v>
      </c>
      <c r="BN28" s="133">
        <v>3617.0677196988754</v>
      </c>
      <c r="BO28" s="133" t="s">
        <v>1228</v>
      </c>
      <c r="BP28" s="133">
        <v>3699.4392907711945</v>
      </c>
      <c r="BQ28" s="328">
        <v>6.2680367544196702E-3</v>
      </c>
      <c r="BR28" s="133">
        <v>-10662.59</v>
      </c>
      <c r="BS28" s="133">
        <v>1472812.565599249</v>
      </c>
      <c r="BT28" s="133">
        <v>0</v>
      </c>
      <c r="BU28" s="133">
        <v>1472812.565599249</v>
      </c>
      <c r="BV28" s="133"/>
      <c r="BW28" s="133">
        <v>204806.86732595484</v>
      </c>
      <c r="BX28" s="133">
        <v>17032.669999999998</v>
      </c>
    </row>
    <row r="29" spans="1:76" x14ac:dyDescent="0.25">
      <c r="A29" s="302">
        <v>29</v>
      </c>
      <c r="B29" s="302">
        <v>220</v>
      </c>
      <c r="C29" s="324">
        <v>9352071</v>
      </c>
      <c r="D29" s="324" t="s">
        <v>247</v>
      </c>
      <c r="E29" s="325">
        <v>225254</v>
      </c>
      <c r="F29" s="133">
        <v>0</v>
      </c>
      <c r="G29" s="133">
        <v>0</v>
      </c>
      <c r="H29" s="133">
        <v>3520</v>
      </c>
      <c r="I29" s="133">
        <v>0</v>
      </c>
      <c r="J29" s="133">
        <v>6165.5696202531635</v>
      </c>
      <c r="K29" s="133">
        <v>0</v>
      </c>
      <c r="L29" s="133">
        <v>199.9999999999998</v>
      </c>
      <c r="M29" s="133">
        <v>719.9999999999992</v>
      </c>
      <c r="N29" s="133">
        <v>2160.0000000000005</v>
      </c>
      <c r="O29" s="133">
        <v>389.9999999999996</v>
      </c>
      <c r="P29" s="133">
        <v>0</v>
      </c>
      <c r="Q29" s="133">
        <v>0</v>
      </c>
      <c r="R29" s="133">
        <v>0</v>
      </c>
      <c r="S29" s="133">
        <v>0</v>
      </c>
      <c r="T29" s="133">
        <v>0</v>
      </c>
      <c r="U29" s="133">
        <v>0</v>
      </c>
      <c r="V29" s="133">
        <v>0</v>
      </c>
      <c r="W29" s="133">
        <v>0</v>
      </c>
      <c r="X29" s="133">
        <v>0</v>
      </c>
      <c r="Y29" s="133">
        <v>0</v>
      </c>
      <c r="Z29" s="133">
        <v>0</v>
      </c>
      <c r="AA29" s="133">
        <v>21620.816999999985</v>
      </c>
      <c r="AB29" s="133">
        <v>0</v>
      </c>
      <c r="AC29" s="133">
        <v>0</v>
      </c>
      <c r="AD29" s="133">
        <v>0</v>
      </c>
      <c r="AE29" s="133">
        <v>110000</v>
      </c>
      <c r="AF29" s="133">
        <v>0</v>
      </c>
      <c r="AG29" s="133">
        <v>0</v>
      </c>
      <c r="AH29" s="133">
        <v>1000</v>
      </c>
      <c r="AI29" s="133">
        <v>7680</v>
      </c>
      <c r="AJ29" s="133">
        <v>0</v>
      </c>
      <c r="AK29" s="133">
        <v>0</v>
      </c>
      <c r="AL29" s="133">
        <v>0</v>
      </c>
      <c r="AM29" s="133">
        <v>0</v>
      </c>
      <c r="AN29" s="133">
        <v>0</v>
      </c>
      <c r="AO29" s="133">
        <v>0</v>
      </c>
      <c r="AP29" s="133">
        <v>0</v>
      </c>
      <c r="AQ29" s="133">
        <v>0</v>
      </c>
      <c r="AR29" s="133">
        <v>225254</v>
      </c>
      <c r="AS29" s="133">
        <v>34776.38662025315</v>
      </c>
      <c r="AT29" s="326">
        <v>118680</v>
      </c>
      <c r="AU29" s="133">
        <v>38197.601810126565</v>
      </c>
      <c r="AV29" s="133">
        <v>378710.38662025315</v>
      </c>
      <c r="AW29" s="133">
        <v>378710.38662025315</v>
      </c>
      <c r="AX29" s="133">
        <v>0</v>
      </c>
      <c r="AY29" s="133">
        <v>370030.38662025315</v>
      </c>
      <c r="AZ29" s="327">
        <v>3300</v>
      </c>
      <c r="BA29" s="327">
        <v>270600</v>
      </c>
      <c r="BB29" s="133">
        <v>0</v>
      </c>
      <c r="BC29" s="326">
        <v>0</v>
      </c>
      <c r="BD29" s="326">
        <v>378710.38662025315</v>
      </c>
      <c r="BE29" s="327">
        <v>279280</v>
      </c>
      <c r="BF29" s="133">
        <v>161600</v>
      </c>
      <c r="BG29" s="133">
        <v>261030.38662025315</v>
      </c>
      <c r="BH29" s="133">
        <v>3183.2973978079654</v>
      </c>
      <c r="BI29" s="133">
        <v>3085.1429794871797</v>
      </c>
      <c r="BJ29" s="328">
        <v>3.1815192674506498E-2</v>
      </c>
      <c r="BK29" s="328">
        <v>-7.5388898779198505E-3</v>
      </c>
      <c r="BL29" s="133">
        <v>-1907.2013607592937</v>
      </c>
      <c r="BM29" s="133">
        <v>376803.18525949388</v>
      </c>
      <c r="BN29" s="133">
        <v>4489.3071373109015</v>
      </c>
      <c r="BO29" s="133" t="s">
        <v>1228</v>
      </c>
      <c r="BP29" s="133">
        <v>4595.160795847486</v>
      </c>
      <c r="BQ29" s="328">
        <v>4.1615161317094529E-3</v>
      </c>
      <c r="BR29" s="133">
        <v>-2180.38</v>
      </c>
      <c r="BS29" s="133">
        <v>374622.80525949388</v>
      </c>
      <c r="BT29" s="133">
        <v>0</v>
      </c>
      <c r="BU29" s="133">
        <v>374622.80525949388</v>
      </c>
      <c r="BV29" s="133"/>
      <c r="BW29" s="133">
        <v>79445.098989243619</v>
      </c>
      <c r="BX29" s="133">
        <v>8476.1799999999985</v>
      </c>
    </row>
    <row r="30" spans="1:76" x14ac:dyDescent="0.25">
      <c r="A30" s="302">
        <v>30</v>
      </c>
      <c r="B30" s="302">
        <v>29</v>
      </c>
      <c r="C30" s="324">
        <v>9352072</v>
      </c>
      <c r="D30" s="324" t="s">
        <v>139</v>
      </c>
      <c r="E30" s="325">
        <v>159326</v>
      </c>
      <c r="F30" s="133">
        <v>0</v>
      </c>
      <c r="G30" s="133">
        <v>0</v>
      </c>
      <c r="H30" s="133">
        <v>439.99999999999926</v>
      </c>
      <c r="I30" s="133">
        <v>0</v>
      </c>
      <c r="J30" s="133">
        <v>7262.608695652174</v>
      </c>
      <c r="K30" s="133">
        <v>0</v>
      </c>
      <c r="L30" s="133">
        <v>199.99999999999966</v>
      </c>
      <c r="M30" s="133">
        <v>0</v>
      </c>
      <c r="N30" s="133">
        <v>0</v>
      </c>
      <c r="O30" s="133">
        <v>0</v>
      </c>
      <c r="P30" s="133">
        <v>0</v>
      </c>
      <c r="Q30" s="133">
        <v>0</v>
      </c>
      <c r="R30" s="133">
        <v>0</v>
      </c>
      <c r="S30" s="133">
        <v>0</v>
      </c>
      <c r="T30" s="133">
        <v>0</v>
      </c>
      <c r="U30" s="133">
        <v>0</v>
      </c>
      <c r="V30" s="133">
        <v>0</v>
      </c>
      <c r="W30" s="133">
        <v>0</v>
      </c>
      <c r="X30" s="133">
        <v>0</v>
      </c>
      <c r="Y30" s="133">
        <v>0</v>
      </c>
      <c r="Z30" s="133">
        <v>0</v>
      </c>
      <c r="AA30" s="133">
        <v>12266.869916267946</v>
      </c>
      <c r="AB30" s="133">
        <v>0</v>
      </c>
      <c r="AC30" s="133">
        <v>0</v>
      </c>
      <c r="AD30" s="133">
        <v>0</v>
      </c>
      <c r="AE30" s="133">
        <v>110000</v>
      </c>
      <c r="AF30" s="133">
        <v>15320.427236315087</v>
      </c>
      <c r="AG30" s="133">
        <v>0</v>
      </c>
      <c r="AH30" s="133">
        <v>1000</v>
      </c>
      <c r="AI30" s="133">
        <v>8035.42</v>
      </c>
      <c r="AJ30" s="133">
        <v>0</v>
      </c>
      <c r="AK30" s="133">
        <v>0</v>
      </c>
      <c r="AL30" s="133">
        <v>0</v>
      </c>
      <c r="AM30" s="133">
        <v>0</v>
      </c>
      <c r="AN30" s="133">
        <v>2970</v>
      </c>
      <c r="AO30" s="133">
        <v>0</v>
      </c>
      <c r="AP30" s="133">
        <v>0</v>
      </c>
      <c r="AQ30" s="133">
        <v>0</v>
      </c>
      <c r="AR30" s="133">
        <v>159326</v>
      </c>
      <c r="AS30" s="133">
        <v>20169.47861192012</v>
      </c>
      <c r="AT30" s="326">
        <v>137325.84723631508</v>
      </c>
      <c r="AU30" s="133">
        <v>26217.174264094032</v>
      </c>
      <c r="AV30" s="133">
        <v>316821.32584823517</v>
      </c>
      <c r="AW30" s="133">
        <v>316821.32584823517</v>
      </c>
      <c r="AX30" s="133">
        <v>0</v>
      </c>
      <c r="AY30" s="133">
        <v>307785.90584823518</v>
      </c>
      <c r="AZ30" s="327">
        <v>3300</v>
      </c>
      <c r="BA30" s="327">
        <v>191400</v>
      </c>
      <c r="BB30" s="133">
        <v>0</v>
      </c>
      <c r="BC30" s="326">
        <v>0</v>
      </c>
      <c r="BD30" s="326">
        <v>316821.32584823517</v>
      </c>
      <c r="BE30" s="327">
        <v>200435.42</v>
      </c>
      <c r="BF30" s="133">
        <v>67079.572763684933</v>
      </c>
      <c r="BG30" s="133">
        <v>183465.47861192006</v>
      </c>
      <c r="BH30" s="133">
        <v>3163.1979071020701</v>
      </c>
      <c r="BI30" s="133">
        <v>3237.4854457266401</v>
      </c>
      <c r="BJ30" s="328">
        <v>-2.2946061030985277E-2</v>
      </c>
      <c r="BK30" s="328">
        <v>7.9460610309852776E-3</v>
      </c>
      <c r="BL30" s="133">
        <v>1492.0649024428867</v>
      </c>
      <c r="BM30" s="133">
        <v>318313.39075067808</v>
      </c>
      <c r="BN30" s="133">
        <v>5332.3788060461738</v>
      </c>
      <c r="BO30" s="133" t="s">
        <v>1228</v>
      </c>
      <c r="BP30" s="133">
        <v>5488.1619094944499</v>
      </c>
      <c r="BQ30" s="328">
        <v>5.4322929465446146E-2</v>
      </c>
      <c r="BR30" s="133">
        <v>-1542.22</v>
      </c>
      <c r="BS30" s="133">
        <v>316771.17075067811</v>
      </c>
      <c r="BT30" s="133">
        <v>0</v>
      </c>
      <c r="BU30" s="133">
        <v>316771.17075067811</v>
      </c>
      <c r="BV30" s="133"/>
      <c r="BW30" s="133">
        <v>70116.931094621541</v>
      </c>
      <c r="BX30" s="133">
        <v>9341.25</v>
      </c>
    </row>
    <row r="31" spans="1:76" x14ac:dyDescent="0.25">
      <c r="A31" s="302">
        <v>31</v>
      </c>
      <c r="B31" s="302">
        <v>228</v>
      </c>
      <c r="C31" s="324">
        <v>9352074</v>
      </c>
      <c r="D31" s="324" t="s">
        <v>251</v>
      </c>
      <c r="E31" s="325">
        <v>565882</v>
      </c>
      <c r="F31" s="133">
        <v>0</v>
      </c>
      <c r="G31" s="133">
        <v>0</v>
      </c>
      <c r="H31" s="133">
        <v>26399.999999999993</v>
      </c>
      <c r="I31" s="133">
        <v>0</v>
      </c>
      <c r="J31" s="133">
        <v>58015.119617224875</v>
      </c>
      <c r="K31" s="133">
        <v>0</v>
      </c>
      <c r="L31" s="133">
        <v>4200.0000000000191</v>
      </c>
      <c r="M31" s="133">
        <v>19200.000000000011</v>
      </c>
      <c r="N31" s="133">
        <v>17640.000000000007</v>
      </c>
      <c r="O31" s="133">
        <v>389.9999999999996</v>
      </c>
      <c r="P31" s="133">
        <v>0</v>
      </c>
      <c r="Q31" s="133">
        <v>0</v>
      </c>
      <c r="R31" s="133">
        <v>0</v>
      </c>
      <c r="S31" s="133">
        <v>0</v>
      </c>
      <c r="T31" s="133">
        <v>0</v>
      </c>
      <c r="U31" s="133">
        <v>0</v>
      </c>
      <c r="V31" s="133">
        <v>0</v>
      </c>
      <c r="W31" s="133">
        <v>0</v>
      </c>
      <c r="X31" s="133">
        <v>7210.0000000000009</v>
      </c>
      <c r="Y31" s="133">
        <v>0</v>
      </c>
      <c r="Z31" s="133">
        <v>0</v>
      </c>
      <c r="AA31" s="133">
        <v>61484.299896800796</v>
      </c>
      <c r="AB31" s="133">
        <v>0</v>
      </c>
      <c r="AC31" s="133">
        <v>0</v>
      </c>
      <c r="AD31" s="133">
        <v>0</v>
      </c>
      <c r="AE31" s="133">
        <v>110000</v>
      </c>
      <c r="AF31" s="133">
        <v>0</v>
      </c>
      <c r="AG31" s="133">
        <v>0</v>
      </c>
      <c r="AH31" s="133">
        <v>0</v>
      </c>
      <c r="AI31" s="133">
        <v>18240</v>
      </c>
      <c r="AJ31" s="133">
        <v>0</v>
      </c>
      <c r="AK31" s="133">
        <v>0</v>
      </c>
      <c r="AL31" s="133">
        <v>0</v>
      </c>
      <c r="AM31" s="133">
        <v>0</v>
      </c>
      <c r="AN31" s="133">
        <v>0</v>
      </c>
      <c r="AO31" s="133">
        <v>0</v>
      </c>
      <c r="AP31" s="133">
        <v>0</v>
      </c>
      <c r="AQ31" s="133">
        <v>0</v>
      </c>
      <c r="AR31" s="133">
        <v>565882</v>
      </c>
      <c r="AS31" s="133">
        <v>194539.41951402571</v>
      </c>
      <c r="AT31" s="326">
        <v>128240</v>
      </c>
      <c r="AU31" s="133">
        <v>134405.85970541326</v>
      </c>
      <c r="AV31" s="133">
        <v>888661.41951402568</v>
      </c>
      <c r="AW31" s="133">
        <v>888661.41951402568</v>
      </c>
      <c r="AX31" s="133">
        <v>0</v>
      </c>
      <c r="AY31" s="133">
        <v>870421.41951402568</v>
      </c>
      <c r="AZ31" s="327">
        <v>3300</v>
      </c>
      <c r="BA31" s="327">
        <v>679800</v>
      </c>
      <c r="BB31" s="133">
        <v>0</v>
      </c>
      <c r="BC31" s="326">
        <v>0</v>
      </c>
      <c r="BD31" s="326">
        <v>888661.41951402568</v>
      </c>
      <c r="BE31" s="327">
        <v>698040</v>
      </c>
      <c r="BF31" s="133">
        <v>569800</v>
      </c>
      <c r="BG31" s="133">
        <v>760421.41951402568</v>
      </c>
      <c r="BH31" s="133">
        <v>3691.3661141457555</v>
      </c>
      <c r="BI31" s="133">
        <v>3652.0010938775513</v>
      </c>
      <c r="BJ31" s="328">
        <v>1.0779027512943056E-2</v>
      </c>
      <c r="BK31" s="328">
        <v>-2.5541854246339708E-3</v>
      </c>
      <c r="BL31" s="133">
        <v>-1921.5449207342481</v>
      </c>
      <c r="BM31" s="133">
        <v>886739.87459329143</v>
      </c>
      <c r="BN31" s="133">
        <v>4216.0188087052984</v>
      </c>
      <c r="BO31" s="133" t="s">
        <v>1228</v>
      </c>
      <c r="BP31" s="133">
        <v>4304.5624980256862</v>
      </c>
      <c r="BQ31" s="328">
        <v>-5.0141341140458318E-3</v>
      </c>
      <c r="BR31" s="133">
        <v>-5477.54</v>
      </c>
      <c r="BS31" s="133">
        <v>881262.33459329139</v>
      </c>
      <c r="BT31" s="133">
        <v>0</v>
      </c>
      <c r="BU31" s="133">
        <v>881262.33459329139</v>
      </c>
      <c r="BV31" s="133"/>
      <c r="BW31" s="133">
        <v>63870.065298494883</v>
      </c>
      <c r="BX31" s="133">
        <v>2999.8300000000017</v>
      </c>
    </row>
    <row r="32" spans="1:76" x14ac:dyDescent="0.25">
      <c r="A32" s="302">
        <v>32</v>
      </c>
      <c r="B32" s="302">
        <v>234</v>
      </c>
      <c r="C32" s="324">
        <v>9352075</v>
      </c>
      <c r="D32" s="324" t="s">
        <v>257</v>
      </c>
      <c r="E32" s="325">
        <v>359857</v>
      </c>
      <c r="F32" s="133">
        <v>0</v>
      </c>
      <c r="G32" s="133">
        <v>0</v>
      </c>
      <c r="H32" s="133">
        <v>15400.000000000004</v>
      </c>
      <c r="I32" s="133">
        <v>0</v>
      </c>
      <c r="J32" s="133">
        <v>27293.385826771653</v>
      </c>
      <c r="K32" s="133">
        <v>0</v>
      </c>
      <c r="L32" s="133">
        <v>2999.9999999999968</v>
      </c>
      <c r="M32" s="133">
        <v>15119.999999999995</v>
      </c>
      <c r="N32" s="133">
        <v>6839.9999999999864</v>
      </c>
      <c r="O32" s="133">
        <v>389.99999999999989</v>
      </c>
      <c r="P32" s="133">
        <v>419.99999999999989</v>
      </c>
      <c r="Q32" s="133">
        <v>0</v>
      </c>
      <c r="R32" s="133">
        <v>0</v>
      </c>
      <c r="S32" s="133">
        <v>0</v>
      </c>
      <c r="T32" s="133">
        <v>0</v>
      </c>
      <c r="U32" s="133">
        <v>0</v>
      </c>
      <c r="V32" s="133">
        <v>0</v>
      </c>
      <c r="W32" s="133">
        <v>0</v>
      </c>
      <c r="X32" s="133">
        <v>10441.011904761921</v>
      </c>
      <c r="Y32" s="133">
        <v>0</v>
      </c>
      <c r="Z32" s="133">
        <v>0</v>
      </c>
      <c r="AA32" s="133">
        <v>36599.598750000019</v>
      </c>
      <c r="AB32" s="133">
        <v>0</v>
      </c>
      <c r="AC32" s="133">
        <v>0</v>
      </c>
      <c r="AD32" s="133">
        <v>0</v>
      </c>
      <c r="AE32" s="133">
        <v>110000</v>
      </c>
      <c r="AF32" s="133">
        <v>0</v>
      </c>
      <c r="AG32" s="133">
        <v>0</v>
      </c>
      <c r="AH32" s="133">
        <v>0</v>
      </c>
      <c r="AI32" s="133">
        <v>13443.21</v>
      </c>
      <c r="AJ32" s="133">
        <v>0</v>
      </c>
      <c r="AK32" s="133">
        <v>0</v>
      </c>
      <c r="AL32" s="133">
        <v>0</v>
      </c>
      <c r="AM32" s="133">
        <v>0</v>
      </c>
      <c r="AN32" s="133">
        <v>0</v>
      </c>
      <c r="AO32" s="133">
        <v>0</v>
      </c>
      <c r="AP32" s="133">
        <v>0</v>
      </c>
      <c r="AQ32" s="133">
        <v>0</v>
      </c>
      <c r="AR32" s="133">
        <v>359857</v>
      </c>
      <c r="AS32" s="133">
        <v>115503.99648153358</v>
      </c>
      <c r="AT32" s="326">
        <v>123443.20999999999</v>
      </c>
      <c r="AU32" s="133">
        <v>80830.29166338584</v>
      </c>
      <c r="AV32" s="133">
        <v>598804.20648153359</v>
      </c>
      <c r="AW32" s="133">
        <v>598804.20648153359</v>
      </c>
      <c r="AX32" s="133">
        <v>0</v>
      </c>
      <c r="AY32" s="133">
        <v>585360.99648153363</v>
      </c>
      <c r="AZ32" s="327">
        <v>3300</v>
      </c>
      <c r="BA32" s="327">
        <v>432300</v>
      </c>
      <c r="BB32" s="133">
        <v>0</v>
      </c>
      <c r="BC32" s="326">
        <v>0</v>
      </c>
      <c r="BD32" s="326">
        <v>598804.20648153359</v>
      </c>
      <c r="BE32" s="327">
        <v>445743.21</v>
      </c>
      <c r="BF32" s="133">
        <v>322300</v>
      </c>
      <c r="BG32" s="133">
        <v>475360.99648153357</v>
      </c>
      <c r="BH32" s="133">
        <v>3628.7098968055998</v>
      </c>
      <c r="BI32" s="133">
        <v>3738.5960675213678</v>
      </c>
      <c r="BJ32" s="328">
        <v>-2.9392362462046042E-2</v>
      </c>
      <c r="BK32" s="328">
        <v>1.4392362462046043E-2</v>
      </c>
      <c r="BL32" s="133">
        <v>7048.7470910861211</v>
      </c>
      <c r="BM32" s="133">
        <v>605852.95357261971</v>
      </c>
      <c r="BN32" s="133">
        <v>4522.2117829970975</v>
      </c>
      <c r="BO32" s="133" t="s">
        <v>1228</v>
      </c>
      <c r="BP32" s="133">
        <v>4624.831706661219</v>
      </c>
      <c r="BQ32" s="328">
        <v>-2.9571992764122479E-2</v>
      </c>
      <c r="BR32" s="133">
        <v>-3483.29</v>
      </c>
      <c r="BS32" s="133">
        <v>602369.66357261967</v>
      </c>
      <c r="BT32" s="133">
        <v>0</v>
      </c>
      <c r="BU32" s="133">
        <v>602369.66357261967</v>
      </c>
      <c r="BV32" s="133"/>
      <c r="BW32" s="133">
        <v>66948.214590405347</v>
      </c>
      <c r="BX32" s="133">
        <v>6304.2699999999995</v>
      </c>
    </row>
    <row r="33" spans="1:76" x14ac:dyDescent="0.25">
      <c r="A33" s="302">
        <v>33</v>
      </c>
      <c r="B33" s="302">
        <v>230</v>
      </c>
      <c r="C33" s="324">
        <v>9352076</v>
      </c>
      <c r="D33" s="324" t="s">
        <v>253</v>
      </c>
      <c r="E33" s="325">
        <v>741690</v>
      </c>
      <c r="F33" s="133">
        <v>0</v>
      </c>
      <c r="G33" s="133">
        <v>0</v>
      </c>
      <c r="H33" s="133">
        <v>6160.0000000000055</v>
      </c>
      <c r="I33" s="133">
        <v>0</v>
      </c>
      <c r="J33" s="133">
        <v>13304.942965779468</v>
      </c>
      <c r="K33" s="133">
        <v>0</v>
      </c>
      <c r="L33" s="133">
        <v>2599.9999999999977</v>
      </c>
      <c r="M33" s="133">
        <v>8639.9999999999782</v>
      </c>
      <c r="N33" s="133">
        <v>7560.0000000000027</v>
      </c>
      <c r="O33" s="133">
        <v>0</v>
      </c>
      <c r="P33" s="133">
        <v>0</v>
      </c>
      <c r="Q33" s="133">
        <v>0</v>
      </c>
      <c r="R33" s="133">
        <v>0</v>
      </c>
      <c r="S33" s="133">
        <v>0</v>
      </c>
      <c r="T33" s="133">
        <v>0</v>
      </c>
      <c r="U33" s="133">
        <v>0</v>
      </c>
      <c r="V33" s="133">
        <v>0</v>
      </c>
      <c r="W33" s="133">
        <v>0</v>
      </c>
      <c r="X33" s="133">
        <v>19312.500000000015</v>
      </c>
      <c r="Y33" s="133">
        <v>0</v>
      </c>
      <c r="Z33" s="133">
        <v>0</v>
      </c>
      <c r="AA33" s="133">
        <v>75089.488826815563</v>
      </c>
      <c r="AB33" s="133">
        <v>0</v>
      </c>
      <c r="AC33" s="133">
        <v>0</v>
      </c>
      <c r="AD33" s="133">
        <v>0</v>
      </c>
      <c r="AE33" s="133">
        <v>110000</v>
      </c>
      <c r="AF33" s="133">
        <v>0</v>
      </c>
      <c r="AG33" s="133">
        <v>0</v>
      </c>
      <c r="AH33" s="133">
        <v>0</v>
      </c>
      <c r="AI33" s="133">
        <v>17644.22</v>
      </c>
      <c r="AJ33" s="133">
        <v>0</v>
      </c>
      <c r="AK33" s="133">
        <v>0</v>
      </c>
      <c r="AL33" s="133">
        <v>0</v>
      </c>
      <c r="AM33" s="133">
        <v>0</v>
      </c>
      <c r="AN33" s="133">
        <v>0</v>
      </c>
      <c r="AO33" s="133">
        <v>0</v>
      </c>
      <c r="AP33" s="133">
        <v>0</v>
      </c>
      <c r="AQ33" s="133">
        <v>0</v>
      </c>
      <c r="AR33" s="133">
        <v>741690</v>
      </c>
      <c r="AS33" s="133">
        <v>132666.93179259502</v>
      </c>
      <c r="AT33" s="326">
        <v>127644.22</v>
      </c>
      <c r="AU33" s="133">
        <v>104220.96030970529</v>
      </c>
      <c r="AV33" s="133">
        <v>1002001.1517925949</v>
      </c>
      <c r="AW33" s="133">
        <v>1002001.1517925949</v>
      </c>
      <c r="AX33" s="133">
        <v>0</v>
      </c>
      <c r="AY33" s="133">
        <v>984356.93179259496</v>
      </c>
      <c r="AZ33" s="327">
        <v>3300</v>
      </c>
      <c r="BA33" s="327">
        <v>891000</v>
      </c>
      <c r="BB33" s="133">
        <v>0</v>
      </c>
      <c r="BC33" s="326">
        <v>0</v>
      </c>
      <c r="BD33" s="326">
        <v>1002001.1517925949</v>
      </c>
      <c r="BE33" s="327">
        <v>908644.22</v>
      </c>
      <c r="BF33" s="133">
        <v>781000</v>
      </c>
      <c r="BG33" s="133">
        <v>874356.93179259496</v>
      </c>
      <c r="BH33" s="133">
        <v>3238.3590066392408</v>
      </c>
      <c r="BI33" s="133">
        <v>3164.5448821969694</v>
      </c>
      <c r="BJ33" s="328">
        <v>2.3325352361893589E-2</v>
      </c>
      <c r="BK33" s="328">
        <v>-5.5271475052514705E-3</v>
      </c>
      <c r="BL33" s="133">
        <v>-4722.5447147406476</v>
      </c>
      <c r="BM33" s="133">
        <v>997278.60707785434</v>
      </c>
      <c r="BN33" s="133">
        <v>3628.2755076957569</v>
      </c>
      <c r="BO33" s="133" t="s">
        <v>1228</v>
      </c>
      <c r="BP33" s="133">
        <v>3693.6244706587199</v>
      </c>
      <c r="BQ33" s="328">
        <v>1.7852837760904627E-2</v>
      </c>
      <c r="BR33" s="133">
        <v>-7179.3</v>
      </c>
      <c r="BS33" s="133">
        <v>990099.30707785429</v>
      </c>
      <c r="BT33" s="133">
        <v>0</v>
      </c>
      <c r="BU33" s="133">
        <v>990099.30707785429</v>
      </c>
      <c r="BV33" s="133"/>
      <c r="BW33" s="133">
        <v>83039.228817400755</v>
      </c>
      <c r="BX33" s="133">
        <v>540.58000000000357</v>
      </c>
    </row>
    <row r="34" spans="1:76" x14ac:dyDescent="0.25">
      <c r="A34" s="302">
        <v>34</v>
      </c>
      <c r="B34" s="302">
        <v>237</v>
      </c>
      <c r="C34" s="324">
        <v>9352079</v>
      </c>
      <c r="D34" s="324" t="s">
        <v>258</v>
      </c>
      <c r="E34" s="325">
        <v>483472</v>
      </c>
      <c r="F34" s="133">
        <v>0</v>
      </c>
      <c r="G34" s="133">
        <v>0</v>
      </c>
      <c r="H34" s="133">
        <v>6599.9999999999973</v>
      </c>
      <c r="I34" s="133">
        <v>0</v>
      </c>
      <c r="J34" s="133">
        <v>15749.485714285713</v>
      </c>
      <c r="K34" s="133">
        <v>0</v>
      </c>
      <c r="L34" s="133">
        <v>606.89655172413688</v>
      </c>
      <c r="M34" s="133">
        <v>0</v>
      </c>
      <c r="N34" s="133">
        <v>0</v>
      </c>
      <c r="O34" s="133">
        <v>0</v>
      </c>
      <c r="P34" s="133">
        <v>0</v>
      </c>
      <c r="Q34" s="133">
        <v>0</v>
      </c>
      <c r="R34" s="133">
        <v>0</v>
      </c>
      <c r="S34" s="133">
        <v>0</v>
      </c>
      <c r="T34" s="133">
        <v>0</v>
      </c>
      <c r="U34" s="133">
        <v>0</v>
      </c>
      <c r="V34" s="133">
        <v>0</v>
      </c>
      <c r="W34" s="133">
        <v>0</v>
      </c>
      <c r="X34" s="133">
        <v>0</v>
      </c>
      <c r="Y34" s="133">
        <v>0</v>
      </c>
      <c r="Z34" s="133">
        <v>0</v>
      </c>
      <c r="AA34" s="133">
        <v>28133.614701889925</v>
      </c>
      <c r="AB34" s="133">
        <v>0</v>
      </c>
      <c r="AC34" s="133">
        <v>0</v>
      </c>
      <c r="AD34" s="133">
        <v>0</v>
      </c>
      <c r="AE34" s="133">
        <v>110000</v>
      </c>
      <c r="AF34" s="133">
        <v>0</v>
      </c>
      <c r="AG34" s="133">
        <v>0</v>
      </c>
      <c r="AH34" s="133">
        <v>0</v>
      </c>
      <c r="AI34" s="133">
        <v>20040</v>
      </c>
      <c r="AJ34" s="133">
        <v>0</v>
      </c>
      <c r="AK34" s="133">
        <v>0</v>
      </c>
      <c r="AL34" s="133">
        <v>0</v>
      </c>
      <c r="AM34" s="133">
        <v>0</v>
      </c>
      <c r="AN34" s="133">
        <v>0</v>
      </c>
      <c r="AO34" s="133">
        <v>0</v>
      </c>
      <c r="AP34" s="133">
        <v>0</v>
      </c>
      <c r="AQ34" s="133">
        <v>0</v>
      </c>
      <c r="AR34" s="133">
        <v>483472</v>
      </c>
      <c r="AS34" s="133">
        <v>51089.996967899773</v>
      </c>
      <c r="AT34" s="326">
        <v>130040</v>
      </c>
      <c r="AU34" s="133">
        <v>49610.805834894847</v>
      </c>
      <c r="AV34" s="133">
        <v>664601.99696789973</v>
      </c>
      <c r="AW34" s="133">
        <v>664601.99696789973</v>
      </c>
      <c r="AX34" s="133">
        <v>0</v>
      </c>
      <c r="AY34" s="133">
        <v>644561.99696789973</v>
      </c>
      <c r="AZ34" s="327">
        <v>3300</v>
      </c>
      <c r="BA34" s="327">
        <v>580800</v>
      </c>
      <c r="BB34" s="133">
        <v>0</v>
      </c>
      <c r="BC34" s="326">
        <v>0</v>
      </c>
      <c r="BD34" s="326">
        <v>664601.99696789973</v>
      </c>
      <c r="BE34" s="327">
        <v>600840</v>
      </c>
      <c r="BF34" s="133">
        <v>470800</v>
      </c>
      <c r="BG34" s="133">
        <v>534561.99696789973</v>
      </c>
      <c r="BH34" s="133">
        <v>3037.2840736812486</v>
      </c>
      <c r="BI34" s="133">
        <v>2928.0728297142859</v>
      </c>
      <c r="BJ34" s="328">
        <v>3.7297994386847014E-2</v>
      </c>
      <c r="BK34" s="328">
        <v>-8.8380879923140032E-3</v>
      </c>
      <c r="BL34" s="133">
        <v>-4554.6274957776941</v>
      </c>
      <c r="BM34" s="133">
        <v>660047.36947212205</v>
      </c>
      <c r="BN34" s="133">
        <v>3636.4055083643298</v>
      </c>
      <c r="BO34" s="133" t="s">
        <v>1228</v>
      </c>
      <c r="BP34" s="133">
        <v>3750.2691447279662</v>
      </c>
      <c r="BQ34" s="328">
        <v>2.5630491271702915E-2</v>
      </c>
      <c r="BR34" s="133">
        <v>-4679.84</v>
      </c>
      <c r="BS34" s="133">
        <v>655367.52947212209</v>
      </c>
      <c r="BT34" s="133">
        <v>0</v>
      </c>
      <c r="BU34" s="133">
        <v>655367.52947212209</v>
      </c>
      <c r="BV34" s="133"/>
      <c r="BW34" s="133">
        <v>70609.723637153977</v>
      </c>
      <c r="BX34" s="133">
        <v>1519.5</v>
      </c>
    </row>
    <row r="35" spans="1:76" x14ac:dyDescent="0.25">
      <c r="A35" s="302">
        <v>35</v>
      </c>
      <c r="B35" s="302">
        <v>42</v>
      </c>
      <c r="C35" s="324">
        <v>9352081</v>
      </c>
      <c r="D35" s="324" t="s">
        <v>153</v>
      </c>
      <c r="E35" s="325">
        <v>175808</v>
      </c>
      <c r="F35" s="133">
        <v>0</v>
      </c>
      <c r="G35" s="133">
        <v>0</v>
      </c>
      <c r="H35" s="133">
        <v>3960</v>
      </c>
      <c r="I35" s="133">
        <v>0</v>
      </c>
      <c r="J35" s="133">
        <v>9533.7931034482754</v>
      </c>
      <c r="K35" s="133">
        <v>0</v>
      </c>
      <c r="L35" s="133">
        <v>0</v>
      </c>
      <c r="M35" s="133">
        <v>0</v>
      </c>
      <c r="N35" s="133">
        <v>0</v>
      </c>
      <c r="O35" s="133">
        <v>0</v>
      </c>
      <c r="P35" s="133">
        <v>0</v>
      </c>
      <c r="Q35" s="133">
        <v>0</v>
      </c>
      <c r="R35" s="133">
        <v>0</v>
      </c>
      <c r="S35" s="133">
        <v>0</v>
      </c>
      <c r="T35" s="133">
        <v>0</v>
      </c>
      <c r="U35" s="133">
        <v>0</v>
      </c>
      <c r="V35" s="133">
        <v>0</v>
      </c>
      <c r="W35" s="133">
        <v>0</v>
      </c>
      <c r="X35" s="133">
        <v>0</v>
      </c>
      <c r="Y35" s="133">
        <v>0</v>
      </c>
      <c r="Z35" s="133">
        <v>0</v>
      </c>
      <c r="AA35" s="133">
        <v>14795.966110397938</v>
      </c>
      <c r="AB35" s="133">
        <v>0</v>
      </c>
      <c r="AC35" s="133">
        <v>0</v>
      </c>
      <c r="AD35" s="133">
        <v>0</v>
      </c>
      <c r="AE35" s="133">
        <v>110000</v>
      </c>
      <c r="AF35" s="133">
        <v>14319.09212283044</v>
      </c>
      <c r="AG35" s="133">
        <v>0</v>
      </c>
      <c r="AH35" s="133">
        <v>0</v>
      </c>
      <c r="AI35" s="133">
        <v>4763.8599999999997</v>
      </c>
      <c r="AJ35" s="133">
        <v>0</v>
      </c>
      <c r="AK35" s="133">
        <v>0</v>
      </c>
      <c r="AL35" s="133">
        <v>0</v>
      </c>
      <c r="AM35" s="133">
        <v>0</v>
      </c>
      <c r="AN35" s="133">
        <v>23500</v>
      </c>
      <c r="AO35" s="133">
        <v>0</v>
      </c>
      <c r="AP35" s="133">
        <v>0</v>
      </c>
      <c r="AQ35" s="133">
        <v>0</v>
      </c>
      <c r="AR35" s="133">
        <v>175808</v>
      </c>
      <c r="AS35" s="133">
        <v>28289.759213846213</v>
      </c>
      <c r="AT35" s="326">
        <v>152582.95212283044</v>
      </c>
      <c r="AU35" s="133">
        <v>31541.862662122076</v>
      </c>
      <c r="AV35" s="133">
        <v>356680.71133667661</v>
      </c>
      <c r="AW35" s="133">
        <v>356680.71133667667</v>
      </c>
      <c r="AX35" s="133">
        <v>0</v>
      </c>
      <c r="AY35" s="133">
        <v>351916.85133667663</v>
      </c>
      <c r="AZ35" s="327">
        <v>3300</v>
      </c>
      <c r="BA35" s="327">
        <v>211200</v>
      </c>
      <c r="BB35" s="133">
        <v>0</v>
      </c>
      <c r="BC35" s="326">
        <v>0</v>
      </c>
      <c r="BD35" s="326">
        <v>356680.71133667661</v>
      </c>
      <c r="BE35" s="327">
        <v>215963.86</v>
      </c>
      <c r="BF35" s="133">
        <v>86880.907877169549</v>
      </c>
      <c r="BG35" s="133">
        <v>227597.75921384618</v>
      </c>
      <c r="BH35" s="133">
        <v>3556.2149877163465</v>
      </c>
      <c r="BI35" s="133">
        <v>4204.911340728815</v>
      </c>
      <c r="BJ35" s="328">
        <v>-0.15427111309795974</v>
      </c>
      <c r="BK35" s="328">
        <v>0.13927111309795975</v>
      </c>
      <c r="BL35" s="133">
        <v>37479.851705698326</v>
      </c>
      <c r="BM35" s="133">
        <v>394160.56304237491</v>
      </c>
      <c r="BN35" s="133">
        <v>6084.3234850371082</v>
      </c>
      <c r="BO35" s="133" t="s">
        <v>1228</v>
      </c>
      <c r="BP35" s="133">
        <v>6158.758797537108</v>
      </c>
      <c r="BQ35" s="328">
        <v>-8.3305206522052533E-2</v>
      </c>
      <c r="BR35" s="133">
        <v>-1701.76</v>
      </c>
      <c r="BS35" s="133">
        <v>392458.8030423749</v>
      </c>
      <c r="BT35" s="133">
        <v>0</v>
      </c>
      <c r="BU35" s="133">
        <v>392458.8030423749</v>
      </c>
      <c r="BV35" s="133"/>
      <c r="BW35" s="133">
        <v>67205.340052077314</v>
      </c>
      <c r="BX35" s="133">
        <v>8491.3899999999976</v>
      </c>
    </row>
    <row r="36" spans="1:76" x14ac:dyDescent="0.25">
      <c r="A36" s="302">
        <v>36</v>
      </c>
      <c r="B36" s="302">
        <v>245</v>
      </c>
      <c r="C36" s="324">
        <v>9352084</v>
      </c>
      <c r="D36" s="324" t="s">
        <v>264</v>
      </c>
      <c r="E36" s="325">
        <v>466990</v>
      </c>
      <c r="F36" s="133">
        <v>0</v>
      </c>
      <c r="G36" s="133">
        <v>0</v>
      </c>
      <c r="H36" s="133">
        <v>4399.9999999999991</v>
      </c>
      <c r="I36" s="133">
        <v>0</v>
      </c>
      <c r="J36" s="133">
        <v>11683.636363636362</v>
      </c>
      <c r="K36" s="133">
        <v>0</v>
      </c>
      <c r="L36" s="133">
        <v>0</v>
      </c>
      <c r="M36" s="133">
        <v>2399.9999999999995</v>
      </c>
      <c r="N36" s="133">
        <v>4319.9999999999973</v>
      </c>
      <c r="O36" s="133">
        <v>1560.0000000000011</v>
      </c>
      <c r="P36" s="133">
        <v>419.99999999999994</v>
      </c>
      <c r="Q36" s="133">
        <v>0</v>
      </c>
      <c r="R36" s="133">
        <v>0</v>
      </c>
      <c r="S36" s="133">
        <v>0</v>
      </c>
      <c r="T36" s="133">
        <v>0</v>
      </c>
      <c r="U36" s="133">
        <v>0</v>
      </c>
      <c r="V36" s="133">
        <v>0</v>
      </c>
      <c r="W36" s="133">
        <v>0</v>
      </c>
      <c r="X36" s="133">
        <v>607.98611111111063</v>
      </c>
      <c r="Y36" s="133">
        <v>0</v>
      </c>
      <c r="Z36" s="133">
        <v>0</v>
      </c>
      <c r="AA36" s="133">
        <v>32082.373409257038</v>
      </c>
      <c r="AB36" s="133">
        <v>0</v>
      </c>
      <c r="AC36" s="133">
        <v>0</v>
      </c>
      <c r="AD36" s="133">
        <v>0</v>
      </c>
      <c r="AE36" s="133">
        <v>110000</v>
      </c>
      <c r="AF36" s="133">
        <v>0</v>
      </c>
      <c r="AG36" s="133">
        <v>0</v>
      </c>
      <c r="AH36" s="133">
        <v>0</v>
      </c>
      <c r="AI36" s="133">
        <v>13779.3</v>
      </c>
      <c r="AJ36" s="133">
        <v>0</v>
      </c>
      <c r="AK36" s="133">
        <v>0</v>
      </c>
      <c r="AL36" s="133">
        <v>0</v>
      </c>
      <c r="AM36" s="133">
        <v>0</v>
      </c>
      <c r="AN36" s="133">
        <v>0</v>
      </c>
      <c r="AO36" s="133">
        <v>0</v>
      </c>
      <c r="AP36" s="133">
        <v>0</v>
      </c>
      <c r="AQ36" s="133">
        <v>0</v>
      </c>
      <c r="AR36" s="133">
        <v>466990</v>
      </c>
      <c r="AS36" s="133">
        <v>57473.9958840045</v>
      </c>
      <c r="AT36" s="326">
        <v>123779.3</v>
      </c>
      <c r="AU36" s="133">
        <v>54473.191591075214</v>
      </c>
      <c r="AV36" s="133">
        <v>648243.29588400456</v>
      </c>
      <c r="AW36" s="133">
        <v>648243.29588400456</v>
      </c>
      <c r="AX36" s="133">
        <v>0</v>
      </c>
      <c r="AY36" s="133">
        <v>634463.99588400451</v>
      </c>
      <c r="AZ36" s="327">
        <v>3300</v>
      </c>
      <c r="BA36" s="327">
        <v>561000</v>
      </c>
      <c r="BB36" s="133">
        <v>0</v>
      </c>
      <c r="BC36" s="326">
        <v>0</v>
      </c>
      <c r="BD36" s="326">
        <v>648243.29588400456</v>
      </c>
      <c r="BE36" s="327">
        <v>574779.30000000005</v>
      </c>
      <c r="BF36" s="133">
        <v>451000.00000000006</v>
      </c>
      <c r="BG36" s="133">
        <v>524463.99588400451</v>
      </c>
      <c r="BH36" s="133">
        <v>3085.0823287294384</v>
      </c>
      <c r="BI36" s="133">
        <v>3025.1693314814811</v>
      </c>
      <c r="BJ36" s="328">
        <v>1.9804840880962113E-2</v>
      </c>
      <c r="BK36" s="328">
        <v>-4.692931329343725E-3</v>
      </c>
      <c r="BL36" s="133">
        <v>-2413.4750284874731</v>
      </c>
      <c r="BM36" s="133">
        <v>645829.82085551706</v>
      </c>
      <c r="BN36" s="133">
        <v>3717.9442403265707</v>
      </c>
      <c r="BO36" s="133" t="s">
        <v>1228</v>
      </c>
      <c r="BP36" s="133">
        <v>3798.9989462089238</v>
      </c>
      <c r="BQ36" s="328">
        <v>9.0849737026899025E-3</v>
      </c>
      <c r="BR36" s="133">
        <v>-4520.3</v>
      </c>
      <c r="BS36" s="133">
        <v>641309.52085551701</v>
      </c>
      <c r="BT36" s="133">
        <v>0</v>
      </c>
      <c r="BU36" s="133">
        <v>641309.52085551701</v>
      </c>
      <c r="BV36" s="133"/>
      <c r="BW36" s="133">
        <v>-6035.2776122699725</v>
      </c>
      <c r="BX36" s="133">
        <v>6188.45</v>
      </c>
    </row>
    <row r="37" spans="1:76" x14ac:dyDescent="0.25">
      <c r="A37" s="302">
        <v>37</v>
      </c>
      <c r="B37" s="302">
        <v>246</v>
      </c>
      <c r="C37" s="324">
        <v>9352085</v>
      </c>
      <c r="D37" s="324" t="s">
        <v>265</v>
      </c>
      <c r="E37" s="325">
        <v>211519</v>
      </c>
      <c r="F37" s="133">
        <v>0</v>
      </c>
      <c r="G37" s="133">
        <v>0</v>
      </c>
      <c r="H37" s="133">
        <v>440.00000000000051</v>
      </c>
      <c r="I37" s="133">
        <v>0</v>
      </c>
      <c r="J37" s="133">
        <v>3867.9069767441861</v>
      </c>
      <c r="K37" s="133">
        <v>0</v>
      </c>
      <c r="L37" s="133">
        <v>0</v>
      </c>
      <c r="M37" s="133">
        <v>0</v>
      </c>
      <c r="N37" s="133">
        <v>0</v>
      </c>
      <c r="O37" s="133">
        <v>0</v>
      </c>
      <c r="P37" s="133">
        <v>0</v>
      </c>
      <c r="Q37" s="133">
        <v>0</v>
      </c>
      <c r="R37" s="133">
        <v>0</v>
      </c>
      <c r="S37" s="133">
        <v>0</v>
      </c>
      <c r="T37" s="133">
        <v>0</v>
      </c>
      <c r="U37" s="133">
        <v>0</v>
      </c>
      <c r="V37" s="133">
        <v>0</v>
      </c>
      <c r="W37" s="133">
        <v>0</v>
      </c>
      <c r="X37" s="133">
        <v>0</v>
      </c>
      <c r="Y37" s="133">
        <v>0</v>
      </c>
      <c r="Z37" s="133">
        <v>0</v>
      </c>
      <c r="AA37" s="133">
        <v>15388.943450704224</v>
      </c>
      <c r="AB37" s="133">
        <v>0</v>
      </c>
      <c r="AC37" s="133">
        <v>0</v>
      </c>
      <c r="AD37" s="133">
        <v>0</v>
      </c>
      <c r="AE37" s="133">
        <v>110000</v>
      </c>
      <c r="AF37" s="133">
        <v>12149.532710280373</v>
      </c>
      <c r="AG37" s="133">
        <v>0</v>
      </c>
      <c r="AH37" s="133">
        <v>0</v>
      </c>
      <c r="AI37" s="133">
        <v>6183</v>
      </c>
      <c r="AJ37" s="133">
        <v>0</v>
      </c>
      <c r="AK37" s="133">
        <v>0</v>
      </c>
      <c r="AL37" s="133">
        <v>0</v>
      </c>
      <c r="AM37" s="133">
        <v>0</v>
      </c>
      <c r="AN37" s="133">
        <v>0</v>
      </c>
      <c r="AO37" s="133">
        <v>0</v>
      </c>
      <c r="AP37" s="133">
        <v>0</v>
      </c>
      <c r="AQ37" s="133">
        <v>0</v>
      </c>
      <c r="AR37" s="133">
        <v>211519</v>
      </c>
      <c r="AS37" s="133">
        <v>19696.850427448411</v>
      </c>
      <c r="AT37" s="326">
        <v>128332.53271028037</v>
      </c>
      <c r="AU37" s="133">
        <v>27541.896939076316</v>
      </c>
      <c r="AV37" s="133">
        <v>359548.38313772879</v>
      </c>
      <c r="AW37" s="133">
        <v>359548.38313772879</v>
      </c>
      <c r="AX37" s="133">
        <v>0</v>
      </c>
      <c r="AY37" s="133">
        <v>353365.38313772879</v>
      </c>
      <c r="AZ37" s="327">
        <v>3300</v>
      </c>
      <c r="BA37" s="327">
        <v>254100</v>
      </c>
      <c r="BB37" s="133">
        <v>0</v>
      </c>
      <c r="BC37" s="326">
        <v>0</v>
      </c>
      <c r="BD37" s="326">
        <v>359548.38313772879</v>
      </c>
      <c r="BE37" s="327">
        <v>260283</v>
      </c>
      <c r="BF37" s="133">
        <v>131950.46728971961</v>
      </c>
      <c r="BG37" s="133">
        <v>231215.8504274484</v>
      </c>
      <c r="BH37" s="133">
        <v>3002.8032523045249</v>
      </c>
      <c r="BI37" s="133">
        <v>3318.0152481143487</v>
      </c>
      <c r="BJ37" s="328">
        <v>-9.5000164929609929E-2</v>
      </c>
      <c r="BK37" s="328">
        <v>8.0000164929609929E-2</v>
      </c>
      <c r="BL37" s="133">
        <v>20439.016065784355</v>
      </c>
      <c r="BM37" s="133">
        <v>379987.39920351317</v>
      </c>
      <c r="BN37" s="133">
        <v>4854.6025870586127</v>
      </c>
      <c r="BO37" s="133" t="s">
        <v>1228</v>
      </c>
      <c r="BP37" s="133">
        <v>4934.9012883573141</v>
      </c>
      <c r="BQ37" s="328">
        <v>2.6917869733687594E-2</v>
      </c>
      <c r="BR37" s="133">
        <v>-2047.43</v>
      </c>
      <c r="BS37" s="133">
        <v>377939.96920351317</v>
      </c>
      <c r="BT37" s="133">
        <v>0</v>
      </c>
      <c r="BU37" s="133">
        <v>377939.96920351317</v>
      </c>
      <c r="BV37" s="133"/>
      <c r="BW37" s="133">
        <v>122652.79383542738</v>
      </c>
      <c r="BX37" s="133">
        <v>8796.2099999999991</v>
      </c>
    </row>
    <row r="38" spans="1:76" x14ac:dyDescent="0.25">
      <c r="A38" s="302">
        <v>38</v>
      </c>
      <c r="B38" s="302">
        <v>309</v>
      </c>
      <c r="C38" s="324">
        <v>9352089</v>
      </c>
      <c r="D38" s="324" t="s">
        <v>1231</v>
      </c>
      <c r="E38" s="325">
        <v>1615236</v>
      </c>
      <c r="F38" s="133">
        <v>0</v>
      </c>
      <c r="G38" s="133">
        <v>0</v>
      </c>
      <c r="H38" s="133">
        <v>13640.000000000015</v>
      </c>
      <c r="I38" s="133">
        <v>0</v>
      </c>
      <c r="J38" s="133">
        <v>32493.07001795332</v>
      </c>
      <c r="K38" s="133">
        <v>0</v>
      </c>
      <c r="L38" s="133">
        <v>603.07692307692321</v>
      </c>
      <c r="M38" s="133">
        <v>2653.538461538461</v>
      </c>
      <c r="N38" s="133">
        <v>361.84615384615398</v>
      </c>
      <c r="O38" s="133">
        <v>1568.0000000000007</v>
      </c>
      <c r="P38" s="133">
        <v>422.15384615384636</v>
      </c>
      <c r="Q38" s="133">
        <v>0</v>
      </c>
      <c r="R38" s="133">
        <v>0</v>
      </c>
      <c r="S38" s="133">
        <v>0</v>
      </c>
      <c r="T38" s="133">
        <v>0</v>
      </c>
      <c r="U38" s="133">
        <v>0</v>
      </c>
      <c r="V38" s="133">
        <v>0</v>
      </c>
      <c r="W38" s="133">
        <v>0</v>
      </c>
      <c r="X38" s="133">
        <v>13901.916167664662</v>
      </c>
      <c r="Y38" s="133">
        <v>0</v>
      </c>
      <c r="Z38" s="133">
        <v>0</v>
      </c>
      <c r="AA38" s="133">
        <v>118204.9097688546</v>
      </c>
      <c r="AB38" s="133">
        <v>0</v>
      </c>
      <c r="AC38" s="133">
        <v>0</v>
      </c>
      <c r="AD38" s="133">
        <v>0</v>
      </c>
      <c r="AE38" s="133">
        <v>110000</v>
      </c>
      <c r="AF38" s="133">
        <v>0</v>
      </c>
      <c r="AG38" s="133">
        <v>0</v>
      </c>
      <c r="AH38" s="133">
        <v>0</v>
      </c>
      <c r="AI38" s="133">
        <v>40672</v>
      </c>
      <c r="AJ38" s="133">
        <v>0</v>
      </c>
      <c r="AK38" s="133">
        <v>0</v>
      </c>
      <c r="AL38" s="133">
        <v>0</v>
      </c>
      <c r="AM38" s="133">
        <v>0</v>
      </c>
      <c r="AN38" s="133">
        <v>0</v>
      </c>
      <c r="AO38" s="133">
        <v>0</v>
      </c>
      <c r="AP38" s="133">
        <v>0</v>
      </c>
      <c r="AQ38" s="133">
        <v>0</v>
      </c>
      <c r="AR38" s="133">
        <v>1615236</v>
      </c>
      <c r="AS38" s="133">
        <v>183848.51133908797</v>
      </c>
      <c r="AT38" s="326">
        <v>150672</v>
      </c>
      <c r="AU38" s="133">
        <v>154074.75247013895</v>
      </c>
      <c r="AV38" s="133">
        <v>1949756.511339088</v>
      </c>
      <c r="AW38" s="133">
        <v>1949756.511339088</v>
      </c>
      <c r="AX38" s="133">
        <v>0</v>
      </c>
      <c r="AY38" s="133">
        <v>1909084.511339088</v>
      </c>
      <c r="AZ38" s="327">
        <v>3300</v>
      </c>
      <c r="BA38" s="327">
        <v>1940400</v>
      </c>
      <c r="BB38" s="133">
        <v>31315.488660912029</v>
      </c>
      <c r="BC38" s="326">
        <v>0</v>
      </c>
      <c r="BD38" s="326">
        <v>1981072</v>
      </c>
      <c r="BE38" s="327">
        <v>1981072</v>
      </c>
      <c r="BF38" s="133">
        <v>1830400</v>
      </c>
      <c r="BG38" s="133">
        <v>1830400</v>
      </c>
      <c r="BH38" s="133">
        <v>3112.925170068027</v>
      </c>
      <c r="BI38" s="133">
        <v>2946.9694178571431</v>
      </c>
      <c r="BJ38" s="328">
        <v>5.631403950284522E-2</v>
      </c>
      <c r="BK38" s="328">
        <v>-1.33441072237468E-2</v>
      </c>
      <c r="BL38" s="133">
        <v>0</v>
      </c>
      <c r="BM38" s="133">
        <v>1981072</v>
      </c>
      <c r="BN38" s="133">
        <v>3300</v>
      </c>
      <c r="BO38" s="133" t="s">
        <v>1228</v>
      </c>
      <c r="BP38" s="133">
        <v>3369.1700680272111</v>
      </c>
      <c r="BQ38" s="328">
        <v>5.2211317611822405E-2</v>
      </c>
      <c r="BR38" s="133">
        <v>-15634.92</v>
      </c>
      <c r="BS38" s="133">
        <v>1965437.08</v>
      </c>
      <c r="BT38" s="133">
        <v>0</v>
      </c>
      <c r="BU38" s="133">
        <v>1965437.08</v>
      </c>
      <c r="BV38" s="133"/>
      <c r="BW38" s="133">
        <v>73300.555475011468</v>
      </c>
      <c r="BX38" s="133">
        <v>-0.21999999999934516</v>
      </c>
    </row>
    <row r="39" spans="1:76" x14ac:dyDescent="0.25">
      <c r="A39" s="302">
        <v>39</v>
      </c>
      <c r="B39" s="302">
        <v>310</v>
      </c>
      <c r="C39" s="324">
        <v>9352092</v>
      </c>
      <c r="D39" s="324" t="s">
        <v>300</v>
      </c>
      <c r="E39" s="325">
        <v>277447</v>
      </c>
      <c r="F39" s="133">
        <v>0</v>
      </c>
      <c r="G39" s="133">
        <v>0</v>
      </c>
      <c r="H39" s="133">
        <v>879.99999999999989</v>
      </c>
      <c r="I39" s="133">
        <v>0</v>
      </c>
      <c r="J39" s="133">
        <v>2673.5294117647059</v>
      </c>
      <c r="K39" s="133">
        <v>0</v>
      </c>
      <c r="L39" s="133">
        <v>0</v>
      </c>
      <c r="M39" s="133">
        <v>479.99999999999994</v>
      </c>
      <c r="N39" s="133">
        <v>0</v>
      </c>
      <c r="O39" s="133">
        <v>0</v>
      </c>
      <c r="P39" s="133">
        <v>0</v>
      </c>
      <c r="Q39" s="133">
        <v>0</v>
      </c>
      <c r="R39" s="133">
        <v>0</v>
      </c>
      <c r="S39" s="133">
        <v>0</v>
      </c>
      <c r="T39" s="133">
        <v>0</v>
      </c>
      <c r="U39" s="133">
        <v>0</v>
      </c>
      <c r="V39" s="133">
        <v>0</v>
      </c>
      <c r="W39" s="133">
        <v>0</v>
      </c>
      <c r="X39" s="133">
        <v>0</v>
      </c>
      <c r="Y39" s="133">
        <v>0</v>
      </c>
      <c r="Z39" s="133">
        <v>0</v>
      </c>
      <c r="AA39" s="133">
        <v>22795.323098724599</v>
      </c>
      <c r="AB39" s="133">
        <v>0</v>
      </c>
      <c r="AC39" s="133">
        <v>0</v>
      </c>
      <c r="AD39" s="133">
        <v>0</v>
      </c>
      <c r="AE39" s="133">
        <v>110000</v>
      </c>
      <c r="AF39" s="133">
        <v>0</v>
      </c>
      <c r="AG39" s="133">
        <v>0</v>
      </c>
      <c r="AH39" s="133">
        <v>0</v>
      </c>
      <c r="AI39" s="133">
        <v>6887.5</v>
      </c>
      <c r="AJ39" s="133">
        <v>0</v>
      </c>
      <c r="AK39" s="133">
        <v>0</v>
      </c>
      <c r="AL39" s="133">
        <v>0</v>
      </c>
      <c r="AM39" s="133">
        <v>0</v>
      </c>
      <c r="AN39" s="133">
        <v>0</v>
      </c>
      <c r="AO39" s="133">
        <v>0</v>
      </c>
      <c r="AP39" s="133">
        <v>0</v>
      </c>
      <c r="AQ39" s="133">
        <v>0</v>
      </c>
      <c r="AR39" s="133">
        <v>277447</v>
      </c>
      <c r="AS39" s="133">
        <v>26828.852510489305</v>
      </c>
      <c r="AT39" s="326">
        <v>116887.5</v>
      </c>
      <c r="AU39" s="133">
        <v>34811.087804606956</v>
      </c>
      <c r="AV39" s="133">
        <v>421163.35251048929</v>
      </c>
      <c r="AW39" s="133">
        <v>421163.35251048929</v>
      </c>
      <c r="AX39" s="133">
        <v>0</v>
      </c>
      <c r="AY39" s="133">
        <v>414275.85251048929</v>
      </c>
      <c r="AZ39" s="327">
        <v>3300</v>
      </c>
      <c r="BA39" s="327">
        <v>333300</v>
      </c>
      <c r="BB39" s="133">
        <v>0</v>
      </c>
      <c r="BC39" s="326">
        <v>0</v>
      </c>
      <c r="BD39" s="326">
        <v>421163.35251048929</v>
      </c>
      <c r="BE39" s="327">
        <v>340187.5</v>
      </c>
      <c r="BF39" s="133">
        <v>223300</v>
      </c>
      <c r="BG39" s="133">
        <v>304275.85251048929</v>
      </c>
      <c r="BH39" s="133">
        <v>3012.6322030741512</v>
      </c>
      <c r="BI39" s="133">
        <v>2953.7134303921571</v>
      </c>
      <c r="BJ39" s="328">
        <v>1.9947355784671245E-2</v>
      </c>
      <c r="BK39" s="328">
        <v>-4.7267014899087566E-3</v>
      </c>
      <c r="BL39" s="133">
        <v>-1410.0934888920094</v>
      </c>
      <c r="BM39" s="133">
        <v>419753.25902159727</v>
      </c>
      <c r="BN39" s="133">
        <v>4087.7797922930422</v>
      </c>
      <c r="BO39" s="133" t="s">
        <v>1228</v>
      </c>
      <c r="BP39" s="133">
        <v>4155.9728615999729</v>
      </c>
      <c r="BQ39" s="328">
        <v>1.6873232048547182E-2</v>
      </c>
      <c r="BR39" s="133">
        <v>-2685.59</v>
      </c>
      <c r="BS39" s="133">
        <v>417067.66902159725</v>
      </c>
      <c r="BT39" s="133">
        <v>0</v>
      </c>
      <c r="BU39" s="133">
        <v>417067.66902159725</v>
      </c>
      <c r="BV39" s="133"/>
      <c r="BW39" s="133">
        <v>22831.554477320984</v>
      </c>
      <c r="BX39" s="133">
        <v>6439.7799999999988</v>
      </c>
    </row>
    <row r="40" spans="1:76" x14ac:dyDescent="0.25">
      <c r="A40" s="302">
        <v>40</v>
      </c>
      <c r="B40" s="302">
        <v>314</v>
      </c>
      <c r="C40" s="324">
        <v>9352095</v>
      </c>
      <c r="D40" s="324" t="s">
        <v>303</v>
      </c>
      <c r="E40" s="325">
        <v>445014</v>
      </c>
      <c r="F40" s="133">
        <v>0</v>
      </c>
      <c r="G40" s="133">
        <v>0</v>
      </c>
      <c r="H40" s="133">
        <v>13639.999999999996</v>
      </c>
      <c r="I40" s="133">
        <v>0</v>
      </c>
      <c r="J40" s="133">
        <v>28609.811320754718</v>
      </c>
      <c r="K40" s="133">
        <v>0</v>
      </c>
      <c r="L40" s="133">
        <v>200</v>
      </c>
      <c r="M40" s="133">
        <v>0</v>
      </c>
      <c r="N40" s="133">
        <v>0</v>
      </c>
      <c r="O40" s="133">
        <v>0</v>
      </c>
      <c r="P40" s="133">
        <v>0</v>
      </c>
      <c r="Q40" s="133">
        <v>0</v>
      </c>
      <c r="R40" s="133">
        <v>0</v>
      </c>
      <c r="S40" s="133">
        <v>0</v>
      </c>
      <c r="T40" s="133">
        <v>0</v>
      </c>
      <c r="U40" s="133">
        <v>0</v>
      </c>
      <c r="V40" s="133">
        <v>0</v>
      </c>
      <c r="W40" s="133">
        <v>0</v>
      </c>
      <c r="X40" s="133">
        <v>1813.6956521739123</v>
      </c>
      <c r="Y40" s="133">
        <v>0</v>
      </c>
      <c r="Z40" s="133">
        <v>0</v>
      </c>
      <c r="AA40" s="133">
        <v>60458.572585227223</v>
      </c>
      <c r="AB40" s="133">
        <v>0</v>
      </c>
      <c r="AC40" s="133">
        <v>0</v>
      </c>
      <c r="AD40" s="133">
        <v>0</v>
      </c>
      <c r="AE40" s="133">
        <v>110000</v>
      </c>
      <c r="AF40" s="133">
        <v>0</v>
      </c>
      <c r="AG40" s="133">
        <v>0</v>
      </c>
      <c r="AH40" s="133">
        <v>0</v>
      </c>
      <c r="AI40" s="133">
        <v>14787.54</v>
      </c>
      <c r="AJ40" s="133">
        <v>0</v>
      </c>
      <c r="AK40" s="133">
        <v>0</v>
      </c>
      <c r="AL40" s="133">
        <v>0</v>
      </c>
      <c r="AM40" s="133">
        <v>0</v>
      </c>
      <c r="AN40" s="133">
        <v>0</v>
      </c>
      <c r="AO40" s="133">
        <v>0</v>
      </c>
      <c r="AP40" s="133">
        <v>0</v>
      </c>
      <c r="AQ40" s="133">
        <v>0</v>
      </c>
      <c r="AR40" s="133">
        <v>445014</v>
      </c>
      <c r="AS40" s="133">
        <v>104722.07955815585</v>
      </c>
      <c r="AT40" s="326">
        <v>124787.54000000001</v>
      </c>
      <c r="AU40" s="133">
        <v>91682.47824560458</v>
      </c>
      <c r="AV40" s="133">
        <v>674523.61955815589</v>
      </c>
      <c r="AW40" s="133">
        <v>674523.61955815589</v>
      </c>
      <c r="AX40" s="133">
        <v>0</v>
      </c>
      <c r="AY40" s="133">
        <v>659736.07955815585</v>
      </c>
      <c r="AZ40" s="327">
        <v>3300</v>
      </c>
      <c r="BA40" s="327">
        <v>534600</v>
      </c>
      <c r="BB40" s="133">
        <v>0</v>
      </c>
      <c r="BC40" s="326">
        <v>0</v>
      </c>
      <c r="BD40" s="326">
        <v>674523.61955815589</v>
      </c>
      <c r="BE40" s="327">
        <v>549387.54</v>
      </c>
      <c r="BF40" s="133">
        <v>424600.00000000006</v>
      </c>
      <c r="BG40" s="133">
        <v>549736.07955815585</v>
      </c>
      <c r="BH40" s="133">
        <v>3393.4325898651596</v>
      </c>
      <c r="BI40" s="133">
        <v>3169.045394117647</v>
      </c>
      <c r="BJ40" s="328">
        <v>7.0805926656657567E-2</v>
      </c>
      <c r="BK40" s="328">
        <v>-1.6778087413449588E-2</v>
      </c>
      <c r="BL40" s="133">
        <v>-8613.6243436306995</v>
      </c>
      <c r="BM40" s="133">
        <v>665909.99521452514</v>
      </c>
      <c r="BN40" s="133">
        <v>4019.2744149044761</v>
      </c>
      <c r="BO40" s="133" t="s">
        <v>1228</v>
      </c>
      <c r="BP40" s="133">
        <v>4110.555526015587</v>
      </c>
      <c r="BQ40" s="328">
        <v>3.8838742364352807E-2</v>
      </c>
      <c r="BR40" s="133">
        <v>-4307.58</v>
      </c>
      <c r="BS40" s="133">
        <v>661602.41521452519</v>
      </c>
      <c r="BT40" s="133">
        <v>0</v>
      </c>
      <c r="BU40" s="133">
        <v>661602.41521452519</v>
      </c>
      <c r="BV40" s="133"/>
      <c r="BW40" s="133">
        <v>2247.9202907368308</v>
      </c>
      <c r="BX40" s="133">
        <v>5947.5</v>
      </c>
    </row>
    <row r="41" spans="1:76" x14ac:dyDescent="0.25">
      <c r="A41" s="302">
        <v>41</v>
      </c>
      <c r="B41" s="302">
        <v>84</v>
      </c>
      <c r="C41" s="324">
        <v>9352100</v>
      </c>
      <c r="D41" s="324" t="s">
        <v>203</v>
      </c>
      <c r="E41" s="325">
        <v>162073</v>
      </c>
      <c r="F41" s="133">
        <v>0</v>
      </c>
      <c r="G41" s="133">
        <v>0</v>
      </c>
      <c r="H41" s="133">
        <v>1759.9999999999993</v>
      </c>
      <c r="I41" s="133">
        <v>0</v>
      </c>
      <c r="J41" s="133">
        <v>5562.8571428571422</v>
      </c>
      <c r="K41" s="133">
        <v>0</v>
      </c>
      <c r="L41" s="133">
        <v>0</v>
      </c>
      <c r="M41" s="133">
        <v>0</v>
      </c>
      <c r="N41" s="133">
        <v>0</v>
      </c>
      <c r="O41" s="133">
        <v>0</v>
      </c>
      <c r="P41" s="133">
        <v>0</v>
      </c>
      <c r="Q41" s="133">
        <v>0</v>
      </c>
      <c r="R41" s="133">
        <v>0</v>
      </c>
      <c r="S41" s="133">
        <v>0</v>
      </c>
      <c r="T41" s="133">
        <v>0</v>
      </c>
      <c r="U41" s="133">
        <v>0</v>
      </c>
      <c r="V41" s="133">
        <v>0</v>
      </c>
      <c r="W41" s="133">
        <v>0</v>
      </c>
      <c r="X41" s="133">
        <v>0</v>
      </c>
      <c r="Y41" s="133">
        <v>0</v>
      </c>
      <c r="Z41" s="133">
        <v>0</v>
      </c>
      <c r="AA41" s="133">
        <v>16114.132945236985</v>
      </c>
      <c r="AB41" s="133">
        <v>0</v>
      </c>
      <c r="AC41" s="133">
        <v>0</v>
      </c>
      <c r="AD41" s="133">
        <v>0</v>
      </c>
      <c r="AE41" s="133">
        <v>110000</v>
      </c>
      <c r="AF41" s="133">
        <v>0</v>
      </c>
      <c r="AG41" s="133">
        <v>0</v>
      </c>
      <c r="AH41" s="133">
        <v>1000</v>
      </c>
      <c r="AI41" s="133">
        <v>4476.88</v>
      </c>
      <c r="AJ41" s="133">
        <v>0</v>
      </c>
      <c r="AK41" s="133">
        <v>0</v>
      </c>
      <c r="AL41" s="133">
        <v>0</v>
      </c>
      <c r="AM41" s="133">
        <v>0</v>
      </c>
      <c r="AN41" s="133">
        <v>4304</v>
      </c>
      <c r="AO41" s="133">
        <v>0</v>
      </c>
      <c r="AP41" s="133">
        <v>0</v>
      </c>
      <c r="AQ41" s="133">
        <v>0</v>
      </c>
      <c r="AR41" s="133">
        <v>162073</v>
      </c>
      <c r="AS41" s="133">
        <v>23436.990088094128</v>
      </c>
      <c r="AT41" s="326">
        <v>119780.88</v>
      </c>
      <c r="AU41" s="133">
        <v>29774.561516665555</v>
      </c>
      <c r="AV41" s="133">
        <v>305290.87008809415</v>
      </c>
      <c r="AW41" s="133">
        <v>305290.87008809415</v>
      </c>
      <c r="AX41" s="133">
        <v>0</v>
      </c>
      <c r="AY41" s="133">
        <v>299813.99008809414</v>
      </c>
      <c r="AZ41" s="327">
        <v>3300</v>
      </c>
      <c r="BA41" s="327">
        <v>194700</v>
      </c>
      <c r="BB41" s="133">
        <v>0</v>
      </c>
      <c r="BC41" s="326">
        <v>0</v>
      </c>
      <c r="BD41" s="326">
        <v>305290.87008809415</v>
      </c>
      <c r="BE41" s="327">
        <v>200176.88</v>
      </c>
      <c r="BF41" s="133">
        <v>85700</v>
      </c>
      <c r="BG41" s="133">
        <v>190813.99008809414</v>
      </c>
      <c r="BH41" s="133">
        <v>3234.1354252219348</v>
      </c>
      <c r="BI41" s="133">
        <v>3091.8304546874997</v>
      </c>
      <c r="BJ41" s="328">
        <v>4.6026123560134968E-2</v>
      </c>
      <c r="BK41" s="328">
        <v>-1.0906295007461309E-2</v>
      </c>
      <c r="BL41" s="133">
        <v>-1989.5044880606313</v>
      </c>
      <c r="BM41" s="133">
        <v>303301.36560003349</v>
      </c>
      <c r="BN41" s="133">
        <v>5047.8726372887031</v>
      </c>
      <c r="BO41" s="133" t="s">
        <v>1228</v>
      </c>
      <c r="BP41" s="133">
        <v>5140.7011118649743</v>
      </c>
      <c r="BQ41" s="328">
        <v>5.6145134759359561E-2</v>
      </c>
      <c r="BR41" s="133">
        <v>-1568.81</v>
      </c>
      <c r="BS41" s="133">
        <v>301732.55560003349</v>
      </c>
      <c r="BT41" s="133">
        <v>0</v>
      </c>
      <c r="BU41" s="133">
        <v>301732.55560003349</v>
      </c>
      <c r="BV41" s="133"/>
      <c r="BW41" s="133">
        <v>51414.932846299896</v>
      </c>
      <c r="BX41" s="133">
        <v>533.85000000000036</v>
      </c>
    </row>
    <row r="42" spans="1:76" x14ac:dyDescent="0.25">
      <c r="A42" s="302">
        <v>42</v>
      </c>
      <c r="B42" s="302">
        <v>318</v>
      </c>
      <c r="C42" s="324">
        <v>9352101</v>
      </c>
      <c r="D42" s="324" t="s">
        <v>306</v>
      </c>
      <c r="E42" s="325">
        <v>167567</v>
      </c>
      <c r="F42" s="133">
        <v>0</v>
      </c>
      <c r="G42" s="133">
        <v>0</v>
      </c>
      <c r="H42" s="133">
        <v>2200.0000000000005</v>
      </c>
      <c r="I42" s="133">
        <v>0</v>
      </c>
      <c r="J42" s="133">
        <v>5251.304347826087</v>
      </c>
      <c r="K42" s="133">
        <v>0</v>
      </c>
      <c r="L42" s="133">
        <v>0</v>
      </c>
      <c r="M42" s="133">
        <v>0</v>
      </c>
      <c r="N42" s="133">
        <v>0</v>
      </c>
      <c r="O42" s="133">
        <v>389.99999999999955</v>
      </c>
      <c r="P42" s="133">
        <v>0</v>
      </c>
      <c r="Q42" s="133">
        <v>0</v>
      </c>
      <c r="R42" s="133">
        <v>0</v>
      </c>
      <c r="S42" s="133">
        <v>0</v>
      </c>
      <c r="T42" s="133">
        <v>0</v>
      </c>
      <c r="U42" s="133">
        <v>0</v>
      </c>
      <c r="V42" s="133">
        <v>0</v>
      </c>
      <c r="W42" s="133">
        <v>0</v>
      </c>
      <c r="X42" s="133">
        <v>571.1818181818187</v>
      </c>
      <c r="Y42" s="133">
        <v>0</v>
      </c>
      <c r="Z42" s="133">
        <v>0</v>
      </c>
      <c r="AA42" s="133">
        <v>17673.195983086669</v>
      </c>
      <c r="AB42" s="133">
        <v>0</v>
      </c>
      <c r="AC42" s="133">
        <v>0</v>
      </c>
      <c r="AD42" s="133">
        <v>0</v>
      </c>
      <c r="AE42" s="133">
        <v>110000</v>
      </c>
      <c r="AF42" s="133">
        <v>14819.759679572764</v>
      </c>
      <c r="AG42" s="133">
        <v>0</v>
      </c>
      <c r="AH42" s="133">
        <v>0</v>
      </c>
      <c r="AI42" s="133">
        <v>6170.05</v>
      </c>
      <c r="AJ42" s="133">
        <v>0</v>
      </c>
      <c r="AK42" s="133">
        <v>0</v>
      </c>
      <c r="AL42" s="133">
        <v>0</v>
      </c>
      <c r="AM42" s="133">
        <v>0</v>
      </c>
      <c r="AN42" s="133">
        <v>0</v>
      </c>
      <c r="AO42" s="133">
        <v>0</v>
      </c>
      <c r="AP42" s="133">
        <v>0</v>
      </c>
      <c r="AQ42" s="133">
        <v>0</v>
      </c>
      <c r="AR42" s="133">
        <v>167567</v>
      </c>
      <c r="AS42" s="133">
        <v>26085.682149094573</v>
      </c>
      <c r="AT42" s="326">
        <v>130989.80967957276</v>
      </c>
      <c r="AU42" s="133">
        <v>31592.848156999713</v>
      </c>
      <c r="AV42" s="133">
        <v>324642.49182866735</v>
      </c>
      <c r="AW42" s="133">
        <v>324642.49182866735</v>
      </c>
      <c r="AX42" s="133">
        <v>0</v>
      </c>
      <c r="AY42" s="133">
        <v>318472.44182866736</v>
      </c>
      <c r="AZ42" s="327">
        <v>3300</v>
      </c>
      <c r="BA42" s="327">
        <v>201300</v>
      </c>
      <c r="BB42" s="133">
        <v>0</v>
      </c>
      <c r="BC42" s="326">
        <v>0</v>
      </c>
      <c r="BD42" s="326">
        <v>324642.49182866735</v>
      </c>
      <c r="BE42" s="327">
        <v>207470.05</v>
      </c>
      <c r="BF42" s="133">
        <v>76480.240320427227</v>
      </c>
      <c r="BG42" s="133">
        <v>193652.68214909459</v>
      </c>
      <c r="BH42" s="133">
        <v>3174.6341335917145</v>
      </c>
      <c r="BI42" s="133">
        <v>2915.636274209091</v>
      </c>
      <c r="BJ42" s="328">
        <v>8.8830647935631321E-2</v>
      </c>
      <c r="BK42" s="328">
        <v>-2.1049203738049676E-2</v>
      </c>
      <c r="BL42" s="133">
        <v>-3743.6811396743888</v>
      </c>
      <c r="BM42" s="133">
        <v>320898.81068899296</v>
      </c>
      <c r="BN42" s="133">
        <v>5159.487880147426</v>
      </c>
      <c r="BO42" s="133" t="s">
        <v>1228</v>
      </c>
      <c r="BP42" s="133">
        <v>5260.6362408031637</v>
      </c>
      <c r="BQ42" s="328">
        <v>9.6587903785549267E-2</v>
      </c>
      <c r="BR42" s="133">
        <v>-1621.99</v>
      </c>
      <c r="BS42" s="133">
        <v>319276.82068899297</v>
      </c>
      <c r="BT42" s="133">
        <v>0</v>
      </c>
      <c r="BU42" s="133">
        <v>319276.82068899297</v>
      </c>
      <c r="BV42" s="133"/>
      <c r="BW42" s="133">
        <v>36541.691879273043</v>
      </c>
      <c r="BX42" s="133">
        <v>15872.15</v>
      </c>
    </row>
    <row r="43" spans="1:76" x14ac:dyDescent="0.25">
      <c r="A43" s="302">
        <v>43</v>
      </c>
      <c r="B43" s="302">
        <v>494</v>
      </c>
      <c r="C43" s="324">
        <v>9352105</v>
      </c>
      <c r="D43" s="324" t="s">
        <v>406</v>
      </c>
      <c r="E43" s="325">
        <v>329640</v>
      </c>
      <c r="F43" s="133">
        <v>0</v>
      </c>
      <c r="G43" s="133">
        <v>0</v>
      </c>
      <c r="H43" s="133">
        <v>880.00000000000171</v>
      </c>
      <c r="I43" s="133">
        <v>0</v>
      </c>
      <c r="J43" s="133">
        <v>5400</v>
      </c>
      <c r="K43" s="133">
        <v>0</v>
      </c>
      <c r="L43" s="133">
        <v>199.99999999999991</v>
      </c>
      <c r="M43" s="133">
        <v>0</v>
      </c>
      <c r="N43" s="133">
        <v>0</v>
      </c>
      <c r="O43" s="133">
        <v>0</v>
      </c>
      <c r="P43" s="133">
        <v>0</v>
      </c>
      <c r="Q43" s="133">
        <v>0</v>
      </c>
      <c r="R43" s="133">
        <v>0</v>
      </c>
      <c r="S43" s="133">
        <v>0</v>
      </c>
      <c r="T43" s="133">
        <v>0</v>
      </c>
      <c r="U43" s="133">
        <v>0</v>
      </c>
      <c r="V43" s="133">
        <v>0</v>
      </c>
      <c r="W43" s="133">
        <v>0</v>
      </c>
      <c r="X43" s="133">
        <v>5793.75</v>
      </c>
      <c r="Y43" s="133">
        <v>0</v>
      </c>
      <c r="Z43" s="133">
        <v>0</v>
      </c>
      <c r="AA43" s="133">
        <v>23990.28975</v>
      </c>
      <c r="AB43" s="133">
        <v>0</v>
      </c>
      <c r="AC43" s="133">
        <v>0</v>
      </c>
      <c r="AD43" s="133">
        <v>0</v>
      </c>
      <c r="AE43" s="133">
        <v>110000</v>
      </c>
      <c r="AF43" s="133">
        <v>4973.2977303070747</v>
      </c>
      <c r="AG43" s="133">
        <v>0</v>
      </c>
      <c r="AH43" s="133">
        <v>0</v>
      </c>
      <c r="AI43" s="133">
        <v>9410.25</v>
      </c>
      <c r="AJ43" s="133">
        <v>0</v>
      </c>
      <c r="AK43" s="133">
        <v>0</v>
      </c>
      <c r="AL43" s="133">
        <v>0</v>
      </c>
      <c r="AM43" s="133">
        <v>0</v>
      </c>
      <c r="AN43" s="133">
        <v>0</v>
      </c>
      <c r="AO43" s="133">
        <v>0</v>
      </c>
      <c r="AP43" s="133">
        <v>0</v>
      </c>
      <c r="AQ43" s="133">
        <v>0</v>
      </c>
      <c r="AR43" s="133">
        <v>329640</v>
      </c>
      <c r="AS43" s="133">
        <v>36264.039750000004</v>
      </c>
      <c r="AT43" s="326">
        <v>124383.54773030708</v>
      </c>
      <c r="AU43" s="133">
        <v>37229.289749999996</v>
      </c>
      <c r="AV43" s="133">
        <v>490287.58748030709</v>
      </c>
      <c r="AW43" s="133">
        <v>490287.58748030709</v>
      </c>
      <c r="AX43" s="133">
        <v>0</v>
      </c>
      <c r="AY43" s="133">
        <v>480877.33748030709</v>
      </c>
      <c r="AZ43" s="327">
        <v>3300</v>
      </c>
      <c r="BA43" s="327">
        <v>396000</v>
      </c>
      <c r="BB43" s="133">
        <v>0</v>
      </c>
      <c r="BC43" s="326">
        <v>0</v>
      </c>
      <c r="BD43" s="326">
        <v>490287.58748030709</v>
      </c>
      <c r="BE43" s="327">
        <v>405410.25</v>
      </c>
      <c r="BF43" s="133">
        <v>281026.70226969291</v>
      </c>
      <c r="BG43" s="133">
        <v>365904.03975</v>
      </c>
      <c r="BH43" s="133">
        <v>3049.2003312500001</v>
      </c>
      <c r="BI43" s="133">
        <v>3223.9350802882809</v>
      </c>
      <c r="BJ43" s="328">
        <v>-5.4199214527190856E-2</v>
      </c>
      <c r="BK43" s="328">
        <v>3.9199214527190857E-2</v>
      </c>
      <c r="BL43" s="133">
        <v>15165.086740074792</v>
      </c>
      <c r="BM43" s="133">
        <v>505452.67422038189</v>
      </c>
      <c r="BN43" s="133">
        <v>4133.6868685031823</v>
      </c>
      <c r="BO43" s="133" t="s">
        <v>1228</v>
      </c>
      <c r="BP43" s="133">
        <v>4212.1056185031821</v>
      </c>
      <c r="BQ43" s="328">
        <v>-4.347950432169756E-2</v>
      </c>
      <c r="BR43" s="133">
        <v>-3190.8</v>
      </c>
      <c r="BS43" s="133">
        <v>502261.8742203819</v>
      </c>
      <c r="BT43" s="133">
        <v>0</v>
      </c>
      <c r="BU43" s="133">
        <v>502261.8742203819</v>
      </c>
      <c r="BV43" s="133"/>
      <c r="BW43" s="133">
        <v>40399.619440317794</v>
      </c>
      <c r="BX43" s="133">
        <v>2649.4900000000002</v>
      </c>
    </row>
    <row r="44" spans="1:76" x14ac:dyDescent="0.25">
      <c r="A44" s="302">
        <v>44</v>
      </c>
      <c r="B44" s="302">
        <v>96</v>
      </c>
      <c r="C44" s="324">
        <v>9352106</v>
      </c>
      <c r="D44" s="324" t="s">
        <v>211</v>
      </c>
      <c r="E44" s="325">
        <v>777401</v>
      </c>
      <c r="F44" s="133">
        <v>0</v>
      </c>
      <c r="G44" s="133">
        <v>0</v>
      </c>
      <c r="H44" s="133">
        <v>18480.000000000018</v>
      </c>
      <c r="I44" s="133">
        <v>0</v>
      </c>
      <c r="J44" s="133">
        <v>34474.545454545456</v>
      </c>
      <c r="K44" s="133">
        <v>0</v>
      </c>
      <c r="L44" s="133">
        <v>599.99999999999898</v>
      </c>
      <c r="M44" s="133">
        <v>0</v>
      </c>
      <c r="N44" s="133">
        <v>0</v>
      </c>
      <c r="O44" s="133">
        <v>0</v>
      </c>
      <c r="P44" s="133">
        <v>0</v>
      </c>
      <c r="Q44" s="133">
        <v>0</v>
      </c>
      <c r="R44" s="133">
        <v>0</v>
      </c>
      <c r="S44" s="133">
        <v>0</v>
      </c>
      <c r="T44" s="133">
        <v>0</v>
      </c>
      <c r="U44" s="133">
        <v>0</v>
      </c>
      <c r="V44" s="133">
        <v>0</v>
      </c>
      <c r="W44" s="133">
        <v>0</v>
      </c>
      <c r="X44" s="133">
        <v>4701.4516129032199</v>
      </c>
      <c r="Y44" s="133">
        <v>0</v>
      </c>
      <c r="Z44" s="133">
        <v>0</v>
      </c>
      <c r="AA44" s="133">
        <v>85502.734930181075</v>
      </c>
      <c r="AB44" s="133">
        <v>0</v>
      </c>
      <c r="AC44" s="133">
        <v>0</v>
      </c>
      <c r="AD44" s="133">
        <v>0</v>
      </c>
      <c r="AE44" s="133">
        <v>110000</v>
      </c>
      <c r="AF44" s="133">
        <v>0</v>
      </c>
      <c r="AG44" s="133">
        <v>0</v>
      </c>
      <c r="AH44" s="133">
        <v>0</v>
      </c>
      <c r="AI44" s="133">
        <v>36235</v>
      </c>
      <c r="AJ44" s="133">
        <v>0</v>
      </c>
      <c r="AK44" s="133">
        <v>0</v>
      </c>
      <c r="AL44" s="133">
        <v>0</v>
      </c>
      <c r="AM44" s="133">
        <v>0</v>
      </c>
      <c r="AN44" s="133">
        <v>0</v>
      </c>
      <c r="AO44" s="133">
        <v>0</v>
      </c>
      <c r="AP44" s="133">
        <v>0</v>
      </c>
      <c r="AQ44" s="133">
        <v>0</v>
      </c>
      <c r="AR44" s="133">
        <v>777401</v>
      </c>
      <c r="AS44" s="133">
        <v>143758.73199762977</v>
      </c>
      <c r="AT44" s="326">
        <v>146235</v>
      </c>
      <c r="AU44" s="133">
        <v>122279.00765745381</v>
      </c>
      <c r="AV44" s="133">
        <v>1067394.7319976296</v>
      </c>
      <c r="AW44" s="133">
        <v>1067394.7319976296</v>
      </c>
      <c r="AX44" s="133">
        <v>0</v>
      </c>
      <c r="AY44" s="133">
        <v>1031159.7319976296</v>
      </c>
      <c r="AZ44" s="327">
        <v>3300</v>
      </c>
      <c r="BA44" s="327">
        <v>933900</v>
      </c>
      <c r="BB44" s="133">
        <v>0</v>
      </c>
      <c r="BC44" s="326">
        <v>0</v>
      </c>
      <c r="BD44" s="326">
        <v>1067394.7319976296</v>
      </c>
      <c r="BE44" s="327">
        <v>970135</v>
      </c>
      <c r="BF44" s="133">
        <v>823900</v>
      </c>
      <c r="BG44" s="133">
        <v>921159.73199762963</v>
      </c>
      <c r="BH44" s="133">
        <v>3254.9813851506347</v>
      </c>
      <c r="BI44" s="133">
        <v>3084.7197385135137</v>
      </c>
      <c r="BJ44" s="328">
        <v>5.519517527357861E-2</v>
      </c>
      <c r="BK44" s="328">
        <v>-1.3078982498616859E-2</v>
      </c>
      <c r="BL44" s="133">
        <v>-11417.633718903209</v>
      </c>
      <c r="BM44" s="133">
        <v>1055977.0982787265</v>
      </c>
      <c r="BN44" s="133">
        <v>3603.328969182779</v>
      </c>
      <c r="BO44" s="133" t="s">
        <v>1228</v>
      </c>
      <c r="BP44" s="133">
        <v>3731.3678384407294</v>
      </c>
      <c r="BQ44" s="328">
        <v>4.4365911966137261E-2</v>
      </c>
      <c r="BR44" s="133">
        <v>-7524.97</v>
      </c>
      <c r="BS44" s="133">
        <v>1048452.1282787265</v>
      </c>
      <c r="BT44" s="133">
        <v>0</v>
      </c>
      <c r="BU44" s="133">
        <v>1048452.1282787265</v>
      </c>
      <c r="BV44" s="133"/>
      <c r="BW44" s="133">
        <v>89519.931710909586</v>
      </c>
      <c r="BX44" s="133">
        <v>204.56999999999971</v>
      </c>
    </row>
    <row r="45" spans="1:76" x14ac:dyDescent="0.25">
      <c r="A45" s="302">
        <v>45</v>
      </c>
      <c r="B45" s="302">
        <v>322</v>
      </c>
      <c r="C45" s="324">
        <v>9352107</v>
      </c>
      <c r="D45" s="324" t="s">
        <v>308</v>
      </c>
      <c r="E45" s="325">
        <v>403809</v>
      </c>
      <c r="F45" s="133">
        <v>0</v>
      </c>
      <c r="G45" s="133">
        <v>0</v>
      </c>
      <c r="H45" s="133">
        <v>8359.9999999999945</v>
      </c>
      <c r="I45" s="133">
        <v>0</v>
      </c>
      <c r="J45" s="133">
        <v>13322.517482517484</v>
      </c>
      <c r="K45" s="133">
        <v>0</v>
      </c>
      <c r="L45" s="133">
        <v>0</v>
      </c>
      <c r="M45" s="133">
        <v>241.64383561643837</v>
      </c>
      <c r="N45" s="133">
        <v>0</v>
      </c>
      <c r="O45" s="133">
        <v>0</v>
      </c>
      <c r="P45" s="133">
        <v>0</v>
      </c>
      <c r="Q45" s="133">
        <v>0</v>
      </c>
      <c r="R45" s="133">
        <v>0</v>
      </c>
      <c r="S45" s="133">
        <v>0</v>
      </c>
      <c r="T45" s="133">
        <v>0</v>
      </c>
      <c r="U45" s="133">
        <v>0</v>
      </c>
      <c r="V45" s="133">
        <v>0</v>
      </c>
      <c r="W45" s="133">
        <v>0</v>
      </c>
      <c r="X45" s="133">
        <v>0</v>
      </c>
      <c r="Y45" s="133">
        <v>0</v>
      </c>
      <c r="Z45" s="133">
        <v>0</v>
      </c>
      <c r="AA45" s="133">
        <v>39017.077028418957</v>
      </c>
      <c r="AB45" s="133">
        <v>0</v>
      </c>
      <c r="AC45" s="133">
        <v>0</v>
      </c>
      <c r="AD45" s="133">
        <v>0</v>
      </c>
      <c r="AE45" s="133">
        <v>110000</v>
      </c>
      <c r="AF45" s="133">
        <v>0</v>
      </c>
      <c r="AG45" s="133">
        <v>0</v>
      </c>
      <c r="AH45" s="133">
        <v>0</v>
      </c>
      <c r="AI45" s="133">
        <v>11594.77</v>
      </c>
      <c r="AJ45" s="133">
        <v>0</v>
      </c>
      <c r="AK45" s="133">
        <v>0</v>
      </c>
      <c r="AL45" s="133">
        <v>0</v>
      </c>
      <c r="AM45" s="133">
        <v>0</v>
      </c>
      <c r="AN45" s="133">
        <v>0</v>
      </c>
      <c r="AO45" s="133">
        <v>0</v>
      </c>
      <c r="AP45" s="133">
        <v>0</v>
      </c>
      <c r="AQ45" s="133">
        <v>0</v>
      </c>
      <c r="AR45" s="133">
        <v>403809</v>
      </c>
      <c r="AS45" s="133">
        <v>60941.238346552869</v>
      </c>
      <c r="AT45" s="326">
        <v>121594.77</v>
      </c>
      <c r="AU45" s="133">
        <v>59978.157687485917</v>
      </c>
      <c r="AV45" s="133">
        <v>586345.00834655284</v>
      </c>
      <c r="AW45" s="133">
        <v>586345.00834655284</v>
      </c>
      <c r="AX45" s="133">
        <v>0</v>
      </c>
      <c r="AY45" s="133">
        <v>574750.23834655283</v>
      </c>
      <c r="AZ45" s="327">
        <v>3300</v>
      </c>
      <c r="BA45" s="327">
        <v>485100</v>
      </c>
      <c r="BB45" s="133">
        <v>0</v>
      </c>
      <c r="BC45" s="326">
        <v>0</v>
      </c>
      <c r="BD45" s="326">
        <v>586345.00834655284</v>
      </c>
      <c r="BE45" s="327">
        <v>496694.77</v>
      </c>
      <c r="BF45" s="133">
        <v>375100</v>
      </c>
      <c r="BG45" s="133">
        <v>464750.23834655283</v>
      </c>
      <c r="BH45" s="133">
        <v>3161.5662472554613</v>
      </c>
      <c r="BI45" s="133">
        <v>3034.7622368794327</v>
      </c>
      <c r="BJ45" s="328">
        <v>4.1783836913173757E-2</v>
      </c>
      <c r="BK45" s="328">
        <v>-9.9010478543413577E-3</v>
      </c>
      <c r="BL45" s="133">
        <v>-4416.9569416820186</v>
      </c>
      <c r="BM45" s="133">
        <v>581928.05140487081</v>
      </c>
      <c r="BN45" s="133">
        <v>3879.8182408494613</v>
      </c>
      <c r="BO45" s="133" t="s">
        <v>1228</v>
      </c>
      <c r="BP45" s="133">
        <v>3958.6942272440192</v>
      </c>
      <c r="BQ45" s="328">
        <v>3.0904708714857287E-2</v>
      </c>
      <c r="BR45" s="133">
        <v>-3908.73</v>
      </c>
      <c r="BS45" s="133">
        <v>578019.32140487083</v>
      </c>
      <c r="BT45" s="133">
        <v>0</v>
      </c>
      <c r="BU45" s="133">
        <v>578019.32140487083</v>
      </c>
      <c r="BV45" s="133"/>
      <c r="BW45" s="133">
        <v>13547.492197134416</v>
      </c>
      <c r="BX45" s="133">
        <v>5751.77</v>
      </c>
    </row>
    <row r="46" spans="1:76" x14ac:dyDescent="0.25">
      <c r="A46" s="302">
        <v>46</v>
      </c>
      <c r="B46" s="302">
        <v>97</v>
      </c>
      <c r="C46" s="324">
        <v>9352108</v>
      </c>
      <c r="D46" s="324" t="s">
        <v>213</v>
      </c>
      <c r="E46" s="325">
        <v>118121</v>
      </c>
      <c r="F46" s="133">
        <v>0</v>
      </c>
      <c r="G46" s="133">
        <v>0</v>
      </c>
      <c r="H46" s="133">
        <v>4400.0000000000055</v>
      </c>
      <c r="I46" s="133">
        <v>0</v>
      </c>
      <c r="J46" s="133">
        <v>5400.0000000000064</v>
      </c>
      <c r="K46" s="133">
        <v>0</v>
      </c>
      <c r="L46" s="133">
        <v>200.00000000000023</v>
      </c>
      <c r="M46" s="133">
        <v>0</v>
      </c>
      <c r="N46" s="133">
        <v>0</v>
      </c>
      <c r="O46" s="133">
        <v>0</v>
      </c>
      <c r="P46" s="133">
        <v>0</v>
      </c>
      <c r="Q46" s="133">
        <v>0</v>
      </c>
      <c r="R46" s="133">
        <v>0</v>
      </c>
      <c r="S46" s="133">
        <v>0</v>
      </c>
      <c r="T46" s="133">
        <v>0</v>
      </c>
      <c r="U46" s="133">
        <v>0</v>
      </c>
      <c r="V46" s="133">
        <v>0</v>
      </c>
      <c r="W46" s="133">
        <v>0</v>
      </c>
      <c r="X46" s="133">
        <v>1080.2439024390255</v>
      </c>
      <c r="Y46" s="133">
        <v>0</v>
      </c>
      <c r="Z46" s="133">
        <v>0</v>
      </c>
      <c r="AA46" s="133">
        <v>13906.604964594817</v>
      </c>
      <c r="AB46" s="133">
        <v>0</v>
      </c>
      <c r="AC46" s="133">
        <v>0</v>
      </c>
      <c r="AD46" s="133">
        <v>0</v>
      </c>
      <c r="AE46" s="133">
        <v>110000</v>
      </c>
      <c r="AF46" s="133">
        <v>17823.765020026698</v>
      </c>
      <c r="AG46" s="133">
        <v>0</v>
      </c>
      <c r="AH46" s="133">
        <v>0</v>
      </c>
      <c r="AI46" s="133">
        <v>3264</v>
      </c>
      <c r="AJ46" s="133">
        <v>0</v>
      </c>
      <c r="AK46" s="133">
        <v>0</v>
      </c>
      <c r="AL46" s="133">
        <v>0</v>
      </c>
      <c r="AM46" s="133">
        <v>0</v>
      </c>
      <c r="AN46" s="133">
        <v>5000</v>
      </c>
      <c r="AO46" s="133">
        <v>0</v>
      </c>
      <c r="AP46" s="133">
        <v>0</v>
      </c>
      <c r="AQ46" s="133">
        <v>0</v>
      </c>
      <c r="AR46" s="133">
        <v>118121</v>
      </c>
      <c r="AS46" s="133">
        <v>24986.848867033856</v>
      </c>
      <c r="AT46" s="326">
        <v>136087.76502002671</v>
      </c>
      <c r="AU46" s="133">
        <v>28905.604964594822</v>
      </c>
      <c r="AV46" s="133">
        <v>279195.61388706055</v>
      </c>
      <c r="AW46" s="133">
        <v>279195.61388706055</v>
      </c>
      <c r="AX46" s="133">
        <v>0</v>
      </c>
      <c r="AY46" s="133">
        <v>275931.61388706055</v>
      </c>
      <c r="AZ46" s="327">
        <v>3300</v>
      </c>
      <c r="BA46" s="327">
        <v>141900</v>
      </c>
      <c r="BB46" s="133">
        <v>0</v>
      </c>
      <c r="BC46" s="326">
        <v>0</v>
      </c>
      <c r="BD46" s="326">
        <v>279195.61388706055</v>
      </c>
      <c r="BE46" s="327">
        <v>145164</v>
      </c>
      <c r="BF46" s="133">
        <v>14076.234979973306</v>
      </c>
      <c r="BG46" s="133">
        <v>148107.84886703384</v>
      </c>
      <c r="BH46" s="133">
        <v>3444.3685783031124</v>
      </c>
      <c r="BI46" s="133">
        <v>3241.6632156749542</v>
      </c>
      <c r="BJ46" s="328">
        <v>6.2531283832318887E-2</v>
      </c>
      <c r="BK46" s="328">
        <v>-1.4817337979365684E-2</v>
      </c>
      <c r="BL46" s="133">
        <v>-2065.4112377231272</v>
      </c>
      <c r="BM46" s="133">
        <v>277130.20264933741</v>
      </c>
      <c r="BN46" s="133">
        <v>6368.9814569613354</v>
      </c>
      <c r="BO46" s="133" t="s">
        <v>1228</v>
      </c>
      <c r="BP46" s="133">
        <v>6444.8884337055215</v>
      </c>
      <c r="BQ46" s="328">
        <v>-4.3673712805990306E-2</v>
      </c>
      <c r="BR46" s="133">
        <v>-1143.3699999999999</v>
      </c>
      <c r="BS46" s="133">
        <v>275986.83264933742</v>
      </c>
      <c r="BT46" s="133">
        <v>0</v>
      </c>
      <c r="BU46" s="133">
        <v>275986.83264933742</v>
      </c>
      <c r="BV46" s="133"/>
      <c r="BW46" s="133">
        <v>-23917.255947482307</v>
      </c>
      <c r="BX46" s="133">
        <v>3413.9200000000019</v>
      </c>
    </row>
    <row r="47" spans="1:76" x14ac:dyDescent="0.25">
      <c r="A47" s="302">
        <v>47</v>
      </c>
      <c r="B47" s="302">
        <v>98</v>
      </c>
      <c r="C47" s="324">
        <v>9352109</v>
      </c>
      <c r="D47" s="324" t="s">
        <v>215</v>
      </c>
      <c r="E47" s="325">
        <v>178555</v>
      </c>
      <c r="F47" s="133">
        <v>0</v>
      </c>
      <c r="G47" s="133">
        <v>0</v>
      </c>
      <c r="H47" s="133">
        <v>1320.0000000000011</v>
      </c>
      <c r="I47" s="133">
        <v>0</v>
      </c>
      <c r="J47" s="133">
        <v>4236.2068965517246</v>
      </c>
      <c r="K47" s="133">
        <v>0</v>
      </c>
      <c r="L47" s="133">
        <v>0</v>
      </c>
      <c r="M47" s="133">
        <v>240.00000000000023</v>
      </c>
      <c r="N47" s="133">
        <v>360.00000000000034</v>
      </c>
      <c r="O47" s="133">
        <v>390.00000000000034</v>
      </c>
      <c r="P47" s="133">
        <v>420.0000000000004</v>
      </c>
      <c r="Q47" s="133">
        <v>0</v>
      </c>
      <c r="R47" s="133">
        <v>0</v>
      </c>
      <c r="S47" s="133">
        <v>0</v>
      </c>
      <c r="T47" s="133">
        <v>0</v>
      </c>
      <c r="U47" s="133">
        <v>0</v>
      </c>
      <c r="V47" s="133">
        <v>0</v>
      </c>
      <c r="W47" s="133">
        <v>0</v>
      </c>
      <c r="X47" s="133">
        <v>0</v>
      </c>
      <c r="Y47" s="133">
        <v>0</v>
      </c>
      <c r="Z47" s="133">
        <v>0</v>
      </c>
      <c r="AA47" s="133">
        <v>19032.434909090905</v>
      </c>
      <c r="AB47" s="133">
        <v>0</v>
      </c>
      <c r="AC47" s="133">
        <v>0</v>
      </c>
      <c r="AD47" s="133">
        <v>0</v>
      </c>
      <c r="AE47" s="133">
        <v>110000</v>
      </c>
      <c r="AF47" s="133">
        <v>14152.202937249664</v>
      </c>
      <c r="AG47" s="133">
        <v>0</v>
      </c>
      <c r="AH47" s="133">
        <v>1000</v>
      </c>
      <c r="AI47" s="133">
        <v>2381.9299999999998</v>
      </c>
      <c r="AJ47" s="133">
        <v>0</v>
      </c>
      <c r="AK47" s="133">
        <v>0</v>
      </c>
      <c r="AL47" s="133">
        <v>0</v>
      </c>
      <c r="AM47" s="133">
        <v>0</v>
      </c>
      <c r="AN47" s="133">
        <v>0</v>
      </c>
      <c r="AO47" s="133">
        <v>0</v>
      </c>
      <c r="AP47" s="133">
        <v>0</v>
      </c>
      <c r="AQ47" s="133">
        <v>0</v>
      </c>
      <c r="AR47" s="133">
        <v>178555</v>
      </c>
      <c r="AS47" s="133">
        <v>25998.64180564263</v>
      </c>
      <c r="AT47" s="326">
        <v>127534.13293724965</v>
      </c>
      <c r="AU47" s="133">
        <v>32514.538357366768</v>
      </c>
      <c r="AV47" s="133">
        <v>332087.7747428923</v>
      </c>
      <c r="AW47" s="133">
        <v>332087.77474289224</v>
      </c>
      <c r="AX47" s="133">
        <v>0</v>
      </c>
      <c r="AY47" s="133">
        <v>328705.84474289231</v>
      </c>
      <c r="AZ47" s="327">
        <v>3300</v>
      </c>
      <c r="BA47" s="327">
        <v>214500</v>
      </c>
      <c r="BB47" s="133">
        <v>0</v>
      </c>
      <c r="BC47" s="326">
        <v>0</v>
      </c>
      <c r="BD47" s="326">
        <v>332087.7747428923</v>
      </c>
      <c r="BE47" s="327">
        <v>217881.93</v>
      </c>
      <c r="BF47" s="133">
        <v>91347.797062750338</v>
      </c>
      <c r="BG47" s="133">
        <v>205553.64180564263</v>
      </c>
      <c r="BH47" s="133">
        <v>3162.3637200868097</v>
      </c>
      <c r="BI47" s="133">
        <v>2392.6302349618695</v>
      </c>
      <c r="BJ47" s="328">
        <v>0.32171017229380083</v>
      </c>
      <c r="BK47" s="328">
        <v>-7.6232056374532287E-2</v>
      </c>
      <c r="BL47" s="133">
        <v>-11855.682992076539</v>
      </c>
      <c r="BM47" s="133">
        <v>320232.09175081574</v>
      </c>
      <c r="BN47" s="133">
        <v>4874.6178730894735</v>
      </c>
      <c r="BO47" s="133" t="s">
        <v>1228</v>
      </c>
      <c r="BP47" s="133">
        <v>4926.6475653971656</v>
      </c>
      <c r="BQ47" s="328">
        <v>8.7630094375988676E-2</v>
      </c>
      <c r="BR47" s="133">
        <v>-1728.35</v>
      </c>
      <c r="BS47" s="133">
        <v>318503.74175081577</v>
      </c>
      <c r="BT47" s="133">
        <v>0</v>
      </c>
      <c r="BU47" s="133">
        <v>318503.74175081577</v>
      </c>
      <c r="BV47" s="133"/>
      <c r="BW47" s="133">
        <v>22521.175040922826</v>
      </c>
      <c r="BX47" s="133">
        <v>-343.34000000000106</v>
      </c>
    </row>
    <row r="48" spans="1:76" x14ac:dyDescent="0.25">
      <c r="A48" s="302">
        <v>48</v>
      </c>
      <c r="B48" s="302">
        <v>324</v>
      </c>
      <c r="C48" s="324">
        <v>9352110</v>
      </c>
      <c r="D48" s="324" t="s">
        <v>309</v>
      </c>
      <c r="E48" s="325">
        <v>269206</v>
      </c>
      <c r="F48" s="133">
        <v>0</v>
      </c>
      <c r="G48" s="133">
        <v>0</v>
      </c>
      <c r="H48" s="133">
        <v>4400.0000000000173</v>
      </c>
      <c r="I48" s="133">
        <v>0</v>
      </c>
      <c r="J48" s="133">
        <v>10584</v>
      </c>
      <c r="K48" s="133">
        <v>0</v>
      </c>
      <c r="L48" s="133">
        <v>0</v>
      </c>
      <c r="M48" s="133">
        <v>240.00000000000091</v>
      </c>
      <c r="N48" s="133">
        <v>1080.0000000000007</v>
      </c>
      <c r="O48" s="133">
        <v>390.00000000000148</v>
      </c>
      <c r="P48" s="133">
        <v>0</v>
      </c>
      <c r="Q48" s="133">
        <v>0</v>
      </c>
      <c r="R48" s="133">
        <v>0</v>
      </c>
      <c r="S48" s="133">
        <v>0</v>
      </c>
      <c r="T48" s="133">
        <v>0</v>
      </c>
      <c r="U48" s="133">
        <v>0</v>
      </c>
      <c r="V48" s="133">
        <v>0</v>
      </c>
      <c r="W48" s="133">
        <v>0</v>
      </c>
      <c r="X48" s="133">
        <v>0</v>
      </c>
      <c r="Y48" s="133">
        <v>0</v>
      </c>
      <c r="Z48" s="133">
        <v>0</v>
      </c>
      <c r="AA48" s="133">
        <v>24851.697499999995</v>
      </c>
      <c r="AB48" s="133">
        <v>0</v>
      </c>
      <c r="AC48" s="133">
        <v>0</v>
      </c>
      <c r="AD48" s="133">
        <v>0</v>
      </c>
      <c r="AE48" s="133">
        <v>110000</v>
      </c>
      <c r="AF48" s="133">
        <v>8644.859813084111</v>
      </c>
      <c r="AG48" s="133">
        <v>0</v>
      </c>
      <c r="AH48" s="133">
        <v>0</v>
      </c>
      <c r="AI48" s="133">
        <v>5567</v>
      </c>
      <c r="AJ48" s="133">
        <v>0</v>
      </c>
      <c r="AK48" s="133">
        <v>0</v>
      </c>
      <c r="AL48" s="133">
        <v>0</v>
      </c>
      <c r="AM48" s="133">
        <v>0</v>
      </c>
      <c r="AN48" s="133">
        <v>0</v>
      </c>
      <c r="AO48" s="133">
        <v>0</v>
      </c>
      <c r="AP48" s="133">
        <v>0</v>
      </c>
      <c r="AQ48" s="133">
        <v>0</v>
      </c>
      <c r="AR48" s="133">
        <v>269206</v>
      </c>
      <c r="AS48" s="133">
        <v>41545.697500000009</v>
      </c>
      <c r="AT48" s="326">
        <v>124211.85981308411</v>
      </c>
      <c r="AU48" s="133">
        <v>43197.697500000002</v>
      </c>
      <c r="AV48" s="133">
        <v>434963.55731308414</v>
      </c>
      <c r="AW48" s="133">
        <v>434963.55731308414</v>
      </c>
      <c r="AX48" s="133">
        <v>0</v>
      </c>
      <c r="AY48" s="133">
        <v>429396.55731308414</v>
      </c>
      <c r="AZ48" s="327">
        <v>3300</v>
      </c>
      <c r="BA48" s="327">
        <v>323400</v>
      </c>
      <c r="BB48" s="133">
        <v>0</v>
      </c>
      <c r="BC48" s="326">
        <v>0</v>
      </c>
      <c r="BD48" s="326">
        <v>434963.55731308414</v>
      </c>
      <c r="BE48" s="327">
        <v>328967</v>
      </c>
      <c r="BF48" s="133">
        <v>204755.14018691587</v>
      </c>
      <c r="BG48" s="133">
        <v>310751.69750000001</v>
      </c>
      <c r="BH48" s="133">
        <v>3170.9356887755102</v>
      </c>
      <c r="BI48" s="133">
        <v>3168.4164833727018</v>
      </c>
      <c r="BJ48" s="328">
        <v>7.950991973526176E-4</v>
      </c>
      <c r="BK48" s="328">
        <v>-1.8840575168563943E-4</v>
      </c>
      <c r="BL48" s="133">
        <v>-58.500893141894402</v>
      </c>
      <c r="BM48" s="133">
        <v>434905.05641994224</v>
      </c>
      <c r="BN48" s="133">
        <v>4381.000575713696</v>
      </c>
      <c r="BO48" s="133" t="s">
        <v>1228</v>
      </c>
      <c r="BP48" s="133">
        <v>4437.8066981626762</v>
      </c>
      <c r="BQ48" s="328">
        <v>-1.8600806394458158E-2</v>
      </c>
      <c r="BR48" s="133">
        <v>-2605.8200000000002</v>
      </c>
      <c r="BS48" s="133">
        <v>432299.23641994223</v>
      </c>
      <c r="BT48" s="133">
        <v>0</v>
      </c>
      <c r="BU48" s="133">
        <v>432299.23641994223</v>
      </c>
      <c r="BV48" s="133"/>
      <c r="BW48" s="133">
        <v>79249.643155607162</v>
      </c>
      <c r="BX48" s="133">
        <v>19059.5</v>
      </c>
    </row>
    <row r="49" spans="1:76" x14ac:dyDescent="0.25">
      <c r="A49" s="302">
        <v>49</v>
      </c>
      <c r="B49" s="302">
        <v>506</v>
      </c>
      <c r="C49" s="324">
        <v>9352114</v>
      </c>
      <c r="D49" s="324" t="s">
        <v>1232</v>
      </c>
      <c r="E49" s="325">
        <v>546653</v>
      </c>
      <c r="F49" s="133">
        <v>0</v>
      </c>
      <c r="G49" s="133">
        <v>0</v>
      </c>
      <c r="H49" s="133">
        <v>7920.0000000000027</v>
      </c>
      <c r="I49" s="133">
        <v>0</v>
      </c>
      <c r="J49" s="133">
        <v>16297.251184834124</v>
      </c>
      <c r="K49" s="133">
        <v>0</v>
      </c>
      <c r="L49" s="133">
        <v>999.99999999999932</v>
      </c>
      <c r="M49" s="133">
        <v>0</v>
      </c>
      <c r="N49" s="133">
        <v>1079.9999999999991</v>
      </c>
      <c r="O49" s="133">
        <v>0</v>
      </c>
      <c r="P49" s="133">
        <v>0</v>
      </c>
      <c r="Q49" s="133">
        <v>0</v>
      </c>
      <c r="R49" s="133">
        <v>0</v>
      </c>
      <c r="S49" s="133">
        <v>0</v>
      </c>
      <c r="T49" s="133">
        <v>0</v>
      </c>
      <c r="U49" s="133">
        <v>0</v>
      </c>
      <c r="V49" s="133">
        <v>0</v>
      </c>
      <c r="W49" s="133">
        <v>0</v>
      </c>
      <c r="X49" s="133">
        <v>0</v>
      </c>
      <c r="Y49" s="133">
        <v>0</v>
      </c>
      <c r="Z49" s="133">
        <v>0</v>
      </c>
      <c r="AA49" s="133">
        <v>39684.144939271282</v>
      </c>
      <c r="AB49" s="133">
        <v>0</v>
      </c>
      <c r="AC49" s="133">
        <v>0</v>
      </c>
      <c r="AD49" s="133">
        <v>0</v>
      </c>
      <c r="AE49" s="133">
        <v>110000</v>
      </c>
      <c r="AF49" s="133">
        <v>0</v>
      </c>
      <c r="AG49" s="133">
        <v>0</v>
      </c>
      <c r="AH49" s="133">
        <v>0</v>
      </c>
      <c r="AI49" s="133">
        <v>17140.099999999999</v>
      </c>
      <c r="AJ49" s="133">
        <v>0</v>
      </c>
      <c r="AK49" s="133">
        <v>0</v>
      </c>
      <c r="AL49" s="133">
        <v>0</v>
      </c>
      <c r="AM49" s="133">
        <v>0</v>
      </c>
      <c r="AN49" s="133">
        <v>0</v>
      </c>
      <c r="AO49" s="133">
        <v>0</v>
      </c>
      <c r="AP49" s="133">
        <v>0</v>
      </c>
      <c r="AQ49" s="133">
        <v>0</v>
      </c>
      <c r="AR49" s="133">
        <v>546653</v>
      </c>
      <c r="AS49" s="133">
        <v>65981.396124105406</v>
      </c>
      <c r="AT49" s="326">
        <v>127140.1</v>
      </c>
      <c r="AU49" s="133">
        <v>62831.770531688344</v>
      </c>
      <c r="AV49" s="133">
        <v>739774.49612410541</v>
      </c>
      <c r="AW49" s="133">
        <v>739774.49612410541</v>
      </c>
      <c r="AX49" s="133">
        <v>0</v>
      </c>
      <c r="AY49" s="133">
        <v>722634.39612410543</v>
      </c>
      <c r="AZ49" s="327">
        <v>3300</v>
      </c>
      <c r="BA49" s="327">
        <v>656700</v>
      </c>
      <c r="BB49" s="133">
        <v>0</v>
      </c>
      <c r="BC49" s="326">
        <v>0</v>
      </c>
      <c r="BD49" s="326">
        <v>739774.49612410541</v>
      </c>
      <c r="BE49" s="327">
        <v>673840.1</v>
      </c>
      <c r="BF49" s="133">
        <v>546700</v>
      </c>
      <c r="BG49" s="133">
        <v>612634.39612410543</v>
      </c>
      <c r="BH49" s="133">
        <v>3078.5648046437459</v>
      </c>
      <c r="BI49" s="133">
        <v>2975.1475306220095</v>
      </c>
      <c r="BJ49" s="328">
        <v>3.4760385143023508E-2</v>
      </c>
      <c r="BK49" s="328">
        <v>-8.2367791510286788E-3</v>
      </c>
      <c r="BL49" s="133">
        <v>-4876.6209971409035</v>
      </c>
      <c r="BM49" s="133">
        <v>734897.87512696453</v>
      </c>
      <c r="BN49" s="133">
        <v>3606.8229905877615</v>
      </c>
      <c r="BO49" s="133" t="s">
        <v>1228</v>
      </c>
      <c r="BP49" s="133">
        <v>3692.954146366656</v>
      </c>
      <c r="BQ49" s="328">
        <v>4.072417878689083E-2</v>
      </c>
      <c r="BR49" s="133">
        <v>-5291.41</v>
      </c>
      <c r="BS49" s="133">
        <v>729606.4651269645</v>
      </c>
      <c r="BT49" s="133">
        <v>0</v>
      </c>
      <c r="BU49" s="133">
        <v>729606.4651269645</v>
      </c>
      <c r="BV49" s="133"/>
      <c r="BW49" s="133">
        <v>115541.7059326428</v>
      </c>
      <c r="BX49" s="133">
        <v>3871.0099999999984</v>
      </c>
    </row>
    <row r="50" spans="1:76" x14ac:dyDescent="0.25">
      <c r="A50" s="302">
        <v>50</v>
      </c>
      <c r="B50" s="302">
        <v>333</v>
      </c>
      <c r="C50" s="324">
        <v>9352117</v>
      </c>
      <c r="D50" s="324" t="s">
        <v>315</v>
      </c>
      <c r="E50" s="325">
        <v>1060342</v>
      </c>
      <c r="F50" s="133">
        <v>0</v>
      </c>
      <c r="G50" s="133">
        <v>0</v>
      </c>
      <c r="H50" s="133">
        <v>12760.000000000004</v>
      </c>
      <c r="I50" s="133">
        <v>0</v>
      </c>
      <c r="J50" s="133">
        <v>37753.163265306124</v>
      </c>
      <c r="K50" s="133">
        <v>0</v>
      </c>
      <c r="L50" s="133">
        <v>2399.9999999999995</v>
      </c>
      <c r="M50" s="133">
        <v>9840.0000000000109</v>
      </c>
      <c r="N50" s="133">
        <v>7200.0000000000036</v>
      </c>
      <c r="O50" s="133">
        <v>0</v>
      </c>
      <c r="P50" s="133">
        <v>0</v>
      </c>
      <c r="Q50" s="133">
        <v>0</v>
      </c>
      <c r="R50" s="133">
        <v>0</v>
      </c>
      <c r="S50" s="133">
        <v>0</v>
      </c>
      <c r="T50" s="133">
        <v>0</v>
      </c>
      <c r="U50" s="133">
        <v>0</v>
      </c>
      <c r="V50" s="133">
        <v>0</v>
      </c>
      <c r="W50" s="133">
        <v>0</v>
      </c>
      <c r="X50" s="133">
        <v>1780.2089552238817</v>
      </c>
      <c r="Y50" s="133">
        <v>0</v>
      </c>
      <c r="Z50" s="133">
        <v>0</v>
      </c>
      <c r="AA50" s="133">
        <v>104659.14584173665</v>
      </c>
      <c r="AB50" s="133">
        <v>0</v>
      </c>
      <c r="AC50" s="133">
        <v>0</v>
      </c>
      <c r="AD50" s="133">
        <v>0</v>
      </c>
      <c r="AE50" s="133">
        <v>110000</v>
      </c>
      <c r="AF50" s="133">
        <v>0</v>
      </c>
      <c r="AG50" s="133">
        <v>0</v>
      </c>
      <c r="AH50" s="133">
        <v>0</v>
      </c>
      <c r="AI50" s="133">
        <v>29108.25</v>
      </c>
      <c r="AJ50" s="133">
        <v>0</v>
      </c>
      <c r="AK50" s="133">
        <v>0</v>
      </c>
      <c r="AL50" s="133">
        <v>0</v>
      </c>
      <c r="AM50" s="133">
        <v>0</v>
      </c>
      <c r="AN50" s="133">
        <v>0</v>
      </c>
      <c r="AO50" s="133">
        <v>0</v>
      </c>
      <c r="AP50" s="133">
        <v>0</v>
      </c>
      <c r="AQ50" s="133">
        <v>0</v>
      </c>
      <c r="AR50" s="133">
        <v>1060342</v>
      </c>
      <c r="AS50" s="133">
        <v>176392.51806226667</v>
      </c>
      <c r="AT50" s="326">
        <v>139108.25</v>
      </c>
      <c r="AU50" s="133">
        <v>149634.72747438971</v>
      </c>
      <c r="AV50" s="133">
        <v>1375842.7680622668</v>
      </c>
      <c r="AW50" s="133">
        <v>1375842.7680622665</v>
      </c>
      <c r="AX50" s="133">
        <v>0</v>
      </c>
      <c r="AY50" s="133">
        <v>1346734.5180622668</v>
      </c>
      <c r="AZ50" s="327">
        <v>3300</v>
      </c>
      <c r="BA50" s="327">
        <v>1273800</v>
      </c>
      <c r="BB50" s="133">
        <v>0</v>
      </c>
      <c r="BC50" s="326">
        <v>0</v>
      </c>
      <c r="BD50" s="326">
        <v>1375842.7680622668</v>
      </c>
      <c r="BE50" s="327">
        <v>1302908.25</v>
      </c>
      <c r="BF50" s="133">
        <v>1163800</v>
      </c>
      <c r="BG50" s="133">
        <v>1236734.5180622668</v>
      </c>
      <c r="BH50" s="133">
        <v>3203.9754353944736</v>
      </c>
      <c r="BI50" s="133">
        <v>3111.1404670050761</v>
      </c>
      <c r="BJ50" s="328">
        <v>2.9839529707498123E-2</v>
      </c>
      <c r="BK50" s="328">
        <v>-7.0707391520531057E-3</v>
      </c>
      <c r="BL50" s="133">
        <v>-8491.2522051295764</v>
      </c>
      <c r="BM50" s="133">
        <v>1367351.5158571373</v>
      </c>
      <c r="BN50" s="133">
        <v>3466.9514659511328</v>
      </c>
      <c r="BO50" s="133" t="s">
        <v>1228</v>
      </c>
      <c r="BP50" s="133">
        <v>3542.3614400443971</v>
      </c>
      <c r="BQ50" s="328">
        <v>2.9340547164624198E-2</v>
      </c>
      <c r="BR50" s="133">
        <v>-10263.74</v>
      </c>
      <c r="BS50" s="133">
        <v>1357087.7758571373</v>
      </c>
      <c r="BT50" s="133">
        <v>0</v>
      </c>
      <c r="BU50" s="133">
        <v>1357087.7758571373</v>
      </c>
      <c r="BV50" s="133"/>
      <c r="BW50" s="133">
        <v>140141.98344854801</v>
      </c>
      <c r="BX50" s="133">
        <v>11147.99</v>
      </c>
    </row>
    <row r="51" spans="1:76" x14ac:dyDescent="0.25">
      <c r="A51" s="302">
        <v>51</v>
      </c>
      <c r="B51" s="302">
        <v>332</v>
      </c>
      <c r="C51" s="324">
        <v>9352118</v>
      </c>
      <c r="D51" s="324" t="s">
        <v>314</v>
      </c>
      <c r="E51" s="325">
        <v>582364</v>
      </c>
      <c r="F51" s="133">
        <v>0</v>
      </c>
      <c r="G51" s="133">
        <v>0</v>
      </c>
      <c r="H51" s="133">
        <v>5719.9999999999973</v>
      </c>
      <c r="I51" s="133">
        <v>0</v>
      </c>
      <c r="J51" s="133">
        <v>17396.47058823529</v>
      </c>
      <c r="K51" s="133">
        <v>0</v>
      </c>
      <c r="L51" s="133">
        <v>803.79146919431366</v>
      </c>
      <c r="M51" s="133">
        <v>4581.6113744075828</v>
      </c>
      <c r="N51" s="133">
        <v>723.41232227488149</v>
      </c>
      <c r="O51" s="133">
        <v>0</v>
      </c>
      <c r="P51" s="133">
        <v>0</v>
      </c>
      <c r="Q51" s="133">
        <v>0</v>
      </c>
      <c r="R51" s="133">
        <v>0</v>
      </c>
      <c r="S51" s="133">
        <v>0</v>
      </c>
      <c r="T51" s="133">
        <v>0</v>
      </c>
      <c r="U51" s="133">
        <v>0</v>
      </c>
      <c r="V51" s="133">
        <v>0</v>
      </c>
      <c r="W51" s="133">
        <v>0</v>
      </c>
      <c r="X51" s="133">
        <v>1799.6703296703315</v>
      </c>
      <c r="Y51" s="133">
        <v>0</v>
      </c>
      <c r="Z51" s="133">
        <v>0</v>
      </c>
      <c r="AA51" s="133">
        <v>44705.238305613319</v>
      </c>
      <c r="AB51" s="133">
        <v>0</v>
      </c>
      <c r="AC51" s="133">
        <v>0</v>
      </c>
      <c r="AD51" s="133">
        <v>0</v>
      </c>
      <c r="AE51" s="133">
        <v>110000</v>
      </c>
      <c r="AF51" s="133">
        <v>0</v>
      </c>
      <c r="AG51" s="133">
        <v>0</v>
      </c>
      <c r="AH51" s="133">
        <v>0</v>
      </c>
      <c r="AI51" s="133">
        <v>18652.46</v>
      </c>
      <c r="AJ51" s="133">
        <v>0</v>
      </c>
      <c r="AK51" s="133">
        <v>0</v>
      </c>
      <c r="AL51" s="133">
        <v>0</v>
      </c>
      <c r="AM51" s="133">
        <v>0</v>
      </c>
      <c r="AN51" s="133">
        <v>0</v>
      </c>
      <c r="AO51" s="133">
        <v>0</v>
      </c>
      <c r="AP51" s="133">
        <v>0</v>
      </c>
      <c r="AQ51" s="133">
        <v>0</v>
      </c>
      <c r="AR51" s="133">
        <v>582364</v>
      </c>
      <c r="AS51" s="133">
        <v>75730.194389395721</v>
      </c>
      <c r="AT51" s="326">
        <v>128652.45999999999</v>
      </c>
      <c r="AU51" s="133">
        <v>69316.881182669356</v>
      </c>
      <c r="AV51" s="133">
        <v>786746.65438939573</v>
      </c>
      <c r="AW51" s="133">
        <v>786746.65438939561</v>
      </c>
      <c r="AX51" s="133">
        <v>0</v>
      </c>
      <c r="AY51" s="133">
        <v>768094.19438939577</v>
      </c>
      <c r="AZ51" s="327">
        <v>3300</v>
      </c>
      <c r="BA51" s="327">
        <v>699600</v>
      </c>
      <c r="BB51" s="133">
        <v>0</v>
      </c>
      <c r="BC51" s="326">
        <v>0</v>
      </c>
      <c r="BD51" s="326">
        <v>786746.65438939573</v>
      </c>
      <c r="BE51" s="327">
        <v>718252.46</v>
      </c>
      <c r="BF51" s="133">
        <v>589600</v>
      </c>
      <c r="BG51" s="133">
        <v>658094.19438939577</v>
      </c>
      <c r="BH51" s="133">
        <v>3104.2178980631875</v>
      </c>
      <c r="BI51" s="133">
        <v>2994.7861719211824</v>
      </c>
      <c r="BJ51" s="328">
        <v>3.6540747772921524E-2</v>
      </c>
      <c r="BK51" s="328">
        <v>-8.6586517433741572E-3</v>
      </c>
      <c r="BL51" s="133">
        <v>-5497.3318278100915</v>
      </c>
      <c r="BM51" s="133">
        <v>781249.32256158569</v>
      </c>
      <c r="BN51" s="133">
        <v>3597.1550120829515</v>
      </c>
      <c r="BO51" s="133" t="s">
        <v>1228</v>
      </c>
      <c r="BP51" s="133">
        <v>3685.1383139697436</v>
      </c>
      <c r="BQ51" s="328">
        <v>2.3042197785916985E-2</v>
      </c>
      <c r="BR51" s="133">
        <v>-5637.08</v>
      </c>
      <c r="BS51" s="133">
        <v>775612.24256158574</v>
      </c>
      <c r="BT51" s="133">
        <v>0</v>
      </c>
      <c r="BU51" s="133">
        <v>775612.24256158574</v>
      </c>
      <c r="BV51" s="133"/>
      <c r="BW51" s="133">
        <v>44522.95327110088</v>
      </c>
      <c r="BX51" s="133">
        <v>36.380000000000507</v>
      </c>
    </row>
    <row r="52" spans="1:76" x14ac:dyDescent="0.25">
      <c r="A52" s="302">
        <v>52</v>
      </c>
      <c r="B52" s="302">
        <v>337</v>
      </c>
      <c r="C52" s="324">
        <v>9352121</v>
      </c>
      <c r="D52" s="324" t="s">
        <v>316</v>
      </c>
      <c r="E52" s="325">
        <v>293929</v>
      </c>
      <c r="F52" s="133">
        <v>0</v>
      </c>
      <c r="G52" s="133">
        <v>0</v>
      </c>
      <c r="H52" s="133">
        <v>1320.0000000000005</v>
      </c>
      <c r="I52" s="133">
        <v>0</v>
      </c>
      <c r="J52" s="133">
        <v>3745</v>
      </c>
      <c r="K52" s="133">
        <v>0</v>
      </c>
      <c r="L52" s="133">
        <v>600.00000000000023</v>
      </c>
      <c r="M52" s="133">
        <v>2160.0000000000005</v>
      </c>
      <c r="N52" s="133">
        <v>0</v>
      </c>
      <c r="O52" s="133">
        <v>779.99999999999875</v>
      </c>
      <c r="P52" s="133">
        <v>419.99999999999983</v>
      </c>
      <c r="Q52" s="133">
        <v>0</v>
      </c>
      <c r="R52" s="133">
        <v>0</v>
      </c>
      <c r="S52" s="133">
        <v>0</v>
      </c>
      <c r="T52" s="133">
        <v>0</v>
      </c>
      <c r="U52" s="133">
        <v>0</v>
      </c>
      <c r="V52" s="133">
        <v>0</v>
      </c>
      <c r="W52" s="133">
        <v>0</v>
      </c>
      <c r="X52" s="133">
        <v>0</v>
      </c>
      <c r="Y52" s="133">
        <v>0</v>
      </c>
      <c r="Z52" s="133">
        <v>0</v>
      </c>
      <c r="AA52" s="133">
        <v>19663.642883372482</v>
      </c>
      <c r="AB52" s="133">
        <v>0</v>
      </c>
      <c r="AC52" s="133">
        <v>0</v>
      </c>
      <c r="AD52" s="133">
        <v>0</v>
      </c>
      <c r="AE52" s="133">
        <v>110000</v>
      </c>
      <c r="AF52" s="133">
        <v>0</v>
      </c>
      <c r="AG52" s="133">
        <v>0</v>
      </c>
      <c r="AH52" s="133">
        <v>0</v>
      </c>
      <c r="AI52" s="133">
        <v>7891.94</v>
      </c>
      <c r="AJ52" s="133">
        <v>0</v>
      </c>
      <c r="AK52" s="133">
        <v>0</v>
      </c>
      <c r="AL52" s="133">
        <v>0</v>
      </c>
      <c r="AM52" s="133">
        <v>0</v>
      </c>
      <c r="AN52" s="133">
        <v>0</v>
      </c>
      <c r="AO52" s="133">
        <v>0</v>
      </c>
      <c r="AP52" s="133">
        <v>0</v>
      </c>
      <c r="AQ52" s="133">
        <v>0</v>
      </c>
      <c r="AR52" s="133">
        <v>293929</v>
      </c>
      <c r="AS52" s="133">
        <v>28688.642883372479</v>
      </c>
      <c r="AT52" s="326">
        <v>117891.94</v>
      </c>
      <c r="AU52" s="133">
        <v>34175.142883372479</v>
      </c>
      <c r="AV52" s="133">
        <v>440509.5828833725</v>
      </c>
      <c r="AW52" s="133">
        <v>440509.5828833725</v>
      </c>
      <c r="AX52" s="133">
        <v>0</v>
      </c>
      <c r="AY52" s="133">
        <v>432617.64288337249</v>
      </c>
      <c r="AZ52" s="327">
        <v>3300</v>
      </c>
      <c r="BA52" s="327">
        <v>353100</v>
      </c>
      <c r="BB52" s="133">
        <v>0</v>
      </c>
      <c r="BC52" s="326">
        <v>0</v>
      </c>
      <c r="BD52" s="326">
        <v>440509.5828833725</v>
      </c>
      <c r="BE52" s="327">
        <v>360991.94</v>
      </c>
      <c r="BF52" s="133">
        <v>243100</v>
      </c>
      <c r="BG52" s="133">
        <v>322617.64288337249</v>
      </c>
      <c r="BH52" s="133">
        <v>3015.1181577885282</v>
      </c>
      <c r="BI52" s="133">
        <v>3172.9881009433961</v>
      </c>
      <c r="BJ52" s="328">
        <v>-4.9754344527144598E-2</v>
      </c>
      <c r="BK52" s="328">
        <v>3.4754344527144598E-2</v>
      </c>
      <c r="BL52" s="133">
        <v>11799.438015556723</v>
      </c>
      <c r="BM52" s="133">
        <v>452309.02089892922</v>
      </c>
      <c r="BN52" s="133">
        <v>4153.4306626068146</v>
      </c>
      <c r="BO52" s="133" t="s">
        <v>1228</v>
      </c>
      <c r="BP52" s="133">
        <v>4227.1871112049457</v>
      </c>
      <c r="BQ52" s="328">
        <v>-1.0309203613332207E-2</v>
      </c>
      <c r="BR52" s="133">
        <v>-2845.13</v>
      </c>
      <c r="BS52" s="133">
        <v>449463.89089892921</v>
      </c>
      <c r="BT52" s="133">
        <v>0</v>
      </c>
      <c r="BU52" s="133">
        <v>449463.89089892921</v>
      </c>
      <c r="BV52" s="133"/>
      <c r="BW52" s="133">
        <v>63848.843244342075</v>
      </c>
      <c r="BX52" s="133">
        <v>6163.98</v>
      </c>
    </row>
    <row r="53" spans="1:76" x14ac:dyDescent="0.25">
      <c r="A53" s="302">
        <v>53</v>
      </c>
      <c r="B53" s="302">
        <v>339</v>
      </c>
      <c r="C53" s="324">
        <v>9352124</v>
      </c>
      <c r="D53" s="324" t="s">
        <v>318</v>
      </c>
      <c r="E53" s="325">
        <v>288435</v>
      </c>
      <c r="F53" s="133">
        <v>0</v>
      </c>
      <c r="G53" s="133">
        <v>0</v>
      </c>
      <c r="H53" s="133">
        <v>439.99999999999983</v>
      </c>
      <c r="I53" s="133">
        <v>0</v>
      </c>
      <c r="J53" s="133">
        <v>3744.3396226415093</v>
      </c>
      <c r="K53" s="133">
        <v>0</v>
      </c>
      <c r="L53" s="133">
        <v>0</v>
      </c>
      <c r="M53" s="133">
        <v>0</v>
      </c>
      <c r="N53" s="133">
        <v>0</v>
      </c>
      <c r="O53" s="133">
        <v>1170.0000000000011</v>
      </c>
      <c r="P53" s="133">
        <v>839.99999999999795</v>
      </c>
      <c r="Q53" s="133">
        <v>0</v>
      </c>
      <c r="R53" s="133">
        <v>0</v>
      </c>
      <c r="S53" s="133">
        <v>0</v>
      </c>
      <c r="T53" s="133">
        <v>0</v>
      </c>
      <c r="U53" s="133">
        <v>0</v>
      </c>
      <c r="V53" s="133">
        <v>0</v>
      </c>
      <c r="W53" s="133">
        <v>0</v>
      </c>
      <c r="X53" s="133">
        <v>0</v>
      </c>
      <c r="Y53" s="133">
        <v>0</v>
      </c>
      <c r="Z53" s="133">
        <v>0</v>
      </c>
      <c r="AA53" s="133">
        <v>19003.3679452055</v>
      </c>
      <c r="AB53" s="133">
        <v>0</v>
      </c>
      <c r="AC53" s="133">
        <v>0</v>
      </c>
      <c r="AD53" s="133">
        <v>0</v>
      </c>
      <c r="AE53" s="133">
        <v>110000</v>
      </c>
      <c r="AF53" s="133">
        <v>0</v>
      </c>
      <c r="AG53" s="133">
        <v>0</v>
      </c>
      <c r="AH53" s="133">
        <v>0</v>
      </c>
      <c r="AI53" s="133">
        <v>11760</v>
      </c>
      <c r="AJ53" s="133">
        <v>0</v>
      </c>
      <c r="AK53" s="133">
        <v>0</v>
      </c>
      <c r="AL53" s="133">
        <v>0</v>
      </c>
      <c r="AM53" s="133">
        <v>0</v>
      </c>
      <c r="AN53" s="133">
        <v>0</v>
      </c>
      <c r="AO53" s="133">
        <v>0</v>
      </c>
      <c r="AP53" s="133">
        <v>0</v>
      </c>
      <c r="AQ53" s="133">
        <v>0</v>
      </c>
      <c r="AR53" s="133">
        <v>288435</v>
      </c>
      <c r="AS53" s="133">
        <v>25197.707567847006</v>
      </c>
      <c r="AT53" s="326">
        <v>121760</v>
      </c>
      <c r="AU53" s="133">
        <v>32099.537756526253</v>
      </c>
      <c r="AV53" s="133">
        <v>435392.70756784698</v>
      </c>
      <c r="AW53" s="133">
        <v>435392.70756784698</v>
      </c>
      <c r="AX53" s="133">
        <v>0</v>
      </c>
      <c r="AY53" s="133">
        <v>423632.70756784698</v>
      </c>
      <c r="AZ53" s="327">
        <v>3300</v>
      </c>
      <c r="BA53" s="327">
        <v>346500</v>
      </c>
      <c r="BB53" s="133">
        <v>0</v>
      </c>
      <c r="BC53" s="326">
        <v>0</v>
      </c>
      <c r="BD53" s="326">
        <v>435392.70756784698</v>
      </c>
      <c r="BE53" s="327">
        <v>358260</v>
      </c>
      <c r="BF53" s="133">
        <v>236500</v>
      </c>
      <c r="BG53" s="133">
        <v>313632.70756784698</v>
      </c>
      <c r="BH53" s="133">
        <v>2986.9781673128286</v>
      </c>
      <c r="BI53" s="133">
        <v>2918.4770336448596</v>
      </c>
      <c r="BJ53" s="328">
        <v>2.3471534255117506E-2</v>
      </c>
      <c r="BK53" s="328">
        <v>-5.5617865912515382E-3</v>
      </c>
      <c r="BL53" s="133">
        <v>-1704.3543754231621</v>
      </c>
      <c r="BM53" s="133">
        <v>433688.35319242382</v>
      </c>
      <c r="BN53" s="133">
        <v>4018.3652684992744</v>
      </c>
      <c r="BO53" s="133" t="s">
        <v>1228</v>
      </c>
      <c r="BP53" s="133">
        <v>4130.3652684992749</v>
      </c>
      <c r="BQ53" s="328">
        <v>2.2964450597194874E-2</v>
      </c>
      <c r="BR53" s="133">
        <v>-2791.95</v>
      </c>
      <c r="BS53" s="133">
        <v>430896.40319242381</v>
      </c>
      <c r="BT53" s="133">
        <v>0</v>
      </c>
      <c r="BU53" s="133">
        <v>430896.40319242381</v>
      </c>
      <c r="BV53" s="133"/>
      <c r="BW53" s="133">
        <v>54700.965454545221</v>
      </c>
      <c r="BX53" s="133">
        <v>11964.18</v>
      </c>
    </row>
    <row r="54" spans="1:76" x14ac:dyDescent="0.25">
      <c r="A54" s="302">
        <v>54</v>
      </c>
      <c r="B54" s="302">
        <v>342</v>
      </c>
      <c r="C54" s="324">
        <v>9352125</v>
      </c>
      <c r="D54" s="324" t="s">
        <v>320</v>
      </c>
      <c r="E54" s="325">
        <v>565882</v>
      </c>
      <c r="F54" s="133">
        <v>0</v>
      </c>
      <c r="G54" s="133">
        <v>0</v>
      </c>
      <c r="H54" s="133">
        <v>7040.0000000000027</v>
      </c>
      <c r="I54" s="133">
        <v>0</v>
      </c>
      <c r="J54" s="133">
        <v>16659.130434782608</v>
      </c>
      <c r="K54" s="133">
        <v>0</v>
      </c>
      <c r="L54" s="133">
        <v>1615.6862745098038</v>
      </c>
      <c r="M54" s="133">
        <v>0</v>
      </c>
      <c r="N54" s="133">
        <v>0</v>
      </c>
      <c r="O54" s="133">
        <v>787.64705882352939</v>
      </c>
      <c r="P54" s="133">
        <v>0</v>
      </c>
      <c r="Q54" s="133">
        <v>0</v>
      </c>
      <c r="R54" s="133">
        <v>0</v>
      </c>
      <c r="S54" s="133">
        <v>0</v>
      </c>
      <c r="T54" s="133">
        <v>0</v>
      </c>
      <c r="U54" s="133">
        <v>0</v>
      </c>
      <c r="V54" s="133">
        <v>0</v>
      </c>
      <c r="W54" s="133">
        <v>0</v>
      </c>
      <c r="X54" s="133">
        <v>3556.0893854748601</v>
      </c>
      <c r="Y54" s="133">
        <v>0</v>
      </c>
      <c r="Z54" s="133">
        <v>0</v>
      </c>
      <c r="AA54" s="133">
        <v>46792.461967177464</v>
      </c>
      <c r="AB54" s="133">
        <v>0</v>
      </c>
      <c r="AC54" s="133">
        <v>0</v>
      </c>
      <c r="AD54" s="133">
        <v>0</v>
      </c>
      <c r="AE54" s="133">
        <v>110000</v>
      </c>
      <c r="AF54" s="133">
        <v>0</v>
      </c>
      <c r="AG54" s="133">
        <v>0</v>
      </c>
      <c r="AH54" s="133">
        <v>0</v>
      </c>
      <c r="AI54" s="133">
        <v>34756.5</v>
      </c>
      <c r="AJ54" s="133">
        <v>0</v>
      </c>
      <c r="AK54" s="133">
        <v>0</v>
      </c>
      <c r="AL54" s="133">
        <v>0</v>
      </c>
      <c r="AM54" s="133">
        <v>0</v>
      </c>
      <c r="AN54" s="133">
        <v>0</v>
      </c>
      <c r="AO54" s="133">
        <v>0</v>
      </c>
      <c r="AP54" s="133">
        <v>0</v>
      </c>
      <c r="AQ54" s="133">
        <v>0</v>
      </c>
      <c r="AR54" s="133">
        <v>565882</v>
      </c>
      <c r="AS54" s="133">
        <v>76451.015120768265</v>
      </c>
      <c r="AT54" s="326">
        <v>144756.5</v>
      </c>
      <c r="AU54" s="133">
        <v>69842.693851235439</v>
      </c>
      <c r="AV54" s="133">
        <v>787089.51512076822</v>
      </c>
      <c r="AW54" s="133">
        <v>787089.51512076822</v>
      </c>
      <c r="AX54" s="133">
        <v>0</v>
      </c>
      <c r="AY54" s="133">
        <v>752333.01512076822</v>
      </c>
      <c r="AZ54" s="327">
        <v>3300</v>
      </c>
      <c r="BA54" s="327">
        <v>679800</v>
      </c>
      <c r="BB54" s="133">
        <v>0</v>
      </c>
      <c r="BC54" s="326">
        <v>0</v>
      </c>
      <c r="BD54" s="326">
        <v>787089.51512076822</v>
      </c>
      <c r="BE54" s="327">
        <v>714556.5</v>
      </c>
      <c r="BF54" s="133">
        <v>569800</v>
      </c>
      <c r="BG54" s="133">
        <v>642333.01512076822</v>
      </c>
      <c r="BH54" s="133">
        <v>3118.1214326250883</v>
      </c>
      <c r="BI54" s="133">
        <v>3006.964162679426</v>
      </c>
      <c r="BJ54" s="328">
        <v>3.696660948782745E-2</v>
      </c>
      <c r="BK54" s="328">
        <v>-8.7595634243042078E-3</v>
      </c>
      <c r="BL54" s="133">
        <v>-5425.976819305647</v>
      </c>
      <c r="BM54" s="133">
        <v>781663.53830146254</v>
      </c>
      <c r="BN54" s="133">
        <v>3625.7623218517597</v>
      </c>
      <c r="BO54" s="133" t="s">
        <v>1228</v>
      </c>
      <c r="BP54" s="133">
        <v>3794.4831956381677</v>
      </c>
      <c r="BQ54" s="328">
        <v>3.4018871419205787E-2</v>
      </c>
      <c r="BR54" s="133">
        <v>-5477.54</v>
      </c>
      <c r="BS54" s="133">
        <v>776185.9983014625</v>
      </c>
      <c r="BT54" s="133">
        <v>0</v>
      </c>
      <c r="BU54" s="133">
        <v>776185.9983014625</v>
      </c>
      <c r="BV54" s="133"/>
      <c r="BW54" s="133">
        <v>32337.189980827388</v>
      </c>
      <c r="BX54" s="133">
        <v>6610.7000000000007</v>
      </c>
    </row>
    <row r="55" spans="1:76" x14ac:dyDescent="0.25">
      <c r="A55" s="302">
        <v>55</v>
      </c>
      <c r="B55" s="302">
        <v>115</v>
      </c>
      <c r="C55" s="324">
        <v>9352126</v>
      </c>
      <c r="D55" s="324" t="s">
        <v>227</v>
      </c>
      <c r="E55" s="325">
        <v>285688</v>
      </c>
      <c r="F55" s="133">
        <v>0</v>
      </c>
      <c r="G55" s="133">
        <v>0</v>
      </c>
      <c r="H55" s="133">
        <v>879.99999999999864</v>
      </c>
      <c r="I55" s="133">
        <v>0</v>
      </c>
      <c r="J55" s="133">
        <v>4138.1052631578941</v>
      </c>
      <c r="K55" s="133">
        <v>0</v>
      </c>
      <c r="L55" s="133">
        <v>399.99999999999937</v>
      </c>
      <c r="M55" s="133">
        <v>0</v>
      </c>
      <c r="N55" s="133">
        <v>360.00000000000017</v>
      </c>
      <c r="O55" s="133">
        <v>0</v>
      </c>
      <c r="P55" s="133">
        <v>0</v>
      </c>
      <c r="Q55" s="133">
        <v>0</v>
      </c>
      <c r="R55" s="133">
        <v>0</v>
      </c>
      <c r="S55" s="133">
        <v>0</v>
      </c>
      <c r="T55" s="133">
        <v>0</v>
      </c>
      <c r="U55" s="133">
        <v>0</v>
      </c>
      <c r="V55" s="133">
        <v>0</v>
      </c>
      <c r="W55" s="133">
        <v>0</v>
      </c>
      <c r="X55" s="133">
        <v>0</v>
      </c>
      <c r="Y55" s="133">
        <v>0</v>
      </c>
      <c r="Z55" s="133">
        <v>0</v>
      </c>
      <c r="AA55" s="133">
        <v>13653.19011235954</v>
      </c>
      <c r="AB55" s="133">
        <v>0</v>
      </c>
      <c r="AC55" s="133">
        <v>0</v>
      </c>
      <c r="AD55" s="133">
        <v>0</v>
      </c>
      <c r="AE55" s="133">
        <v>110000</v>
      </c>
      <c r="AF55" s="133">
        <v>0</v>
      </c>
      <c r="AG55" s="133">
        <v>0</v>
      </c>
      <c r="AH55" s="133">
        <v>0</v>
      </c>
      <c r="AI55" s="133">
        <v>8322.4</v>
      </c>
      <c r="AJ55" s="133">
        <v>0</v>
      </c>
      <c r="AK55" s="133">
        <v>0</v>
      </c>
      <c r="AL55" s="133">
        <v>0</v>
      </c>
      <c r="AM55" s="133">
        <v>0</v>
      </c>
      <c r="AN55" s="133">
        <v>0</v>
      </c>
      <c r="AO55" s="133">
        <v>0</v>
      </c>
      <c r="AP55" s="133">
        <v>0</v>
      </c>
      <c r="AQ55" s="133">
        <v>0</v>
      </c>
      <c r="AR55" s="133">
        <v>285688</v>
      </c>
      <c r="AS55" s="133">
        <v>19431.295375517431</v>
      </c>
      <c r="AT55" s="326">
        <v>118322.4</v>
      </c>
      <c r="AU55" s="133">
        <v>26541.242743938485</v>
      </c>
      <c r="AV55" s="133">
        <v>423441.69537551748</v>
      </c>
      <c r="AW55" s="133">
        <v>423441.69537551748</v>
      </c>
      <c r="AX55" s="133">
        <v>0</v>
      </c>
      <c r="AY55" s="133">
        <v>415119.29537551745</v>
      </c>
      <c r="AZ55" s="327">
        <v>3300</v>
      </c>
      <c r="BA55" s="327">
        <v>343200</v>
      </c>
      <c r="BB55" s="133">
        <v>0</v>
      </c>
      <c r="BC55" s="326">
        <v>0</v>
      </c>
      <c r="BD55" s="326">
        <v>423441.69537551748</v>
      </c>
      <c r="BE55" s="327">
        <v>351522.4</v>
      </c>
      <c r="BF55" s="133">
        <v>233200.00000000003</v>
      </c>
      <c r="BG55" s="133">
        <v>305119.29537551745</v>
      </c>
      <c r="BH55" s="133">
        <v>2933.8393786107449</v>
      </c>
      <c r="BI55" s="133">
        <v>2939.8534173469388</v>
      </c>
      <c r="BJ55" s="328">
        <v>-2.0456934011428619E-3</v>
      </c>
      <c r="BK55" s="328">
        <v>0</v>
      </c>
      <c r="BL55" s="133">
        <v>0</v>
      </c>
      <c r="BM55" s="133">
        <v>423441.69537551748</v>
      </c>
      <c r="BN55" s="133">
        <v>3991.5316863030525</v>
      </c>
      <c r="BO55" s="133" t="s">
        <v>1228</v>
      </c>
      <c r="BP55" s="133">
        <v>4071.5547632261296</v>
      </c>
      <c r="BQ55" s="328">
        <v>-1.304193274322607E-2</v>
      </c>
      <c r="BR55" s="133">
        <v>-2765.36</v>
      </c>
      <c r="BS55" s="133">
        <v>420676.33537551749</v>
      </c>
      <c r="BT55" s="133">
        <v>0</v>
      </c>
      <c r="BU55" s="133">
        <v>420676.33537551749</v>
      </c>
      <c r="BV55" s="133"/>
      <c r="BW55" s="133">
        <v>24076.375648266985</v>
      </c>
      <c r="BX55" s="133">
        <v>2270.1400000000012</v>
      </c>
    </row>
    <row r="56" spans="1:76" x14ac:dyDescent="0.25">
      <c r="A56" s="302">
        <v>56</v>
      </c>
      <c r="B56" s="302">
        <v>502</v>
      </c>
      <c r="C56" s="324">
        <v>9352129</v>
      </c>
      <c r="D56" s="324" t="s">
        <v>411</v>
      </c>
      <c r="E56" s="325">
        <v>453255</v>
      </c>
      <c r="F56" s="133">
        <v>0</v>
      </c>
      <c r="G56" s="133">
        <v>0</v>
      </c>
      <c r="H56" s="133">
        <v>21120.000000000007</v>
      </c>
      <c r="I56" s="133">
        <v>0</v>
      </c>
      <c r="J56" s="133">
        <v>32720.338983050849</v>
      </c>
      <c r="K56" s="133">
        <v>0</v>
      </c>
      <c r="L56" s="133">
        <v>13200</v>
      </c>
      <c r="M56" s="133">
        <v>10560.000000000015</v>
      </c>
      <c r="N56" s="133">
        <v>719.99999999999875</v>
      </c>
      <c r="O56" s="133">
        <v>0</v>
      </c>
      <c r="P56" s="133">
        <v>0</v>
      </c>
      <c r="Q56" s="133">
        <v>0</v>
      </c>
      <c r="R56" s="133">
        <v>0</v>
      </c>
      <c r="S56" s="133">
        <v>0</v>
      </c>
      <c r="T56" s="133">
        <v>0</v>
      </c>
      <c r="U56" s="133">
        <v>0</v>
      </c>
      <c r="V56" s="133">
        <v>0</v>
      </c>
      <c r="W56" s="133">
        <v>0</v>
      </c>
      <c r="X56" s="133">
        <v>3565.3846153846193</v>
      </c>
      <c r="Y56" s="133">
        <v>0</v>
      </c>
      <c r="Z56" s="133">
        <v>0</v>
      </c>
      <c r="AA56" s="133">
        <v>52012.590950226266</v>
      </c>
      <c r="AB56" s="133">
        <v>0</v>
      </c>
      <c r="AC56" s="133">
        <v>0</v>
      </c>
      <c r="AD56" s="133">
        <v>0</v>
      </c>
      <c r="AE56" s="133">
        <v>110000</v>
      </c>
      <c r="AF56" s="133">
        <v>0</v>
      </c>
      <c r="AG56" s="133">
        <v>0</v>
      </c>
      <c r="AH56" s="133">
        <v>0</v>
      </c>
      <c r="AI56" s="133">
        <v>15120</v>
      </c>
      <c r="AJ56" s="133">
        <v>0</v>
      </c>
      <c r="AK56" s="133">
        <v>0</v>
      </c>
      <c r="AL56" s="133">
        <v>0</v>
      </c>
      <c r="AM56" s="133">
        <v>0</v>
      </c>
      <c r="AN56" s="133">
        <v>0</v>
      </c>
      <c r="AO56" s="133">
        <v>0</v>
      </c>
      <c r="AP56" s="133">
        <v>0</v>
      </c>
      <c r="AQ56" s="133">
        <v>0</v>
      </c>
      <c r="AR56" s="133">
        <v>453255</v>
      </c>
      <c r="AS56" s="133">
        <v>133898.31454866176</v>
      </c>
      <c r="AT56" s="326">
        <v>125120</v>
      </c>
      <c r="AU56" s="133">
        <v>101171.7604417517</v>
      </c>
      <c r="AV56" s="133">
        <v>712273.3145486617</v>
      </c>
      <c r="AW56" s="133">
        <v>712273.31454866182</v>
      </c>
      <c r="AX56" s="133">
        <v>0</v>
      </c>
      <c r="AY56" s="133">
        <v>697153.3145486617</v>
      </c>
      <c r="AZ56" s="327">
        <v>3300</v>
      </c>
      <c r="BA56" s="327">
        <v>544500</v>
      </c>
      <c r="BB56" s="133">
        <v>0</v>
      </c>
      <c r="BC56" s="326">
        <v>0</v>
      </c>
      <c r="BD56" s="326">
        <v>712273.3145486617</v>
      </c>
      <c r="BE56" s="327">
        <v>559620</v>
      </c>
      <c r="BF56" s="133">
        <v>434500</v>
      </c>
      <c r="BG56" s="133">
        <v>587153.3145486617</v>
      </c>
      <c r="BH56" s="133">
        <v>3558.5049366585558</v>
      </c>
      <c r="BI56" s="133">
        <v>3347.6818870967741</v>
      </c>
      <c r="BJ56" s="328">
        <v>6.2975831238437904E-2</v>
      </c>
      <c r="BK56" s="328">
        <v>-1.4922677399262759E-2</v>
      </c>
      <c r="BL56" s="133">
        <v>-8242.8021780225554</v>
      </c>
      <c r="BM56" s="133">
        <v>704030.51237063913</v>
      </c>
      <c r="BN56" s="133">
        <v>4175.2152264887218</v>
      </c>
      <c r="BO56" s="133" t="s">
        <v>1228</v>
      </c>
      <c r="BP56" s="133">
        <v>4266.8515901250857</v>
      </c>
      <c r="BQ56" s="328">
        <v>6.6043753043750986E-2</v>
      </c>
      <c r="BR56" s="133">
        <v>-4387.3500000000004</v>
      </c>
      <c r="BS56" s="133">
        <v>699643.16237063915</v>
      </c>
      <c r="BT56" s="133">
        <v>0</v>
      </c>
      <c r="BU56" s="133">
        <v>699643.16237063915</v>
      </c>
      <c r="BV56" s="133"/>
      <c r="BW56" s="133">
        <v>193746.43682957336</v>
      </c>
      <c r="BX56" s="133">
        <v>-4.0000000000873115E-2</v>
      </c>
    </row>
    <row r="57" spans="1:76" x14ac:dyDescent="0.25">
      <c r="A57" s="302">
        <v>57</v>
      </c>
      <c r="B57" s="302">
        <v>229</v>
      </c>
      <c r="C57" s="324">
        <v>9352131</v>
      </c>
      <c r="D57" s="324" t="s">
        <v>252</v>
      </c>
      <c r="E57" s="325">
        <v>977932</v>
      </c>
      <c r="F57" s="133">
        <v>0</v>
      </c>
      <c r="G57" s="133">
        <v>0</v>
      </c>
      <c r="H57" s="133">
        <v>13199.999999999996</v>
      </c>
      <c r="I57" s="133">
        <v>0</v>
      </c>
      <c r="J57" s="133">
        <v>27384.615384615387</v>
      </c>
      <c r="K57" s="133">
        <v>0</v>
      </c>
      <c r="L57" s="133">
        <v>3399.9999999999973</v>
      </c>
      <c r="M57" s="133">
        <v>9840.0000000000255</v>
      </c>
      <c r="N57" s="133">
        <v>12960.000000000002</v>
      </c>
      <c r="O57" s="133">
        <v>0</v>
      </c>
      <c r="P57" s="133">
        <v>0</v>
      </c>
      <c r="Q57" s="133">
        <v>0</v>
      </c>
      <c r="R57" s="133">
        <v>0</v>
      </c>
      <c r="S57" s="133">
        <v>0</v>
      </c>
      <c r="T57" s="133">
        <v>0</v>
      </c>
      <c r="U57" s="133">
        <v>0</v>
      </c>
      <c r="V57" s="133">
        <v>0</v>
      </c>
      <c r="W57" s="133">
        <v>0</v>
      </c>
      <c r="X57" s="133">
        <v>5149.9999999999927</v>
      </c>
      <c r="Y57" s="133">
        <v>0</v>
      </c>
      <c r="Z57" s="133">
        <v>0</v>
      </c>
      <c r="AA57" s="133">
        <v>104246.77828045099</v>
      </c>
      <c r="AB57" s="133">
        <v>0</v>
      </c>
      <c r="AC57" s="133">
        <v>0</v>
      </c>
      <c r="AD57" s="133">
        <v>0</v>
      </c>
      <c r="AE57" s="133">
        <v>110000</v>
      </c>
      <c r="AF57" s="133">
        <v>0</v>
      </c>
      <c r="AG57" s="133">
        <v>0</v>
      </c>
      <c r="AH57" s="133">
        <v>0</v>
      </c>
      <c r="AI57" s="133">
        <v>21667.19</v>
      </c>
      <c r="AJ57" s="133">
        <v>0</v>
      </c>
      <c r="AK57" s="133">
        <v>0</v>
      </c>
      <c r="AL57" s="133">
        <v>0</v>
      </c>
      <c r="AM57" s="133">
        <v>0</v>
      </c>
      <c r="AN57" s="133">
        <v>0</v>
      </c>
      <c r="AO57" s="133">
        <v>0</v>
      </c>
      <c r="AP57" s="133">
        <v>0</v>
      </c>
      <c r="AQ57" s="133">
        <v>0</v>
      </c>
      <c r="AR57" s="133">
        <v>977932</v>
      </c>
      <c r="AS57" s="133">
        <v>176181.3936650664</v>
      </c>
      <c r="AT57" s="326">
        <v>131667.19</v>
      </c>
      <c r="AU57" s="133">
        <v>147638.08597275871</v>
      </c>
      <c r="AV57" s="133">
        <v>1285780.5836650664</v>
      </c>
      <c r="AW57" s="133">
        <v>1285780.5836650662</v>
      </c>
      <c r="AX57" s="133">
        <v>0</v>
      </c>
      <c r="AY57" s="133">
        <v>1264113.3936650665</v>
      </c>
      <c r="AZ57" s="327">
        <v>3300</v>
      </c>
      <c r="BA57" s="327">
        <v>1174800</v>
      </c>
      <c r="BB57" s="133">
        <v>0</v>
      </c>
      <c r="BC57" s="326">
        <v>0</v>
      </c>
      <c r="BD57" s="326">
        <v>1285780.5836650664</v>
      </c>
      <c r="BE57" s="327">
        <v>1196467.19</v>
      </c>
      <c r="BF57" s="133">
        <v>1064800</v>
      </c>
      <c r="BG57" s="133">
        <v>1154113.3936650665</v>
      </c>
      <c r="BH57" s="133">
        <v>3241.8915552389508</v>
      </c>
      <c r="BI57" s="133">
        <v>3074.203997421203</v>
      </c>
      <c r="BJ57" s="328">
        <v>5.454665921923612E-2</v>
      </c>
      <c r="BK57" s="328">
        <v>-1.2925310912599127E-2</v>
      </c>
      <c r="BL57" s="133">
        <v>-14145.67512125099</v>
      </c>
      <c r="BM57" s="133">
        <v>1271634.9085438154</v>
      </c>
      <c r="BN57" s="133">
        <v>3511.1452768084705</v>
      </c>
      <c r="BO57" s="133" t="s">
        <v>1228</v>
      </c>
      <c r="BP57" s="133">
        <v>3572.008170066897</v>
      </c>
      <c r="BQ57" s="328">
        <v>4.0293828960339839E-2</v>
      </c>
      <c r="BR57" s="133">
        <v>-9466.0399999999991</v>
      </c>
      <c r="BS57" s="133">
        <v>1262168.8685438153</v>
      </c>
      <c r="BT57" s="133">
        <v>0</v>
      </c>
      <c r="BU57" s="133">
        <v>1262168.8685438153</v>
      </c>
      <c r="BV57" s="133"/>
      <c r="BW57" s="133">
        <v>171459.34576321254</v>
      </c>
      <c r="BX57" s="133">
        <v>17752.419999999998</v>
      </c>
    </row>
    <row r="58" spans="1:76" x14ac:dyDescent="0.25">
      <c r="A58" s="302">
        <v>58</v>
      </c>
      <c r="B58" s="302">
        <v>313</v>
      </c>
      <c r="C58" s="324">
        <v>9352132</v>
      </c>
      <c r="D58" s="324" t="s">
        <v>302</v>
      </c>
      <c r="E58" s="325">
        <v>1219668</v>
      </c>
      <c r="F58" s="133">
        <v>0</v>
      </c>
      <c r="G58" s="133">
        <v>0</v>
      </c>
      <c r="H58" s="133">
        <v>11440.000000000007</v>
      </c>
      <c r="I58" s="133">
        <v>0</v>
      </c>
      <c r="J58" s="133">
        <v>19509.379014989292</v>
      </c>
      <c r="K58" s="133">
        <v>0</v>
      </c>
      <c r="L58" s="133">
        <v>399.9999999999996</v>
      </c>
      <c r="M58" s="133">
        <v>720.00000000000034</v>
      </c>
      <c r="N58" s="133">
        <v>719.99999999999932</v>
      </c>
      <c r="O58" s="133">
        <v>779.9999999999992</v>
      </c>
      <c r="P58" s="133">
        <v>0</v>
      </c>
      <c r="Q58" s="133">
        <v>0</v>
      </c>
      <c r="R58" s="133">
        <v>0</v>
      </c>
      <c r="S58" s="133">
        <v>0</v>
      </c>
      <c r="T58" s="133">
        <v>0</v>
      </c>
      <c r="U58" s="133">
        <v>0</v>
      </c>
      <c r="V58" s="133">
        <v>0</v>
      </c>
      <c r="W58" s="133">
        <v>0</v>
      </c>
      <c r="X58" s="133">
        <v>7183.0366492146532</v>
      </c>
      <c r="Y58" s="133">
        <v>0</v>
      </c>
      <c r="Z58" s="133">
        <v>0</v>
      </c>
      <c r="AA58" s="133">
        <v>107871.48346563091</v>
      </c>
      <c r="AB58" s="133">
        <v>0</v>
      </c>
      <c r="AC58" s="133">
        <v>0</v>
      </c>
      <c r="AD58" s="133">
        <v>0</v>
      </c>
      <c r="AE58" s="133">
        <v>110000</v>
      </c>
      <c r="AF58" s="133">
        <v>0</v>
      </c>
      <c r="AG58" s="133">
        <v>0</v>
      </c>
      <c r="AH58" s="133">
        <v>0</v>
      </c>
      <c r="AI58" s="133">
        <v>45356</v>
      </c>
      <c r="AJ58" s="133">
        <v>0</v>
      </c>
      <c r="AK58" s="133">
        <v>0</v>
      </c>
      <c r="AL58" s="133">
        <v>0</v>
      </c>
      <c r="AM58" s="133">
        <v>0</v>
      </c>
      <c r="AN58" s="133">
        <v>0</v>
      </c>
      <c r="AO58" s="133">
        <v>0</v>
      </c>
      <c r="AP58" s="133">
        <v>0</v>
      </c>
      <c r="AQ58" s="133">
        <v>0</v>
      </c>
      <c r="AR58" s="133">
        <v>1219668</v>
      </c>
      <c r="AS58" s="133">
        <v>148623.89912983484</v>
      </c>
      <c r="AT58" s="326">
        <v>155356</v>
      </c>
      <c r="AU58" s="133">
        <v>134655.17297312556</v>
      </c>
      <c r="AV58" s="133">
        <v>1523647.899129835</v>
      </c>
      <c r="AW58" s="133">
        <v>1523647.899129835</v>
      </c>
      <c r="AX58" s="133">
        <v>0</v>
      </c>
      <c r="AY58" s="133">
        <v>1478291.899129835</v>
      </c>
      <c r="AZ58" s="327">
        <v>3300</v>
      </c>
      <c r="BA58" s="327">
        <v>1465200</v>
      </c>
      <c r="BB58" s="133">
        <v>0</v>
      </c>
      <c r="BC58" s="326">
        <v>0</v>
      </c>
      <c r="BD58" s="326">
        <v>1523647.899129835</v>
      </c>
      <c r="BE58" s="327">
        <v>1510556</v>
      </c>
      <c r="BF58" s="133">
        <v>1355200</v>
      </c>
      <c r="BG58" s="133">
        <v>1368291.899129835</v>
      </c>
      <c r="BH58" s="133">
        <v>3081.7385115536822</v>
      </c>
      <c r="BI58" s="133">
        <v>2985.1386788288291</v>
      </c>
      <c r="BJ58" s="328">
        <v>3.2360249595758291E-2</v>
      </c>
      <c r="BK58" s="328">
        <v>-7.6680459119113694E-3</v>
      </c>
      <c r="BL58" s="133">
        <v>-10163.240116550767</v>
      </c>
      <c r="BM58" s="133">
        <v>1513484.6590132841</v>
      </c>
      <c r="BN58" s="133">
        <v>3306.5960788587481</v>
      </c>
      <c r="BO58" s="133" t="s">
        <v>1228</v>
      </c>
      <c r="BP58" s="133">
        <v>3408.7492320119013</v>
      </c>
      <c r="BQ58" s="328">
        <v>3.1002660019195716E-2</v>
      </c>
      <c r="BR58" s="133">
        <v>-11805.96</v>
      </c>
      <c r="BS58" s="133">
        <v>1501678.6990132842</v>
      </c>
      <c r="BT58" s="133">
        <v>0</v>
      </c>
      <c r="BU58" s="133">
        <v>1501678.6990132842</v>
      </c>
      <c r="BV58" s="133"/>
      <c r="BW58" s="133">
        <v>145863.56624066038</v>
      </c>
      <c r="BX58" s="133">
        <v>12095.509999999998</v>
      </c>
    </row>
    <row r="59" spans="1:76" x14ac:dyDescent="0.25">
      <c r="A59" s="302">
        <v>59</v>
      </c>
      <c r="B59" s="302">
        <v>208</v>
      </c>
      <c r="C59" s="324">
        <v>9352133</v>
      </c>
      <c r="D59" s="324" t="s">
        <v>242</v>
      </c>
      <c r="E59" s="325">
        <v>535665</v>
      </c>
      <c r="F59" s="133">
        <v>0</v>
      </c>
      <c r="G59" s="133">
        <v>0</v>
      </c>
      <c r="H59" s="133">
        <v>6160.0000000000009</v>
      </c>
      <c r="I59" s="133">
        <v>0</v>
      </c>
      <c r="J59" s="133">
        <v>13897.46192893401</v>
      </c>
      <c r="K59" s="133">
        <v>0</v>
      </c>
      <c r="L59" s="133">
        <v>0</v>
      </c>
      <c r="M59" s="133">
        <v>240.00000000000011</v>
      </c>
      <c r="N59" s="133">
        <v>720.00000000000307</v>
      </c>
      <c r="O59" s="133">
        <v>0</v>
      </c>
      <c r="P59" s="133">
        <v>0</v>
      </c>
      <c r="Q59" s="133">
        <v>0</v>
      </c>
      <c r="R59" s="133">
        <v>0</v>
      </c>
      <c r="S59" s="133">
        <v>0</v>
      </c>
      <c r="T59" s="133">
        <v>0</v>
      </c>
      <c r="U59" s="133">
        <v>0</v>
      </c>
      <c r="V59" s="133">
        <v>0</v>
      </c>
      <c r="W59" s="133">
        <v>0</v>
      </c>
      <c r="X59" s="133">
        <v>0</v>
      </c>
      <c r="Y59" s="133">
        <v>0</v>
      </c>
      <c r="Z59" s="133">
        <v>0</v>
      </c>
      <c r="AA59" s="133">
        <v>49273.59832535882</v>
      </c>
      <c r="AB59" s="133">
        <v>0</v>
      </c>
      <c r="AC59" s="133">
        <v>0</v>
      </c>
      <c r="AD59" s="133">
        <v>0</v>
      </c>
      <c r="AE59" s="133">
        <v>110000</v>
      </c>
      <c r="AF59" s="133">
        <v>0</v>
      </c>
      <c r="AG59" s="133">
        <v>0</v>
      </c>
      <c r="AH59" s="133">
        <v>0</v>
      </c>
      <c r="AI59" s="133">
        <v>20280</v>
      </c>
      <c r="AJ59" s="133">
        <v>0</v>
      </c>
      <c r="AK59" s="133">
        <v>0</v>
      </c>
      <c r="AL59" s="133">
        <v>0</v>
      </c>
      <c r="AM59" s="133">
        <v>0</v>
      </c>
      <c r="AN59" s="133">
        <v>0</v>
      </c>
      <c r="AO59" s="133">
        <v>0</v>
      </c>
      <c r="AP59" s="133">
        <v>0</v>
      </c>
      <c r="AQ59" s="133">
        <v>0</v>
      </c>
      <c r="AR59" s="133">
        <v>535665</v>
      </c>
      <c r="AS59" s="133">
        <v>70291.060254292839</v>
      </c>
      <c r="AT59" s="326">
        <v>130280</v>
      </c>
      <c r="AU59" s="133">
        <v>69781.329289825837</v>
      </c>
      <c r="AV59" s="133">
        <v>736236.0602542928</v>
      </c>
      <c r="AW59" s="133">
        <v>736236.0602542928</v>
      </c>
      <c r="AX59" s="133">
        <v>0</v>
      </c>
      <c r="AY59" s="133">
        <v>715956.0602542928</v>
      </c>
      <c r="AZ59" s="327">
        <v>3300</v>
      </c>
      <c r="BA59" s="327">
        <v>643500</v>
      </c>
      <c r="BB59" s="133">
        <v>0</v>
      </c>
      <c r="BC59" s="326">
        <v>0</v>
      </c>
      <c r="BD59" s="326">
        <v>736236.0602542928</v>
      </c>
      <c r="BE59" s="327">
        <v>663780</v>
      </c>
      <c r="BF59" s="133">
        <v>533500</v>
      </c>
      <c r="BG59" s="133">
        <v>605956.0602542928</v>
      </c>
      <c r="BH59" s="133">
        <v>3107.4669756630401</v>
      </c>
      <c r="BI59" s="133">
        <v>3011.2851773869343</v>
      </c>
      <c r="BJ59" s="328">
        <v>3.1940448217384822E-2</v>
      </c>
      <c r="BK59" s="328">
        <v>-7.5685702810536467E-3</v>
      </c>
      <c r="BL59" s="133">
        <v>-4444.2690827628812</v>
      </c>
      <c r="BM59" s="133">
        <v>731791.79117152991</v>
      </c>
      <c r="BN59" s="133">
        <v>3648.7784162642561</v>
      </c>
      <c r="BO59" s="133" t="s">
        <v>1228</v>
      </c>
      <c r="BP59" s="133">
        <v>3752.7784162642561</v>
      </c>
      <c r="BQ59" s="328">
        <v>3.1360750132739978E-2</v>
      </c>
      <c r="BR59" s="133">
        <v>-5185.05</v>
      </c>
      <c r="BS59" s="133">
        <v>726606.74117152987</v>
      </c>
      <c r="BT59" s="133">
        <v>0</v>
      </c>
      <c r="BU59" s="133">
        <v>726606.74117152987</v>
      </c>
      <c r="BV59" s="133"/>
      <c r="BW59" s="133">
        <v>78090.007130852551</v>
      </c>
      <c r="BX59" s="133">
        <v>10974.459999999995</v>
      </c>
    </row>
    <row r="60" spans="1:76" x14ac:dyDescent="0.25">
      <c r="A60" s="302">
        <v>60</v>
      </c>
      <c r="B60" s="302">
        <v>232</v>
      </c>
      <c r="C60" s="324">
        <v>9352134</v>
      </c>
      <c r="D60" s="324" t="s">
        <v>255</v>
      </c>
      <c r="E60" s="325">
        <v>535665</v>
      </c>
      <c r="F60" s="133">
        <v>0</v>
      </c>
      <c r="G60" s="133">
        <v>0</v>
      </c>
      <c r="H60" s="133">
        <v>7480.0000000000018</v>
      </c>
      <c r="I60" s="133">
        <v>0</v>
      </c>
      <c r="J60" s="133">
        <v>19480.5</v>
      </c>
      <c r="K60" s="133">
        <v>0</v>
      </c>
      <c r="L60" s="133">
        <v>2199.9999999999995</v>
      </c>
      <c r="M60" s="133">
        <v>5280.0000000000082</v>
      </c>
      <c r="N60" s="133">
        <v>7200.0000000000309</v>
      </c>
      <c r="O60" s="133">
        <v>0</v>
      </c>
      <c r="P60" s="133">
        <v>420.00000000000017</v>
      </c>
      <c r="Q60" s="133">
        <v>0</v>
      </c>
      <c r="R60" s="133">
        <v>0</v>
      </c>
      <c r="S60" s="133">
        <v>0</v>
      </c>
      <c r="T60" s="133">
        <v>0</v>
      </c>
      <c r="U60" s="133">
        <v>0</v>
      </c>
      <c r="V60" s="133">
        <v>0</v>
      </c>
      <c r="W60" s="133">
        <v>0</v>
      </c>
      <c r="X60" s="133">
        <v>2335.4651162790724</v>
      </c>
      <c r="Y60" s="133">
        <v>0</v>
      </c>
      <c r="Z60" s="133">
        <v>0</v>
      </c>
      <c r="AA60" s="133">
        <v>45597.268059593072</v>
      </c>
      <c r="AB60" s="133">
        <v>0</v>
      </c>
      <c r="AC60" s="133">
        <v>0</v>
      </c>
      <c r="AD60" s="133">
        <v>0</v>
      </c>
      <c r="AE60" s="133">
        <v>110000</v>
      </c>
      <c r="AF60" s="133">
        <v>0</v>
      </c>
      <c r="AG60" s="133">
        <v>0</v>
      </c>
      <c r="AH60" s="133">
        <v>0</v>
      </c>
      <c r="AI60" s="133">
        <v>14955.58</v>
      </c>
      <c r="AJ60" s="133">
        <v>0</v>
      </c>
      <c r="AK60" s="133">
        <v>0</v>
      </c>
      <c r="AL60" s="133">
        <v>0</v>
      </c>
      <c r="AM60" s="133">
        <v>0</v>
      </c>
      <c r="AN60" s="133">
        <v>0</v>
      </c>
      <c r="AO60" s="133">
        <v>0</v>
      </c>
      <c r="AP60" s="133">
        <v>0</v>
      </c>
      <c r="AQ60" s="133">
        <v>0</v>
      </c>
      <c r="AR60" s="133">
        <v>535665</v>
      </c>
      <c r="AS60" s="133">
        <v>89993.233175872185</v>
      </c>
      <c r="AT60" s="326">
        <v>124955.58</v>
      </c>
      <c r="AU60" s="133">
        <v>76626.518059593087</v>
      </c>
      <c r="AV60" s="133">
        <v>750613.81317587208</v>
      </c>
      <c r="AW60" s="133">
        <v>750613.81317587208</v>
      </c>
      <c r="AX60" s="133">
        <v>0</v>
      </c>
      <c r="AY60" s="133">
        <v>735658.23317587213</v>
      </c>
      <c r="AZ60" s="327">
        <v>3300</v>
      </c>
      <c r="BA60" s="327">
        <v>643500</v>
      </c>
      <c r="BB60" s="133">
        <v>0</v>
      </c>
      <c r="BC60" s="326">
        <v>0</v>
      </c>
      <c r="BD60" s="326">
        <v>750613.81317587208</v>
      </c>
      <c r="BE60" s="327">
        <v>658455.57999999996</v>
      </c>
      <c r="BF60" s="133">
        <v>533500</v>
      </c>
      <c r="BG60" s="133">
        <v>625658.23317587213</v>
      </c>
      <c r="BH60" s="133">
        <v>3208.5037598762674</v>
      </c>
      <c r="BI60" s="133">
        <v>3186.6294232323235</v>
      </c>
      <c r="BJ60" s="328">
        <v>6.8644118090631116E-3</v>
      </c>
      <c r="BK60" s="328">
        <v>-1.6265827849814239E-3</v>
      </c>
      <c r="BL60" s="133">
        <v>-1010.7467295792715</v>
      </c>
      <c r="BM60" s="133">
        <v>749603.0664462928</v>
      </c>
      <c r="BN60" s="133">
        <v>3767.4230074168863</v>
      </c>
      <c r="BO60" s="133" t="s">
        <v>1228</v>
      </c>
      <c r="BP60" s="133">
        <v>3844.1182894681683</v>
      </c>
      <c r="BQ60" s="328">
        <v>1.2672849951757215E-2</v>
      </c>
      <c r="BR60" s="133">
        <v>-5185.05</v>
      </c>
      <c r="BS60" s="133">
        <v>744418.01644629275</v>
      </c>
      <c r="BT60" s="133">
        <v>0</v>
      </c>
      <c r="BU60" s="133">
        <v>744418.01644629275</v>
      </c>
      <c r="BV60" s="133"/>
      <c r="BW60" s="133">
        <v>212901.11678901827</v>
      </c>
      <c r="BX60" s="133">
        <v>6204.2099999999991</v>
      </c>
    </row>
    <row r="61" spans="1:76" x14ac:dyDescent="0.25">
      <c r="A61" s="302">
        <v>61</v>
      </c>
      <c r="B61" s="302">
        <v>343</v>
      </c>
      <c r="C61" s="324">
        <v>9352135</v>
      </c>
      <c r="D61" s="324" t="s">
        <v>321</v>
      </c>
      <c r="E61" s="325">
        <v>1096053</v>
      </c>
      <c r="F61" s="133">
        <v>0</v>
      </c>
      <c r="G61" s="133">
        <v>0</v>
      </c>
      <c r="H61" s="133">
        <v>14079.999999999995</v>
      </c>
      <c r="I61" s="133">
        <v>0</v>
      </c>
      <c r="J61" s="133">
        <v>44956.030534351143</v>
      </c>
      <c r="K61" s="133">
        <v>0</v>
      </c>
      <c r="L61" s="133">
        <v>24400.000000000007</v>
      </c>
      <c r="M61" s="133">
        <v>239.99999999999989</v>
      </c>
      <c r="N61" s="133">
        <v>359.99999999999983</v>
      </c>
      <c r="O61" s="133">
        <v>0</v>
      </c>
      <c r="P61" s="133">
        <v>0</v>
      </c>
      <c r="Q61" s="133">
        <v>0</v>
      </c>
      <c r="R61" s="133">
        <v>0</v>
      </c>
      <c r="S61" s="133">
        <v>0</v>
      </c>
      <c r="T61" s="133">
        <v>0</v>
      </c>
      <c r="U61" s="133">
        <v>0</v>
      </c>
      <c r="V61" s="133">
        <v>0</v>
      </c>
      <c r="W61" s="133">
        <v>0</v>
      </c>
      <c r="X61" s="133">
        <v>4764.8695652174019</v>
      </c>
      <c r="Y61" s="133">
        <v>0</v>
      </c>
      <c r="Z61" s="133">
        <v>0</v>
      </c>
      <c r="AA61" s="133">
        <v>84965.694130434858</v>
      </c>
      <c r="AB61" s="133">
        <v>0</v>
      </c>
      <c r="AC61" s="133">
        <v>0</v>
      </c>
      <c r="AD61" s="133">
        <v>0</v>
      </c>
      <c r="AE61" s="133">
        <v>110000</v>
      </c>
      <c r="AF61" s="133">
        <v>0</v>
      </c>
      <c r="AG61" s="133">
        <v>0</v>
      </c>
      <c r="AH61" s="133">
        <v>0</v>
      </c>
      <c r="AI61" s="133">
        <v>35989</v>
      </c>
      <c r="AJ61" s="133">
        <v>0</v>
      </c>
      <c r="AK61" s="133">
        <v>0</v>
      </c>
      <c r="AL61" s="133">
        <v>0</v>
      </c>
      <c r="AM61" s="133">
        <v>0</v>
      </c>
      <c r="AN61" s="133">
        <v>0</v>
      </c>
      <c r="AO61" s="133">
        <v>0</v>
      </c>
      <c r="AP61" s="133">
        <v>0</v>
      </c>
      <c r="AQ61" s="133">
        <v>0</v>
      </c>
      <c r="AR61" s="133">
        <v>1096053</v>
      </c>
      <c r="AS61" s="133">
        <v>173766.59423000342</v>
      </c>
      <c r="AT61" s="326">
        <v>145989</v>
      </c>
      <c r="AU61" s="133">
        <v>136982.70939761042</v>
      </c>
      <c r="AV61" s="133">
        <v>1415808.5942300034</v>
      </c>
      <c r="AW61" s="133">
        <v>1415808.5942300034</v>
      </c>
      <c r="AX61" s="133">
        <v>0</v>
      </c>
      <c r="AY61" s="133">
        <v>1379819.5942300034</v>
      </c>
      <c r="AZ61" s="327">
        <v>3300</v>
      </c>
      <c r="BA61" s="327">
        <v>1316700</v>
      </c>
      <c r="BB61" s="133">
        <v>0</v>
      </c>
      <c r="BC61" s="326">
        <v>0</v>
      </c>
      <c r="BD61" s="326">
        <v>1415808.5942300034</v>
      </c>
      <c r="BE61" s="327">
        <v>1352689</v>
      </c>
      <c r="BF61" s="133">
        <v>1206700</v>
      </c>
      <c r="BG61" s="133">
        <v>1269819.5942300034</v>
      </c>
      <c r="BH61" s="133">
        <v>3182.5052486967506</v>
      </c>
      <c r="BI61" s="133">
        <v>2999.4300366925063</v>
      </c>
      <c r="BJ61" s="328">
        <v>6.1036666888260795E-2</v>
      </c>
      <c r="BK61" s="328">
        <v>-1.4463175341842011E-2</v>
      </c>
      <c r="BL61" s="133">
        <v>-17309.131735962263</v>
      </c>
      <c r="BM61" s="133">
        <v>1398499.4624940411</v>
      </c>
      <c r="BN61" s="133">
        <v>3414.8131892081228</v>
      </c>
      <c r="BO61" s="133" t="s">
        <v>1228</v>
      </c>
      <c r="BP61" s="133">
        <v>3505.0111841955918</v>
      </c>
      <c r="BQ61" s="328">
        <v>4.6500899080837321E-2</v>
      </c>
      <c r="BR61" s="133">
        <v>-10609.41</v>
      </c>
      <c r="BS61" s="133">
        <v>1387890.0524940412</v>
      </c>
      <c r="BT61" s="133">
        <v>0</v>
      </c>
      <c r="BU61" s="133">
        <v>1387890.0524940412</v>
      </c>
      <c r="BV61" s="133"/>
      <c r="BW61" s="133">
        <v>-48150.462079201825</v>
      </c>
      <c r="BX61" s="133">
        <v>115.91999999999814</v>
      </c>
    </row>
    <row r="62" spans="1:76" x14ac:dyDescent="0.25">
      <c r="A62" s="302">
        <v>62</v>
      </c>
      <c r="B62" s="302">
        <v>23</v>
      </c>
      <c r="C62" s="324">
        <v>9352136</v>
      </c>
      <c r="D62" s="324" t="s">
        <v>1233</v>
      </c>
      <c r="E62" s="325">
        <v>395568</v>
      </c>
      <c r="F62" s="133">
        <v>0</v>
      </c>
      <c r="G62" s="133">
        <v>0</v>
      </c>
      <c r="H62" s="133">
        <v>2640.0000000000018</v>
      </c>
      <c r="I62" s="133">
        <v>0</v>
      </c>
      <c r="J62" s="133">
        <v>5510.5511811023616</v>
      </c>
      <c r="K62" s="133">
        <v>0</v>
      </c>
      <c r="L62" s="133">
        <v>2600.0000000000009</v>
      </c>
      <c r="M62" s="133">
        <v>0</v>
      </c>
      <c r="N62" s="133">
        <v>0</v>
      </c>
      <c r="O62" s="133">
        <v>0</v>
      </c>
      <c r="P62" s="133">
        <v>0</v>
      </c>
      <c r="Q62" s="133">
        <v>0</v>
      </c>
      <c r="R62" s="133">
        <v>0</v>
      </c>
      <c r="S62" s="133">
        <v>0</v>
      </c>
      <c r="T62" s="133">
        <v>0</v>
      </c>
      <c r="U62" s="133">
        <v>0</v>
      </c>
      <c r="V62" s="133">
        <v>0</v>
      </c>
      <c r="W62" s="133">
        <v>0</v>
      </c>
      <c r="X62" s="133">
        <v>1901.5384615384585</v>
      </c>
      <c r="Y62" s="133">
        <v>0</v>
      </c>
      <c r="Z62" s="133">
        <v>0</v>
      </c>
      <c r="AA62" s="133">
        <v>26634.203076923048</v>
      </c>
      <c r="AB62" s="133">
        <v>0</v>
      </c>
      <c r="AC62" s="133">
        <v>0</v>
      </c>
      <c r="AD62" s="133">
        <v>0</v>
      </c>
      <c r="AE62" s="133">
        <v>110000</v>
      </c>
      <c r="AF62" s="133">
        <v>0</v>
      </c>
      <c r="AG62" s="133">
        <v>0</v>
      </c>
      <c r="AH62" s="133">
        <v>0</v>
      </c>
      <c r="AI62" s="133">
        <v>11426.73</v>
      </c>
      <c r="AJ62" s="133">
        <v>0</v>
      </c>
      <c r="AK62" s="133">
        <v>0</v>
      </c>
      <c r="AL62" s="133">
        <v>0</v>
      </c>
      <c r="AM62" s="133">
        <v>0</v>
      </c>
      <c r="AN62" s="133">
        <v>0</v>
      </c>
      <c r="AO62" s="133">
        <v>0</v>
      </c>
      <c r="AP62" s="133">
        <v>0</v>
      </c>
      <c r="AQ62" s="133">
        <v>0</v>
      </c>
      <c r="AR62" s="133">
        <v>395568</v>
      </c>
      <c r="AS62" s="133">
        <v>39286.292719563869</v>
      </c>
      <c r="AT62" s="326">
        <v>121426.73</v>
      </c>
      <c r="AU62" s="133">
        <v>42008.478667474228</v>
      </c>
      <c r="AV62" s="133">
        <v>556281.02271956392</v>
      </c>
      <c r="AW62" s="133">
        <v>556281.0227195638</v>
      </c>
      <c r="AX62" s="133">
        <v>0</v>
      </c>
      <c r="AY62" s="133">
        <v>544854.29271956393</v>
      </c>
      <c r="AZ62" s="327">
        <v>3300</v>
      </c>
      <c r="BA62" s="327">
        <v>475200</v>
      </c>
      <c r="BB62" s="133">
        <v>0</v>
      </c>
      <c r="BC62" s="326">
        <v>0</v>
      </c>
      <c r="BD62" s="326">
        <v>556281.02271956392</v>
      </c>
      <c r="BE62" s="327">
        <v>486626.73</v>
      </c>
      <c r="BF62" s="133">
        <v>365200</v>
      </c>
      <c r="BG62" s="133">
        <v>434854.29271956393</v>
      </c>
      <c r="BH62" s="133">
        <v>3019.8214772191941</v>
      </c>
      <c r="BI62" s="133">
        <v>2906.5530589147284</v>
      </c>
      <c r="BJ62" s="328">
        <v>3.8970015688190737E-2</v>
      </c>
      <c r="BK62" s="328">
        <v>-9.2342881534548515E-3</v>
      </c>
      <c r="BL62" s="133">
        <v>-3864.9525810226905</v>
      </c>
      <c r="BM62" s="133">
        <v>552416.07013854128</v>
      </c>
      <c r="BN62" s="133">
        <v>3756.8704176287592</v>
      </c>
      <c r="BO62" s="133" t="s">
        <v>1228</v>
      </c>
      <c r="BP62" s="133">
        <v>3836.2227092954254</v>
      </c>
      <c r="BQ62" s="328">
        <v>4.0560192295384656E-3</v>
      </c>
      <c r="BR62" s="133">
        <v>-3828.96</v>
      </c>
      <c r="BS62" s="133">
        <v>548587.11013854132</v>
      </c>
      <c r="BT62" s="133">
        <v>0</v>
      </c>
      <c r="BU62" s="133">
        <v>548587.11013854132</v>
      </c>
      <c r="BV62" s="133"/>
      <c r="BW62" s="133">
        <v>-3095.8407692311448</v>
      </c>
      <c r="BX62" s="133">
        <v>4326.18</v>
      </c>
    </row>
    <row r="63" spans="1:76" x14ac:dyDescent="0.25">
      <c r="A63" s="302">
        <v>63</v>
      </c>
      <c r="B63" s="302">
        <v>231</v>
      </c>
      <c r="C63" s="324">
        <v>9352137</v>
      </c>
      <c r="D63" s="324" t="s">
        <v>254</v>
      </c>
      <c r="E63" s="325">
        <v>530171</v>
      </c>
      <c r="F63" s="133">
        <v>0</v>
      </c>
      <c r="G63" s="133">
        <v>0</v>
      </c>
      <c r="H63" s="133">
        <v>21999.999999999967</v>
      </c>
      <c r="I63" s="133">
        <v>0</v>
      </c>
      <c r="J63" s="133">
        <v>39216.804123711343</v>
      </c>
      <c r="K63" s="133">
        <v>0</v>
      </c>
      <c r="L63" s="133">
        <v>6399.9999999999936</v>
      </c>
      <c r="M63" s="133">
        <v>8159.9999999999864</v>
      </c>
      <c r="N63" s="133">
        <v>21240.000000000004</v>
      </c>
      <c r="O63" s="133">
        <v>0</v>
      </c>
      <c r="P63" s="133">
        <v>0</v>
      </c>
      <c r="Q63" s="133">
        <v>0</v>
      </c>
      <c r="R63" s="133">
        <v>0</v>
      </c>
      <c r="S63" s="133">
        <v>0</v>
      </c>
      <c r="T63" s="133">
        <v>0</v>
      </c>
      <c r="U63" s="133">
        <v>0</v>
      </c>
      <c r="V63" s="133">
        <v>0</v>
      </c>
      <c r="W63" s="133">
        <v>0</v>
      </c>
      <c r="X63" s="133">
        <v>6097.8527607361921</v>
      </c>
      <c r="Y63" s="133">
        <v>0</v>
      </c>
      <c r="Z63" s="133">
        <v>0</v>
      </c>
      <c r="AA63" s="133">
        <v>61969.175422263368</v>
      </c>
      <c r="AB63" s="133">
        <v>0</v>
      </c>
      <c r="AC63" s="133">
        <v>0</v>
      </c>
      <c r="AD63" s="133">
        <v>0</v>
      </c>
      <c r="AE63" s="133">
        <v>110000</v>
      </c>
      <c r="AF63" s="133">
        <v>0</v>
      </c>
      <c r="AG63" s="133">
        <v>0</v>
      </c>
      <c r="AH63" s="133">
        <v>0</v>
      </c>
      <c r="AI63" s="133">
        <v>19996.78</v>
      </c>
      <c r="AJ63" s="133">
        <v>0</v>
      </c>
      <c r="AK63" s="133">
        <v>0</v>
      </c>
      <c r="AL63" s="133">
        <v>0</v>
      </c>
      <c r="AM63" s="133">
        <v>0</v>
      </c>
      <c r="AN63" s="133">
        <v>0</v>
      </c>
      <c r="AO63" s="133">
        <v>0</v>
      </c>
      <c r="AP63" s="133">
        <v>0</v>
      </c>
      <c r="AQ63" s="133">
        <v>0</v>
      </c>
      <c r="AR63" s="133">
        <v>530171</v>
      </c>
      <c r="AS63" s="133">
        <v>165083.83230671086</v>
      </c>
      <c r="AT63" s="326">
        <v>129996.78</v>
      </c>
      <c r="AU63" s="133">
        <v>120476.57748411901</v>
      </c>
      <c r="AV63" s="133">
        <v>825251.61230671091</v>
      </c>
      <c r="AW63" s="133">
        <v>825251.61230671091</v>
      </c>
      <c r="AX63" s="133">
        <v>0</v>
      </c>
      <c r="AY63" s="133">
        <v>805254.83230671089</v>
      </c>
      <c r="AZ63" s="327">
        <v>3300</v>
      </c>
      <c r="BA63" s="327">
        <v>636900</v>
      </c>
      <c r="BB63" s="133">
        <v>0</v>
      </c>
      <c r="BC63" s="326">
        <v>0</v>
      </c>
      <c r="BD63" s="326">
        <v>825251.61230671091</v>
      </c>
      <c r="BE63" s="327">
        <v>656896.78</v>
      </c>
      <c r="BF63" s="133">
        <v>526900</v>
      </c>
      <c r="BG63" s="133">
        <v>695254.83230671089</v>
      </c>
      <c r="BH63" s="133">
        <v>3602.3566440762224</v>
      </c>
      <c r="BI63" s="133">
        <v>3405.3909561855671</v>
      </c>
      <c r="BJ63" s="328">
        <v>5.7839375984976404E-2</v>
      </c>
      <c r="BK63" s="328">
        <v>-1.3705549126148827E-2</v>
      </c>
      <c r="BL63" s="133">
        <v>-9007.8413374426327</v>
      </c>
      <c r="BM63" s="133">
        <v>816243.77096926828</v>
      </c>
      <c r="BN63" s="133">
        <v>4125.6320775609756</v>
      </c>
      <c r="BO63" s="133" t="s">
        <v>1228</v>
      </c>
      <c r="BP63" s="133">
        <v>4229.2423366283329</v>
      </c>
      <c r="BQ63" s="328">
        <v>4.5326913982459027E-2</v>
      </c>
      <c r="BR63" s="133">
        <v>-5131.87</v>
      </c>
      <c r="BS63" s="133">
        <v>811111.90096926829</v>
      </c>
      <c r="BT63" s="133">
        <v>0</v>
      </c>
      <c r="BU63" s="133">
        <v>811111.90096926829</v>
      </c>
      <c r="BV63" s="133"/>
      <c r="BW63" s="133">
        <v>57776.865255075041</v>
      </c>
      <c r="BX63" s="133">
        <v>1969.8600000000006</v>
      </c>
    </row>
    <row r="64" spans="1:76" x14ac:dyDescent="0.25">
      <c r="A64" s="302">
        <v>64</v>
      </c>
      <c r="B64" s="302">
        <v>503</v>
      </c>
      <c r="C64" s="324">
        <v>9352138</v>
      </c>
      <c r="D64" s="324" t="s">
        <v>1234</v>
      </c>
      <c r="E64" s="325">
        <v>1112535</v>
      </c>
      <c r="F64" s="133">
        <v>0</v>
      </c>
      <c r="G64" s="133">
        <v>0</v>
      </c>
      <c r="H64" s="133">
        <v>17599.999999999993</v>
      </c>
      <c r="I64" s="133">
        <v>0</v>
      </c>
      <c r="J64" s="133">
        <v>41078.571428571428</v>
      </c>
      <c r="K64" s="133">
        <v>0</v>
      </c>
      <c r="L64" s="133">
        <v>19399.999999999985</v>
      </c>
      <c r="M64" s="133">
        <v>6480.0000000000027</v>
      </c>
      <c r="N64" s="133">
        <v>10800.000000000004</v>
      </c>
      <c r="O64" s="133">
        <v>0</v>
      </c>
      <c r="P64" s="133">
        <v>0</v>
      </c>
      <c r="Q64" s="133">
        <v>0</v>
      </c>
      <c r="R64" s="133">
        <v>0</v>
      </c>
      <c r="S64" s="133">
        <v>0</v>
      </c>
      <c r="T64" s="133">
        <v>0</v>
      </c>
      <c r="U64" s="133">
        <v>0</v>
      </c>
      <c r="V64" s="133">
        <v>0</v>
      </c>
      <c r="W64" s="133">
        <v>0</v>
      </c>
      <c r="X64" s="133">
        <v>1772.5920679886688</v>
      </c>
      <c r="Y64" s="133">
        <v>0</v>
      </c>
      <c r="Z64" s="133">
        <v>0</v>
      </c>
      <c r="AA64" s="133">
        <v>86146.809352837838</v>
      </c>
      <c r="AB64" s="133">
        <v>0</v>
      </c>
      <c r="AC64" s="133">
        <v>0</v>
      </c>
      <c r="AD64" s="133">
        <v>0</v>
      </c>
      <c r="AE64" s="133">
        <v>110000</v>
      </c>
      <c r="AF64" s="133">
        <v>0</v>
      </c>
      <c r="AG64" s="133">
        <v>0</v>
      </c>
      <c r="AH64" s="133">
        <v>0</v>
      </c>
      <c r="AI64" s="133">
        <v>26622</v>
      </c>
      <c r="AJ64" s="133">
        <v>0</v>
      </c>
      <c r="AK64" s="133">
        <v>0</v>
      </c>
      <c r="AL64" s="133">
        <v>0</v>
      </c>
      <c r="AM64" s="133">
        <v>0</v>
      </c>
      <c r="AN64" s="133">
        <v>0</v>
      </c>
      <c r="AO64" s="133">
        <v>0</v>
      </c>
      <c r="AP64" s="133">
        <v>0</v>
      </c>
      <c r="AQ64" s="133">
        <v>0</v>
      </c>
      <c r="AR64" s="133">
        <v>1112535</v>
      </c>
      <c r="AS64" s="133">
        <v>183277.97284939792</v>
      </c>
      <c r="AT64" s="326">
        <v>136622</v>
      </c>
      <c r="AU64" s="133">
        <v>143825.09506712353</v>
      </c>
      <c r="AV64" s="133">
        <v>1432434.9728493979</v>
      </c>
      <c r="AW64" s="133">
        <v>1432434.9728493977</v>
      </c>
      <c r="AX64" s="133">
        <v>0</v>
      </c>
      <c r="AY64" s="133">
        <v>1405812.9728493979</v>
      </c>
      <c r="AZ64" s="327">
        <v>3300</v>
      </c>
      <c r="BA64" s="327">
        <v>1336500</v>
      </c>
      <c r="BB64" s="133">
        <v>0</v>
      </c>
      <c r="BC64" s="326">
        <v>0</v>
      </c>
      <c r="BD64" s="326">
        <v>1432434.9728493979</v>
      </c>
      <c r="BE64" s="327">
        <v>1363122</v>
      </c>
      <c r="BF64" s="133">
        <v>1226500</v>
      </c>
      <c r="BG64" s="133">
        <v>1295812.9728493979</v>
      </c>
      <c r="BH64" s="133">
        <v>3199.5382045664146</v>
      </c>
      <c r="BI64" s="133">
        <v>3066.7832817010308</v>
      </c>
      <c r="BJ64" s="328">
        <v>4.3288002663086647E-2</v>
      </c>
      <c r="BK64" s="328">
        <v>-1.0257473165441816E-2</v>
      </c>
      <c r="BL64" s="133">
        <v>-12740.266122590934</v>
      </c>
      <c r="BM64" s="133">
        <v>1419694.7067268069</v>
      </c>
      <c r="BN64" s="133">
        <v>3439.6856956217457</v>
      </c>
      <c r="BO64" s="133" t="s">
        <v>1228</v>
      </c>
      <c r="BP64" s="133">
        <v>3505.4190289550788</v>
      </c>
      <c r="BQ64" s="328">
        <v>3.1386609901049134E-2</v>
      </c>
      <c r="BR64" s="133">
        <v>-10768.95</v>
      </c>
      <c r="BS64" s="133">
        <v>1408925.756726807</v>
      </c>
      <c r="BT64" s="133">
        <v>0</v>
      </c>
      <c r="BU64" s="133">
        <v>1408925.756726807</v>
      </c>
      <c r="BV64" s="133"/>
      <c r="BW64" s="133">
        <v>277370.06641630456</v>
      </c>
      <c r="BX64" s="133">
        <v>26202.41</v>
      </c>
    </row>
    <row r="65" spans="1:76" x14ac:dyDescent="0.25">
      <c r="A65" s="302">
        <v>65</v>
      </c>
      <c r="B65" s="302">
        <v>68</v>
      </c>
      <c r="C65" s="324">
        <v>9352141</v>
      </c>
      <c r="D65" s="324" t="s">
        <v>184</v>
      </c>
      <c r="E65" s="325">
        <v>1368006</v>
      </c>
      <c r="F65" s="133">
        <v>0</v>
      </c>
      <c r="G65" s="133">
        <v>0</v>
      </c>
      <c r="H65" s="133">
        <v>81399.999999999913</v>
      </c>
      <c r="I65" s="133">
        <v>0</v>
      </c>
      <c r="J65" s="133">
        <v>136106.44897959183</v>
      </c>
      <c r="K65" s="133">
        <v>0</v>
      </c>
      <c r="L65" s="133">
        <v>2000.0000000000039</v>
      </c>
      <c r="M65" s="133">
        <v>5999.9999999999991</v>
      </c>
      <c r="N65" s="133">
        <v>2159.9999999999932</v>
      </c>
      <c r="O65" s="133">
        <v>0</v>
      </c>
      <c r="P65" s="133">
        <v>128519.99999999996</v>
      </c>
      <c r="Q65" s="133">
        <v>69575.000000000058</v>
      </c>
      <c r="R65" s="133">
        <v>0</v>
      </c>
      <c r="S65" s="133">
        <v>0</v>
      </c>
      <c r="T65" s="133">
        <v>0</v>
      </c>
      <c r="U65" s="133">
        <v>0</v>
      </c>
      <c r="V65" s="133">
        <v>0</v>
      </c>
      <c r="W65" s="133">
        <v>0</v>
      </c>
      <c r="X65" s="133">
        <v>12126.241134751785</v>
      </c>
      <c r="Y65" s="133">
        <v>0</v>
      </c>
      <c r="Z65" s="133">
        <v>0</v>
      </c>
      <c r="AA65" s="133">
        <v>138984.26286861466</v>
      </c>
      <c r="AB65" s="133">
        <v>0</v>
      </c>
      <c r="AC65" s="133">
        <v>0</v>
      </c>
      <c r="AD65" s="133">
        <v>0</v>
      </c>
      <c r="AE65" s="133">
        <v>110000</v>
      </c>
      <c r="AF65" s="133">
        <v>0</v>
      </c>
      <c r="AG65" s="133">
        <v>0</v>
      </c>
      <c r="AH65" s="133">
        <v>1000</v>
      </c>
      <c r="AI65" s="133">
        <v>31111.73</v>
      </c>
      <c r="AJ65" s="133">
        <v>0</v>
      </c>
      <c r="AK65" s="133">
        <v>0</v>
      </c>
      <c r="AL65" s="133">
        <v>0</v>
      </c>
      <c r="AM65" s="133">
        <v>0</v>
      </c>
      <c r="AN65" s="133">
        <v>0</v>
      </c>
      <c r="AO65" s="133">
        <v>0</v>
      </c>
      <c r="AP65" s="133">
        <v>0</v>
      </c>
      <c r="AQ65" s="133">
        <v>0</v>
      </c>
      <c r="AR65" s="133">
        <v>1368006</v>
      </c>
      <c r="AS65" s="133">
        <v>576871.95298295817</v>
      </c>
      <c r="AT65" s="326">
        <v>142111.73000000001</v>
      </c>
      <c r="AU65" s="133">
        <v>361863.98735841055</v>
      </c>
      <c r="AV65" s="133">
        <v>2086989.6829829582</v>
      </c>
      <c r="AW65" s="133">
        <v>2086989.6829829584</v>
      </c>
      <c r="AX65" s="133">
        <v>0</v>
      </c>
      <c r="AY65" s="133">
        <v>2054877.9529829582</v>
      </c>
      <c r="AZ65" s="327">
        <v>3300</v>
      </c>
      <c r="BA65" s="327">
        <v>1643400</v>
      </c>
      <c r="BB65" s="133">
        <v>0</v>
      </c>
      <c r="BC65" s="326">
        <v>0</v>
      </c>
      <c r="BD65" s="326">
        <v>2086989.6829829582</v>
      </c>
      <c r="BE65" s="327">
        <v>1675511.73</v>
      </c>
      <c r="BF65" s="133">
        <v>1534400</v>
      </c>
      <c r="BG65" s="133">
        <v>1945877.9529829582</v>
      </c>
      <c r="BH65" s="133">
        <v>3907.3854477569439</v>
      </c>
      <c r="BI65" s="133">
        <v>4343.8359439918531</v>
      </c>
      <c r="BJ65" s="328">
        <v>-0.10047582410164056</v>
      </c>
      <c r="BK65" s="328">
        <v>8.5475824101640563E-2</v>
      </c>
      <c r="BL65" s="133">
        <v>184903.89262336565</v>
      </c>
      <c r="BM65" s="133">
        <v>2271893.5756063238</v>
      </c>
      <c r="BN65" s="133">
        <v>4497.5539068400076</v>
      </c>
      <c r="BO65" s="133" t="s">
        <v>1228</v>
      </c>
      <c r="BP65" s="133">
        <v>4562.0352923821765</v>
      </c>
      <c r="BQ65" s="328">
        <v>-1.3600937378288491E-2</v>
      </c>
      <c r="BR65" s="133">
        <v>-13241.82</v>
      </c>
      <c r="BS65" s="133">
        <v>2258651.7556063239</v>
      </c>
      <c r="BT65" s="133">
        <v>0</v>
      </c>
      <c r="BU65" s="133">
        <v>2258651.7556063239</v>
      </c>
      <c r="BV65" s="133"/>
      <c r="BW65" s="133">
        <v>843165.95467911614</v>
      </c>
      <c r="BX65" s="133">
        <v>8226.3500000000058</v>
      </c>
    </row>
    <row r="66" spans="1:76" x14ac:dyDescent="0.25">
      <c r="A66" s="302">
        <v>66</v>
      </c>
      <c r="B66" s="302">
        <v>65</v>
      </c>
      <c r="C66" s="324">
        <v>9352147</v>
      </c>
      <c r="D66" s="324" t="s">
        <v>180</v>
      </c>
      <c r="E66" s="325">
        <v>1332295</v>
      </c>
      <c r="F66" s="133">
        <v>0</v>
      </c>
      <c r="G66" s="133">
        <v>0</v>
      </c>
      <c r="H66" s="133">
        <v>76559.999999999956</v>
      </c>
      <c r="I66" s="133">
        <v>0</v>
      </c>
      <c r="J66" s="133">
        <v>107046.42857142858</v>
      </c>
      <c r="K66" s="133">
        <v>0</v>
      </c>
      <c r="L66" s="133">
        <v>1799.9999999999968</v>
      </c>
      <c r="M66" s="133">
        <v>29279.99999999996</v>
      </c>
      <c r="N66" s="133">
        <v>9720</v>
      </c>
      <c r="O66" s="133">
        <v>0</v>
      </c>
      <c r="P66" s="133">
        <v>82739.999999999942</v>
      </c>
      <c r="Q66" s="133">
        <v>32199.999999999942</v>
      </c>
      <c r="R66" s="133">
        <v>0</v>
      </c>
      <c r="S66" s="133">
        <v>0</v>
      </c>
      <c r="T66" s="133">
        <v>0</v>
      </c>
      <c r="U66" s="133">
        <v>0</v>
      </c>
      <c r="V66" s="133">
        <v>0</v>
      </c>
      <c r="W66" s="133">
        <v>0</v>
      </c>
      <c r="X66" s="133">
        <v>8920.5357142857101</v>
      </c>
      <c r="Y66" s="133">
        <v>0</v>
      </c>
      <c r="Z66" s="133">
        <v>0</v>
      </c>
      <c r="AA66" s="133">
        <v>145542.63814882174</v>
      </c>
      <c r="AB66" s="133">
        <v>0</v>
      </c>
      <c r="AC66" s="133">
        <v>0</v>
      </c>
      <c r="AD66" s="133">
        <v>0</v>
      </c>
      <c r="AE66" s="133">
        <v>110000</v>
      </c>
      <c r="AF66" s="133">
        <v>0</v>
      </c>
      <c r="AG66" s="133">
        <v>0</v>
      </c>
      <c r="AH66" s="133">
        <v>0</v>
      </c>
      <c r="AI66" s="133">
        <v>48067.5</v>
      </c>
      <c r="AJ66" s="133">
        <v>0</v>
      </c>
      <c r="AK66" s="133">
        <v>0</v>
      </c>
      <c r="AL66" s="133">
        <v>0</v>
      </c>
      <c r="AM66" s="133">
        <v>0</v>
      </c>
      <c r="AN66" s="133">
        <v>0</v>
      </c>
      <c r="AO66" s="133">
        <v>0</v>
      </c>
      <c r="AP66" s="133">
        <v>0</v>
      </c>
      <c r="AQ66" s="133">
        <v>0</v>
      </c>
      <c r="AR66" s="133">
        <v>1332295</v>
      </c>
      <c r="AS66" s="133">
        <v>493809.60243453586</v>
      </c>
      <c r="AT66" s="326">
        <v>158067.5</v>
      </c>
      <c r="AU66" s="133">
        <v>325214.85243453592</v>
      </c>
      <c r="AV66" s="133">
        <v>1984172.102434536</v>
      </c>
      <c r="AW66" s="133">
        <v>1984172.102434536</v>
      </c>
      <c r="AX66" s="133">
        <v>0</v>
      </c>
      <c r="AY66" s="133">
        <v>1936104.602434536</v>
      </c>
      <c r="AZ66" s="327">
        <v>3300</v>
      </c>
      <c r="BA66" s="327">
        <v>1600500</v>
      </c>
      <c r="BB66" s="133">
        <v>0</v>
      </c>
      <c r="BC66" s="326">
        <v>0</v>
      </c>
      <c r="BD66" s="326">
        <v>1984172.102434536</v>
      </c>
      <c r="BE66" s="327">
        <v>1648567.5</v>
      </c>
      <c r="BF66" s="133">
        <v>1490500</v>
      </c>
      <c r="BG66" s="133">
        <v>1826104.602434536</v>
      </c>
      <c r="BH66" s="133">
        <v>3765.1641287310022</v>
      </c>
      <c r="BI66" s="133">
        <v>3967.7778722554895</v>
      </c>
      <c r="BJ66" s="328">
        <v>-5.1064789927191968E-2</v>
      </c>
      <c r="BK66" s="328">
        <v>3.6064789927191969E-2</v>
      </c>
      <c r="BL66" s="133">
        <v>69402.081588717643</v>
      </c>
      <c r="BM66" s="133">
        <v>2053574.1840232536</v>
      </c>
      <c r="BN66" s="133">
        <v>4135.0653278829968</v>
      </c>
      <c r="BO66" s="133" t="s">
        <v>1228</v>
      </c>
      <c r="BP66" s="133">
        <v>4234.1735753056773</v>
      </c>
      <c r="BQ66" s="328">
        <v>-9.5085181700543808E-3</v>
      </c>
      <c r="BR66" s="133">
        <v>-12896.15</v>
      </c>
      <c r="BS66" s="133">
        <v>2040678.0340232537</v>
      </c>
      <c r="BT66" s="133">
        <v>0</v>
      </c>
      <c r="BU66" s="133">
        <v>2040678.0340232537</v>
      </c>
      <c r="BV66" s="133"/>
      <c r="BW66" s="133">
        <v>-5308.6335847931914</v>
      </c>
      <c r="BX66" s="133">
        <v>1129.8600000000015</v>
      </c>
    </row>
    <row r="67" spans="1:76" x14ac:dyDescent="0.25">
      <c r="A67" s="302">
        <v>67</v>
      </c>
      <c r="B67" s="302">
        <v>74</v>
      </c>
      <c r="C67" s="324">
        <v>9352152</v>
      </c>
      <c r="D67" s="324" t="s">
        <v>191</v>
      </c>
      <c r="E67" s="325">
        <v>1189451</v>
      </c>
      <c r="F67" s="133">
        <v>0</v>
      </c>
      <c r="G67" s="133">
        <v>0</v>
      </c>
      <c r="H67" s="133">
        <v>25519.999999999953</v>
      </c>
      <c r="I67" s="133">
        <v>0</v>
      </c>
      <c r="J67" s="133">
        <v>50555.67567567568</v>
      </c>
      <c r="K67" s="133">
        <v>0</v>
      </c>
      <c r="L67" s="133">
        <v>15000.00000000004</v>
      </c>
      <c r="M67" s="133">
        <v>4799.9999999999982</v>
      </c>
      <c r="N67" s="133">
        <v>3959.9999999999986</v>
      </c>
      <c r="O67" s="133">
        <v>0</v>
      </c>
      <c r="P67" s="133">
        <v>7979.9999999999973</v>
      </c>
      <c r="Q67" s="133">
        <v>574.99999999999977</v>
      </c>
      <c r="R67" s="133">
        <v>0</v>
      </c>
      <c r="S67" s="133">
        <v>0</v>
      </c>
      <c r="T67" s="133">
        <v>0</v>
      </c>
      <c r="U67" s="133">
        <v>0</v>
      </c>
      <c r="V67" s="133">
        <v>0</v>
      </c>
      <c r="W67" s="133">
        <v>0</v>
      </c>
      <c r="X67" s="133">
        <v>597.84182305629963</v>
      </c>
      <c r="Y67" s="133">
        <v>0</v>
      </c>
      <c r="Z67" s="133">
        <v>0</v>
      </c>
      <c r="AA67" s="133">
        <v>100133.56292143952</v>
      </c>
      <c r="AB67" s="133">
        <v>0</v>
      </c>
      <c r="AC67" s="133">
        <v>0</v>
      </c>
      <c r="AD67" s="133">
        <v>0</v>
      </c>
      <c r="AE67" s="133">
        <v>110000</v>
      </c>
      <c r="AF67" s="133">
        <v>0</v>
      </c>
      <c r="AG67" s="133">
        <v>0</v>
      </c>
      <c r="AH67" s="133">
        <v>0</v>
      </c>
      <c r="AI67" s="133">
        <v>44370</v>
      </c>
      <c r="AJ67" s="133">
        <v>0</v>
      </c>
      <c r="AK67" s="133">
        <v>0</v>
      </c>
      <c r="AL67" s="133">
        <v>0</v>
      </c>
      <c r="AM67" s="133">
        <v>0</v>
      </c>
      <c r="AN67" s="133">
        <v>0</v>
      </c>
      <c r="AO67" s="133">
        <v>0</v>
      </c>
      <c r="AP67" s="133">
        <v>0</v>
      </c>
      <c r="AQ67" s="133">
        <v>0</v>
      </c>
      <c r="AR67" s="133">
        <v>1189451</v>
      </c>
      <c r="AS67" s="133">
        <v>209122.08042017149</v>
      </c>
      <c r="AT67" s="326">
        <v>154370</v>
      </c>
      <c r="AU67" s="133">
        <v>164327.90075927734</v>
      </c>
      <c r="AV67" s="133">
        <v>1552943.0804201714</v>
      </c>
      <c r="AW67" s="133">
        <v>1552943.0804201716</v>
      </c>
      <c r="AX67" s="133">
        <v>0</v>
      </c>
      <c r="AY67" s="133">
        <v>1508573.0804201714</v>
      </c>
      <c r="AZ67" s="327">
        <v>3300</v>
      </c>
      <c r="BA67" s="327">
        <v>1428900</v>
      </c>
      <c r="BB67" s="133">
        <v>0</v>
      </c>
      <c r="BC67" s="326">
        <v>0</v>
      </c>
      <c r="BD67" s="326">
        <v>1552943.0804201714</v>
      </c>
      <c r="BE67" s="327">
        <v>1473270</v>
      </c>
      <c r="BF67" s="133">
        <v>1318900</v>
      </c>
      <c r="BG67" s="133">
        <v>1398573.0804201714</v>
      </c>
      <c r="BH67" s="133">
        <v>3229.9609247579015</v>
      </c>
      <c r="BI67" s="133">
        <v>3086.99498344519</v>
      </c>
      <c r="BJ67" s="328">
        <v>4.6312333541001324E-2</v>
      </c>
      <c r="BK67" s="328">
        <v>-1.0974114981075424E-2</v>
      </c>
      <c r="BL67" s="133">
        <v>-14668.757408245125</v>
      </c>
      <c r="BM67" s="133">
        <v>1538274.3230119261</v>
      </c>
      <c r="BN67" s="133">
        <v>3450.1254573023698</v>
      </c>
      <c r="BO67" s="133" t="s">
        <v>1228</v>
      </c>
      <c r="BP67" s="133">
        <v>3552.5965889420927</v>
      </c>
      <c r="BQ67" s="328">
        <v>5.3497418600728652E-2</v>
      </c>
      <c r="BR67" s="133">
        <v>-11513.47</v>
      </c>
      <c r="BS67" s="133">
        <v>1526760.8530119262</v>
      </c>
      <c r="BT67" s="133">
        <v>0</v>
      </c>
      <c r="BU67" s="133">
        <v>1526760.8530119262</v>
      </c>
      <c r="BV67" s="133"/>
      <c r="BW67" s="133">
        <v>165759.54383596289</v>
      </c>
      <c r="BX67" s="133">
        <v>-2636.7699999999986</v>
      </c>
    </row>
    <row r="68" spans="1:76" x14ac:dyDescent="0.25">
      <c r="A68" s="302">
        <v>68</v>
      </c>
      <c r="B68" s="302">
        <v>275</v>
      </c>
      <c r="C68" s="324">
        <v>9352157</v>
      </c>
      <c r="D68" s="324" t="s">
        <v>281</v>
      </c>
      <c r="E68" s="325">
        <v>708726</v>
      </c>
      <c r="F68" s="133">
        <v>0</v>
      </c>
      <c r="G68" s="133">
        <v>0</v>
      </c>
      <c r="H68" s="133">
        <v>20240.000000000015</v>
      </c>
      <c r="I68" s="133">
        <v>0</v>
      </c>
      <c r="J68" s="133">
        <v>44174.634146341465</v>
      </c>
      <c r="K68" s="133">
        <v>0</v>
      </c>
      <c r="L68" s="133">
        <v>4232.8125</v>
      </c>
      <c r="M68" s="133">
        <v>37248.75</v>
      </c>
      <c r="N68" s="133">
        <v>11610</v>
      </c>
      <c r="O68" s="133">
        <v>12970.546875</v>
      </c>
      <c r="P68" s="133">
        <v>846.5625</v>
      </c>
      <c r="Q68" s="133">
        <v>579.4921875</v>
      </c>
      <c r="R68" s="133">
        <v>0</v>
      </c>
      <c r="S68" s="133">
        <v>0</v>
      </c>
      <c r="T68" s="133">
        <v>0</v>
      </c>
      <c r="U68" s="133">
        <v>0</v>
      </c>
      <c r="V68" s="133">
        <v>0</v>
      </c>
      <c r="W68" s="133">
        <v>0</v>
      </c>
      <c r="X68" s="133">
        <v>43484.727272727236</v>
      </c>
      <c r="Y68" s="133">
        <v>0</v>
      </c>
      <c r="Z68" s="133">
        <v>0</v>
      </c>
      <c r="AA68" s="133">
        <v>92102.183039256241</v>
      </c>
      <c r="AB68" s="133">
        <v>0</v>
      </c>
      <c r="AC68" s="133">
        <v>0</v>
      </c>
      <c r="AD68" s="133">
        <v>0</v>
      </c>
      <c r="AE68" s="133">
        <v>110000</v>
      </c>
      <c r="AF68" s="133">
        <v>0</v>
      </c>
      <c r="AG68" s="133">
        <v>0</v>
      </c>
      <c r="AH68" s="133">
        <v>0</v>
      </c>
      <c r="AI68" s="133">
        <v>17476.18</v>
      </c>
      <c r="AJ68" s="133">
        <v>0</v>
      </c>
      <c r="AK68" s="133">
        <v>0</v>
      </c>
      <c r="AL68" s="133">
        <v>0</v>
      </c>
      <c r="AM68" s="133">
        <v>0</v>
      </c>
      <c r="AN68" s="133">
        <v>0</v>
      </c>
      <c r="AO68" s="133">
        <v>0</v>
      </c>
      <c r="AP68" s="133">
        <v>0</v>
      </c>
      <c r="AQ68" s="133">
        <v>0</v>
      </c>
      <c r="AR68" s="133">
        <v>708726</v>
      </c>
      <c r="AS68" s="133">
        <v>267489.70852082496</v>
      </c>
      <c r="AT68" s="326">
        <v>127476.18</v>
      </c>
      <c r="AU68" s="133">
        <v>168052.58214367699</v>
      </c>
      <c r="AV68" s="133">
        <v>1103691.888520825</v>
      </c>
      <c r="AW68" s="133">
        <v>1103691.888520825</v>
      </c>
      <c r="AX68" s="133">
        <v>0</v>
      </c>
      <c r="AY68" s="133">
        <v>1086215.708520825</v>
      </c>
      <c r="AZ68" s="327">
        <v>3300</v>
      </c>
      <c r="BA68" s="327">
        <v>851400</v>
      </c>
      <c r="BB68" s="133">
        <v>0</v>
      </c>
      <c r="BC68" s="326">
        <v>0</v>
      </c>
      <c r="BD68" s="326">
        <v>1103691.888520825</v>
      </c>
      <c r="BE68" s="327">
        <v>868876.18</v>
      </c>
      <c r="BF68" s="133">
        <v>741400</v>
      </c>
      <c r="BG68" s="133">
        <v>976215.7085208249</v>
      </c>
      <c r="BH68" s="133">
        <v>3783.7818159721896</v>
      </c>
      <c r="BI68" s="133">
        <v>4196.3627167364011</v>
      </c>
      <c r="BJ68" s="328">
        <v>-9.8318693738915941E-2</v>
      </c>
      <c r="BK68" s="328">
        <v>8.3318693738915942E-2</v>
      </c>
      <c r="BL68" s="133">
        <v>90205.948683396695</v>
      </c>
      <c r="BM68" s="133">
        <v>1193897.8372042216</v>
      </c>
      <c r="BN68" s="133">
        <v>4559.7738651326426</v>
      </c>
      <c r="BO68" s="133" t="s">
        <v>1228</v>
      </c>
      <c r="BP68" s="133">
        <v>4627.5109969155874</v>
      </c>
      <c r="BQ68" s="328">
        <v>-1.3381586166376302E-2</v>
      </c>
      <c r="BR68" s="133">
        <v>-6860.22</v>
      </c>
      <c r="BS68" s="133">
        <v>1187037.6172042217</v>
      </c>
      <c r="BT68" s="133">
        <v>0</v>
      </c>
      <c r="BU68" s="133">
        <v>1187037.6172042217</v>
      </c>
      <c r="BV68" s="133"/>
      <c r="BW68" s="133">
        <v>213128.62763506733</v>
      </c>
      <c r="BX68" s="133">
        <v>2391.9400000000005</v>
      </c>
    </row>
    <row r="69" spans="1:76" x14ac:dyDescent="0.25">
      <c r="A69" s="302">
        <v>69</v>
      </c>
      <c r="B69" s="302">
        <v>273</v>
      </c>
      <c r="C69" s="324">
        <v>9352162</v>
      </c>
      <c r="D69" s="324" t="s">
        <v>1235</v>
      </c>
      <c r="E69" s="325">
        <v>1085065</v>
      </c>
      <c r="F69" s="133">
        <v>0</v>
      </c>
      <c r="G69" s="133">
        <v>0</v>
      </c>
      <c r="H69" s="133">
        <v>33439.999999999956</v>
      </c>
      <c r="I69" s="133">
        <v>0</v>
      </c>
      <c r="J69" s="133">
        <v>72900</v>
      </c>
      <c r="K69" s="133">
        <v>0</v>
      </c>
      <c r="L69" s="133">
        <v>12030.456852791887</v>
      </c>
      <c r="M69" s="133">
        <v>31038.578680203016</v>
      </c>
      <c r="N69" s="133">
        <v>8301.015228426395</v>
      </c>
      <c r="O69" s="133">
        <v>40271.954314720759</v>
      </c>
      <c r="P69" s="133">
        <v>13895.177664974624</v>
      </c>
      <c r="Q69" s="133">
        <v>0</v>
      </c>
      <c r="R69" s="133">
        <v>0</v>
      </c>
      <c r="S69" s="133">
        <v>0</v>
      </c>
      <c r="T69" s="133">
        <v>0</v>
      </c>
      <c r="U69" s="133">
        <v>0</v>
      </c>
      <c r="V69" s="133">
        <v>0</v>
      </c>
      <c r="W69" s="133">
        <v>0</v>
      </c>
      <c r="X69" s="133">
        <v>24822.693452381049</v>
      </c>
      <c r="Y69" s="133">
        <v>0</v>
      </c>
      <c r="Z69" s="133">
        <v>0</v>
      </c>
      <c r="AA69" s="133">
        <v>109442.88583242106</v>
      </c>
      <c r="AB69" s="133">
        <v>0</v>
      </c>
      <c r="AC69" s="133">
        <v>0</v>
      </c>
      <c r="AD69" s="133">
        <v>0</v>
      </c>
      <c r="AE69" s="133">
        <v>110000</v>
      </c>
      <c r="AF69" s="133">
        <v>0</v>
      </c>
      <c r="AG69" s="133">
        <v>0</v>
      </c>
      <c r="AH69" s="133">
        <v>0</v>
      </c>
      <c r="AI69" s="133">
        <v>59160</v>
      </c>
      <c r="AJ69" s="133">
        <v>0</v>
      </c>
      <c r="AK69" s="133">
        <v>0</v>
      </c>
      <c r="AL69" s="133">
        <v>0</v>
      </c>
      <c r="AM69" s="133">
        <v>0</v>
      </c>
      <c r="AN69" s="133">
        <v>0</v>
      </c>
      <c r="AO69" s="133">
        <v>0</v>
      </c>
      <c r="AP69" s="133">
        <v>0</v>
      </c>
      <c r="AQ69" s="133">
        <v>0</v>
      </c>
      <c r="AR69" s="133">
        <v>1085065</v>
      </c>
      <c r="AS69" s="133">
        <v>346142.76202591875</v>
      </c>
      <c r="AT69" s="326">
        <v>169160</v>
      </c>
      <c r="AU69" s="133">
        <v>225380.47720297938</v>
      </c>
      <c r="AV69" s="133">
        <v>1600367.7620259188</v>
      </c>
      <c r="AW69" s="133">
        <v>1600367.7620259188</v>
      </c>
      <c r="AX69" s="133">
        <v>0</v>
      </c>
      <c r="AY69" s="133">
        <v>1541207.7620259188</v>
      </c>
      <c r="AZ69" s="327">
        <v>3300</v>
      </c>
      <c r="BA69" s="327">
        <v>1303500</v>
      </c>
      <c r="BB69" s="133">
        <v>0</v>
      </c>
      <c r="BC69" s="326">
        <v>0</v>
      </c>
      <c r="BD69" s="326">
        <v>1600367.7620259188</v>
      </c>
      <c r="BE69" s="327">
        <v>1362660</v>
      </c>
      <c r="BF69" s="133">
        <v>1193500</v>
      </c>
      <c r="BG69" s="133">
        <v>1431207.7620259188</v>
      </c>
      <c r="BH69" s="133">
        <v>3623.3107899390347</v>
      </c>
      <c r="BI69" s="133">
        <v>4087.9838696078432</v>
      </c>
      <c r="BJ69" s="328">
        <v>-0.11366803159949458</v>
      </c>
      <c r="BK69" s="328">
        <v>9.8668031599494582E-2</v>
      </c>
      <c r="BL69" s="133">
        <v>159324.56204175286</v>
      </c>
      <c r="BM69" s="133">
        <v>1759692.3240676718</v>
      </c>
      <c r="BN69" s="133">
        <v>4305.1451242219537</v>
      </c>
      <c r="BO69" s="133" t="s">
        <v>1228</v>
      </c>
      <c r="BP69" s="133">
        <v>4454.9172761206883</v>
      </c>
      <c r="BQ69" s="328">
        <v>3.6893423169437334E-4</v>
      </c>
      <c r="BR69" s="133">
        <v>-10503.05</v>
      </c>
      <c r="BS69" s="133">
        <v>1749189.2740676717</v>
      </c>
      <c r="BT69" s="133">
        <v>0</v>
      </c>
      <c r="BU69" s="133">
        <v>1749189.2740676717</v>
      </c>
      <c r="BV69" s="133"/>
      <c r="BW69" s="133">
        <v>148836.46484929859</v>
      </c>
      <c r="BX69" s="133">
        <v>20690.679999999993</v>
      </c>
    </row>
    <row r="70" spans="1:76" x14ac:dyDescent="0.25">
      <c r="A70" s="302">
        <v>70</v>
      </c>
      <c r="B70" s="302">
        <v>250</v>
      </c>
      <c r="C70" s="324">
        <v>9352165</v>
      </c>
      <c r="D70" s="324" t="s">
        <v>267</v>
      </c>
      <c r="E70" s="325">
        <v>1722369</v>
      </c>
      <c r="F70" s="133">
        <v>0</v>
      </c>
      <c r="G70" s="133">
        <v>0</v>
      </c>
      <c r="H70" s="133">
        <v>15839.999999999991</v>
      </c>
      <c r="I70" s="133">
        <v>0</v>
      </c>
      <c r="J70" s="133">
        <v>45215.771065182831</v>
      </c>
      <c r="K70" s="133">
        <v>0</v>
      </c>
      <c r="L70" s="133">
        <v>599.99999999999989</v>
      </c>
      <c r="M70" s="133">
        <v>3359.9999999999973</v>
      </c>
      <c r="N70" s="133">
        <v>1799.9999999999986</v>
      </c>
      <c r="O70" s="133">
        <v>6240.0000000000018</v>
      </c>
      <c r="P70" s="133">
        <v>1259.9999999999998</v>
      </c>
      <c r="Q70" s="133">
        <v>0</v>
      </c>
      <c r="R70" s="133">
        <v>0</v>
      </c>
      <c r="S70" s="133">
        <v>0</v>
      </c>
      <c r="T70" s="133">
        <v>0</v>
      </c>
      <c r="U70" s="133">
        <v>0</v>
      </c>
      <c r="V70" s="133">
        <v>0</v>
      </c>
      <c r="W70" s="133">
        <v>0</v>
      </c>
      <c r="X70" s="133">
        <v>27008.782527881034</v>
      </c>
      <c r="Y70" s="133">
        <v>0</v>
      </c>
      <c r="Z70" s="133">
        <v>0</v>
      </c>
      <c r="AA70" s="133">
        <v>136843.25818059986</v>
      </c>
      <c r="AB70" s="133">
        <v>0</v>
      </c>
      <c r="AC70" s="133">
        <v>0</v>
      </c>
      <c r="AD70" s="133">
        <v>0</v>
      </c>
      <c r="AE70" s="133">
        <v>110000</v>
      </c>
      <c r="AF70" s="133">
        <v>0</v>
      </c>
      <c r="AG70" s="133">
        <v>0</v>
      </c>
      <c r="AH70" s="133">
        <v>0</v>
      </c>
      <c r="AI70" s="133">
        <v>43137.5</v>
      </c>
      <c r="AJ70" s="133">
        <v>0</v>
      </c>
      <c r="AK70" s="133">
        <v>0</v>
      </c>
      <c r="AL70" s="133">
        <v>0</v>
      </c>
      <c r="AM70" s="133">
        <v>0</v>
      </c>
      <c r="AN70" s="133">
        <v>0</v>
      </c>
      <c r="AO70" s="133">
        <v>0</v>
      </c>
      <c r="AP70" s="133">
        <v>0</v>
      </c>
      <c r="AQ70" s="133">
        <v>0</v>
      </c>
      <c r="AR70" s="133">
        <v>1722369</v>
      </c>
      <c r="AS70" s="133">
        <v>238167.81177366374</v>
      </c>
      <c r="AT70" s="326">
        <v>153137.5</v>
      </c>
      <c r="AU70" s="133">
        <v>184000.14371319127</v>
      </c>
      <c r="AV70" s="133">
        <v>2113674.3117736639</v>
      </c>
      <c r="AW70" s="133">
        <v>2113674.3117736634</v>
      </c>
      <c r="AX70" s="133">
        <v>0</v>
      </c>
      <c r="AY70" s="133">
        <v>2070536.8117736639</v>
      </c>
      <c r="AZ70" s="327">
        <v>3300</v>
      </c>
      <c r="BA70" s="327">
        <v>2069100</v>
      </c>
      <c r="BB70" s="133">
        <v>0</v>
      </c>
      <c r="BC70" s="326">
        <v>0</v>
      </c>
      <c r="BD70" s="326">
        <v>2113674.3117736639</v>
      </c>
      <c r="BE70" s="327">
        <v>2112237.5</v>
      </c>
      <c r="BF70" s="133">
        <v>1959100</v>
      </c>
      <c r="BG70" s="133">
        <v>1960536.8117736639</v>
      </c>
      <c r="BH70" s="133">
        <v>3126.8529693359869</v>
      </c>
      <c r="BI70" s="133">
        <v>3056.4463669316374</v>
      </c>
      <c r="BJ70" s="328">
        <v>2.3035445073106467E-2</v>
      </c>
      <c r="BK70" s="328">
        <v>-5.4584514219892209E-3</v>
      </c>
      <c r="BL70" s="133">
        <v>-1436.8117736638524</v>
      </c>
      <c r="BM70" s="133">
        <v>2112237.5</v>
      </c>
      <c r="BN70" s="133">
        <v>3300</v>
      </c>
      <c r="BO70" s="133" t="s">
        <v>1228</v>
      </c>
      <c r="BP70" s="133">
        <v>3368.7998405103667</v>
      </c>
      <c r="BQ70" s="328">
        <v>2.7410626637106361E-2</v>
      </c>
      <c r="BR70" s="133">
        <v>-16671.93</v>
      </c>
      <c r="BS70" s="133">
        <v>2095565.57</v>
      </c>
      <c r="BT70" s="133">
        <v>0</v>
      </c>
      <c r="BU70" s="133">
        <v>2095565.57</v>
      </c>
      <c r="BV70" s="133"/>
      <c r="BW70" s="133">
        <v>182523.33008619957</v>
      </c>
      <c r="BX70" s="133">
        <v>11416.130000000001</v>
      </c>
    </row>
    <row r="71" spans="1:76" x14ac:dyDescent="0.25">
      <c r="A71" s="302">
        <v>71</v>
      </c>
      <c r="B71" s="302">
        <v>258</v>
      </c>
      <c r="C71" s="324">
        <v>9352166</v>
      </c>
      <c r="D71" s="324" t="s">
        <v>272</v>
      </c>
      <c r="E71" s="325">
        <v>1126270</v>
      </c>
      <c r="F71" s="133">
        <v>0</v>
      </c>
      <c r="G71" s="133">
        <v>0</v>
      </c>
      <c r="H71" s="133">
        <v>14080.000000000005</v>
      </c>
      <c r="I71" s="133">
        <v>0</v>
      </c>
      <c r="J71" s="133">
        <v>42452.912621359217</v>
      </c>
      <c r="K71" s="133">
        <v>0</v>
      </c>
      <c r="L71" s="133">
        <v>19799.999999999971</v>
      </c>
      <c r="M71" s="133">
        <v>2159.9999999999977</v>
      </c>
      <c r="N71" s="133">
        <v>2519.9999999999977</v>
      </c>
      <c r="O71" s="133">
        <v>3509.9999999999964</v>
      </c>
      <c r="P71" s="133">
        <v>419.99999999999955</v>
      </c>
      <c r="Q71" s="133">
        <v>574.99999999999932</v>
      </c>
      <c r="R71" s="133">
        <v>0</v>
      </c>
      <c r="S71" s="133">
        <v>0</v>
      </c>
      <c r="T71" s="133">
        <v>0</v>
      </c>
      <c r="U71" s="133">
        <v>0</v>
      </c>
      <c r="V71" s="133">
        <v>0</v>
      </c>
      <c r="W71" s="133">
        <v>0</v>
      </c>
      <c r="X71" s="133">
        <v>33784</v>
      </c>
      <c r="Y71" s="133">
        <v>0</v>
      </c>
      <c r="Z71" s="133">
        <v>0</v>
      </c>
      <c r="AA71" s="133">
        <v>83956.087532990263</v>
      </c>
      <c r="AB71" s="133">
        <v>0</v>
      </c>
      <c r="AC71" s="133">
        <v>0</v>
      </c>
      <c r="AD71" s="133">
        <v>0</v>
      </c>
      <c r="AE71" s="133">
        <v>110000</v>
      </c>
      <c r="AF71" s="133">
        <v>0</v>
      </c>
      <c r="AG71" s="133">
        <v>0</v>
      </c>
      <c r="AH71" s="133">
        <v>0</v>
      </c>
      <c r="AI71" s="133">
        <v>19910.580000000002</v>
      </c>
      <c r="AJ71" s="133">
        <v>0</v>
      </c>
      <c r="AK71" s="133">
        <v>0</v>
      </c>
      <c r="AL71" s="133">
        <v>0</v>
      </c>
      <c r="AM71" s="133">
        <v>0</v>
      </c>
      <c r="AN71" s="133">
        <v>0</v>
      </c>
      <c r="AO71" s="133">
        <v>0</v>
      </c>
      <c r="AP71" s="133">
        <v>0</v>
      </c>
      <c r="AQ71" s="133">
        <v>0</v>
      </c>
      <c r="AR71" s="133">
        <v>1126270</v>
      </c>
      <c r="AS71" s="133">
        <v>203258.00015434946</v>
      </c>
      <c r="AT71" s="326">
        <v>129910.58</v>
      </c>
      <c r="AU71" s="133">
        <v>136714.04384366988</v>
      </c>
      <c r="AV71" s="133">
        <v>1459438.5801543496</v>
      </c>
      <c r="AW71" s="133">
        <v>1459438.5801543496</v>
      </c>
      <c r="AX71" s="133">
        <v>0</v>
      </c>
      <c r="AY71" s="133">
        <v>1439528.0001543495</v>
      </c>
      <c r="AZ71" s="327">
        <v>3300</v>
      </c>
      <c r="BA71" s="327">
        <v>1353000</v>
      </c>
      <c r="BB71" s="133">
        <v>0</v>
      </c>
      <c r="BC71" s="326">
        <v>0</v>
      </c>
      <c r="BD71" s="326">
        <v>1459438.5801543496</v>
      </c>
      <c r="BE71" s="327">
        <v>1372910.58</v>
      </c>
      <c r="BF71" s="133">
        <v>1243000</v>
      </c>
      <c r="BG71" s="133">
        <v>1329528.0001543495</v>
      </c>
      <c r="BH71" s="133">
        <v>3242.7512198886575</v>
      </c>
      <c r="BI71" s="133">
        <v>3116.2219082926831</v>
      </c>
      <c r="BJ71" s="328">
        <v>4.0603434325156035E-2</v>
      </c>
      <c r="BK71" s="328">
        <v>-9.6213410735677841E-3</v>
      </c>
      <c r="BL71" s="133">
        <v>-12292.715874649351</v>
      </c>
      <c r="BM71" s="133">
        <v>1447145.8642797002</v>
      </c>
      <c r="BN71" s="133">
        <v>3481.0616689748786</v>
      </c>
      <c r="BO71" s="133" t="s">
        <v>1228</v>
      </c>
      <c r="BP71" s="133">
        <v>3529.624059218781</v>
      </c>
      <c r="BQ71" s="328">
        <v>3.1392752956420633E-2</v>
      </c>
      <c r="BR71" s="133">
        <v>-10901.9</v>
      </c>
      <c r="BS71" s="133">
        <v>1436243.9642797003</v>
      </c>
      <c r="BT71" s="133">
        <v>0</v>
      </c>
      <c r="BU71" s="133">
        <v>1436243.9642797003</v>
      </c>
      <c r="BV71" s="133"/>
      <c r="BW71" s="133">
        <v>142679.09896365949</v>
      </c>
      <c r="BX71" s="133">
        <v>12246.659999999998</v>
      </c>
    </row>
    <row r="72" spans="1:76" x14ac:dyDescent="0.25">
      <c r="A72" s="302">
        <v>72</v>
      </c>
      <c r="B72" s="302">
        <v>279</v>
      </c>
      <c r="C72" s="324">
        <v>9352167</v>
      </c>
      <c r="D72" s="324" t="s">
        <v>282</v>
      </c>
      <c r="E72" s="325">
        <v>829594</v>
      </c>
      <c r="F72" s="133">
        <v>0</v>
      </c>
      <c r="G72" s="133">
        <v>0</v>
      </c>
      <c r="H72" s="133">
        <v>14079.999999999967</v>
      </c>
      <c r="I72" s="133">
        <v>0</v>
      </c>
      <c r="J72" s="133">
        <v>37999.223300970873</v>
      </c>
      <c r="K72" s="133">
        <v>0</v>
      </c>
      <c r="L72" s="133">
        <v>6019.933554817273</v>
      </c>
      <c r="M72" s="133">
        <v>963.1893687707643</v>
      </c>
      <c r="N72" s="133">
        <v>7585.1162790697654</v>
      </c>
      <c r="O72" s="133">
        <v>3130.3654485049838</v>
      </c>
      <c r="P72" s="133">
        <v>2106.9767441860436</v>
      </c>
      <c r="Q72" s="133">
        <v>0</v>
      </c>
      <c r="R72" s="133">
        <v>0</v>
      </c>
      <c r="S72" s="133">
        <v>0</v>
      </c>
      <c r="T72" s="133">
        <v>0</v>
      </c>
      <c r="U72" s="133">
        <v>0</v>
      </c>
      <c r="V72" s="133">
        <v>0</v>
      </c>
      <c r="W72" s="133">
        <v>0</v>
      </c>
      <c r="X72" s="133">
        <v>23086.484375</v>
      </c>
      <c r="Y72" s="133">
        <v>0</v>
      </c>
      <c r="Z72" s="133">
        <v>0</v>
      </c>
      <c r="AA72" s="133">
        <v>72541.538808577854</v>
      </c>
      <c r="AB72" s="133">
        <v>0</v>
      </c>
      <c r="AC72" s="133">
        <v>0</v>
      </c>
      <c r="AD72" s="133">
        <v>0</v>
      </c>
      <c r="AE72" s="133">
        <v>110000</v>
      </c>
      <c r="AF72" s="133">
        <v>0</v>
      </c>
      <c r="AG72" s="133">
        <v>0</v>
      </c>
      <c r="AH72" s="133">
        <v>0</v>
      </c>
      <c r="AI72" s="133">
        <v>21600</v>
      </c>
      <c r="AJ72" s="133">
        <v>0</v>
      </c>
      <c r="AK72" s="133">
        <v>0</v>
      </c>
      <c r="AL72" s="133">
        <v>0</v>
      </c>
      <c r="AM72" s="133">
        <v>0</v>
      </c>
      <c r="AN72" s="133">
        <v>0</v>
      </c>
      <c r="AO72" s="133">
        <v>0</v>
      </c>
      <c r="AP72" s="133">
        <v>0</v>
      </c>
      <c r="AQ72" s="133">
        <v>0</v>
      </c>
      <c r="AR72" s="133">
        <v>829594</v>
      </c>
      <c r="AS72" s="133">
        <v>167512.82787989752</v>
      </c>
      <c r="AT72" s="326">
        <v>131600</v>
      </c>
      <c r="AU72" s="133">
        <v>118482.94115673768</v>
      </c>
      <c r="AV72" s="133">
        <v>1128706.8278798976</v>
      </c>
      <c r="AW72" s="133">
        <v>1128706.8278798976</v>
      </c>
      <c r="AX72" s="133">
        <v>0</v>
      </c>
      <c r="AY72" s="133">
        <v>1107106.8278798976</v>
      </c>
      <c r="AZ72" s="327">
        <v>3300</v>
      </c>
      <c r="BA72" s="327">
        <v>996600</v>
      </c>
      <c r="BB72" s="133">
        <v>0</v>
      </c>
      <c r="BC72" s="326">
        <v>0</v>
      </c>
      <c r="BD72" s="326">
        <v>1128706.8278798976</v>
      </c>
      <c r="BE72" s="327">
        <v>1018200</v>
      </c>
      <c r="BF72" s="133">
        <v>886600</v>
      </c>
      <c r="BG72" s="133">
        <v>997106.82787989755</v>
      </c>
      <c r="BH72" s="133">
        <v>3301.6782380129057</v>
      </c>
      <c r="BI72" s="133">
        <v>3215.3324307443363</v>
      </c>
      <c r="BJ72" s="328">
        <v>2.6854395036403959E-2</v>
      </c>
      <c r="BK72" s="328">
        <v>-6.3633852225522388E-3</v>
      </c>
      <c r="BL72" s="133">
        <v>-6179.0404603682273</v>
      </c>
      <c r="BM72" s="133">
        <v>1122527.7874195294</v>
      </c>
      <c r="BN72" s="133">
        <v>3645.456249733541</v>
      </c>
      <c r="BO72" s="133" t="s">
        <v>1228</v>
      </c>
      <c r="BP72" s="133">
        <v>3716.9794285414882</v>
      </c>
      <c r="BQ72" s="328">
        <v>2.433503805658277E-2</v>
      </c>
      <c r="BR72" s="133">
        <v>-8030.18</v>
      </c>
      <c r="BS72" s="133">
        <v>1114497.6074195295</v>
      </c>
      <c r="BT72" s="133">
        <v>0</v>
      </c>
      <c r="BU72" s="133">
        <v>1114497.6074195295</v>
      </c>
      <c r="BV72" s="133"/>
      <c r="BW72" s="133">
        <v>61862.240709957667</v>
      </c>
      <c r="BX72" s="133">
        <v>327.87000000000171</v>
      </c>
    </row>
    <row r="73" spans="1:76" x14ac:dyDescent="0.25">
      <c r="A73" s="302">
        <v>73</v>
      </c>
      <c r="B73" s="302">
        <v>294</v>
      </c>
      <c r="C73" s="324">
        <v>9352171</v>
      </c>
      <c r="D73" s="324" t="s">
        <v>293</v>
      </c>
      <c r="E73" s="325">
        <v>939474</v>
      </c>
      <c r="F73" s="133">
        <v>0</v>
      </c>
      <c r="G73" s="133">
        <v>0</v>
      </c>
      <c r="H73" s="133">
        <v>22000.00000000004</v>
      </c>
      <c r="I73" s="133">
        <v>0</v>
      </c>
      <c r="J73" s="133">
        <v>55783.108504398835</v>
      </c>
      <c r="K73" s="133">
        <v>0</v>
      </c>
      <c r="L73" s="133">
        <v>8094.6745562130045</v>
      </c>
      <c r="M73" s="133">
        <v>17970.177514792937</v>
      </c>
      <c r="N73" s="133">
        <v>14934.67455621302</v>
      </c>
      <c r="O73" s="133">
        <v>2762.3076923076878</v>
      </c>
      <c r="P73" s="133">
        <v>424.97041420118273</v>
      </c>
      <c r="Q73" s="133">
        <v>0</v>
      </c>
      <c r="R73" s="133">
        <v>0</v>
      </c>
      <c r="S73" s="133">
        <v>0</v>
      </c>
      <c r="T73" s="133">
        <v>0</v>
      </c>
      <c r="U73" s="133">
        <v>0</v>
      </c>
      <c r="V73" s="133">
        <v>0</v>
      </c>
      <c r="W73" s="133">
        <v>0</v>
      </c>
      <c r="X73" s="133">
        <v>12875.000000000007</v>
      </c>
      <c r="Y73" s="133">
        <v>0</v>
      </c>
      <c r="Z73" s="133">
        <v>0</v>
      </c>
      <c r="AA73" s="133">
        <v>91564.26489621184</v>
      </c>
      <c r="AB73" s="133">
        <v>0</v>
      </c>
      <c r="AC73" s="133">
        <v>0</v>
      </c>
      <c r="AD73" s="133">
        <v>0</v>
      </c>
      <c r="AE73" s="133">
        <v>110000</v>
      </c>
      <c r="AF73" s="133">
        <v>0</v>
      </c>
      <c r="AG73" s="133">
        <v>0</v>
      </c>
      <c r="AH73" s="133">
        <v>1000</v>
      </c>
      <c r="AI73" s="133">
        <v>22349.34</v>
      </c>
      <c r="AJ73" s="133">
        <v>0</v>
      </c>
      <c r="AK73" s="133">
        <v>0</v>
      </c>
      <c r="AL73" s="133">
        <v>0</v>
      </c>
      <c r="AM73" s="133">
        <v>0</v>
      </c>
      <c r="AN73" s="133">
        <v>0</v>
      </c>
      <c r="AO73" s="133">
        <v>0</v>
      </c>
      <c r="AP73" s="133">
        <v>0</v>
      </c>
      <c r="AQ73" s="133">
        <v>0</v>
      </c>
      <c r="AR73" s="133">
        <v>939474</v>
      </c>
      <c r="AS73" s="133">
        <v>226409.17813433852</v>
      </c>
      <c r="AT73" s="326">
        <v>133349.34</v>
      </c>
      <c r="AU73" s="133">
        <v>162548.22151527519</v>
      </c>
      <c r="AV73" s="133">
        <v>1299232.5181343385</v>
      </c>
      <c r="AW73" s="133">
        <v>1299232.5181343388</v>
      </c>
      <c r="AX73" s="133">
        <v>0</v>
      </c>
      <c r="AY73" s="133">
        <v>1275883.1781343385</v>
      </c>
      <c r="AZ73" s="327">
        <v>3300</v>
      </c>
      <c r="BA73" s="327">
        <v>1128600</v>
      </c>
      <c r="BB73" s="133">
        <v>0</v>
      </c>
      <c r="BC73" s="326">
        <v>0</v>
      </c>
      <c r="BD73" s="326">
        <v>1299232.5181343385</v>
      </c>
      <c r="BE73" s="327">
        <v>1151949.3400000001</v>
      </c>
      <c r="BF73" s="133">
        <v>1019600.0000000001</v>
      </c>
      <c r="BG73" s="133">
        <v>1166883.1781343385</v>
      </c>
      <c r="BH73" s="133">
        <v>3411.939117351867</v>
      </c>
      <c r="BI73" s="133">
        <v>3352.4319340175953</v>
      </c>
      <c r="BJ73" s="328">
        <v>1.7750452359806042E-2</v>
      </c>
      <c r="BK73" s="328">
        <v>-4.206125890636808E-3</v>
      </c>
      <c r="BL73" s="133">
        <v>-4822.4567579600098</v>
      </c>
      <c r="BM73" s="133">
        <v>1294410.0613763786</v>
      </c>
      <c r="BN73" s="133">
        <v>3716.5518168899957</v>
      </c>
      <c r="BO73" s="133" t="s">
        <v>1228</v>
      </c>
      <c r="BP73" s="133">
        <v>3784.8247408666043</v>
      </c>
      <c r="BQ73" s="328">
        <v>1.7820538644624628E-2</v>
      </c>
      <c r="BR73" s="133">
        <v>-9093.7800000000007</v>
      </c>
      <c r="BS73" s="133">
        <v>1285316.2813763786</v>
      </c>
      <c r="BT73" s="133">
        <v>0</v>
      </c>
      <c r="BU73" s="133">
        <v>1285316.2813763786</v>
      </c>
      <c r="BV73" s="133"/>
      <c r="BW73" s="133">
        <v>66415.656033058418</v>
      </c>
      <c r="BX73" s="133">
        <v>499.64000000000124</v>
      </c>
    </row>
    <row r="74" spans="1:76" x14ac:dyDescent="0.25">
      <c r="A74" s="302">
        <v>74</v>
      </c>
      <c r="B74" s="302">
        <v>300</v>
      </c>
      <c r="C74" s="324">
        <v>9352176</v>
      </c>
      <c r="D74" s="324" t="s">
        <v>295</v>
      </c>
      <c r="E74" s="325">
        <v>1453163</v>
      </c>
      <c r="F74" s="133">
        <v>0</v>
      </c>
      <c r="G74" s="133">
        <v>0</v>
      </c>
      <c r="H74" s="133">
        <v>57640.000000000102</v>
      </c>
      <c r="I74" s="133">
        <v>0</v>
      </c>
      <c r="J74" s="133">
        <v>103428.62068965517</v>
      </c>
      <c r="K74" s="133">
        <v>0</v>
      </c>
      <c r="L74" s="133">
        <v>18000.000000000007</v>
      </c>
      <c r="M74" s="133">
        <v>4560.0000000000064</v>
      </c>
      <c r="N74" s="133">
        <v>75600.000000000015</v>
      </c>
      <c r="O74" s="133">
        <v>46410.000000000007</v>
      </c>
      <c r="P74" s="133">
        <v>420.00000000000085</v>
      </c>
      <c r="Q74" s="133">
        <v>0</v>
      </c>
      <c r="R74" s="133">
        <v>0</v>
      </c>
      <c r="S74" s="133">
        <v>0</v>
      </c>
      <c r="T74" s="133">
        <v>0</v>
      </c>
      <c r="U74" s="133">
        <v>0</v>
      </c>
      <c r="V74" s="133">
        <v>0</v>
      </c>
      <c r="W74" s="133">
        <v>0</v>
      </c>
      <c r="X74" s="133">
        <v>52255.851293103391</v>
      </c>
      <c r="Y74" s="133">
        <v>0</v>
      </c>
      <c r="Z74" s="133">
        <v>0</v>
      </c>
      <c r="AA74" s="133">
        <v>188532.06845479723</v>
      </c>
      <c r="AB74" s="133">
        <v>0</v>
      </c>
      <c r="AC74" s="133">
        <v>0</v>
      </c>
      <c r="AD74" s="133">
        <v>0</v>
      </c>
      <c r="AE74" s="133">
        <v>110000</v>
      </c>
      <c r="AF74" s="133">
        <v>0</v>
      </c>
      <c r="AG74" s="133">
        <v>0</v>
      </c>
      <c r="AH74" s="133">
        <v>0</v>
      </c>
      <c r="AI74" s="133">
        <v>38700</v>
      </c>
      <c r="AJ74" s="133">
        <v>0</v>
      </c>
      <c r="AK74" s="133">
        <v>0</v>
      </c>
      <c r="AL74" s="133">
        <v>0</v>
      </c>
      <c r="AM74" s="133">
        <v>0</v>
      </c>
      <c r="AN74" s="133">
        <v>0</v>
      </c>
      <c r="AO74" s="133">
        <v>0</v>
      </c>
      <c r="AP74" s="133">
        <v>0</v>
      </c>
      <c r="AQ74" s="133">
        <v>0</v>
      </c>
      <c r="AR74" s="133">
        <v>1453163</v>
      </c>
      <c r="AS74" s="133">
        <v>546846.54043755599</v>
      </c>
      <c r="AT74" s="326">
        <v>148700</v>
      </c>
      <c r="AU74" s="133">
        <v>351560.37879962486</v>
      </c>
      <c r="AV74" s="133">
        <v>2148709.5404375559</v>
      </c>
      <c r="AW74" s="133">
        <v>2148709.5404375559</v>
      </c>
      <c r="AX74" s="133">
        <v>0</v>
      </c>
      <c r="AY74" s="133">
        <v>2110009.5404375559</v>
      </c>
      <c r="AZ74" s="327">
        <v>3300</v>
      </c>
      <c r="BA74" s="327">
        <v>1745700</v>
      </c>
      <c r="BB74" s="133">
        <v>0</v>
      </c>
      <c r="BC74" s="326">
        <v>0</v>
      </c>
      <c r="BD74" s="326">
        <v>2148709.5404375559</v>
      </c>
      <c r="BE74" s="327">
        <v>1784400</v>
      </c>
      <c r="BF74" s="133">
        <v>1635700</v>
      </c>
      <c r="BG74" s="133">
        <v>2000009.5404375559</v>
      </c>
      <c r="BH74" s="133">
        <v>3780.7363713375348</v>
      </c>
      <c r="BI74" s="133">
        <v>4021.8401998073214</v>
      </c>
      <c r="BJ74" s="328">
        <v>-5.9948634578106154E-2</v>
      </c>
      <c r="BK74" s="328">
        <v>4.4948634578106154E-2</v>
      </c>
      <c r="BL74" s="133">
        <v>95630.623275046004</v>
      </c>
      <c r="BM74" s="133">
        <v>2244340.1637126021</v>
      </c>
      <c r="BN74" s="133">
        <v>4169.4521053168282</v>
      </c>
      <c r="BO74" s="133" t="s">
        <v>1228</v>
      </c>
      <c r="BP74" s="133">
        <v>4242.6090051277924</v>
      </c>
      <c r="BQ74" s="328">
        <v>-8.3464012397548304E-3</v>
      </c>
      <c r="BR74" s="133">
        <v>-14066.11</v>
      </c>
      <c r="BS74" s="133">
        <v>2230274.0537126022</v>
      </c>
      <c r="BT74" s="133">
        <v>0</v>
      </c>
      <c r="BU74" s="133">
        <v>2230274.0537126022</v>
      </c>
      <c r="BV74" s="133"/>
      <c r="BW74" s="133">
        <v>283702.55800088961</v>
      </c>
      <c r="BX74" s="133">
        <v>33095.25</v>
      </c>
    </row>
    <row r="75" spans="1:76" x14ac:dyDescent="0.25">
      <c r="A75" s="302">
        <v>75</v>
      </c>
      <c r="B75" s="302">
        <v>259</v>
      </c>
      <c r="C75" s="324">
        <v>9352184</v>
      </c>
      <c r="D75" s="324" t="s">
        <v>273</v>
      </c>
      <c r="E75" s="325">
        <v>1112535</v>
      </c>
      <c r="F75" s="133">
        <v>0</v>
      </c>
      <c r="G75" s="133">
        <v>0</v>
      </c>
      <c r="H75" s="133">
        <v>8360.0000000000036</v>
      </c>
      <c r="I75" s="133">
        <v>0</v>
      </c>
      <c r="J75" s="133">
        <v>16904.347826086956</v>
      </c>
      <c r="K75" s="133">
        <v>0</v>
      </c>
      <c r="L75" s="133">
        <v>2210.9181141439217</v>
      </c>
      <c r="M75" s="133">
        <v>1447.1464019851089</v>
      </c>
      <c r="N75" s="133">
        <v>4341.4392059553402</v>
      </c>
      <c r="O75" s="133">
        <v>11758.064516129025</v>
      </c>
      <c r="P75" s="133">
        <v>0</v>
      </c>
      <c r="Q75" s="133">
        <v>0</v>
      </c>
      <c r="R75" s="133">
        <v>0</v>
      </c>
      <c r="S75" s="133">
        <v>0</v>
      </c>
      <c r="T75" s="133">
        <v>0</v>
      </c>
      <c r="U75" s="133">
        <v>0</v>
      </c>
      <c r="V75" s="133">
        <v>0</v>
      </c>
      <c r="W75" s="133">
        <v>0</v>
      </c>
      <c r="X75" s="133">
        <v>7836.6329479768747</v>
      </c>
      <c r="Y75" s="133">
        <v>0</v>
      </c>
      <c r="Z75" s="133">
        <v>0</v>
      </c>
      <c r="AA75" s="133">
        <v>81819.343691032293</v>
      </c>
      <c r="AB75" s="133">
        <v>0</v>
      </c>
      <c r="AC75" s="133">
        <v>0</v>
      </c>
      <c r="AD75" s="133">
        <v>0</v>
      </c>
      <c r="AE75" s="133">
        <v>110000</v>
      </c>
      <c r="AF75" s="133">
        <v>0</v>
      </c>
      <c r="AG75" s="133">
        <v>0</v>
      </c>
      <c r="AH75" s="133">
        <v>0</v>
      </c>
      <c r="AI75" s="133">
        <v>26348.11</v>
      </c>
      <c r="AJ75" s="133">
        <v>0</v>
      </c>
      <c r="AK75" s="133">
        <v>0</v>
      </c>
      <c r="AL75" s="133">
        <v>0</v>
      </c>
      <c r="AM75" s="133">
        <v>0</v>
      </c>
      <c r="AN75" s="133">
        <v>0</v>
      </c>
      <c r="AO75" s="133">
        <v>0</v>
      </c>
      <c r="AP75" s="133">
        <v>0</v>
      </c>
      <c r="AQ75" s="133">
        <v>0</v>
      </c>
      <c r="AR75" s="133">
        <v>1112535</v>
      </c>
      <c r="AS75" s="133">
        <v>134677.89270330954</v>
      </c>
      <c r="AT75" s="326">
        <v>136348.10999999999</v>
      </c>
      <c r="AU75" s="133">
        <v>114329.30172318246</v>
      </c>
      <c r="AV75" s="133">
        <v>1383561.0027033095</v>
      </c>
      <c r="AW75" s="133">
        <v>1383561.0027033095</v>
      </c>
      <c r="AX75" s="133">
        <v>0</v>
      </c>
      <c r="AY75" s="133">
        <v>1357212.8927033094</v>
      </c>
      <c r="AZ75" s="327">
        <v>3300</v>
      </c>
      <c r="BA75" s="327">
        <v>1336500</v>
      </c>
      <c r="BB75" s="133">
        <v>0</v>
      </c>
      <c r="BC75" s="326">
        <v>0</v>
      </c>
      <c r="BD75" s="326">
        <v>1383561.0027033095</v>
      </c>
      <c r="BE75" s="327">
        <v>1362848.11</v>
      </c>
      <c r="BF75" s="133">
        <v>1226500</v>
      </c>
      <c r="BG75" s="133">
        <v>1247212.8927033094</v>
      </c>
      <c r="BH75" s="133">
        <v>3079.538006674838</v>
      </c>
      <c r="BI75" s="133">
        <v>3057.6918980487803</v>
      </c>
      <c r="BJ75" s="328">
        <v>7.1446402562659918E-3</v>
      </c>
      <c r="BK75" s="328">
        <v>-1.6929853815564819E-3</v>
      </c>
      <c r="BL75" s="133">
        <v>-2096.5342123036125</v>
      </c>
      <c r="BM75" s="133">
        <v>1381464.4684910059</v>
      </c>
      <c r="BN75" s="133">
        <v>3345.9663172617429</v>
      </c>
      <c r="BO75" s="133" t="s">
        <v>1228</v>
      </c>
      <c r="BP75" s="133">
        <v>3411.0233789901381</v>
      </c>
      <c r="BQ75" s="328">
        <v>1.2059079286530716E-2</v>
      </c>
      <c r="BR75" s="133">
        <v>-10768.95</v>
      </c>
      <c r="BS75" s="133">
        <v>1370695.518491006</v>
      </c>
      <c r="BT75" s="133">
        <v>0</v>
      </c>
      <c r="BU75" s="133">
        <v>1370695.518491006</v>
      </c>
      <c r="BV75" s="133"/>
      <c r="BW75" s="133">
        <v>40621.546273734886</v>
      </c>
      <c r="BX75" s="133">
        <v>5102.3500000000004</v>
      </c>
    </row>
    <row r="76" spans="1:76" x14ac:dyDescent="0.25">
      <c r="A76" s="302">
        <v>76</v>
      </c>
      <c r="B76" s="302">
        <v>249</v>
      </c>
      <c r="C76" s="324">
        <v>9352194</v>
      </c>
      <c r="D76" s="324" t="s">
        <v>266</v>
      </c>
      <c r="E76" s="325">
        <v>1727863</v>
      </c>
      <c r="F76" s="133">
        <v>0</v>
      </c>
      <c r="G76" s="133">
        <v>0</v>
      </c>
      <c r="H76" s="133">
        <v>9240.0000000000091</v>
      </c>
      <c r="I76" s="133">
        <v>0</v>
      </c>
      <c r="J76" s="133">
        <v>22972.173913043476</v>
      </c>
      <c r="K76" s="133">
        <v>0</v>
      </c>
      <c r="L76" s="133">
        <v>1402.2292993630542</v>
      </c>
      <c r="M76" s="133">
        <v>3124.9681528662481</v>
      </c>
      <c r="N76" s="133">
        <v>5408.5987261146411</v>
      </c>
      <c r="O76" s="133">
        <v>9765.5254777069986</v>
      </c>
      <c r="P76" s="133">
        <v>3365.350318471334</v>
      </c>
      <c r="Q76" s="133">
        <v>0</v>
      </c>
      <c r="R76" s="133">
        <v>0</v>
      </c>
      <c r="S76" s="133">
        <v>0</v>
      </c>
      <c r="T76" s="133">
        <v>0</v>
      </c>
      <c r="U76" s="133">
        <v>0</v>
      </c>
      <c r="V76" s="133">
        <v>0</v>
      </c>
      <c r="W76" s="133">
        <v>0</v>
      </c>
      <c r="X76" s="133">
        <v>13221.836734693863</v>
      </c>
      <c r="Y76" s="133">
        <v>0</v>
      </c>
      <c r="Z76" s="133">
        <v>0</v>
      </c>
      <c r="AA76" s="133">
        <v>106439.34695753691</v>
      </c>
      <c r="AB76" s="133">
        <v>0</v>
      </c>
      <c r="AC76" s="133">
        <v>0</v>
      </c>
      <c r="AD76" s="133">
        <v>0</v>
      </c>
      <c r="AE76" s="133">
        <v>110000</v>
      </c>
      <c r="AF76" s="133">
        <v>0</v>
      </c>
      <c r="AG76" s="133">
        <v>0</v>
      </c>
      <c r="AH76" s="133">
        <v>0</v>
      </c>
      <c r="AI76" s="133">
        <v>49300</v>
      </c>
      <c r="AJ76" s="133">
        <v>0</v>
      </c>
      <c r="AK76" s="133">
        <v>0</v>
      </c>
      <c r="AL76" s="133">
        <v>0</v>
      </c>
      <c r="AM76" s="133">
        <v>0</v>
      </c>
      <c r="AN76" s="133">
        <v>0</v>
      </c>
      <c r="AO76" s="133">
        <v>0</v>
      </c>
      <c r="AP76" s="133">
        <v>0</v>
      </c>
      <c r="AQ76" s="133">
        <v>0</v>
      </c>
      <c r="AR76" s="133">
        <v>1727863</v>
      </c>
      <c r="AS76" s="133">
        <v>174940.02957979654</v>
      </c>
      <c r="AT76" s="326">
        <v>159300</v>
      </c>
      <c r="AU76" s="133">
        <v>144077.76990131979</v>
      </c>
      <c r="AV76" s="133">
        <v>2062103.0295797966</v>
      </c>
      <c r="AW76" s="133">
        <v>2062103.0295797966</v>
      </c>
      <c r="AX76" s="133">
        <v>0</v>
      </c>
      <c r="AY76" s="133">
        <v>2012803.0295797966</v>
      </c>
      <c r="AZ76" s="327">
        <v>3300</v>
      </c>
      <c r="BA76" s="327">
        <v>2075700</v>
      </c>
      <c r="BB76" s="133">
        <v>62896.970420203405</v>
      </c>
      <c r="BC76" s="326">
        <v>0</v>
      </c>
      <c r="BD76" s="326">
        <v>2125000</v>
      </c>
      <c r="BE76" s="327">
        <v>2125000</v>
      </c>
      <c r="BF76" s="133">
        <v>1965700</v>
      </c>
      <c r="BG76" s="133">
        <v>1965700</v>
      </c>
      <c r="BH76" s="133">
        <v>3125.1192368839429</v>
      </c>
      <c r="BI76" s="133">
        <v>3007.4756237560191</v>
      </c>
      <c r="BJ76" s="328">
        <v>3.9117062894428171E-2</v>
      </c>
      <c r="BK76" s="328">
        <v>-9.269132282988226E-3</v>
      </c>
      <c r="BL76" s="133">
        <v>0</v>
      </c>
      <c r="BM76" s="133">
        <v>2125000</v>
      </c>
      <c r="BN76" s="133">
        <v>3300</v>
      </c>
      <c r="BO76" s="133" t="s">
        <v>1228</v>
      </c>
      <c r="BP76" s="133">
        <v>3378.3783783783783</v>
      </c>
      <c r="BQ76" s="328">
        <v>4.1790269825850768E-2</v>
      </c>
      <c r="BR76" s="133">
        <v>-16725.11</v>
      </c>
      <c r="BS76" s="133">
        <v>2108274.89</v>
      </c>
      <c r="BT76" s="133">
        <v>0</v>
      </c>
      <c r="BU76" s="133">
        <v>2108274.89</v>
      </c>
      <c r="BV76" s="133"/>
      <c r="BW76" s="133">
        <v>218678.26077583083</v>
      </c>
      <c r="BX76" s="133">
        <v>26103.34</v>
      </c>
    </row>
    <row r="77" spans="1:76" x14ac:dyDescent="0.25">
      <c r="A77" s="302">
        <v>77</v>
      </c>
      <c r="B77" s="302">
        <v>480</v>
      </c>
      <c r="C77" s="324">
        <v>9352916</v>
      </c>
      <c r="D77" s="324" t="s">
        <v>396</v>
      </c>
      <c r="E77" s="325">
        <v>846076</v>
      </c>
      <c r="F77" s="133">
        <v>0</v>
      </c>
      <c r="G77" s="133">
        <v>0</v>
      </c>
      <c r="H77" s="133">
        <v>11880.000000000005</v>
      </c>
      <c r="I77" s="133">
        <v>0</v>
      </c>
      <c r="J77" s="133">
        <v>28408.695652173908</v>
      </c>
      <c r="K77" s="133">
        <v>0</v>
      </c>
      <c r="L77" s="133">
        <v>200.65146579804542</v>
      </c>
      <c r="M77" s="133">
        <v>240.78175895765452</v>
      </c>
      <c r="N77" s="133">
        <v>1083.5179153094464</v>
      </c>
      <c r="O77" s="133">
        <v>0</v>
      </c>
      <c r="P77" s="133">
        <v>0</v>
      </c>
      <c r="Q77" s="133">
        <v>0</v>
      </c>
      <c r="R77" s="133">
        <v>0</v>
      </c>
      <c r="S77" s="133">
        <v>0</v>
      </c>
      <c r="T77" s="133">
        <v>0</v>
      </c>
      <c r="U77" s="133">
        <v>0</v>
      </c>
      <c r="V77" s="133">
        <v>0</v>
      </c>
      <c r="W77" s="133">
        <v>0</v>
      </c>
      <c r="X77" s="133">
        <v>578.90510948905091</v>
      </c>
      <c r="Y77" s="133">
        <v>0</v>
      </c>
      <c r="Z77" s="133">
        <v>0</v>
      </c>
      <c r="AA77" s="133">
        <v>77437.005983553536</v>
      </c>
      <c r="AB77" s="133">
        <v>0</v>
      </c>
      <c r="AC77" s="133">
        <v>0</v>
      </c>
      <c r="AD77" s="133">
        <v>0</v>
      </c>
      <c r="AE77" s="133">
        <v>110000</v>
      </c>
      <c r="AF77" s="133">
        <v>0</v>
      </c>
      <c r="AG77" s="133">
        <v>0</v>
      </c>
      <c r="AH77" s="133">
        <v>0</v>
      </c>
      <c r="AI77" s="133">
        <v>23640</v>
      </c>
      <c r="AJ77" s="133">
        <v>0</v>
      </c>
      <c r="AK77" s="133">
        <v>0</v>
      </c>
      <c r="AL77" s="133">
        <v>0</v>
      </c>
      <c r="AM77" s="133">
        <v>0</v>
      </c>
      <c r="AN77" s="133">
        <v>0</v>
      </c>
      <c r="AO77" s="133">
        <v>0</v>
      </c>
      <c r="AP77" s="133">
        <v>0</v>
      </c>
      <c r="AQ77" s="133">
        <v>0</v>
      </c>
      <c r="AR77" s="133">
        <v>846076</v>
      </c>
      <c r="AS77" s="133">
        <v>119829.55788528164</v>
      </c>
      <c r="AT77" s="326">
        <v>133640</v>
      </c>
      <c r="AU77" s="133">
        <v>108342.82937967306</v>
      </c>
      <c r="AV77" s="133">
        <v>1099545.5578852817</v>
      </c>
      <c r="AW77" s="133">
        <v>1099545.5578852817</v>
      </c>
      <c r="AX77" s="133">
        <v>0</v>
      </c>
      <c r="AY77" s="133">
        <v>1075905.5578852817</v>
      </c>
      <c r="AZ77" s="327">
        <v>3300</v>
      </c>
      <c r="BA77" s="327">
        <v>1016400</v>
      </c>
      <c r="BB77" s="133">
        <v>0</v>
      </c>
      <c r="BC77" s="326">
        <v>0</v>
      </c>
      <c r="BD77" s="326">
        <v>1099545.5578852817</v>
      </c>
      <c r="BE77" s="327">
        <v>1040040</v>
      </c>
      <c r="BF77" s="133">
        <v>906400</v>
      </c>
      <c r="BG77" s="133">
        <v>965905.55788528174</v>
      </c>
      <c r="BH77" s="133">
        <v>3136.0570061210447</v>
      </c>
      <c r="BI77" s="133">
        <v>2968.9135120743035</v>
      </c>
      <c r="BJ77" s="328">
        <v>5.6297865655898567E-2</v>
      </c>
      <c r="BK77" s="328">
        <v>-1.3340274688382937E-2</v>
      </c>
      <c r="BL77" s="133">
        <v>-12198.685507353861</v>
      </c>
      <c r="BM77" s="133">
        <v>1087346.8723779279</v>
      </c>
      <c r="BN77" s="133">
        <v>3453.593741486779</v>
      </c>
      <c r="BO77" s="133" t="s">
        <v>1228</v>
      </c>
      <c r="BP77" s="133">
        <v>3530.3469882400254</v>
      </c>
      <c r="BQ77" s="328">
        <v>4.934287088941125E-2</v>
      </c>
      <c r="BR77" s="133">
        <v>-8189.72</v>
      </c>
      <c r="BS77" s="133">
        <v>1079157.1523779279</v>
      </c>
      <c r="BT77" s="133">
        <v>0</v>
      </c>
      <c r="BU77" s="133">
        <v>1079157.1523779279</v>
      </c>
      <c r="BV77" s="133"/>
      <c r="BW77" s="133">
        <v>210759.37617327529</v>
      </c>
      <c r="BX77" s="133">
        <v>33841.96</v>
      </c>
    </row>
    <row r="78" spans="1:76" x14ac:dyDescent="0.25">
      <c r="A78" s="302">
        <v>78</v>
      </c>
      <c r="B78" s="302">
        <v>327</v>
      </c>
      <c r="C78" s="324">
        <v>9352918</v>
      </c>
      <c r="D78" s="324" t="s">
        <v>311</v>
      </c>
      <c r="E78" s="325">
        <v>244483</v>
      </c>
      <c r="F78" s="133">
        <v>0</v>
      </c>
      <c r="G78" s="133">
        <v>0</v>
      </c>
      <c r="H78" s="133">
        <v>1319.9999999999989</v>
      </c>
      <c r="I78" s="133">
        <v>0</v>
      </c>
      <c r="J78" s="133">
        <v>4205.25</v>
      </c>
      <c r="K78" s="133">
        <v>0</v>
      </c>
      <c r="L78" s="133">
        <v>400.00000000000091</v>
      </c>
      <c r="M78" s="133">
        <v>0</v>
      </c>
      <c r="N78" s="133">
        <v>0</v>
      </c>
      <c r="O78" s="133">
        <v>0</v>
      </c>
      <c r="P78" s="133">
        <v>0</v>
      </c>
      <c r="Q78" s="133">
        <v>1150.0000000000025</v>
      </c>
      <c r="R78" s="133">
        <v>0</v>
      </c>
      <c r="S78" s="133">
        <v>0</v>
      </c>
      <c r="T78" s="133">
        <v>0</v>
      </c>
      <c r="U78" s="133">
        <v>0</v>
      </c>
      <c r="V78" s="133">
        <v>0</v>
      </c>
      <c r="W78" s="133">
        <v>0</v>
      </c>
      <c r="X78" s="133">
        <v>0</v>
      </c>
      <c r="Y78" s="133">
        <v>0</v>
      </c>
      <c r="Z78" s="133">
        <v>0</v>
      </c>
      <c r="AA78" s="133">
        <v>9057.4444772395364</v>
      </c>
      <c r="AB78" s="133">
        <v>0</v>
      </c>
      <c r="AC78" s="133">
        <v>0</v>
      </c>
      <c r="AD78" s="133">
        <v>0</v>
      </c>
      <c r="AE78" s="133">
        <v>110000</v>
      </c>
      <c r="AF78" s="133">
        <v>0</v>
      </c>
      <c r="AG78" s="133">
        <v>0</v>
      </c>
      <c r="AH78" s="133">
        <v>0</v>
      </c>
      <c r="AI78" s="133">
        <v>9578.2900000000009</v>
      </c>
      <c r="AJ78" s="133">
        <v>0</v>
      </c>
      <c r="AK78" s="133">
        <v>0</v>
      </c>
      <c r="AL78" s="133">
        <v>0</v>
      </c>
      <c r="AM78" s="133">
        <v>0</v>
      </c>
      <c r="AN78" s="133">
        <v>0</v>
      </c>
      <c r="AO78" s="133">
        <v>0</v>
      </c>
      <c r="AP78" s="133">
        <v>0</v>
      </c>
      <c r="AQ78" s="133">
        <v>0</v>
      </c>
      <c r="AR78" s="133">
        <v>244483</v>
      </c>
      <c r="AS78" s="133">
        <v>16132.69447723954</v>
      </c>
      <c r="AT78" s="326">
        <v>119578.29000000001</v>
      </c>
      <c r="AU78" s="133">
        <v>22594.069477239536</v>
      </c>
      <c r="AV78" s="133">
        <v>380193.98447723954</v>
      </c>
      <c r="AW78" s="133">
        <v>380193.98447723954</v>
      </c>
      <c r="AX78" s="133">
        <v>0</v>
      </c>
      <c r="AY78" s="133">
        <v>370615.69447723957</v>
      </c>
      <c r="AZ78" s="327">
        <v>3300</v>
      </c>
      <c r="BA78" s="327">
        <v>293700</v>
      </c>
      <c r="BB78" s="133">
        <v>0</v>
      </c>
      <c r="BC78" s="326">
        <v>0</v>
      </c>
      <c r="BD78" s="326">
        <v>380193.98447723954</v>
      </c>
      <c r="BE78" s="327">
        <v>303278.28999999998</v>
      </c>
      <c r="BF78" s="133">
        <v>183699.99999999997</v>
      </c>
      <c r="BG78" s="133">
        <v>260615.69447723954</v>
      </c>
      <c r="BH78" s="133">
        <v>2928.2662300813431</v>
      </c>
      <c r="BI78" s="133">
        <v>2907.9242243589742</v>
      </c>
      <c r="BJ78" s="328">
        <v>6.9953699453269213E-3</v>
      </c>
      <c r="BK78" s="328">
        <v>-1.6576144678007328E-3</v>
      </c>
      <c r="BL78" s="133">
        <v>-428.9993366353437</v>
      </c>
      <c r="BM78" s="133">
        <v>379764.9851406042</v>
      </c>
      <c r="BN78" s="133">
        <v>4159.401068995553</v>
      </c>
      <c r="BO78" s="133" t="s">
        <v>1228</v>
      </c>
      <c r="BP78" s="133">
        <v>4267.0223049506094</v>
      </c>
      <c r="BQ78" s="328">
        <v>-3.0967188335354945E-2</v>
      </c>
      <c r="BR78" s="133">
        <v>-2366.5099999999998</v>
      </c>
      <c r="BS78" s="133">
        <v>377398.47514060419</v>
      </c>
      <c r="BT78" s="133">
        <v>0</v>
      </c>
      <c r="BU78" s="133">
        <v>377398.47514060419</v>
      </c>
      <c r="BV78" s="133"/>
      <c r="BW78" s="133">
        <v>72127.924193548446</v>
      </c>
      <c r="BX78" s="133">
        <v>6935.68</v>
      </c>
    </row>
    <row r="79" spans="1:76" x14ac:dyDescent="0.25">
      <c r="A79" s="302">
        <v>79</v>
      </c>
      <c r="B79" s="302">
        <v>75</v>
      </c>
      <c r="C79" s="324">
        <v>9352919</v>
      </c>
      <c r="D79" s="324" t="s">
        <v>193</v>
      </c>
      <c r="E79" s="325">
        <v>705979</v>
      </c>
      <c r="F79" s="133">
        <v>0</v>
      </c>
      <c r="G79" s="133">
        <v>0</v>
      </c>
      <c r="H79" s="133">
        <v>14960.000000000004</v>
      </c>
      <c r="I79" s="133">
        <v>0</v>
      </c>
      <c r="J79" s="133">
        <v>31936.820083682007</v>
      </c>
      <c r="K79" s="133">
        <v>0</v>
      </c>
      <c r="L79" s="133">
        <v>17799.999999999985</v>
      </c>
      <c r="M79" s="133">
        <v>240.00000000000017</v>
      </c>
      <c r="N79" s="133">
        <v>1080.0000000000034</v>
      </c>
      <c r="O79" s="133">
        <v>0</v>
      </c>
      <c r="P79" s="133">
        <v>3780.0000000000014</v>
      </c>
      <c r="Q79" s="133">
        <v>0</v>
      </c>
      <c r="R79" s="133">
        <v>0</v>
      </c>
      <c r="S79" s="133">
        <v>0</v>
      </c>
      <c r="T79" s="133">
        <v>0</v>
      </c>
      <c r="U79" s="133">
        <v>0</v>
      </c>
      <c r="V79" s="133">
        <v>0</v>
      </c>
      <c r="W79" s="133">
        <v>0</v>
      </c>
      <c r="X79" s="133">
        <v>2497.2641509433979</v>
      </c>
      <c r="Y79" s="133">
        <v>0</v>
      </c>
      <c r="Z79" s="133">
        <v>0</v>
      </c>
      <c r="AA79" s="133">
        <v>36539.949533123188</v>
      </c>
      <c r="AB79" s="133">
        <v>0</v>
      </c>
      <c r="AC79" s="133">
        <v>0</v>
      </c>
      <c r="AD79" s="133">
        <v>0</v>
      </c>
      <c r="AE79" s="133">
        <v>110000</v>
      </c>
      <c r="AF79" s="133">
        <v>0</v>
      </c>
      <c r="AG79" s="133">
        <v>0</v>
      </c>
      <c r="AH79" s="133">
        <v>0</v>
      </c>
      <c r="AI79" s="133">
        <v>22680</v>
      </c>
      <c r="AJ79" s="133">
        <v>0</v>
      </c>
      <c r="AK79" s="133">
        <v>0</v>
      </c>
      <c r="AL79" s="133">
        <v>0</v>
      </c>
      <c r="AM79" s="133">
        <v>0</v>
      </c>
      <c r="AN79" s="133">
        <v>0</v>
      </c>
      <c r="AO79" s="133">
        <v>0</v>
      </c>
      <c r="AP79" s="133">
        <v>0</v>
      </c>
      <c r="AQ79" s="133">
        <v>0</v>
      </c>
      <c r="AR79" s="133">
        <v>705979</v>
      </c>
      <c r="AS79" s="133">
        <v>108834.03376774859</v>
      </c>
      <c r="AT79" s="326">
        <v>132680</v>
      </c>
      <c r="AU79" s="133">
        <v>81437.359574964183</v>
      </c>
      <c r="AV79" s="133">
        <v>947493.03376774862</v>
      </c>
      <c r="AW79" s="133">
        <v>947493.03376774851</v>
      </c>
      <c r="AX79" s="133">
        <v>0</v>
      </c>
      <c r="AY79" s="133">
        <v>924813.03376774862</v>
      </c>
      <c r="AZ79" s="327">
        <v>3300</v>
      </c>
      <c r="BA79" s="327">
        <v>848100</v>
      </c>
      <c r="BB79" s="133">
        <v>0</v>
      </c>
      <c r="BC79" s="326">
        <v>0</v>
      </c>
      <c r="BD79" s="326">
        <v>947493.03376774862</v>
      </c>
      <c r="BE79" s="327">
        <v>870780</v>
      </c>
      <c r="BF79" s="133">
        <v>738100</v>
      </c>
      <c r="BG79" s="133">
        <v>814813.03376774862</v>
      </c>
      <c r="BH79" s="133">
        <v>3170.4787306138078</v>
      </c>
      <c r="BI79" s="133">
        <v>3041.992058921162</v>
      </c>
      <c r="BJ79" s="328">
        <v>4.2237674919576688E-2</v>
      </c>
      <c r="BK79" s="328">
        <v>-1.0008588763732989E-2</v>
      </c>
      <c r="BL79" s="133">
        <v>-7824.634217852813</v>
      </c>
      <c r="BM79" s="133">
        <v>939668.39954989578</v>
      </c>
      <c r="BN79" s="133">
        <v>3568.048247275859</v>
      </c>
      <c r="BO79" s="133" t="s">
        <v>1228</v>
      </c>
      <c r="BP79" s="133">
        <v>3656.2972745132133</v>
      </c>
      <c r="BQ79" s="328">
        <v>2.2472189079127958E-2</v>
      </c>
      <c r="BR79" s="133">
        <v>-6833.63</v>
      </c>
      <c r="BS79" s="133">
        <v>932834.76954989578</v>
      </c>
      <c r="BT79" s="133">
        <v>0</v>
      </c>
      <c r="BU79" s="133">
        <v>932834.76954989578</v>
      </c>
      <c r="BV79" s="133"/>
      <c r="BW79" s="133">
        <v>70264.214985864353</v>
      </c>
      <c r="BX79" s="133">
        <v>32897.64</v>
      </c>
    </row>
    <row r="80" spans="1:76" x14ac:dyDescent="0.25">
      <c r="A80" s="302">
        <v>80</v>
      </c>
      <c r="B80" s="302">
        <v>461</v>
      </c>
      <c r="C80" s="324">
        <v>9352921</v>
      </c>
      <c r="D80" s="324" t="s">
        <v>382</v>
      </c>
      <c r="E80" s="325">
        <v>604340</v>
      </c>
      <c r="F80" s="133">
        <v>0</v>
      </c>
      <c r="G80" s="133">
        <v>0</v>
      </c>
      <c r="H80" s="133">
        <v>2640.0000000000027</v>
      </c>
      <c r="I80" s="133">
        <v>0</v>
      </c>
      <c r="J80" s="133">
        <v>8759.4470046082952</v>
      </c>
      <c r="K80" s="133">
        <v>0</v>
      </c>
      <c r="L80" s="133">
        <v>201.834862385321</v>
      </c>
      <c r="M80" s="133">
        <v>0</v>
      </c>
      <c r="N80" s="133">
        <v>1453.2110091743111</v>
      </c>
      <c r="O80" s="133">
        <v>0</v>
      </c>
      <c r="P80" s="133">
        <v>0</v>
      </c>
      <c r="Q80" s="133">
        <v>0</v>
      </c>
      <c r="R80" s="133">
        <v>0</v>
      </c>
      <c r="S80" s="133">
        <v>0</v>
      </c>
      <c r="T80" s="133">
        <v>0</v>
      </c>
      <c r="U80" s="133">
        <v>0</v>
      </c>
      <c r="V80" s="133">
        <v>0</v>
      </c>
      <c r="W80" s="133">
        <v>0</v>
      </c>
      <c r="X80" s="133">
        <v>2981.5789473684199</v>
      </c>
      <c r="Y80" s="133">
        <v>0</v>
      </c>
      <c r="Z80" s="133">
        <v>0</v>
      </c>
      <c r="AA80" s="133">
        <v>31871.236324710146</v>
      </c>
      <c r="AB80" s="133">
        <v>0</v>
      </c>
      <c r="AC80" s="133">
        <v>0</v>
      </c>
      <c r="AD80" s="133">
        <v>0</v>
      </c>
      <c r="AE80" s="133">
        <v>110000</v>
      </c>
      <c r="AF80" s="133">
        <v>0</v>
      </c>
      <c r="AG80" s="133">
        <v>0</v>
      </c>
      <c r="AH80" s="133">
        <v>0</v>
      </c>
      <c r="AI80" s="133">
        <v>18360</v>
      </c>
      <c r="AJ80" s="133">
        <v>0</v>
      </c>
      <c r="AK80" s="133">
        <v>0</v>
      </c>
      <c r="AL80" s="133">
        <v>0</v>
      </c>
      <c r="AM80" s="133">
        <v>0</v>
      </c>
      <c r="AN80" s="133">
        <v>0</v>
      </c>
      <c r="AO80" s="133">
        <v>0</v>
      </c>
      <c r="AP80" s="133">
        <v>0</v>
      </c>
      <c r="AQ80" s="133">
        <v>0</v>
      </c>
      <c r="AR80" s="133">
        <v>604340</v>
      </c>
      <c r="AS80" s="133">
        <v>47907.308148246491</v>
      </c>
      <c r="AT80" s="326">
        <v>128360</v>
      </c>
      <c r="AU80" s="133">
        <v>48397.482762794112</v>
      </c>
      <c r="AV80" s="133">
        <v>780607.30814824649</v>
      </c>
      <c r="AW80" s="133">
        <v>780607.30814824661</v>
      </c>
      <c r="AX80" s="133">
        <v>0</v>
      </c>
      <c r="AY80" s="133">
        <v>762247.30814824649</v>
      </c>
      <c r="AZ80" s="327">
        <v>3300</v>
      </c>
      <c r="BA80" s="327">
        <v>726000</v>
      </c>
      <c r="BB80" s="133">
        <v>0</v>
      </c>
      <c r="BC80" s="326">
        <v>0</v>
      </c>
      <c r="BD80" s="326">
        <v>780607.30814824649</v>
      </c>
      <c r="BE80" s="327">
        <v>744360</v>
      </c>
      <c r="BF80" s="133">
        <v>616000</v>
      </c>
      <c r="BG80" s="133">
        <v>652247.30814824649</v>
      </c>
      <c r="BH80" s="133">
        <v>2964.7604915829388</v>
      </c>
      <c r="BI80" s="133">
        <v>2913.7559743243241</v>
      </c>
      <c r="BJ80" s="328">
        <v>1.7504731936394295E-2</v>
      </c>
      <c r="BK80" s="328">
        <v>-4.1479002739696685E-3</v>
      </c>
      <c r="BL80" s="133">
        <v>-2658.9132249197369</v>
      </c>
      <c r="BM80" s="133">
        <v>777948.39492332679</v>
      </c>
      <c r="BN80" s="133">
        <v>3452.674522378758</v>
      </c>
      <c r="BO80" s="133" t="s">
        <v>1228</v>
      </c>
      <c r="BP80" s="133">
        <v>3536.1290678333035</v>
      </c>
      <c r="BQ80" s="328">
        <v>1.5839006743153083E-2</v>
      </c>
      <c r="BR80" s="133">
        <v>-5849.8</v>
      </c>
      <c r="BS80" s="133">
        <v>772098.59492332675</v>
      </c>
      <c r="BT80" s="133">
        <v>0</v>
      </c>
      <c r="BU80" s="133">
        <v>772098.59492332675</v>
      </c>
      <c r="BV80" s="133"/>
      <c r="BW80" s="133">
        <v>75265.663742117235</v>
      </c>
      <c r="BX80" s="133">
        <v>157.7599999999984</v>
      </c>
    </row>
    <row r="81" spans="1:76" x14ac:dyDescent="0.25">
      <c r="A81" s="302">
        <v>81</v>
      </c>
      <c r="B81" s="302">
        <v>281</v>
      </c>
      <c r="C81" s="324">
        <v>9352922</v>
      </c>
      <c r="D81" s="324" t="s">
        <v>283</v>
      </c>
      <c r="E81" s="325">
        <v>1623477</v>
      </c>
      <c r="F81" s="133">
        <v>0</v>
      </c>
      <c r="G81" s="133">
        <v>0</v>
      </c>
      <c r="H81" s="133">
        <v>37399.999999999985</v>
      </c>
      <c r="I81" s="133">
        <v>0</v>
      </c>
      <c r="J81" s="133">
        <v>78531.832460732985</v>
      </c>
      <c r="K81" s="133">
        <v>0</v>
      </c>
      <c r="L81" s="133">
        <v>4399.9999999999955</v>
      </c>
      <c r="M81" s="133">
        <v>43200.000000000036</v>
      </c>
      <c r="N81" s="133">
        <v>6119.9999999999991</v>
      </c>
      <c r="O81" s="133">
        <v>6239.99999999999</v>
      </c>
      <c r="P81" s="133">
        <v>420.00000000000119</v>
      </c>
      <c r="Q81" s="133">
        <v>0</v>
      </c>
      <c r="R81" s="133">
        <v>0</v>
      </c>
      <c r="S81" s="133">
        <v>0</v>
      </c>
      <c r="T81" s="133">
        <v>0</v>
      </c>
      <c r="U81" s="133">
        <v>0</v>
      </c>
      <c r="V81" s="133">
        <v>0</v>
      </c>
      <c r="W81" s="133">
        <v>0</v>
      </c>
      <c r="X81" s="133">
        <v>27880.763358778626</v>
      </c>
      <c r="Y81" s="133">
        <v>0</v>
      </c>
      <c r="Z81" s="133">
        <v>0</v>
      </c>
      <c r="AA81" s="133">
        <v>154158.43530613388</v>
      </c>
      <c r="AB81" s="133">
        <v>0</v>
      </c>
      <c r="AC81" s="133">
        <v>0</v>
      </c>
      <c r="AD81" s="133">
        <v>0</v>
      </c>
      <c r="AE81" s="133">
        <v>110000</v>
      </c>
      <c r="AF81" s="133">
        <v>0</v>
      </c>
      <c r="AG81" s="133">
        <v>0</v>
      </c>
      <c r="AH81" s="133">
        <v>0</v>
      </c>
      <c r="AI81" s="133">
        <v>35742.5</v>
      </c>
      <c r="AJ81" s="133">
        <v>0</v>
      </c>
      <c r="AK81" s="133">
        <v>0</v>
      </c>
      <c r="AL81" s="133">
        <v>0</v>
      </c>
      <c r="AM81" s="133">
        <v>0</v>
      </c>
      <c r="AN81" s="133">
        <v>0</v>
      </c>
      <c r="AO81" s="133">
        <v>0</v>
      </c>
      <c r="AP81" s="133">
        <v>0</v>
      </c>
      <c r="AQ81" s="133">
        <v>0</v>
      </c>
      <c r="AR81" s="133">
        <v>1623477</v>
      </c>
      <c r="AS81" s="133">
        <v>358351.0311256455</v>
      </c>
      <c r="AT81" s="326">
        <v>145742.5</v>
      </c>
      <c r="AU81" s="133">
        <v>252313.35153650038</v>
      </c>
      <c r="AV81" s="133">
        <v>2127570.5311256456</v>
      </c>
      <c r="AW81" s="133">
        <v>2127570.5311256452</v>
      </c>
      <c r="AX81" s="133">
        <v>0</v>
      </c>
      <c r="AY81" s="133">
        <v>2091828.0311256456</v>
      </c>
      <c r="AZ81" s="327">
        <v>3300</v>
      </c>
      <c r="BA81" s="327">
        <v>1950300</v>
      </c>
      <c r="BB81" s="133">
        <v>0</v>
      </c>
      <c r="BC81" s="326">
        <v>0</v>
      </c>
      <c r="BD81" s="326">
        <v>2127570.5311256456</v>
      </c>
      <c r="BE81" s="327">
        <v>1986042.5</v>
      </c>
      <c r="BF81" s="133">
        <v>1840300</v>
      </c>
      <c r="BG81" s="133">
        <v>1981828.0311256456</v>
      </c>
      <c r="BH81" s="133">
        <v>3353.3469223784191</v>
      </c>
      <c r="BI81" s="133">
        <v>3338.371162310606</v>
      </c>
      <c r="BJ81" s="328">
        <v>4.4859481884116925E-3</v>
      </c>
      <c r="BK81" s="328">
        <v>-1.0629848995882085E-3</v>
      </c>
      <c r="BL81" s="133">
        <v>-2097.2451376413342</v>
      </c>
      <c r="BM81" s="133">
        <v>2125473.2859880044</v>
      </c>
      <c r="BN81" s="133">
        <v>3535.9234957495846</v>
      </c>
      <c r="BO81" s="133" t="s">
        <v>1228</v>
      </c>
      <c r="BP81" s="133">
        <v>3596.4014991336794</v>
      </c>
      <c r="BQ81" s="328">
        <v>-4.3247730491596803E-3</v>
      </c>
      <c r="BR81" s="133">
        <v>-15714.69</v>
      </c>
      <c r="BS81" s="133">
        <v>2109758.5959880045</v>
      </c>
      <c r="BT81" s="133">
        <v>0</v>
      </c>
      <c r="BU81" s="133">
        <v>2109758.5959880045</v>
      </c>
      <c r="BV81" s="133"/>
      <c r="BW81" s="133">
        <v>368810.54985296633</v>
      </c>
      <c r="BX81" s="133">
        <v>24249.829999999998</v>
      </c>
    </row>
    <row r="82" spans="1:76" x14ac:dyDescent="0.25">
      <c r="A82" s="302">
        <v>82</v>
      </c>
      <c r="B82" s="302">
        <v>504</v>
      </c>
      <c r="C82" s="324">
        <v>9352923</v>
      </c>
      <c r="D82" s="324" t="s">
        <v>413</v>
      </c>
      <c r="E82" s="325">
        <v>837835</v>
      </c>
      <c r="F82" s="133">
        <v>0</v>
      </c>
      <c r="G82" s="133">
        <v>0</v>
      </c>
      <c r="H82" s="133">
        <v>7039.9999999999973</v>
      </c>
      <c r="I82" s="133">
        <v>0</v>
      </c>
      <c r="J82" s="133">
        <v>19741.438356164384</v>
      </c>
      <c r="K82" s="133">
        <v>0</v>
      </c>
      <c r="L82" s="133">
        <v>7000.0000000000155</v>
      </c>
      <c r="M82" s="133">
        <v>9119.9999999999836</v>
      </c>
      <c r="N82" s="133">
        <v>1440.0000000000048</v>
      </c>
      <c r="O82" s="133">
        <v>0</v>
      </c>
      <c r="P82" s="133">
        <v>0</v>
      </c>
      <c r="Q82" s="133">
        <v>0</v>
      </c>
      <c r="R82" s="133">
        <v>0</v>
      </c>
      <c r="S82" s="133">
        <v>0</v>
      </c>
      <c r="T82" s="133">
        <v>0</v>
      </c>
      <c r="U82" s="133">
        <v>0</v>
      </c>
      <c r="V82" s="133">
        <v>0</v>
      </c>
      <c r="W82" s="133">
        <v>0</v>
      </c>
      <c r="X82" s="133">
        <v>3032.3359073359065</v>
      </c>
      <c r="Y82" s="133">
        <v>0</v>
      </c>
      <c r="Z82" s="133">
        <v>0</v>
      </c>
      <c r="AA82" s="133">
        <v>55053.043568487999</v>
      </c>
      <c r="AB82" s="133">
        <v>0</v>
      </c>
      <c r="AC82" s="133">
        <v>0</v>
      </c>
      <c r="AD82" s="133">
        <v>0</v>
      </c>
      <c r="AE82" s="133">
        <v>110000</v>
      </c>
      <c r="AF82" s="133">
        <v>0</v>
      </c>
      <c r="AG82" s="133">
        <v>0</v>
      </c>
      <c r="AH82" s="133">
        <v>0</v>
      </c>
      <c r="AI82" s="133">
        <v>25143</v>
      </c>
      <c r="AJ82" s="133">
        <v>0</v>
      </c>
      <c r="AK82" s="133">
        <v>0</v>
      </c>
      <c r="AL82" s="133">
        <v>0</v>
      </c>
      <c r="AM82" s="133">
        <v>0</v>
      </c>
      <c r="AN82" s="133">
        <v>0</v>
      </c>
      <c r="AO82" s="133">
        <v>0</v>
      </c>
      <c r="AP82" s="133">
        <v>0</v>
      </c>
      <c r="AQ82" s="133">
        <v>0</v>
      </c>
      <c r="AR82" s="133">
        <v>837835</v>
      </c>
      <c r="AS82" s="133">
        <v>102426.8178319883</v>
      </c>
      <c r="AT82" s="326">
        <v>135143</v>
      </c>
      <c r="AU82" s="133">
        <v>87222.762746570195</v>
      </c>
      <c r="AV82" s="133">
        <v>1075404.8178319884</v>
      </c>
      <c r="AW82" s="133">
        <v>1075404.8178319882</v>
      </c>
      <c r="AX82" s="133">
        <v>0</v>
      </c>
      <c r="AY82" s="133">
        <v>1050261.8178319884</v>
      </c>
      <c r="AZ82" s="327">
        <v>3300</v>
      </c>
      <c r="BA82" s="327">
        <v>1006500</v>
      </c>
      <c r="BB82" s="133">
        <v>0</v>
      </c>
      <c r="BC82" s="326">
        <v>0</v>
      </c>
      <c r="BD82" s="326">
        <v>1075404.8178319884</v>
      </c>
      <c r="BE82" s="327">
        <v>1031643</v>
      </c>
      <c r="BF82" s="133">
        <v>896500</v>
      </c>
      <c r="BG82" s="133">
        <v>940261.81783198845</v>
      </c>
      <c r="BH82" s="133">
        <v>3082.8256322360276</v>
      </c>
      <c r="BI82" s="133">
        <v>2981.6168958762887</v>
      </c>
      <c r="BJ82" s="328">
        <v>3.3944245653999047E-2</v>
      </c>
      <c r="BK82" s="328">
        <v>-8.0433877170768293E-3</v>
      </c>
      <c r="BL82" s="133">
        <v>-7314.6017187826255</v>
      </c>
      <c r="BM82" s="133">
        <v>1068090.2161132058</v>
      </c>
      <c r="BN82" s="133">
        <v>3419.4990692236256</v>
      </c>
      <c r="BO82" s="133" t="s">
        <v>1228</v>
      </c>
      <c r="BP82" s="133">
        <v>3501.9351347973961</v>
      </c>
      <c r="BQ82" s="328">
        <v>2.072970360341464E-2</v>
      </c>
      <c r="BR82" s="133">
        <v>-8109.95</v>
      </c>
      <c r="BS82" s="133">
        <v>1059980.2661132058</v>
      </c>
      <c r="BT82" s="133">
        <v>0</v>
      </c>
      <c r="BU82" s="133">
        <v>1059980.2661132058</v>
      </c>
      <c r="BV82" s="133"/>
      <c r="BW82" s="133">
        <v>88360.09382964205</v>
      </c>
      <c r="BX82" s="133">
        <v>13913.33</v>
      </c>
    </row>
    <row r="83" spans="1:76" x14ac:dyDescent="0.25">
      <c r="A83" s="302">
        <v>83</v>
      </c>
      <c r="B83" s="302">
        <v>311</v>
      </c>
      <c r="C83" s="324">
        <v>9352924</v>
      </c>
      <c r="D83" s="324" t="s">
        <v>301</v>
      </c>
      <c r="E83" s="325">
        <v>582364</v>
      </c>
      <c r="F83" s="133">
        <v>0</v>
      </c>
      <c r="G83" s="133">
        <v>0</v>
      </c>
      <c r="H83" s="133">
        <v>439.99999999999983</v>
      </c>
      <c r="I83" s="133">
        <v>0</v>
      </c>
      <c r="J83" s="133">
        <v>8100</v>
      </c>
      <c r="K83" s="133">
        <v>0</v>
      </c>
      <c r="L83" s="133">
        <v>199.99999999999991</v>
      </c>
      <c r="M83" s="133">
        <v>0</v>
      </c>
      <c r="N83" s="133">
        <v>0</v>
      </c>
      <c r="O83" s="133">
        <v>0</v>
      </c>
      <c r="P83" s="133">
        <v>0</v>
      </c>
      <c r="Q83" s="133">
        <v>0</v>
      </c>
      <c r="R83" s="133">
        <v>0</v>
      </c>
      <c r="S83" s="133">
        <v>0</v>
      </c>
      <c r="T83" s="133">
        <v>0</v>
      </c>
      <c r="U83" s="133">
        <v>0</v>
      </c>
      <c r="V83" s="133">
        <v>0</v>
      </c>
      <c r="W83" s="133">
        <v>0</v>
      </c>
      <c r="X83" s="133">
        <v>5399.0109890109834</v>
      </c>
      <c r="Y83" s="133">
        <v>0</v>
      </c>
      <c r="Z83" s="133">
        <v>0</v>
      </c>
      <c r="AA83" s="133">
        <v>34344.691446153811</v>
      </c>
      <c r="AB83" s="133">
        <v>0</v>
      </c>
      <c r="AC83" s="133">
        <v>0</v>
      </c>
      <c r="AD83" s="133">
        <v>0</v>
      </c>
      <c r="AE83" s="133">
        <v>110000</v>
      </c>
      <c r="AF83" s="133">
        <v>0</v>
      </c>
      <c r="AG83" s="133">
        <v>0</v>
      </c>
      <c r="AH83" s="133">
        <v>0</v>
      </c>
      <c r="AI83" s="133">
        <v>22080</v>
      </c>
      <c r="AJ83" s="133">
        <v>0</v>
      </c>
      <c r="AK83" s="133">
        <v>0</v>
      </c>
      <c r="AL83" s="133">
        <v>0</v>
      </c>
      <c r="AM83" s="133">
        <v>0</v>
      </c>
      <c r="AN83" s="133">
        <v>0</v>
      </c>
      <c r="AO83" s="133">
        <v>0</v>
      </c>
      <c r="AP83" s="133">
        <v>0</v>
      </c>
      <c r="AQ83" s="133">
        <v>0</v>
      </c>
      <c r="AR83" s="133">
        <v>582364</v>
      </c>
      <c r="AS83" s="133">
        <v>48483.702435164792</v>
      </c>
      <c r="AT83" s="326">
        <v>132080</v>
      </c>
      <c r="AU83" s="133">
        <v>48713.691446153811</v>
      </c>
      <c r="AV83" s="133">
        <v>762927.70243516483</v>
      </c>
      <c r="AW83" s="133">
        <v>762927.70243516483</v>
      </c>
      <c r="AX83" s="133">
        <v>0</v>
      </c>
      <c r="AY83" s="133">
        <v>740847.70243516483</v>
      </c>
      <c r="AZ83" s="327">
        <v>3300</v>
      </c>
      <c r="BA83" s="327">
        <v>699600</v>
      </c>
      <c r="BB83" s="133">
        <v>0</v>
      </c>
      <c r="BC83" s="326">
        <v>0</v>
      </c>
      <c r="BD83" s="326">
        <v>762927.70243516483</v>
      </c>
      <c r="BE83" s="327">
        <v>721680</v>
      </c>
      <c r="BF83" s="133">
        <v>589600</v>
      </c>
      <c r="BG83" s="133">
        <v>630847.70243516483</v>
      </c>
      <c r="BH83" s="133">
        <v>2975.6967095998343</v>
      </c>
      <c r="BI83" s="133">
        <v>2912.0340028301889</v>
      </c>
      <c r="BJ83" s="328">
        <v>2.1861937981415051E-2</v>
      </c>
      <c r="BK83" s="328">
        <v>-5.1803785897505325E-3</v>
      </c>
      <c r="BL83" s="133">
        <v>-3198.112983388055</v>
      </c>
      <c r="BM83" s="133">
        <v>759729.58945177682</v>
      </c>
      <c r="BN83" s="133">
        <v>3479.479195527249</v>
      </c>
      <c r="BO83" s="133" t="s">
        <v>1228</v>
      </c>
      <c r="BP83" s="133">
        <v>3583.6301389234754</v>
      </c>
      <c r="BQ83" s="328">
        <v>1.8033486593004522E-2</v>
      </c>
      <c r="BR83" s="133">
        <v>-5637.08</v>
      </c>
      <c r="BS83" s="133">
        <v>754092.50945177686</v>
      </c>
      <c r="BT83" s="133">
        <v>0</v>
      </c>
      <c r="BU83" s="133">
        <v>754092.50945177686</v>
      </c>
      <c r="BV83" s="133"/>
      <c r="BW83" s="133">
        <v>124893.93479658396</v>
      </c>
      <c r="BX83" s="133">
        <v>3531.7500000000018</v>
      </c>
    </row>
    <row r="84" spans="1:76" x14ac:dyDescent="0.25">
      <c r="A84" s="302">
        <v>84</v>
      </c>
      <c r="B84" s="302">
        <v>418</v>
      </c>
      <c r="C84" s="324">
        <v>9352925</v>
      </c>
      <c r="D84" s="324" t="s">
        <v>350</v>
      </c>
      <c r="E84" s="325">
        <v>1145499</v>
      </c>
      <c r="F84" s="133">
        <v>0</v>
      </c>
      <c r="G84" s="133">
        <v>0</v>
      </c>
      <c r="H84" s="133">
        <v>6599.9999999999927</v>
      </c>
      <c r="I84" s="133">
        <v>0</v>
      </c>
      <c r="J84" s="133">
        <v>10904.6004842615</v>
      </c>
      <c r="K84" s="133">
        <v>0</v>
      </c>
      <c r="L84" s="133">
        <v>1600.0000000000032</v>
      </c>
      <c r="M84" s="133">
        <v>0</v>
      </c>
      <c r="N84" s="133">
        <v>359.99999999999966</v>
      </c>
      <c r="O84" s="133">
        <v>0</v>
      </c>
      <c r="P84" s="133">
        <v>0</v>
      </c>
      <c r="Q84" s="133">
        <v>0</v>
      </c>
      <c r="R84" s="133">
        <v>0</v>
      </c>
      <c r="S84" s="133">
        <v>0</v>
      </c>
      <c r="T84" s="133">
        <v>0</v>
      </c>
      <c r="U84" s="133">
        <v>0</v>
      </c>
      <c r="V84" s="133">
        <v>0</v>
      </c>
      <c r="W84" s="133">
        <v>0</v>
      </c>
      <c r="X84" s="133">
        <v>12632.647058823528</v>
      </c>
      <c r="Y84" s="133">
        <v>0</v>
      </c>
      <c r="Z84" s="133">
        <v>0</v>
      </c>
      <c r="AA84" s="133">
        <v>96471.820197044261</v>
      </c>
      <c r="AB84" s="133">
        <v>0</v>
      </c>
      <c r="AC84" s="133">
        <v>0</v>
      </c>
      <c r="AD84" s="133">
        <v>0</v>
      </c>
      <c r="AE84" s="133">
        <v>110000</v>
      </c>
      <c r="AF84" s="133">
        <v>0</v>
      </c>
      <c r="AG84" s="133">
        <v>0</v>
      </c>
      <c r="AH84" s="133">
        <v>0</v>
      </c>
      <c r="AI84" s="133">
        <v>32538</v>
      </c>
      <c r="AJ84" s="133">
        <v>0</v>
      </c>
      <c r="AK84" s="133">
        <v>0</v>
      </c>
      <c r="AL84" s="133">
        <v>0</v>
      </c>
      <c r="AM84" s="133">
        <v>0</v>
      </c>
      <c r="AN84" s="133">
        <v>0</v>
      </c>
      <c r="AO84" s="133">
        <v>0</v>
      </c>
      <c r="AP84" s="133">
        <v>0</v>
      </c>
      <c r="AQ84" s="133">
        <v>0</v>
      </c>
      <c r="AR84" s="133">
        <v>1145499</v>
      </c>
      <c r="AS84" s="133">
        <v>128569.06774012928</v>
      </c>
      <c r="AT84" s="326">
        <v>142538</v>
      </c>
      <c r="AU84" s="133">
        <v>116203.12043917501</v>
      </c>
      <c r="AV84" s="133">
        <v>1416606.0677401293</v>
      </c>
      <c r="AW84" s="133">
        <v>1416606.0677401293</v>
      </c>
      <c r="AX84" s="133">
        <v>0</v>
      </c>
      <c r="AY84" s="133">
        <v>1384068.0677401293</v>
      </c>
      <c r="AZ84" s="327">
        <v>3300</v>
      </c>
      <c r="BA84" s="327">
        <v>1376100</v>
      </c>
      <c r="BB84" s="133">
        <v>0</v>
      </c>
      <c r="BC84" s="326">
        <v>0</v>
      </c>
      <c r="BD84" s="326">
        <v>1416606.0677401293</v>
      </c>
      <c r="BE84" s="327">
        <v>1408638</v>
      </c>
      <c r="BF84" s="133">
        <v>1266100</v>
      </c>
      <c r="BG84" s="133">
        <v>1274068.0677401293</v>
      </c>
      <c r="BH84" s="133">
        <v>3055.3191072904779</v>
      </c>
      <c r="BI84" s="133">
        <v>2905.6161487804879</v>
      </c>
      <c r="BJ84" s="328">
        <v>5.1521932300941244E-2</v>
      </c>
      <c r="BK84" s="328">
        <v>-1.2208575251712275E-2</v>
      </c>
      <c r="BL84" s="133">
        <v>-7968.0677401293069</v>
      </c>
      <c r="BM84" s="133">
        <v>1408638</v>
      </c>
      <c r="BN84" s="133">
        <v>3300</v>
      </c>
      <c r="BO84" s="133" t="s">
        <v>1228</v>
      </c>
      <c r="BP84" s="133">
        <v>3378.0287769784172</v>
      </c>
      <c r="BQ84" s="328">
        <v>4.2440116668113204E-2</v>
      </c>
      <c r="BR84" s="133">
        <v>-11088.03</v>
      </c>
      <c r="BS84" s="133">
        <v>1397549.97</v>
      </c>
      <c r="BT84" s="133">
        <v>0</v>
      </c>
      <c r="BU84" s="133">
        <v>1397549.97</v>
      </c>
      <c r="BV84" s="133"/>
      <c r="BW84" s="133">
        <v>183155.3753591564</v>
      </c>
      <c r="BX84" s="133">
        <v>8905.2999999999993</v>
      </c>
    </row>
    <row r="85" spans="1:76" x14ac:dyDescent="0.25">
      <c r="A85" s="302">
        <v>85</v>
      </c>
      <c r="B85" s="302">
        <v>341</v>
      </c>
      <c r="C85" s="324">
        <v>9352928</v>
      </c>
      <c r="D85" s="324" t="s">
        <v>319</v>
      </c>
      <c r="E85" s="325">
        <v>271953</v>
      </c>
      <c r="F85" s="133">
        <v>0</v>
      </c>
      <c r="G85" s="133">
        <v>0</v>
      </c>
      <c r="H85" s="133">
        <v>439.99999999999994</v>
      </c>
      <c r="I85" s="133">
        <v>0</v>
      </c>
      <c r="J85" s="133">
        <v>2452.2935779816517</v>
      </c>
      <c r="K85" s="133">
        <v>0</v>
      </c>
      <c r="L85" s="133">
        <v>0</v>
      </c>
      <c r="M85" s="133">
        <v>0</v>
      </c>
      <c r="N85" s="133">
        <v>0</v>
      </c>
      <c r="O85" s="133">
        <v>0</v>
      </c>
      <c r="P85" s="133">
        <v>0</v>
      </c>
      <c r="Q85" s="133">
        <v>0</v>
      </c>
      <c r="R85" s="133">
        <v>0</v>
      </c>
      <c r="S85" s="133">
        <v>0</v>
      </c>
      <c r="T85" s="133">
        <v>0</v>
      </c>
      <c r="U85" s="133">
        <v>0</v>
      </c>
      <c r="V85" s="133">
        <v>0</v>
      </c>
      <c r="W85" s="133">
        <v>0</v>
      </c>
      <c r="X85" s="133">
        <v>5998.2352941176259</v>
      </c>
      <c r="Y85" s="133">
        <v>0</v>
      </c>
      <c r="Z85" s="133">
        <v>0</v>
      </c>
      <c r="AA85" s="133">
        <v>18871.454027916236</v>
      </c>
      <c r="AB85" s="133">
        <v>0</v>
      </c>
      <c r="AC85" s="133">
        <v>0</v>
      </c>
      <c r="AD85" s="133">
        <v>0</v>
      </c>
      <c r="AE85" s="133">
        <v>110000</v>
      </c>
      <c r="AF85" s="133">
        <v>8477.9706275033368</v>
      </c>
      <c r="AG85" s="133">
        <v>0</v>
      </c>
      <c r="AH85" s="133">
        <v>0</v>
      </c>
      <c r="AI85" s="133">
        <v>11640</v>
      </c>
      <c r="AJ85" s="133">
        <v>0</v>
      </c>
      <c r="AK85" s="133">
        <v>0</v>
      </c>
      <c r="AL85" s="133">
        <v>0</v>
      </c>
      <c r="AM85" s="133">
        <v>0</v>
      </c>
      <c r="AN85" s="133">
        <v>46400</v>
      </c>
      <c r="AO85" s="133">
        <v>0</v>
      </c>
      <c r="AP85" s="133">
        <v>0</v>
      </c>
      <c r="AQ85" s="133">
        <v>0</v>
      </c>
      <c r="AR85" s="133">
        <v>271953</v>
      </c>
      <c r="AS85" s="133">
        <v>27761.982900015515</v>
      </c>
      <c r="AT85" s="326">
        <v>176517.97062750335</v>
      </c>
      <c r="AU85" s="133">
        <v>30316.600816907063</v>
      </c>
      <c r="AV85" s="133">
        <v>476232.9535275189</v>
      </c>
      <c r="AW85" s="133">
        <v>476232.9535275189</v>
      </c>
      <c r="AX85" s="133">
        <v>0</v>
      </c>
      <c r="AY85" s="133">
        <v>464592.9535275189</v>
      </c>
      <c r="AZ85" s="327">
        <v>3300</v>
      </c>
      <c r="BA85" s="327">
        <v>326700</v>
      </c>
      <c r="BB85" s="133">
        <v>0</v>
      </c>
      <c r="BC85" s="326">
        <v>0</v>
      </c>
      <c r="BD85" s="326">
        <v>476232.9535275189</v>
      </c>
      <c r="BE85" s="327">
        <v>338340</v>
      </c>
      <c r="BF85" s="133">
        <v>208222.02937249665</v>
      </c>
      <c r="BG85" s="133">
        <v>346114.98290001554</v>
      </c>
      <c r="BH85" s="133">
        <v>3496.1109383839953</v>
      </c>
      <c r="BI85" s="133">
        <v>3577.015337708302</v>
      </c>
      <c r="BJ85" s="328">
        <v>-2.2617850829831782E-2</v>
      </c>
      <c r="BK85" s="328">
        <v>7.6178508298317821E-3</v>
      </c>
      <c r="BL85" s="133">
        <v>2697.6677566095377</v>
      </c>
      <c r="BM85" s="133">
        <v>478930.62128412846</v>
      </c>
      <c r="BN85" s="133">
        <v>4720.1072856982673</v>
      </c>
      <c r="BO85" s="133" t="s">
        <v>1228</v>
      </c>
      <c r="BP85" s="133">
        <v>4837.6830432740244</v>
      </c>
      <c r="BQ85" s="328">
        <v>1.7156661727540046E-2</v>
      </c>
      <c r="BR85" s="133">
        <v>-2632.41</v>
      </c>
      <c r="BS85" s="133">
        <v>476298.21128412848</v>
      </c>
      <c r="BT85" s="133">
        <v>0</v>
      </c>
      <c r="BU85" s="133">
        <v>476298.21128412848</v>
      </c>
      <c r="BV85" s="133"/>
      <c r="BW85" s="133">
        <v>148578.87222150248</v>
      </c>
      <c r="BX85" s="133">
        <v>3653.9699999999993</v>
      </c>
    </row>
    <row r="86" spans="1:76" x14ac:dyDescent="0.25">
      <c r="A86" s="302">
        <v>86</v>
      </c>
      <c r="B86" s="302">
        <v>307</v>
      </c>
      <c r="C86" s="324">
        <v>9352929</v>
      </c>
      <c r="D86" s="324" t="s">
        <v>1236</v>
      </c>
      <c r="E86" s="325">
        <v>1134511</v>
      </c>
      <c r="F86" s="133">
        <v>0</v>
      </c>
      <c r="G86" s="133">
        <v>0</v>
      </c>
      <c r="H86" s="133">
        <v>5279.9999999999955</v>
      </c>
      <c r="I86" s="133">
        <v>0</v>
      </c>
      <c r="J86" s="133">
        <v>10041.184834123222</v>
      </c>
      <c r="K86" s="133">
        <v>0</v>
      </c>
      <c r="L86" s="133">
        <v>200.00000000000014</v>
      </c>
      <c r="M86" s="133">
        <v>240.00000000000017</v>
      </c>
      <c r="N86" s="133">
        <v>0</v>
      </c>
      <c r="O86" s="133">
        <v>0</v>
      </c>
      <c r="P86" s="133">
        <v>0</v>
      </c>
      <c r="Q86" s="133">
        <v>0</v>
      </c>
      <c r="R86" s="133">
        <v>0</v>
      </c>
      <c r="S86" s="133">
        <v>0</v>
      </c>
      <c r="T86" s="133">
        <v>0</v>
      </c>
      <c r="U86" s="133">
        <v>0</v>
      </c>
      <c r="V86" s="133">
        <v>0</v>
      </c>
      <c r="W86" s="133">
        <v>0</v>
      </c>
      <c r="X86" s="133">
        <v>7109.5821727019411</v>
      </c>
      <c r="Y86" s="133">
        <v>0</v>
      </c>
      <c r="Z86" s="133">
        <v>0</v>
      </c>
      <c r="AA86" s="133">
        <v>72256.367051870751</v>
      </c>
      <c r="AB86" s="133">
        <v>0</v>
      </c>
      <c r="AC86" s="133">
        <v>0</v>
      </c>
      <c r="AD86" s="133">
        <v>0</v>
      </c>
      <c r="AE86" s="133">
        <v>110000</v>
      </c>
      <c r="AF86" s="133">
        <v>0</v>
      </c>
      <c r="AG86" s="133">
        <v>0</v>
      </c>
      <c r="AH86" s="133">
        <v>0</v>
      </c>
      <c r="AI86" s="133">
        <v>49793</v>
      </c>
      <c r="AJ86" s="133">
        <v>0</v>
      </c>
      <c r="AK86" s="133">
        <v>0</v>
      </c>
      <c r="AL86" s="133">
        <v>0</v>
      </c>
      <c r="AM86" s="133">
        <v>0</v>
      </c>
      <c r="AN86" s="133">
        <v>0</v>
      </c>
      <c r="AO86" s="133">
        <v>0</v>
      </c>
      <c r="AP86" s="133">
        <v>0</v>
      </c>
      <c r="AQ86" s="133">
        <v>0</v>
      </c>
      <c r="AR86" s="133">
        <v>1134511</v>
      </c>
      <c r="AS86" s="133">
        <v>95127.134058695912</v>
      </c>
      <c r="AT86" s="326">
        <v>159793</v>
      </c>
      <c r="AU86" s="133">
        <v>90135.959468932357</v>
      </c>
      <c r="AV86" s="133">
        <v>1389431.134058696</v>
      </c>
      <c r="AW86" s="133">
        <v>1389431.1340586958</v>
      </c>
      <c r="AX86" s="133">
        <v>0</v>
      </c>
      <c r="AY86" s="133">
        <v>1339638.134058696</v>
      </c>
      <c r="AZ86" s="327">
        <v>3300</v>
      </c>
      <c r="BA86" s="327">
        <v>1362900</v>
      </c>
      <c r="BB86" s="133">
        <v>23261.865941304015</v>
      </c>
      <c r="BC86" s="326">
        <v>0</v>
      </c>
      <c r="BD86" s="326">
        <v>1412693</v>
      </c>
      <c r="BE86" s="327">
        <v>1412693</v>
      </c>
      <c r="BF86" s="133">
        <v>1252900</v>
      </c>
      <c r="BG86" s="133">
        <v>1252900</v>
      </c>
      <c r="BH86" s="133">
        <v>3033.6561743341404</v>
      </c>
      <c r="BI86" s="133">
        <v>2904.3846066350711</v>
      </c>
      <c r="BJ86" s="328">
        <v>4.4509107851538721E-2</v>
      </c>
      <c r="BK86" s="328">
        <v>-1.0546824785571193E-2</v>
      </c>
      <c r="BL86" s="133">
        <v>0</v>
      </c>
      <c r="BM86" s="133">
        <v>1412693</v>
      </c>
      <c r="BN86" s="133">
        <v>3300</v>
      </c>
      <c r="BO86" s="133" t="s">
        <v>1228</v>
      </c>
      <c r="BP86" s="133">
        <v>3420.5641646489103</v>
      </c>
      <c r="BQ86" s="328">
        <v>4.5486239823117947E-2</v>
      </c>
      <c r="BR86" s="133">
        <v>-10981.67</v>
      </c>
      <c r="BS86" s="133">
        <v>1401711.33</v>
      </c>
      <c r="BT86" s="133">
        <v>0</v>
      </c>
      <c r="BU86" s="133">
        <v>1401711.33</v>
      </c>
      <c r="BV86" s="133"/>
      <c r="BW86" s="133">
        <v>94084.644464616897</v>
      </c>
      <c r="BX86" s="133">
        <v>5039.3799999999992</v>
      </c>
    </row>
    <row r="87" spans="1:76" x14ac:dyDescent="0.25">
      <c r="A87" s="302">
        <v>87</v>
      </c>
      <c r="B87" s="302">
        <v>238</v>
      </c>
      <c r="C87" s="324">
        <v>9352931</v>
      </c>
      <c r="D87" s="324" t="s">
        <v>259</v>
      </c>
      <c r="E87" s="325">
        <v>211519</v>
      </c>
      <c r="F87" s="133">
        <v>0</v>
      </c>
      <c r="G87" s="133">
        <v>0</v>
      </c>
      <c r="H87" s="133">
        <v>4400.0000000000036</v>
      </c>
      <c r="I87" s="133">
        <v>0</v>
      </c>
      <c r="J87" s="133">
        <v>5400.0000000000045</v>
      </c>
      <c r="K87" s="133">
        <v>0</v>
      </c>
      <c r="L87" s="133">
        <v>1418.4210526315785</v>
      </c>
      <c r="M87" s="133">
        <v>0</v>
      </c>
      <c r="N87" s="133">
        <v>0</v>
      </c>
      <c r="O87" s="133">
        <v>0</v>
      </c>
      <c r="P87" s="133">
        <v>425.52631578947347</v>
      </c>
      <c r="Q87" s="133">
        <v>0</v>
      </c>
      <c r="R87" s="133">
        <v>0</v>
      </c>
      <c r="S87" s="133">
        <v>0</v>
      </c>
      <c r="T87" s="133">
        <v>0</v>
      </c>
      <c r="U87" s="133">
        <v>0</v>
      </c>
      <c r="V87" s="133">
        <v>0</v>
      </c>
      <c r="W87" s="133">
        <v>0</v>
      </c>
      <c r="X87" s="133">
        <v>1239.21875</v>
      </c>
      <c r="Y87" s="133">
        <v>0</v>
      </c>
      <c r="Z87" s="133">
        <v>0</v>
      </c>
      <c r="AA87" s="133">
        <v>23195.666838235298</v>
      </c>
      <c r="AB87" s="133">
        <v>0</v>
      </c>
      <c r="AC87" s="133">
        <v>0</v>
      </c>
      <c r="AD87" s="133">
        <v>0</v>
      </c>
      <c r="AE87" s="133">
        <v>110000</v>
      </c>
      <c r="AF87" s="133">
        <v>0</v>
      </c>
      <c r="AG87" s="133">
        <v>0</v>
      </c>
      <c r="AH87" s="133">
        <v>0</v>
      </c>
      <c r="AI87" s="133">
        <v>21845.22</v>
      </c>
      <c r="AJ87" s="133">
        <v>0</v>
      </c>
      <c r="AK87" s="133">
        <v>0</v>
      </c>
      <c r="AL87" s="133">
        <v>0</v>
      </c>
      <c r="AM87" s="133">
        <v>0</v>
      </c>
      <c r="AN87" s="133">
        <v>0</v>
      </c>
      <c r="AO87" s="133">
        <v>0</v>
      </c>
      <c r="AP87" s="133">
        <v>0</v>
      </c>
      <c r="AQ87" s="133">
        <v>0</v>
      </c>
      <c r="AR87" s="133">
        <v>211519</v>
      </c>
      <c r="AS87" s="133">
        <v>36078.832956656355</v>
      </c>
      <c r="AT87" s="326">
        <v>131845.22</v>
      </c>
      <c r="AU87" s="133">
        <v>39016.640522445829</v>
      </c>
      <c r="AV87" s="133">
        <v>379443.05295665632</v>
      </c>
      <c r="AW87" s="133">
        <v>379443.05295665632</v>
      </c>
      <c r="AX87" s="133">
        <v>0</v>
      </c>
      <c r="AY87" s="133">
        <v>357597.83295665635</v>
      </c>
      <c r="AZ87" s="327">
        <v>3300</v>
      </c>
      <c r="BA87" s="327">
        <v>254100</v>
      </c>
      <c r="BB87" s="133">
        <v>0</v>
      </c>
      <c r="BC87" s="326">
        <v>0</v>
      </c>
      <c r="BD87" s="326">
        <v>379443.05295665632</v>
      </c>
      <c r="BE87" s="327">
        <v>275945.21999999997</v>
      </c>
      <c r="BF87" s="133">
        <v>144099.99999999997</v>
      </c>
      <c r="BG87" s="133">
        <v>247597.83295665632</v>
      </c>
      <c r="BH87" s="133">
        <v>3215.5562721643678</v>
      </c>
      <c r="BI87" s="133">
        <v>3176.2176441176471</v>
      </c>
      <c r="BJ87" s="328">
        <v>1.2385369157424029E-2</v>
      </c>
      <c r="BK87" s="328">
        <v>-2.934822213100209E-3</v>
      </c>
      <c r="BL87" s="133">
        <v>-717.7658253609909</v>
      </c>
      <c r="BM87" s="133">
        <v>378725.28713129531</v>
      </c>
      <c r="BN87" s="133">
        <v>4634.8060666401989</v>
      </c>
      <c r="BO87" s="133" t="s">
        <v>1228</v>
      </c>
      <c r="BP87" s="133">
        <v>4918.5102224843549</v>
      </c>
      <c r="BQ87" s="328">
        <v>0.11214756563018224</v>
      </c>
      <c r="BR87" s="133">
        <v>-2047.43</v>
      </c>
      <c r="BS87" s="133">
        <v>376677.85713129531</v>
      </c>
      <c r="BT87" s="133">
        <v>0</v>
      </c>
      <c r="BU87" s="133">
        <v>376677.85713129531</v>
      </c>
      <c r="BV87" s="133"/>
      <c r="BW87" s="133">
        <v>19176.677315309411</v>
      </c>
      <c r="BX87" s="133">
        <v>5612.9</v>
      </c>
    </row>
    <row r="88" spans="1:76" x14ac:dyDescent="0.25">
      <c r="A88" s="302">
        <v>88</v>
      </c>
      <c r="B88" s="302">
        <v>400</v>
      </c>
      <c r="C88" s="324">
        <v>9353000</v>
      </c>
      <c r="D88" s="324" t="s">
        <v>1237</v>
      </c>
      <c r="E88" s="325">
        <v>464243</v>
      </c>
      <c r="F88" s="133">
        <v>0</v>
      </c>
      <c r="G88" s="133">
        <v>0</v>
      </c>
      <c r="H88" s="133">
        <v>4840</v>
      </c>
      <c r="I88" s="133">
        <v>0</v>
      </c>
      <c r="J88" s="133">
        <v>13037.142857142857</v>
      </c>
      <c r="K88" s="133">
        <v>0</v>
      </c>
      <c r="L88" s="133">
        <v>3800.0000000000141</v>
      </c>
      <c r="M88" s="133">
        <v>1920.0000000000014</v>
      </c>
      <c r="N88" s="133">
        <v>7919.9999999999745</v>
      </c>
      <c r="O88" s="133">
        <v>779.99999999999875</v>
      </c>
      <c r="P88" s="133">
        <v>0</v>
      </c>
      <c r="Q88" s="133">
        <v>0</v>
      </c>
      <c r="R88" s="133">
        <v>0</v>
      </c>
      <c r="S88" s="133">
        <v>0</v>
      </c>
      <c r="T88" s="133">
        <v>0</v>
      </c>
      <c r="U88" s="133">
        <v>0</v>
      </c>
      <c r="V88" s="133">
        <v>0</v>
      </c>
      <c r="W88" s="133">
        <v>0</v>
      </c>
      <c r="X88" s="133">
        <v>0</v>
      </c>
      <c r="Y88" s="133">
        <v>0</v>
      </c>
      <c r="Z88" s="133">
        <v>0</v>
      </c>
      <c r="AA88" s="133">
        <v>43435.05626496645</v>
      </c>
      <c r="AB88" s="133">
        <v>0</v>
      </c>
      <c r="AC88" s="133">
        <v>0</v>
      </c>
      <c r="AD88" s="133">
        <v>0</v>
      </c>
      <c r="AE88" s="133">
        <v>110000</v>
      </c>
      <c r="AF88" s="133">
        <v>0</v>
      </c>
      <c r="AG88" s="133">
        <v>0</v>
      </c>
      <c r="AH88" s="133">
        <v>0</v>
      </c>
      <c r="AI88" s="133">
        <v>19800</v>
      </c>
      <c r="AJ88" s="133">
        <v>0</v>
      </c>
      <c r="AK88" s="133">
        <v>0</v>
      </c>
      <c r="AL88" s="133">
        <v>0</v>
      </c>
      <c r="AM88" s="133">
        <v>0</v>
      </c>
      <c r="AN88" s="133">
        <v>0</v>
      </c>
      <c r="AO88" s="133">
        <v>0</v>
      </c>
      <c r="AP88" s="133">
        <v>0</v>
      </c>
      <c r="AQ88" s="133">
        <v>0</v>
      </c>
      <c r="AR88" s="133">
        <v>464243</v>
      </c>
      <c r="AS88" s="133">
        <v>75732.19912210929</v>
      </c>
      <c r="AT88" s="326">
        <v>129800</v>
      </c>
      <c r="AU88" s="133">
        <v>69582.62769353787</v>
      </c>
      <c r="AV88" s="133">
        <v>669775.19912210933</v>
      </c>
      <c r="AW88" s="133">
        <v>669775.19912210933</v>
      </c>
      <c r="AX88" s="133">
        <v>0</v>
      </c>
      <c r="AY88" s="133">
        <v>649975.19912210933</v>
      </c>
      <c r="AZ88" s="327">
        <v>3300</v>
      </c>
      <c r="BA88" s="327">
        <v>557700</v>
      </c>
      <c r="BB88" s="133">
        <v>0</v>
      </c>
      <c r="BC88" s="326">
        <v>0</v>
      </c>
      <c r="BD88" s="326">
        <v>669775.19912210933</v>
      </c>
      <c r="BE88" s="327">
        <v>577500</v>
      </c>
      <c r="BF88" s="133">
        <v>447700</v>
      </c>
      <c r="BG88" s="133">
        <v>539975.19912210933</v>
      </c>
      <c r="BH88" s="133">
        <v>3195.1195214325994</v>
      </c>
      <c r="BI88" s="133">
        <v>3201.1932836956521</v>
      </c>
      <c r="BJ88" s="328">
        <v>-1.8973431857387771E-3</v>
      </c>
      <c r="BK88" s="328">
        <v>0</v>
      </c>
      <c r="BL88" s="133">
        <v>0</v>
      </c>
      <c r="BM88" s="133">
        <v>669775.19912210933</v>
      </c>
      <c r="BN88" s="133">
        <v>3846.0070953970967</v>
      </c>
      <c r="BO88" s="133" t="s">
        <v>1228</v>
      </c>
      <c r="BP88" s="133">
        <v>3963.166858710706</v>
      </c>
      <c r="BQ88" s="328">
        <v>2.7021337731229389E-2</v>
      </c>
      <c r="BR88" s="133">
        <v>-4493.71</v>
      </c>
      <c r="BS88" s="133">
        <v>665281.48912210937</v>
      </c>
      <c r="BT88" s="133">
        <v>0</v>
      </c>
      <c r="BU88" s="133">
        <v>665281.48912210937</v>
      </c>
      <c r="BV88" s="133"/>
      <c r="BW88" s="133">
        <v>31813.728709854535</v>
      </c>
      <c r="BX88" s="133">
        <v>1190.58</v>
      </c>
    </row>
    <row r="89" spans="1:76" x14ac:dyDescent="0.25">
      <c r="A89" s="302">
        <v>89</v>
      </c>
      <c r="B89" s="302">
        <v>405</v>
      </c>
      <c r="C89" s="324">
        <v>9353003</v>
      </c>
      <c r="D89" s="324" t="s">
        <v>1238</v>
      </c>
      <c r="E89" s="325">
        <v>431279</v>
      </c>
      <c r="F89" s="133">
        <v>0</v>
      </c>
      <c r="G89" s="133">
        <v>0</v>
      </c>
      <c r="H89" s="133">
        <v>7919.9999999999718</v>
      </c>
      <c r="I89" s="133">
        <v>0</v>
      </c>
      <c r="J89" s="133">
        <v>15315.096774193547</v>
      </c>
      <c r="K89" s="133">
        <v>0</v>
      </c>
      <c r="L89" s="133">
        <v>1400.0000000000002</v>
      </c>
      <c r="M89" s="133">
        <v>1439.9999999999982</v>
      </c>
      <c r="N89" s="133">
        <v>2520.0000000000005</v>
      </c>
      <c r="O89" s="133">
        <v>0</v>
      </c>
      <c r="P89" s="133">
        <v>2100.0000000000009</v>
      </c>
      <c r="Q89" s="133">
        <v>0</v>
      </c>
      <c r="R89" s="133">
        <v>0</v>
      </c>
      <c r="S89" s="133">
        <v>0</v>
      </c>
      <c r="T89" s="133">
        <v>0</v>
      </c>
      <c r="U89" s="133">
        <v>0</v>
      </c>
      <c r="V89" s="133">
        <v>0</v>
      </c>
      <c r="W89" s="133">
        <v>0</v>
      </c>
      <c r="X89" s="133">
        <v>1770.5474452554743</v>
      </c>
      <c r="Y89" s="133">
        <v>0</v>
      </c>
      <c r="Z89" s="133">
        <v>0</v>
      </c>
      <c r="AA89" s="133">
        <v>26474.787463671091</v>
      </c>
      <c r="AB89" s="133">
        <v>0</v>
      </c>
      <c r="AC89" s="133">
        <v>0</v>
      </c>
      <c r="AD89" s="133">
        <v>0</v>
      </c>
      <c r="AE89" s="133">
        <v>110000</v>
      </c>
      <c r="AF89" s="133">
        <v>0</v>
      </c>
      <c r="AG89" s="133">
        <v>0</v>
      </c>
      <c r="AH89" s="133">
        <v>0</v>
      </c>
      <c r="AI89" s="133">
        <v>9746.34</v>
      </c>
      <c r="AJ89" s="133">
        <v>0</v>
      </c>
      <c r="AK89" s="133">
        <v>0</v>
      </c>
      <c r="AL89" s="133">
        <v>0</v>
      </c>
      <c r="AM89" s="133">
        <v>0</v>
      </c>
      <c r="AN89" s="133">
        <v>0</v>
      </c>
      <c r="AO89" s="133">
        <v>0</v>
      </c>
      <c r="AP89" s="133">
        <v>0</v>
      </c>
      <c r="AQ89" s="133">
        <v>0</v>
      </c>
      <c r="AR89" s="133">
        <v>431279</v>
      </c>
      <c r="AS89" s="133">
        <v>58940.431683120085</v>
      </c>
      <c r="AT89" s="326">
        <v>119746.34</v>
      </c>
      <c r="AU89" s="133">
        <v>51821.335850767849</v>
      </c>
      <c r="AV89" s="133">
        <v>609965.77168312005</v>
      </c>
      <c r="AW89" s="133">
        <v>609965.77168312005</v>
      </c>
      <c r="AX89" s="133">
        <v>0</v>
      </c>
      <c r="AY89" s="133">
        <v>600219.43168312008</v>
      </c>
      <c r="AZ89" s="327">
        <v>3300</v>
      </c>
      <c r="BA89" s="327">
        <v>518100</v>
      </c>
      <c r="BB89" s="133">
        <v>0</v>
      </c>
      <c r="BC89" s="326">
        <v>0</v>
      </c>
      <c r="BD89" s="326">
        <v>609965.77168312005</v>
      </c>
      <c r="BE89" s="327">
        <v>527846.34</v>
      </c>
      <c r="BF89" s="133">
        <v>408099.99999999994</v>
      </c>
      <c r="BG89" s="133">
        <v>490219.43168312003</v>
      </c>
      <c r="BH89" s="133">
        <v>3122.4167623128665</v>
      </c>
      <c r="BI89" s="133">
        <v>3037.8625233766234</v>
      </c>
      <c r="BJ89" s="328">
        <v>2.7833464577672853E-2</v>
      </c>
      <c r="BK89" s="328">
        <v>-6.5953843661678661E-3</v>
      </c>
      <c r="BL89" s="133">
        <v>-3145.631745939535</v>
      </c>
      <c r="BM89" s="133">
        <v>606820.13993718056</v>
      </c>
      <c r="BN89" s="133">
        <v>3803.0178339947806</v>
      </c>
      <c r="BO89" s="133" t="s">
        <v>1228</v>
      </c>
      <c r="BP89" s="133">
        <v>3865.0964327208953</v>
      </c>
      <c r="BQ89" s="328">
        <v>1.8224503183438934E-2</v>
      </c>
      <c r="BR89" s="133">
        <v>-4174.63</v>
      </c>
      <c r="BS89" s="133">
        <v>602645.50993718056</v>
      </c>
      <c r="BT89" s="133">
        <v>0</v>
      </c>
      <c r="BU89" s="133">
        <v>602645.50993718056</v>
      </c>
      <c r="BV89" s="133"/>
      <c r="BW89" s="133">
        <v>75300.305045925896</v>
      </c>
      <c r="BX89" s="133">
        <v>5920.9999999999991</v>
      </c>
    </row>
    <row r="90" spans="1:76" x14ac:dyDescent="0.25">
      <c r="A90" s="302">
        <v>90</v>
      </c>
      <c r="B90" s="302">
        <v>406</v>
      </c>
      <c r="C90" s="324">
        <v>9353004</v>
      </c>
      <c r="D90" s="324" t="s">
        <v>1239</v>
      </c>
      <c r="E90" s="325">
        <v>214266</v>
      </c>
      <c r="F90" s="133">
        <v>0</v>
      </c>
      <c r="G90" s="133">
        <v>0</v>
      </c>
      <c r="H90" s="133">
        <v>3079.9999999999986</v>
      </c>
      <c r="I90" s="133">
        <v>0</v>
      </c>
      <c r="J90" s="133">
        <v>10901.647058823532</v>
      </c>
      <c r="K90" s="133">
        <v>0</v>
      </c>
      <c r="L90" s="133">
        <v>0</v>
      </c>
      <c r="M90" s="133">
        <v>0</v>
      </c>
      <c r="N90" s="133">
        <v>0</v>
      </c>
      <c r="O90" s="133">
        <v>0</v>
      </c>
      <c r="P90" s="133">
        <v>0</v>
      </c>
      <c r="Q90" s="133">
        <v>0</v>
      </c>
      <c r="R90" s="133">
        <v>0</v>
      </c>
      <c r="S90" s="133">
        <v>0</v>
      </c>
      <c r="T90" s="133">
        <v>0</v>
      </c>
      <c r="U90" s="133">
        <v>0</v>
      </c>
      <c r="V90" s="133">
        <v>0</v>
      </c>
      <c r="W90" s="133">
        <v>0</v>
      </c>
      <c r="X90" s="133">
        <v>0</v>
      </c>
      <c r="Y90" s="133">
        <v>0</v>
      </c>
      <c r="Z90" s="133">
        <v>0</v>
      </c>
      <c r="AA90" s="133">
        <v>22211.944695652179</v>
      </c>
      <c r="AB90" s="133">
        <v>0</v>
      </c>
      <c r="AC90" s="133">
        <v>0</v>
      </c>
      <c r="AD90" s="133">
        <v>0</v>
      </c>
      <c r="AE90" s="133">
        <v>110000</v>
      </c>
      <c r="AF90" s="133">
        <v>0</v>
      </c>
      <c r="AG90" s="133">
        <v>0</v>
      </c>
      <c r="AH90" s="133">
        <v>0</v>
      </c>
      <c r="AI90" s="133">
        <v>8322.4</v>
      </c>
      <c r="AJ90" s="133">
        <v>0</v>
      </c>
      <c r="AK90" s="133">
        <v>0</v>
      </c>
      <c r="AL90" s="133">
        <v>0</v>
      </c>
      <c r="AM90" s="133">
        <v>0</v>
      </c>
      <c r="AN90" s="133">
        <v>0</v>
      </c>
      <c r="AO90" s="133">
        <v>0</v>
      </c>
      <c r="AP90" s="133">
        <v>0</v>
      </c>
      <c r="AQ90" s="133">
        <v>0</v>
      </c>
      <c r="AR90" s="133">
        <v>214266</v>
      </c>
      <c r="AS90" s="133">
        <v>36193.59175447571</v>
      </c>
      <c r="AT90" s="326">
        <v>118322.4</v>
      </c>
      <c r="AU90" s="133">
        <v>39201.768225063948</v>
      </c>
      <c r="AV90" s="133">
        <v>368781.99175447575</v>
      </c>
      <c r="AW90" s="133">
        <v>368781.99175447569</v>
      </c>
      <c r="AX90" s="133">
        <v>0</v>
      </c>
      <c r="AY90" s="133">
        <v>360459.59175447572</v>
      </c>
      <c r="AZ90" s="327">
        <v>3300</v>
      </c>
      <c r="BA90" s="327">
        <v>257400</v>
      </c>
      <c r="BB90" s="133">
        <v>0</v>
      </c>
      <c r="BC90" s="326">
        <v>0</v>
      </c>
      <c r="BD90" s="326">
        <v>368781.99175447575</v>
      </c>
      <c r="BE90" s="327">
        <v>265722.40000000002</v>
      </c>
      <c r="BF90" s="133">
        <v>147400.00000000003</v>
      </c>
      <c r="BG90" s="133">
        <v>250459.59175447575</v>
      </c>
      <c r="BH90" s="133">
        <v>3211.0204071086637</v>
      </c>
      <c r="BI90" s="133">
        <v>2988.8084211764708</v>
      </c>
      <c r="BJ90" s="328">
        <v>7.4348019216542688E-2</v>
      </c>
      <c r="BK90" s="328">
        <v>-1.7617417415928895E-2</v>
      </c>
      <c r="BL90" s="133">
        <v>-4107.0966715045261</v>
      </c>
      <c r="BM90" s="133">
        <v>364674.8950829712</v>
      </c>
      <c r="BN90" s="133">
        <v>4568.6217318329636</v>
      </c>
      <c r="BO90" s="133" t="s">
        <v>1228</v>
      </c>
      <c r="BP90" s="133">
        <v>4675.3191677304003</v>
      </c>
      <c r="BQ90" s="328">
        <v>7.1710544559169698E-2</v>
      </c>
      <c r="BR90" s="133">
        <v>-2074.02</v>
      </c>
      <c r="BS90" s="133">
        <v>362600.87508297118</v>
      </c>
      <c r="BT90" s="133">
        <v>0</v>
      </c>
      <c r="BU90" s="133">
        <v>362600.87508297118</v>
      </c>
      <c r="BV90" s="133"/>
      <c r="BW90" s="133">
        <v>21051.44758109859</v>
      </c>
      <c r="BX90" s="133">
        <v>3273.1400000000003</v>
      </c>
    </row>
    <row r="91" spans="1:76" x14ac:dyDescent="0.25">
      <c r="A91" s="302">
        <v>91</v>
      </c>
      <c r="B91" s="302">
        <v>407</v>
      </c>
      <c r="C91" s="324">
        <v>9353005</v>
      </c>
      <c r="D91" s="324" t="s">
        <v>1240</v>
      </c>
      <c r="E91" s="325">
        <v>409303</v>
      </c>
      <c r="F91" s="133">
        <v>0</v>
      </c>
      <c r="G91" s="133">
        <v>0</v>
      </c>
      <c r="H91" s="133">
        <v>6599.99999999998</v>
      </c>
      <c r="I91" s="133">
        <v>0</v>
      </c>
      <c r="J91" s="133">
        <v>9720</v>
      </c>
      <c r="K91" s="133">
        <v>0</v>
      </c>
      <c r="L91" s="133">
        <v>199.99999999999986</v>
      </c>
      <c r="M91" s="133">
        <v>0</v>
      </c>
      <c r="N91" s="133">
        <v>719.99999999999955</v>
      </c>
      <c r="O91" s="133">
        <v>0</v>
      </c>
      <c r="P91" s="133">
        <v>0</v>
      </c>
      <c r="Q91" s="133">
        <v>0</v>
      </c>
      <c r="R91" s="133">
        <v>0</v>
      </c>
      <c r="S91" s="133">
        <v>0</v>
      </c>
      <c r="T91" s="133">
        <v>0</v>
      </c>
      <c r="U91" s="133">
        <v>0</v>
      </c>
      <c r="V91" s="133">
        <v>0</v>
      </c>
      <c r="W91" s="133">
        <v>0</v>
      </c>
      <c r="X91" s="133">
        <v>1289.6638655462159</v>
      </c>
      <c r="Y91" s="133">
        <v>0</v>
      </c>
      <c r="Z91" s="133">
        <v>0</v>
      </c>
      <c r="AA91" s="133">
        <v>23750.458706896577</v>
      </c>
      <c r="AB91" s="133">
        <v>0</v>
      </c>
      <c r="AC91" s="133">
        <v>0</v>
      </c>
      <c r="AD91" s="133">
        <v>0</v>
      </c>
      <c r="AE91" s="133">
        <v>110000</v>
      </c>
      <c r="AF91" s="133">
        <v>0</v>
      </c>
      <c r="AG91" s="133">
        <v>0</v>
      </c>
      <c r="AH91" s="133">
        <v>0</v>
      </c>
      <c r="AI91" s="133">
        <v>13920</v>
      </c>
      <c r="AJ91" s="133">
        <v>0</v>
      </c>
      <c r="AK91" s="133">
        <v>0</v>
      </c>
      <c r="AL91" s="133">
        <v>0</v>
      </c>
      <c r="AM91" s="133">
        <v>0</v>
      </c>
      <c r="AN91" s="133">
        <v>0</v>
      </c>
      <c r="AO91" s="133">
        <v>0</v>
      </c>
      <c r="AP91" s="133">
        <v>0</v>
      </c>
      <c r="AQ91" s="133">
        <v>0</v>
      </c>
      <c r="AR91" s="133">
        <v>409303</v>
      </c>
      <c r="AS91" s="133">
        <v>42280.122572442771</v>
      </c>
      <c r="AT91" s="326">
        <v>123920</v>
      </c>
      <c r="AU91" s="133">
        <v>42369.458706896563</v>
      </c>
      <c r="AV91" s="133">
        <v>575503.12257244275</v>
      </c>
      <c r="AW91" s="133">
        <v>575503.12257244275</v>
      </c>
      <c r="AX91" s="133">
        <v>0</v>
      </c>
      <c r="AY91" s="133">
        <v>561583.12257244275</v>
      </c>
      <c r="AZ91" s="327">
        <v>3300</v>
      </c>
      <c r="BA91" s="327">
        <v>491700</v>
      </c>
      <c r="BB91" s="133">
        <v>0</v>
      </c>
      <c r="BC91" s="326">
        <v>0</v>
      </c>
      <c r="BD91" s="326">
        <v>575503.12257244275</v>
      </c>
      <c r="BE91" s="327">
        <v>505620</v>
      </c>
      <c r="BF91" s="133">
        <v>381700</v>
      </c>
      <c r="BG91" s="133">
        <v>451583.12257244275</v>
      </c>
      <c r="BH91" s="133">
        <v>3030.759211895589</v>
      </c>
      <c r="BI91" s="133">
        <v>2917.6553476190475</v>
      </c>
      <c r="BJ91" s="328">
        <v>3.8765327223738051E-2</v>
      </c>
      <c r="BK91" s="328">
        <v>-9.1857854205442992E-3</v>
      </c>
      <c r="BL91" s="133">
        <v>-3993.3424371954911</v>
      </c>
      <c r="BM91" s="133">
        <v>571509.78013524727</v>
      </c>
      <c r="BN91" s="133">
        <v>3742.2132894983038</v>
      </c>
      <c r="BO91" s="133" t="s">
        <v>1228</v>
      </c>
      <c r="BP91" s="133">
        <v>3835.6361082902504</v>
      </c>
      <c r="BQ91" s="328">
        <v>2.5547674111618734E-2</v>
      </c>
      <c r="BR91" s="133">
        <v>-3961.91</v>
      </c>
      <c r="BS91" s="133">
        <v>567547.87013524724</v>
      </c>
      <c r="BT91" s="133">
        <v>0</v>
      </c>
      <c r="BU91" s="133">
        <v>567547.87013524724</v>
      </c>
      <c r="BV91" s="133"/>
      <c r="BW91" s="133">
        <v>126056.93831431505</v>
      </c>
      <c r="BX91" s="133">
        <v>4500.8499999999985</v>
      </c>
    </row>
    <row r="92" spans="1:76" x14ac:dyDescent="0.25">
      <c r="A92" s="302">
        <v>92</v>
      </c>
      <c r="B92" s="302">
        <v>409</v>
      </c>
      <c r="C92" s="324">
        <v>9353006</v>
      </c>
      <c r="D92" s="324" t="s">
        <v>1241</v>
      </c>
      <c r="E92" s="325">
        <v>568629</v>
      </c>
      <c r="F92" s="133">
        <v>0</v>
      </c>
      <c r="G92" s="133">
        <v>0</v>
      </c>
      <c r="H92" s="133">
        <v>3520.0000000000014</v>
      </c>
      <c r="I92" s="133">
        <v>0</v>
      </c>
      <c r="J92" s="133">
        <v>11020.56338028169</v>
      </c>
      <c r="K92" s="133">
        <v>0</v>
      </c>
      <c r="L92" s="133">
        <v>803.88349514562947</v>
      </c>
      <c r="M92" s="133">
        <v>723.49514563106766</v>
      </c>
      <c r="N92" s="133">
        <v>723.495145631068</v>
      </c>
      <c r="O92" s="133">
        <v>0</v>
      </c>
      <c r="P92" s="133">
        <v>0</v>
      </c>
      <c r="Q92" s="133">
        <v>0</v>
      </c>
      <c r="R92" s="133">
        <v>0</v>
      </c>
      <c r="S92" s="133">
        <v>0</v>
      </c>
      <c r="T92" s="133">
        <v>0</v>
      </c>
      <c r="U92" s="133">
        <v>0</v>
      </c>
      <c r="V92" s="133">
        <v>0</v>
      </c>
      <c r="W92" s="133">
        <v>0</v>
      </c>
      <c r="X92" s="133">
        <v>592.25000000000057</v>
      </c>
      <c r="Y92" s="133">
        <v>0</v>
      </c>
      <c r="Z92" s="133">
        <v>0</v>
      </c>
      <c r="AA92" s="133">
        <v>42827.209860703842</v>
      </c>
      <c r="AB92" s="133">
        <v>0</v>
      </c>
      <c r="AC92" s="133">
        <v>0</v>
      </c>
      <c r="AD92" s="133">
        <v>0</v>
      </c>
      <c r="AE92" s="133">
        <v>110000</v>
      </c>
      <c r="AF92" s="133">
        <v>0</v>
      </c>
      <c r="AG92" s="133">
        <v>0</v>
      </c>
      <c r="AH92" s="133">
        <v>0</v>
      </c>
      <c r="AI92" s="133">
        <v>12582</v>
      </c>
      <c r="AJ92" s="133">
        <v>0</v>
      </c>
      <c r="AK92" s="133">
        <v>0</v>
      </c>
      <c r="AL92" s="133">
        <v>0</v>
      </c>
      <c r="AM92" s="133">
        <v>0</v>
      </c>
      <c r="AN92" s="133">
        <v>0</v>
      </c>
      <c r="AO92" s="133">
        <v>0</v>
      </c>
      <c r="AP92" s="133">
        <v>0</v>
      </c>
      <c r="AQ92" s="133">
        <v>0</v>
      </c>
      <c r="AR92" s="133">
        <v>568629</v>
      </c>
      <c r="AS92" s="133">
        <v>60210.897027393301</v>
      </c>
      <c r="AT92" s="326">
        <v>122582</v>
      </c>
      <c r="AU92" s="133">
        <v>61221.928444048572</v>
      </c>
      <c r="AV92" s="133">
        <v>751421.89702739334</v>
      </c>
      <c r="AW92" s="133">
        <v>751421.8970273931</v>
      </c>
      <c r="AX92" s="133">
        <v>0</v>
      </c>
      <c r="AY92" s="133">
        <v>738839.89702739334</v>
      </c>
      <c r="AZ92" s="327">
        <v>3300</v>
      </c>
      <c r="BA92" s="327">
        <v>683100</v>
      </c>
      <c r="BB92" s="133">
        <v>0</v>
      </c>
      <c r="BC92" s="326">
        <v>0</v>
      </c>
      <c r="BD92" s="326">
        <v>751421.89702739334</v>
      </c>
      <c r="BE92" s="327">
        <v>695682</v>
      </c>
      <c r="BF92" s="133">
        <v>573100</v>
      </c>
      <c r="BG92" s="133">
        <v>628839.89702739334</v>
      </c>
      <c r="BH92" s="133">
        <v>3037.8738986830595</v>
      </c>
      <c r="BI92" s="133">
        <v>2942.3683427884612</v>
      </c>
      <c r="BJ92" s="328">
        <v>3.2458735538218965E-2</v>
      </c>
      <c r="BK92" s="328">
        <v>-7.6913830226537196E-3</v>
      </c>
      <c r="BL92" s="133">
        <v>-4684.592557050205</v>
      </c>
      <c r="BM92" s="133">
        <v>746737.30447034317</v>
      </c>
      <c r="BN92" s="133">
        <v>3546.6439829485175</v>
      </c>
      <c r="BO92" s="133" t="s">
        <v>1228</v>
      </c>
      <c r="BP92" s="133">
        <v>3607.42659164417</v>
      </c>
      <c r="BQ92" s="328">
        <v>2.0952728258269326E-2</v>
      </c>
      <c r="BR92" s="133">
        <v>-5504.13</v>
      </c>
      <c r="BS92" s="133">
        <v>741233.17447034316</v>
      </c>
      <c r="BT92" s="133">
        <v>0</v>
      </c>
      <c r="BU92" s="133">
        <v>741233.17447034316</v>
      </c>
      <c r="BV92" s="133"/>
      <c r="BW92" s="133">
        <v>28182.772615744616</v>
      </c>
      <c r="BX92" s="133">
        <v>3519.0999999999995</v>
      </c>
    </row>
    <row r="93" spans="1:76" x14ac:dyDescent="0.25">
      <c r="A93" s="302">
        <v>93</v>
      </c>
      <c r="B93" s="302">
        <v>412</v>
      </c>
      <c r="C93" s="324">
        <v>9353009</v>
      </c>
      <c r="D93" s="324" t="s">
        <v>1242</v>
      </c>
      <c r="E93" s="325">
        <v>519183</v>
      </c>
      <c r="F93" s="133">
        <v>0</v>
      </c>
      <c r="G93" s="133">
        <v>0</v>
      </c>
      <c r="H93" s="133">
        <v>3079.9999999999968</v>
      </c>
      <c r="I93" s="133">
        <v>0</v>
      </c>
      <c r="J93" s="133">
        <v>12561.230769230771</v>
      </c>
      <c r="K93" s="133">
        <v>0</v>
      </c>
      <c r="L93" s="133">
        <v>800.00000000000136</v>
      </c>
      <c r="M93" s="133">
        <v>0</v>
      </c>
      <c r="N93" s="133">
        <v>0</v>
      </c>
      <c r="O93" s="133">
        <v>0</v>
      </c>
      <c r="P93" s="133">
        <v>0</v>
      </c>
      <c r="Q93" s="133">
        <v>0</v>
      </c>
      <c r="R93" s="133">
        <v>0</v>
      </c>
      <c r="S93" s="133">
        <v>0</v>
      </c>
      <c r="T93" s="133">
        <v>0</v>
      </c>
      <c r="U93" s="133">
        <v>0</v>
      </c>
      <c r="V93" s="133">
        <v>0</v>
      </c>
      <c r="W93" s="133">
        <v>0</v>
      </c>
      <c r="X93" s="133">
        <v>604.56521739130415</v>
      </c>
      <c r="Y93" s="133">
        <v>0</v>
      </c>
      <c r="Z93" s="133">
        <v>0</v>
      </c>
      <c r="AA93" s="133">
        <v>35924.087690217399</v>
      </c>
      <c r="AB93" s="133">
        <v>0</v>
      </c>
      <c r="AC93" s="133">
        <v>0</v>
      </c>
      <c r="AD93" s="133">
        <v>0</v>
      </c>
      <c r="AE93" s="133">
        <v>110000</v>
      </c>
      <c r="AF93" s="133">
        <v>0</v>
      </c>
      <c r="AG93" s="133">
        <v>0</v>
      </c>
      <c r="AH93" s="133">
        <v>0</v>
      </c>
      <c r="AI93" s="133">
        <v>12960</v>
      </c>
      <c r="AJ93" s="133">
        <v>0</v>
      </c>
      <c r="AK93" s="133">
        <v>0</v>
      </c>
      <c r="AL93" s="133">
        <v>0</v>
      </c>
      <c r="AM93" s="133">
        <v>0</v>
      </c>
      <c r="AN93" s="133">
        <v>0</v>
      </c>
      <c r="AO93" s="133">
        <v>0</v>
      </c>
      <c r="AP93" s="133">
        <v>0</v>
      </c>
      <c r="AQ93" s="133">
        <v>0</v>
      </c>
      <c r="AR93" s="133">
        <v>519183</v>
      </c>
      <c r="AS93" s="133">
        <v>52969.883676839469</v>
      </c>
      <c r="AT93" s="326">
        <v>122960</v>
      </c>
      <c r="AU93" s="133">
        <v>54143.703074832782</v>
      </c>
      <c r="AV93" s="133">
        <v>695112.88367683953</v>
      </c>
      <c r="AW93" s="133">
        <v>695112.88367683953</v>
      </c>
      <c r="AX93" s="133">
        <v>0</v>
      </c>
      <c r="AY93" s="133">
        <v>682152.88367683953</v>
      </c>
      <c r="AZ93" s="327">
        <v>3300</v>
      </c>
      <c r="BA93" s="327">
        <v>623700</v>
      </c>
      <c r="BB93" s="133">
        <v>0</v>
      </c>
      <c r="BC93" s="326">
        <v>0</v>
      </c>
      <c r="BD93" s="326">
        <v>695112.88367683953</v>
      </c>
      <c r="BE93" s="327">
        <v>636660</v>
      </c>
      <c r="BF93" s="133">
        <v>513700</v>
      </c>
      <c r="BG93" s="133">
        <v>572152.88367683953</v>
      </c>
      <c r="BH93" s="133">
        <v>3027.2639347980926</v>
      </c>
      <c r="BI93" s="133">
        <v>2904.1600682291664</v>
      </c>
      <c r="BJ93" s="328">
        <v>4.2388802158549635E-2</v>
      </c>
      <c r="BK93" s="328">
        <v>-1.0044399692927331E-2</v>
      </c>
      <c r="BL93" s="133">
        <v>-5513.2329100337092</v>
      </c>
      <c r="BM93" s="133">
        <v>689599.65076680586</v>
      </c>
      <c r="BN93" s="133">
        <v>3580.1039723111421</v>
      </c>
      <c r="BO93" s="133" t="s">
        <v>1228</v>
      </c>
      <c r="BP93" s="133">
        <v>3648.6754008825706</v>
      </c>
      <c r="BQ93" s="328">
        <v>3.1042122636801839E-2</v>
      </c>
      <c r="BR93" s="133">
        <v>-5025.51</v>
      </c>
      <c r="BS93" s="133">
        <v>684574.14076680585</v>
      </c>
      <c r="BT93" s="133">
        <v>0</v>
      </c>
      <c r="BU93" s="133">
        <v>684574.14076680585</v>
      </c>
      <c r="BV93" s="133"/>
      <c r="BW93" s="133">
        <v>18532.480002677883</v>
      </c>
      <c r="BX93" s="133">
        <v>10093.619999999999</v>
      </c>
    </row>
    <row r="94" spans="1:76" x14ac:dyDescent="0.25">
      <c r="A94" s="302">
        <v>94</v>
      </c>
      <c r="B94" s="302">
        <v>426</v>
      </c>
      <c r="C94" s="324">
        <v>9353010</v>
      </c>
      <c r="D94" s="324" t="s">
        <v>1243</v>
      </c>
      <c r="E94" s="325">
        <v>233495</v>
      </c>
      <c r="F94" s="133">
        <v>0</v>
      </c>
      <c r="G94" s="133">
        <v>0</v>
      </c>
      <c r="H94" s="133">
        <v>2639.9999999999986</v>
      </c>
      <c r="I94" s="133">
        <v>0</v>
      </c>
      <c r="J94" s="133">
        <v>7565.934065934066</v>
      </c>
      <c r="K94" s="133">
        <v>0</v>
      </c>
      <c r="L94" s="133">
        <v>2999.9999999999977</v>
      </c>
      <c r="M94" s="133">
        <v>239.99999999999915</v>
      </c>
      <c r="N94" s="133">
        <v>0</v>
      </c>
      <c r="O94" s="133">
        <v>389.99999999999864</v>
      </c>
      <c r="P94" s="133">
        <v>0</v>
      </c>
      <c r="Q94" s="133">
        <v>0</v>
      </c>
      <c r="R94" s="133">
        <v>0</v>
      </c>
      <c r="S94" s="133">
        <v>0</v>
      </c>
      <c r="T94" s="133">
        <v>0</v>
      </c>
      <c r="U94" s="133">
        <v>0</v>
      </c>
      <c r="V94" s="133">
        <v>0</v>
      </c>
      <c r="W94" s="133">
        <v>0</v>
      </c>
      <c r="X94" s="133">
        <v>625.35714285714346</v>
      </c>
      <c r="Y94" s="133">
        <v>0</v>
      </c>
      <c r="Z94" s="133">
        <v>0</v>
      </c>
      <c r="AA94" s="133">
        <v>9178.7466101694954</v>
      </c>
      <c r="AB94" s="133">
        <v>0</v>
      </c>
      <c r="AC94" s="133">
        <v>0</v>
      </c>
      <c r="AD94" s="133">
        <v>0</v>
      </c>
      <c r="AE94" s="133">
        <v>110000</v>
      </c>
      <c r="AF94" s="133">
        <v>0</v>
      </c>
      <c r="AG94" s="133">
        <v>0</v>
      </c>
      <c r="AH94" s="133">
        <v>0</v>
      </c>
      <c r="AI94" s="133">
        <v>7748.44</v>
      </c>
      <c r="AJ94" s="133">
        <v>0</v>
      </c>
      <c r="AK94" s="133">
        <v>0</v>
      </c>
      <c r="AL94" s="133">
        <v>0</v>
      </c>
      <c r="AM94" s="133">
        <v>0</v>
      </c>
      <c r="AN94" s="133">
        <v>0</v>
      </c>
      <c r="AO94" s="133">
        <v>0</v>
      </c>
      <c r="AP94" s="133">
        <v>0</v>
      </c>
      <c r="AQ94" s="133">
        <v>0</v>
      </c>
      <c r="AR94" s="133">
        <v>233495</v>
      </c>
      <c r="AS94" s="133">
        <v>23640.0378189607</v>
      </c>
      <c r="AT94" s="326">
        <v>117748.44</v>
      </c>
      <c r="AU94" s="133">
        <v>26095.713643136525</v>
      </c>
      <c r="AV94" s="133">
        <v>374883.47781896067</v>
      </c>
      <c r="AW94" s="133">
        <v>374883.47781896067</v>
      </c>
      <c r="AX94" s="133">
        <v>0</v>
      </c>
      <c r="AY94" s="133">
        <v>367135.03781896067</v>
      </c>
      <c r="AZ94" s="327">
        <v>3300</v>
      </c>
      <c r="BA94" s="327">
        <v>280500</v>
      </c>
      <c r="BB94" s="133">
        <v>0</v>
      </c>
      <c r="BC94" s="326">
        <v>0</v>
      </c>
      <c r="BD94" s="326">
        <v>374883.47781896067</v>
      </c>
      <c r="BE94" s="327">
        <v>288248.44</v>
      </c>
      <c r="BF94" s="133">
        <v>170500</v>
      </c>
      <c r="BG94" s="133">
        <v>257135.03781896067</v>
      </c>
      <c r="BH94" s="133">
        <v>3025.1180919877725</v>
      </c>
      <c r="BI94" s="133">
        <v>2971.3516946236564</v>
      </c>
      <c r="BJ94" s="328">
        <v>1.8094928803413148E-2</v>
      </c>
      <c r="BK94" s="328">
        <v>-4.2877526153422153E-3</v>
      </c>
      <c r="BL94" s="133">
        <v>-1082.935784976549</v>
      </c>
      <c r="BM94" s="133">
        <v>373800.54203398415</v>
      </c>
      <c r="BN94" s="133">
        <v>4306.4953180468719</v>
      </c>
      <c r="BO94" s="133" t="s">
        <v>1228</v>
      </c>
      <c r="BP94" s="133">
        <v>4397.653435693931</v>
      </c>
      <c r="BQ94" s="328">
        <v>4.1642261741670294E-2</v>
      </c>
      <c r="BR94" s="133">
        <v>-2260.15</v>
      </c>
      <c r="BS94" s="133">
        <v>371540.39203398413</v>
      </c>
      <c r="BT94" s="133">
        <v>0</v>
      </c>
      <c r="BU94" s="133">
        <v>371540.39203398413</v>
      </c>
      <c r="BV94" s="133"/>
      <c r="BW94" s="133">
        <v>21539.843827988778</v>
      </c>
      <c r="BX94" s="133">
        <v>4312.71</v>
      </c>
    </row>
    <row r="95" spans="1:76" x14ac:dyDescent="0.25">
      <c r="A95" s="302">
        <v>95</v>
      </c>
      <c r="B95" s="302">
        <v>430</v>
      </c>
      <c r="C95" s="324">
        <v>9353013</v>
      </c>
      <c r="D95" s="324" t="s">
        <v>1244</v>
      </c>
      <c r="E95" s="325">
        <v>189543</v>
      </c>
      <c r="F95" s="133">
        <v>0</v>
      </c>
      <c r="G95" s="133">
        <v>0</v>
      </c>
      <c r="H95" s="133">
        <v>2639.9999999999991</v>
      </c>
      <c r="I95" s="133">
        <v>0</v>
      </c>
      <c r="J95" s="133">
        <v>9744.9230769230762</v>
      </c>
      <c r="K95" s="133">
        <v>0</v>
      </c>
      <c r="L95" s="133">
        <v>0</v>
      </c>
      <c r="M95" s="133">
        <v>0</v>
      </c>
      <c r="N95" s="133">
        <v>0</v>
      </c>
      <c r="O95" s="133">
        <v>0</v>
      </c>
      <c r="P95" s="133">
        <v>0</v>
      </c>
      <c r="Q95" s="133">
        <v>0</v>
      </c>
      <c r="R95" s="133">
        <v>0</v>
      </c>
      <c r="S95" s="133">
        <v>0</v>
      </c>
      <c r="T95" s="133">
        <v>0</v>
      </c>
      <c r="U95" s="133">
        <v>0</v>
      </c>
      <c r="V95" s="133">
        <v>0</v>
      </c>
      <c r="W95" s="133">
        <v>0</v>
      </c>
      <c r="X95" s="133">
        <v>0</v>
      </c>
      <c r="Y95" s="133">
        <v>0</v>
      </c>
      <c r="Z95" s="133">
        <v>0</v>
      </c>
      <c r="AA95" s="133">
        <v>17211.820782554918</v>
      </c>
      <c r="AB95" s="133">
        <v>0</v>
      </c>
      <c r="AC95" s="133">
        <v>0</v>
      </c>
      <c r="AD95" s="133">
        <v>0</v>
      </c>
      <c r="AE95" s="133">
        <v>110000</v>
      </c>
      <c r="AF95" s="133">
        <v>13484.646194926569</v>
      </c>
      <c r="AG95" s="133">
        <v>0</v>
      </c>
      <c r="AH95" s="133">
        <v>0</v>
      </c>
      <c r="AI95" s="133">
        <v>4362.08</v>
      </c>
      <c r="AJ95" s="133">
        <v>0</v>
      </c>
      <c r="AK95" s="133">
        <v>0</v>
      </c>
      <c r="AL95" s="133">
        <v>0</v>
      </c>
      <c r="AM95" s="133">
        <v>0</v>
      </c>
      <c r="AN95" s="133">
        <v>0</v>
      </c>
      <c r="AO95" s="133">
        <v>0</v>
      </c>
      <c r="AP95" s="133">
        <v>0</v>
      </c>
      <c r="AQ95" s="133">
        <v>0</v>
      </c>
      <c r="AR95" s="133">
        <v>189543</v>
      </c>
      <c r="AS95" s="133">
        <v>29596.743859477992</v>
      </c>
      <c r="AT95" s="326">
        <v>127846.72619492657</v>
      </c>
      <c r="AU95" s="133">
        <v>33403.282321016457</v>
      </c>
      <c r="AV95" s="133">
        <v>346986.47005440458</v>
      </c>
      <c r="AW95" s="133">
        <v>346986.47005440458</v>
      </c>
      <c r="AX95" s="133">
        <v>0</v>
      </c>
      <c r="AY95" s="133">
        <v>342624.39005440456</v>
      </c>
      <c r="AZ95" s="327">
        <v>3300</v>
      </c>
      <c r="BA95" s="327">
        <v>227700</v>
      </c>
      <c r="BB95" s="133">
        <v>0</v>
      </c>
      <c r="BC95" s="326">
        <v>0</v>
      </c>
      <c r="BD95" s="326">
        <v>346986.47005440458</v>
      </c>
      <c r="BE95" s="327">
        <v>232062.07999999999</v>
      </c>
      <c r="BF95" s="133">
        <v>104215.35380507342</v>
      </c>
      <c r="BG95" s="133">
        <v>219139.74385947801</v>
      </c>
      <c r="BH95" s="133">
        <v>3175.938316804029</v>
      </c>
      <c r="BI95" s="133">
        <v>2976.4004250792723</v>
      </c>
      <c r="BJ95" s="328">
        <v>6.7040002428249312E-2</v>
      </c>
      <c r="BK95" s="328">
        <v>-1.5885718527395044E-2</v>
      </c>
      <c r="BL95" s="133">
        <v>-3262.4758970563512</v>
      </c>
      <c r="BM95" s="133">
        <v>343723.99415734824</v>
      </c>
      <c r="BN95" s="133">
        <v>4918.2886109760611</v>
      </c>
      <c r="BO95" s="133" t="s">
        <v>1228</v>
      </c>
      <c r="BP95" s="133">
        <v>4981.5071617006988</v>
      </c>
      <c r="BQ95" s="328">
        <v>4.087239638776996E-3</v>
      </c>
      <c r="BR95" s="133">
        <v>-1834.71</v>
      </c>
      <c r="BS95" s="133">
        <v>341889.28415734821</v>
      </c>
      <c r="BT95" s="133">
        <v>0</v>
      </c>
      <c r="BU95" s="133">
        <v>341889.28415734821</v>
      </c>
      <c r="BV95" s="133"/>
      <c r="BW95" s="133">
        <v>5530.858681635058</v>
      </c>
      <c r="BX95" s="133">
        <v>5863.4400000000005</v>
      </c>
    </row>
    <row r="96" spans="1:76" x14ac:dyDescent="0.25">
      <c r="A96" s="302">
        <v>96</v>
      </c>
      <c r="B96" s="302">
        <v>224</v>
      </c>
      <c r="C96" s="324">
        <v>9353020</v>
      </c>
      <c r="D96" s="324" t="s">
        <v>1245</v>
      </c>
      <c r="E96" s="325">
        <v>192290</v>
      </c>
      <c r="F96" s="133">
        <v>0</v>
      </c>
      <c r="G96" s="133">
        <v>0</v>
      </c>
      <c r="H96" s="133">
        <v>440.0000000000004</v>
      </c>
      <c r="I96" s="133">
        <v>0</v>
      </c>
      <c r="J96" s="133">
        <v>1512.0000000000002</v>
      </c>
      <c r="K96" s="133">
        <v>0</v>
      </c>
      <c r="L96" s="133">
        <v>0</v>
      </c>
      <c r="M96" s="133">
        <v>0</v>
      </c>
      <c r="N96" s="133">
        <v>0</v>
      </c>
      <c r="O96" s="133">
        <v>0</v>
      </c>
      <c r="P96" s="133">
        <v>0</v>
      </c>
      <c r="Q96" s="133">
        <v>0</v>
      </c>
      <c r="R96" s="133">
        <v>0</v>
      </c>
      <c r="S96" s="133">
        <v>0</v>
      </c>
      <c r="T96" s="133">
        <v>0</v>
      </c>
      <c r="U96" s="133">
        <v>0</v>
      </c>
      <c r="V96" s="133">
        <v>0</v>
      </c>
      <c r="W96" s="133">
        <v>0</v>
      </c>
      <c r="X96" s="133">
        <v>0</v>
      </c>
      <c r="Y96" s="133">
        <v>0</v>
      </c>
      <c r="Z96" s="133">
        <v>0</v>
      </c>
      <c r="AA96" s="133">
        <v>12456.986718749989</v>
      </c>
      <c r="AB96" s="133">
        <v>0</v>
      </c>
      <c r="AC96" s="133">
        <v>0</v>
      </c>
      <c r="AD96" s="133">
        <v>0</v>
      </c>
      <c r="AE96" s="133">
        <v>110000</v>
      </c>
      <c r="AF96" s="133">
        <v>0</v>
      </c>
      <c r="AG96" s="133">
        <v>0</v>
      </c>
      <c r="AH96" s="133">
        <v>0</v>
      </c>
      <c r="AI96" s="133">
        <v>7030.99</v>
      </c>
      <c r="AJ96" s="133">
        <v>0</v>
      </c>
      <c r="AK96" s="133">
        <v>0</v>
      </c>
      <c r="AL96" s="133">
        <v>0</v>
      </c>
      <c r="AM96" s="133">
        <v>0</v>
      </c>
      <c r="AN96" s="133">
        <v>7656</v>
      </c>
      <c r="AO96" s="133">
        <v>0</v>
      </c>
      <c r="AP96" s="133">
        <v>0</v>
      </c>
      <c r="AQ96" s="133">
        <v>0</v>
      </c>
      <c r="AR96" s="133">
        <v>192290</v>
      </c>
      <c r="AS96" s="133">
        <v>14408.986718749989</v>
      </c>
      <c r="AT96" s="326">
        <v>124686.99</v>
      </c>
      <c r="AU96" s="133">
        <v>23431.986718749991</v>
      </c>
      <c r="AV96" s="133">
        <v>331385.97671874997</v>
      </c>
      <c r="AW96" s="133">
        <v>331385.97671874997</v>
      </c>
      <c r="AX96" s="133">
        <v>0</v>
      </c>
      <c r="AY96" s="133">
        <v>324354.98671874998</v>
      </c>
      <c r="AZ96" s="327">
        <v>3300</v>
      </c>
      <c r="BA96" s="327">
        <v>231000</v>
      </c>
      <c r="BB96" s="133">
        <v>0</v>
      </c>
      <c r="BC96" s="326">
        <v>0</v>
      </c>
      <c r="BD96" s="326">
        <v>331385.97671874997</v>
      </c>
      <c r="BE96" s="327">
        <v>238030.99</v>
      </c>
      <c r="BF96" s="133">
        <v>120999.99999999999</v>
      </c>
      <c r="BG96" s="133">
        <v>214354.98671874998</v>
      </c>
      <c r="BH96" s="133">
        <v>3062.2140959821427</v>
      </c>
      <c r="BI96" s="133">
        <v>3015.2734917808216</v>
      </c>
      <c r="BJ96" s="328">
        <v>1.5567610808529994E-2</v>
      </c>
      <c r="BK96" s="328">
        <v>-3.6888823760562969E-3</v>
      </c>
      <c r="BL96" s="133">
        <v>-778.60924699740031</v>
      </c>
      <c r="BM96" s="133">
        <v>330607.36747175257</v>
      </c>
      <c r="BN96" s="133">
        <v>4622.5196781678942</v>
      </c>
      <c r="BO96" s="133" t="s">
        <v>1228</v>
      </c>
      <c r="BP96" s="133">
        <v>4722.9623924536081</v>
      </c>
      <c r="BQ96" s="328">
        <v>2.6645396308404568E-2</v>
      </c>
      <c r="BR96" s="133">
        <v>-1861.3</v>
      </c>
      <c r="BS96" s="133">
        <v>328746.06747175258</v>
      </c>
      <c r="BT96" s="133">
        <v>0</v>
      </c>
      <c r="BU96" s="133">
        <v>328746.06747175258</v>
      </c>
      <c r="BV96" s="133"/>
      <c r="BW96" s="133">
        <v>38510.538955725904</v>
      </c>
      <c r="BX96" s="133">
        <v>-345.53000000000247</v>
      </c>
    </row>
    <row r="97" spans="1:76" x14ac:dyDescent="0.25">
      <c r="A97" s="302">
        <v>97</v>
      </c>
      <c r="B97" s="302">
        <v>513</v>
      </c>
      <c r="C97" s="324">
        <v>9353026</v>
      </c>
      <c r="D97" s="324" t="s">
        <v>1246</v>
      </c>
      <c r="E97" s="325">
        <v>293929</v>
      </c>
      <c r="F97" s="133">
        <v>0</v>
      </c>
      <c r="G97" s="133">
        <v>0</v>
      </c>
      <c r="H97" s="133">
        <v>1760.000000000002</v>
      </c>
      <c r="I97" s="133">
        <v>0</v>
      </c>
      <c r="J97" s="133">
        <v>2432.8421052631579</v>
      </c>
      <c r="K97" s="133">
        <v>0</v>
      </c>
      <c r="L97" s="133">
        <v>800.00000000000091</v>
      </c>
      <c r="M97" s="133">
        <v>720.00000000000023</v>
      </c>
      <c r="N97" s="133">
        <v>0</v>
      </c>
      <c r="O97" s="133">
        <v>0</v>
      </c>
      <c r="P97" s="133">
        <v>0</v>
      </c>
      <c r="Q97" s="133">
        <v>0</v>
      </c>
      <c r="R97" s="133">
        <v>0</v>
      </c>
      <c r="S97" s="133">
        <v>0</v>
      </c>
      <c r="T97" s="133">
        <v>0</v>
      </c>
      <c r="U97" s="133">
        <v>0</v>
      </c>
      <c r="V97" s="133">
        <v>0</v>
      </c>
      <c r="W97" s="133">
        <v>0</v>
      </c>
      <c r="X97" s="133">
        <v>1857.471910112358</v>
      </c>
      <c r="Y97" s="133">
        <v>0</v>
      </c>
      <c r="Z97" s="133">
        <v>0</v>
      </c>
      <c r="AA97" s="133">
        <v>24762.538719101096</v>
      </c>
      <c r="AB97" s="133">
        <v>0</v>
      </c>
      <c r="AC97" s="133">
        <v>0</v>
      </c>
      <c r="AD97" s="133">
        <v>0</v>
      </c>
      <c r="AE97" s="133">
        <v>110000</v>
      </c>
      <c r="AF97" s="133">
        <v>7142.8571428571395</v>
      </c>
      <c r="AG97" s="133">
        <v>0</v>
      </c>
      <c r="AH97" s="133">
        <v>0</v>
      </c>
      <c r="AI97" s="133">
        <v>12480</v>
      </c>
      <c r="AJ97" s="133">
        <v>0</v>
      </c>
      <c r="AK97" s="133">
        <v>0</v>
      </c>
      <c r="AL97" s="133">
        <v>0</v>
      </c>
      <c r="AM97" s="133">
        <v>0</v>
      </c>
      <c r="AN97" s="133">
        <v>0</v>
      </c>
      <c r="AO97" s="133">
        <v>0</v>
      </c>
      <c r="AP97" s="133">
        <v>0</v>
      </c>
      <c r="AQ97" s="133">
        <v>0</v>
      </c>
      <c r="AR97" s="133">
        <v>293929</v>
      </c>
      <c r="AS97" s="133">
        <v>32332.852734476615</v>
      </c>
      <c r="AT97" s="326">
        <v>129622.85714285714</v>
      </c>
      <c r="AU97" s="133">
        <v>37617.959771732676</v>
      </c>
      <c r="AV97" s="133">
        <v>455884.70987733378</v>
      </c>
      <c r="AW97" s="133">
        <v>455884.70987733378</v>
      </c>
      <c r="AX97" s="133">
        <v>0</v>
      </c>
      <c r="AY97" s="133">
        <v>443404.70987733378</v>
      </c>
      <c r="AZ97" s="327">
        <v>3300</v>
      </c>
      <c r="BA97" s="327">
        <v>353100</v>
      </c>
      <c r="BB97" s="133">
        <v>0</v>
      </c>
      <c r="BC97" s="326">
        <v>0</v>
      </c>
      <c r="BD97" s="326">
        <v>455884.70987733378</v>
      </c>
      <c r="BE97" s="327">
        <v>365580</v>
      </c>
      <c r="BF97" s="133">
        <v>235957.14285714284</v>
      </c>
      <c r="BG97" s="133">
        <v>326261.85273447662</v>
      </c>
      <c r="BH97" s="133">
        <v>3049.1761937801552</v>
      </c>
      <c r="BI97" s="133">
        <v>3175.7502628279885</v>
      </c>
      <c r="BJ97" s="328">
        <v>-3.9856430314869837E-2</v>
      </c>
      <c r="BK97" s="328">
        <v>2.4856430314869837E-2</v>
      </c>
      <c r="BL97" s="133">
        <v>8446.3462162792403</v>
      </c>
      <c r="BM97" s="133">
        <v>464331.05609361304</v>
      </c>
      <c r="BN97" s="133">
        <v>4222.9070662954491</v>
      </c>
      <c r="BO97" s="133" t="s">
        <v>1228</v>
      </c>
      <c r="BP97" s="133">
        <v>4339.5425803141407</v>
      </c>
      <c r="BQ97" s="328">
        <v>-2.3168654626535057E-2</v>
      </c>
      <c r="BR97" s="133">
        <v>-2845.13</v>
      </c>
      <c r="BS97" s="133">
        <v>461485.92609361303</v>
      </c>
      <c r="BT97" s="133">
        <v>0</v>
      </c>
      <c r="BU97" s="133">
        <v>461485.92609361303</v>
      </c>
      <c r="BV97" s="133"/>
      <c r="BW97" s="133">
        <v>-10390.739999999976</v>
      </c>
      <c r="BX97" s="133">
        <v>10391</v>
      </c>
    </row>
    <row r="98" spans="1:76" x14ac:dyDescent="0.25">
      <c r="A98" s="302">
        <v>98</v>
      </c>
      <c r="B98" s="302">
        <v>445</v>
      </c>
      <c r="C98" s="324">
        <v>9353027</v>
      </c>
      <c r="D98" s="324" t="s">
        <v>1247</v>
      </c>
      <c r="E98" s="325">
        <v>483472</v>
      </c>
      <c r="F98" s="133">
        <v>0</v>
      </c>
      <c r="G98" s="133">
        <v>0</v>
      </c>
      <c r="H98" s="133">
        <v>7480.0000000000018</v>
      </c>
      <c r="I98" s="133">
        <v>0</v>
      </c>
      <c r="J98" s="133">
        <v>19946.666666666668</v>
      </c>
      <c r="K98" s="133">
        <v>0</v>
      </c>
      <c r="L98" s="133">
        <v>804.57142857143003</v>
      </c>
      <c r="M98" s="133">
        <v>1689.6</v>
      </c>
      <c r="N98" s="133">
        <v>24619.885714285745</v>
      </c>
      <c r="O98" s="133">
        <v>392.22857142857112</v>
      </c>
      <c r="P98" s="133">
        <v>0</v>
      </c>
      <c r="Q98" s="133">
        <v>0</v>
      </c>
      <c r="R98" s="133">
        <v>0</v>
      </c>
      <c r="S98" s="133">
        <v>0</v>
      </c>
      <c r="T98" s="133">
        <v>0</v>
      </c>
      <c r="U98" s="133">
        <v>0</v>
      </c>
      <c r="V98" s="133">
        <v>0</v>
      </c>
      <c r="W98" s="133">
        <v>0</v>
      </c>
      <c r="X98" s="133">
        <v>1224.8648648648639</v>
      </c>
      <c r="Y98" s="133">
        <v>0</v>
      </c>
      <c r="Z98" s="133">
        <v>0</v>
      </c>
      <c r="AA98" s="133">
        <v>37365.428871224147</v>
      </c>
      <c r="AB98" s="133">
        <v>0</v>
      </c>
      <c r="AC98" s="133">
        <v>0</v>
      </c>
      <c r="AD98" s="133">
        <v>0</v>
      </c>
      <c r="AE98" s="133">
        <v>110000</v>
      </c>
      <c r="AF98" s="133">
        <v>0</v>
      </c>
      <c r="AG98" s="133">
        <v>0</v>
      </c>
      <c r="AH98" s="133">
        <v>0</v>
      </c>
      <c r="AI98" s="133">
        <v>7235.01</v>
      </c>
      <c r="AJ98" s="133">
        <v>0</v>
      </c>
      <c r="AK98" s="133">
        <v>0</v>
      </c>
      <c r="AL98" s="133">
        <v>0</v>
      </c>
      <c r="AM98" s="133">
        <v>0</v>
      </c>
      <c r="AN98" s="133">
        <v>0</v>
      </c>
      <c r="AO98" s="133">
        <v>0</v>
      </c>
      <c r="AP98" s="133">
        <v>0</v>
      </c>
      <c r="AQ98" s="133">
        <v>0</v>
      </c>
      <c r="AR98" s="133">
        <v>483472</v>
      </c>
      <c r="AS98" s="133">
        <v>93523.246117041417</v>
      </c>
      <c r="AT98" s="326">
        <v>117235.01</v>
      </c>
      <c r="AU98" s="133">
        <v>74830.905061700352</v>
      </c>
      <c r="AV98" s="133">
        <v>694230.25611704146</v>
      </c>
      <c r="AW98" s="133">
        <v>694230.25611704146</v>
      </c>
      <c r="AX98" s="133">
        <v>0</v>
      </c>
      <c r="AY98" s="133">
        <v>686995.24611704145</v>
      </c>
      <c r="AZ98" s="327">
        <v>3300</v>
      </c>
      <c r="BA98" s="327">
        <v>580800</v>
      </c>
      <c r="BB98" s="133">
        <v>0</v>
      </c>
      <c r="BC98" s="326">
        <v>0</v>
      </c>
      <c r="BD98" s="326">
        <v>694230.25611704146</v>
      </c>
      <c r="BE98" s="327">
        <v>588035.01</v>
      </c>
      <c r="BF98" s="133">
        <v>470800</v>
      </c>
      <c r="BG98" s="133">
        <v>576995.24611704145</v>
      </c>
      <c r="BH98" s="133">
        <v>3278.3820802104628</v>
      </c>
      <c r="BI98" s="133">
        <v>3078.8731849056599</v>
      </c>
      <c r="BJ98" s="328">
        <v>6.4799322129571943E-2</v>
      </c>
      <c r="BK98" s="328">
        <v>-1.5354769612636812E-2</v>
      </c>
      <c r="BL98" s="133">
        <v>-8320.4683620523065</v>
      </c>
      <c r="BM98" s="133">
        <v>685909.78775498911</v>
      </c>
      <c r="BN98" s="133">
        <v>3856.106691789711</v>
      </c>
      <c r="BO98" s="133" t="s">
        <v>1228</v>
      </c>
      <c r="BP98" s="133">
        <v>3897.2147031533473</v>
      </c>
      <c r="BQ98" s="328">
        <v>2.6525945571866938E-2</v>
      </c>
      <c r="BR98" s="133">
        <v>-4679.84</v>
      </c>
      <c r="BS98" s="133">
        <v>681229.94775498915</v>
      </c>
      <c r="BT98" s="133">
        <v>0</v>
      </c>
      <c r="BU98" s="133">
        <v>681229.94775498915</v>
      </c>
      <c r="BV98" s="133"/>
      <c r="BW98" s="133">
        <v>45542.348204568028</v>
      </c>
      <c r="BX98" s="133">
        <v>9111.9899999999925</v>
      </c>
    </row>
    <row r="99" spans="1:76" x14ac:dyDescent="0.25">
      <c r="A99" s="302">
        <v>99</v>
      </c>
      <c r="B99" s="302">
        <v>446</v>
      </c>
      <c r="C99" s="324">
        <v>9353028</v>
      </c>
      <c r="D99" s="324" t="s">
        <v>1248</v>
      </c>
      <c r="E99" s="325">
        <v>395568</v>
      </c>
      <c r="F99" s="133">
        <v>0</v>
      </c>
      <c r="G99" s="133">
        <v>0</v>
      </c>
      <c r="H99" s="133">
        <v>5279.9999999999973</v>
      </c>
      <c r="I99" s="133">
        <v>0</v>
      </c>
      <c r="J99" s="133">
        <v>13389.139072847682</v>
      </c>
      <c r="K99" s="133">
        <v>0</v>
      </c>
      <c r="L99" s="133">
        <v>199.99999999999986</v>
      </c>
      <c r="M99" s="133">
        <v>0</v>
      </c>
      <c r="N99" s="133">
        <v>359.99999999999977</v>
      </c>
      <c r="O99" s="133">
        <v>0</v>
      </c>
      <c r="P99" s="133">
        <v>0</v>
      </c>
      <c r="Q99" s="133">
        <v>0</v>
      </c>
      <c r="R99" s="133">
        <v>0</v>
      </c>
      <c r="S99" s="133">
        <v>0</v>
      </c>
      <c r="T99" s="133">
        <v>0</v>
      </c>
      <c r="U99" s="133">
        <v>0</v>
      </c>
      <c r="V99" s="133">
        <v>0</v>
      </c>
      <c r="W99" s="133">
        <v>0</v>
      </c>
      <c r="X99" s="133">
        <v>593.28000000000009</v>
      </c>
      <c r="Y99" s="133">
        <v>0</v>
      </c>
      <c r="Z99" s="133">
        <v>0</v>
      </c>
      <c r="AA99" s="133">
        <v>28231.982561584144</v>
      </c>
      <c r="AB99" s="133">
        <v>0</v>
      </c>
      <c r="AC99" s="133">
        <v>0</v>
      </c>
      <c r="AD99" s="133">
        <v>0</v>
      </c>
      <c r="AE99" s="133">
        <v>110000</v>
      </c>
      <c r="AF99" s="133">
        <v>967.95727636848903</v>
      </c>
      <c r="AG99" s="133">
        <v>0</v>
      </c>
      <c r="AH99" s="133">
        <v>0</v>
      </c>
      <c r="AI99" s="133">
        <v>9914.3700000000008</v>
      </c>
      <c r="AJ99" s="133">
        <v>0</v>
      </c>
      <c r="AK99" s="133">
        <v>0</v>
      </c>
      <c r="AL99" s="133">
        <v>0</v>
      </c>
      <c r="AM99" s="133">
        <v>0</v>
      </c>
      <c r="AN99" s="133">
        <v>0</v>
      </c>
      <c r="AO99" s="133">
        <v>0</v>
      </c>
      <c r="AP99" s="133">
        <v>0</v>
      </c>
      <c r="AQ99" s="133">
        <v>0</v>
      </c>
      <c r="AR99" s="133">
        <v>395568</v>
      </c>
      <c r="AS99" s="133">
        <v>48054.401634431822</v>
      </c>
      <c r="AT99" s="326">
        <v>120882.32727636848</v>
      </c>
      <c r="AU99" s="133">
        <v>47845.552098007982</v>
      </c>
      <c r="AV99" s="133">
        <v>564504.7289108003</v>
      </c>
      <c r="AW99" s="133">
        <v>564504.7289108003</v>
      </c>
      <c r="AX99" s="133">
        <v>0</v>
      </c>
      <c r="AY99" s="133">
        <v>554590.35891080031</v>
      </c>
      <c r="AZ99" s="327">
        <v>3300</v>
      </c>
      <c r="BA99" s="327">
        <v>475200</v>
      </c>
      <c r="BB99" s="133">
        <v>0</v>
      </c>
      <c r="BC99" s="326">
        <v>0</v>
      </c>
      <c r="BD99" s="326">
        <v>564504.7289108003</v>
      </c>
      <c r="BE99" s="327">
        <v>485114.37</v>
      </c>
      <c r="BF99" s="133">
        <v>364232.04272363149</v>
      </c>
      <c r="BG99" s="133">
        <v>443622.40163443179</v>
      </c>
      <c r="BH99" s="133">
        <v>3080.7111224613318</v>
      </c>
      <c r="BI99" s="133">
        <v>2941.339796865997</v>
      </c>
      <c r="BJ99" s="328">
        <v>4.7383619445748919E-2</v>
      </c>
      <c r="BK99" s="328">
        <v>-1.122796560352133E-2</v>
      </c>
      <c r="BL99" s="133">
        <v>-4755.6377377170957</v>
      </c>
      <c r="BM99" s="133">
        <v>559749.09117308317</v>
      </c>
      <c r="BN99" s="133">
        <v>3818.2966748130775</v>
      </c>
      <c r="BO99" s="133" t="s">
        <v>1228</v>
      </c>
      <c r="BP99" s="133">
        <v>3887.146466479744</v>
      </c>
      <c r="BQ99" s="328">
        <v>4.5874163948237623E-2</v>
      </c>
      <c r="BR99" s="133">
        <v>-3828.96</v>
      </c>
      <c r="BS99" s="133">
        <v>555920.13117308321</v>
      </c>
      <c r="BT99" s="133">
        <v>0</v>
      </c>
      <c r="BU99" s="133">
        <v>555920.13117308321</v>
      </c>
      <c r="BV99" s="133"/>
      <c r="BW99" s="133">
        <v>78015.865172591235</v>
      </c>
      <c r="BX99" s="133">
        <v>6715.6099999999988</v>
      </c>
    </row>
    <row r="100" spans="1:76" x14ac:dyDescent="0.25">
      <c r="A100" s="302">
        <v>100</v>
      </c>
      <c r="B100" s="302">
        <v>457</v>
      </c>
      <c r="C100" s="324">
        <v>9353036</v>
      </c>
      <c r="D100" s="324" t="s">
        <v>1249</v>
      </c>
      <c r="E100" s="325">
        <v>469737</v>
      </c>
      <c r="F100" s="133">
        <v>0</v>
      </c>
      <c r="G100" s="133">
        <v>0</v>
      </c>
      <c r="H100" s="133">
        <v>5279.9999999999973</v>
      </c>
      <c r="I100" s="133">
        <v>0</v>
      </c>
      <c r="J100" s="133">
        <v>9234</v>
      </c>
      <c r="K100" s="133">
        <v>0</v>
      </c>
      <c r="L100" s="133">
        <v>200.00000000000006</v>
      </c>
      <c r="M100" s="133">
        <v>479.99999999999841</v>
      </c>
      <c r="N100" s="133">
        <v>1440.0000000000014</v>
      </c>
      <c r="O100" s="133">
        <v>0</v>
      </c>
      <c r="P100" s="133">
        <v>0</v>
      </c>
      <c r="Q100" s="133">
        <v>0</v>
      </c>
      <c r="R100" s="133">
        <v>0</v>
      </c>
      <c r="S100" s="133">
        <v>0</v>
      </c>
      <c r="T100" s="133">
        <v>0</v>
      </c>
      <c r="U100" s="133">
        <v>0</v>
      </c>
      <c r="V100" s="133">
        <v>0</v>
      </c>
      <c r="W100" s="133">
        <v>0</v>
      </c>
      <c r="X100" s="133">
        <v>629.03571428571399</v>
      </c>
      <c r="Y100" s="133">
        <v>0</v>
      </c>
      <c r="Z100" s="133">
        <v>0</v>
      </c>
      <c r="AA100" s="133">
        <v>38543.887677272687</v>
      </c>
      <c r="AB100" s="133">
        <v>0</v>
      </c>
      <c r="AC100" s="133">
        <v>0</v>
      </c>
      <c r="AD100" s="133">
        <v>0</v>
      </c>
      <c r="AE100" s="133">
        <v>110000</v>
      </c>
      <c r="AF100" s="133">
        <v>0</v>
      </c>
      <c r="AG100" s="133">
        <v>0</v>
      </c>
      <c r="AH100" s="133">
        <v>0</v>
      </c>
      <c r="AI100" s="133">
        <v>16320</v>
      </c>
      <c r="AJ100" s="133">
        <v>0</v>
      </c>
      <c r="AK100" s="133">
        <v>0</v>
      </c>
      <c r="AL100" s="133">
        <v>0</v>
      </c>
      <c r="AM100" s="133">
        <v>0</v>
      </c>
      <c r="AN100" s="133">
        <v>0</v>
      </c>
      <c r="AO100" s="133">
        <v>0</v>
      </c>
      <c r="AP100" s="133">
        <v>0</v>
      </c>
      <c r="AQ100" s="133">
        <v>0</v>
      </c>
      <c r="AR100" s="133">
        <v>469737</v>
      </c>
      <c r="AS100" s="133">
        <v>55806.923391558397</v>
      </c>
      <c r="AT100" s="326">
        <v>126320</v>
      </c>
      <c r="AU100" s="133">
        <v>56859.887677272687</v>
      </c>
      <c r="AV100" s="133">
        <v>651863.92339155835</v>
      </c>
      <c r="AW100" s="133">
        <v>651863.92339155846</v>
      </c>
      <c r="AX100" s="133">
        <v>0</v>
      </c>
      <c r="AY100" s="133">
        <v>635543.92339155835</v>
      </c>
      <c r="AZ100" s="327">
        <v>3300</v>
      </c>
      <c r="BA100" s="327">
        <v>564300</v>
      </c>
      <c r="BB100" s="133">
        <v>0</v>
      </c>
      <c r="BC100" s="326">
        <v>0</v>
      </c>
      <c r="BD100" s="326">
        <v>651863.92339155835</v>
      </c>
      <c r="BE100" s="327">
        <v>580620</v>
      </c>
      <c r="BF100" s="133">
        <v>454300</v>
      </c>
      <c r="BG100" s="133">
        <v>525543.92339155835</v>
      </c>
      <c r="BH100" s="133">
        <v>3073.3562771436159</v>
      </c>
      <c r="BI100" s="133">
        <v>2984.4365056249999</v>
      </c>
      <c r="BJ100" s="328">
        <v>2.9794492645771487E-2</v>
      </c>
      <c r="BK100" s="328">
        <v>-7.0600672239508368E-3</v>
      </c>
      <c r="BL100" s="133">
        <v>-3603.0251227606486</v>
      </c>
      <c r="BM100" s="133">
        <v>648260.89826879767</v>
      </c>
      <c r="BN100" s="133">
        <v>3695.5608085894601</v>
      </c>
      <c r="BO100" s="133" t="s">
        <v>1228</v>
      </c>
      <c r="BP100" s="133">
        <v>3790.9994050806881</v>
      </c>
      <c r="BQ100" s="328">
        <v>1.0187587387570973E-2</v>
      </c>
      <c r="BR100" s="133">
        <v>-4546.8900000000003</v>
      </c>
      <c r="BS100" s="133">
        <v>643714.00826879765</v>
      </c>
      <c r="BT100" s="133">
        <v>0</v>
      </c>
      <c r="BU100" s="133">
        <v>643714.00826879765</v>
      </c>
      <c r="BV100" s="133"/>
      <c r="BW100" s="133">
        <v>3770.4571702592075</v>
      </c>
      <c r="BX100" s="133">
        <v>-370.01000000000022</v>
      </c>
    </row>
    <row r="101" spans="1:76" x14ac:dyDescent="0.25">
      <c r="A101" s="302">
        <v>101</v>
      </c>
      <c r="B101" s="302">
        <v>458</v>
      </c>
      <c r="C101" s="324">
        <v>9353037</v>
      </c>
      <c r="D101" s="324" t="s">
        <v>1250</v>
      </c>
      <c r="E101" s="325">
        <v>266459</v>
      </c>
      <c r="F101" s="133">
        <v>0</v>
      </c>
      <c r="G101" s="133">
        <v>0</v>
      </c>
      <c r="H101" s="133">
        <v>2640.0000000000009</v>
      </c>
      <c r="I101" s="133">
        <v>0</v>
      </c>
      <c r="J101" s="133">
        <v>7020</v>
      </c>
      <c r="K101" s="133">
        <v>0</v>
      </c>
      <c r="L101" s="133">
        <v>404.16666666666606</v>
      </c>
      <c r="M101" s="133">
        <v>0</v>
      </c>
      <c r="N101" s="133">
        <v>0</v>
      </c>
      <c r="O101" s="133">
        <v>0</v>
      </c>
      <c r="P101" s="133">
        <v>0</v>
      </c>
      <c r="Q101" s="133">
        <v>0</v>
      </c>
      <c r="R101" s="133">
        <v>0</v>
      </c>
      <c r="S101" s="133">
        <v>0</v>
      </c>
      <c r="T101" s="133">
        <v>0</v>
      </c>
      <c r="U101" s="133">
        <v>0</v>
      </c>
      <c r="V101" s="133">
        <v>0</v>
      </c>
      <c r="W101" s="133">
        <v>0</v>
      </c>
      <c r="X101" s="133">
        <v>1805.6024096385534</v>
      </c>
      <c r="Y101" s="133">
        <v>0</v>
      </c>
      <c r="Z101" s="133">
        <v>0</v>
      </c>
      <c r="AA101" s="133">
        <v>19025.849963855417</v>
      </c>
      <c r="AB101" s="133">
        <v>0</v>
      </c>
      <c r="AC101" s="133">
        <v>0</v>
      </c>
      <c r="AD101" s="133">
        <v>0</v>
      </c>
      <c r="AE101" s="133">
        <v>110000</v>
      </c>
      <c r="AF101" s="133">
        <v>0</v>
      </c>
      <c r="AG101" s="133">
        <v>0</v>
      </c>
      <c r="AH101" s="133">
        <v>0</v>
      </c>
      <c r="AI101" s="133">
        <v>8065.93</v>
      </c>
      <c r="AJ101" s="133">
        <v>0</v>
      </c>
      <c r="AK101" s="133">
        <v>0</v>
      </c>
      <c r="AL101" s="133">
        <v>0</v>
      </c>
      <c r="AM101" s="133">
        <v>0</v>
      </c>
      <c r="AN101" s="133">
        <v>0</v>
      </c>
      <c r="AO101" s="133">
        <v>0</v>
      </c>
      <c r="AP101" s="133">
        <v>0</v>
      </c>
      <c r="AQ101" s="133">
        <v>0</v>
      </c>
      <c r="AR101" s="133">
        <v>266459</v>
      </c>
      <c r="AS101" s="133">
        <v>30895.619040160636</v>
      </c>
      <c r="AT101" s="326">
        <v>118065.93</v>
      </c>
      <c r="AU101" s="133">
        <v>34056.933297188749</v>
      </c>
      <c r="AV101" s="133">
        <v>415420.54904016061</v>
      </c>
      <c r="AW101" s="133">
        <v>415420.54904016067</v>
      </c>
      <c r="AX101" s="133">
        <v>0</v>
      </c>
      <c r="AY101" s="133">
        <v>407354.61904016061</v>
      </c>
      <c r="AZ101" s="327">
        <v>3300</v>
      </c>
      <c r="BA101" s="327">
        <v>320100</v>
      </c>
      <c r="BB101" s="133">
        <v>0</v>
      </c>
      <c r="BC101" s="326">
        <v>0</v>
      </c>
      <c r="BD101" s="326">
        <v>415420.54904016061</v>
      </c>
      <c r="BE101" s="327">
        <v>328165.93</v>
      </c>
      <c r="BF101" s="133">
        <v>210100</v>
      </c>
      <c r="BG101" s="133">
        <v>297354.61904016061</v>
      </c>
      <c r="BH101" s="133">
        <v>3065.5115364965013</v>
      </c>
      <c r="BI101" s="133">
        <v>2961.0908288659793</v>
      </c>
      <c r="BJ101" s="328">
        <v>3.5264270387312766E-2</v>
      </c>
      <c r="BK101" s="328">
        <v>-8.3561791938531679E-3</v>
      </c>
      <c r="BL101" s="133">
        <v>-2400.1103408020949</v>
      </c>
      <c r="BM101" s="133">
        <v>413020.43869935849</v>
      </c>
      <c r="BN101" s="133">
        <v>4174.7887494779225</v>
      </c>
      <c r="BO101" s="133" t="s">
        <v>1228</v>
      </c>
      <c r="BP101" s="133">
        <v>4257.9426670036955</v>
      </c>
      <c r="BQ101" s="328">
        <v>2.5316870015001269E-2</v>
      </c>
      <c r="BR101" s="133">
        <v>-2579.23</v>
      </c>
      <c r="BS101" s="133">
        <v>410441.20869935851</v>
      </c>
      <c r="BT101" s="133">
        <v>0</v>
      </c>
      <c r="BU101" s="133">
        <v>410441.20869935851</v>
      </c>
      <c r="BV101" s="133"/>
      <c r="BW101" s="133">
        <v>40730.997842705285</v>
      </c>
      <c r="BX101" s="133">
        <v>18814.739999999998</v>
      </c>
    </row>
    <row r="102" spans="1:76" x14ac:dyDescent="0.25">
      <c r="A102" s="302">
        <v>102</v>
      </c>
      <c r="B102" s="302">
        <v>308</v>
      </c>
      <c r="C102" s="324">
        <v>9353042</v>
      </c>
      <c r="D102" s="324" t="s">
        <v>1251</v>
      </c>
      <c r="E102" s="325">
        <v>211519</v>
      </c>
      <c r="F102" s="133">
        <v>0</v>
      </c>
      <c r="G102" s="133">
        <v>0</v>
      </c>
      <c r="H102" s="133">
        <v>2199.9999999999986</v>
      </c>
      <c r="I102" s="133">
        <v>0</v>
      </c>
      <c r="J102" s="133">
        <v>2847.9452054794515</v>
      </c>
      <c r="K102" s="133">
        <v>0</v>
      </c>
      <c r="L102" s="133">
        <v>208.1081081081079</v>
      </c>
      <c r="M102" s="133">
        <v>0</v>
      </c>
      <c r="N102" s="133">
        <v>0</v>
      </c>
      <c r="O102" s="133">
        <v>0</v>
      </c>
      <c r="P102" s="133">
        <v>0</v>
      </c>
      <c r="Q102" s="133">
        <v>0</v>
      </c>
      <c r="R102" s="133">
        <v>0</v>
      </c>
      <c r="S102" s="133">
        <v>0</v>
      </c>
      <c r="T102" s="133">
        <v>0</v>
      </c>
      <c r="U102" s="133">
        <v>0</v>
      </c>
      <c r="V102" s="133">
        <v>0</v>
      </c>
      <c r="W102" s="133">
        <v>0</v>
      </c>
      <c r="X102" s="133">
        <v>619.609375</v>
      </c>
      <c r="Y102" s="133">
        <v>0</v>
      </c>
      <c r="Z102" s="133">
        <v>0</v>
      </c>
      <c r="AA102" s="133">
        <v>4697.5237132352941</v>
      </c>
      <c r="AB102" s="133">
        <v>0</v>
      </c>
      <c r="AC102" s="133">
        <v>0</v>
      </c>
      <c r="AD102" s="133">
        <v>0</v>
      </c>
      <c r="AE102" s="133">
        <v>110000</v>
      </c>
      <c r="AF102" s="133">
        <v>12149.532710280373</v>
      </c>
      <c r="AG102" s="133">
        <v>0</v>
      </c>
      <c r="AH102" s="133">
        <v>0</v>
      </c>
      <c r="AI102" s="133">
        <v>3041.98</v>
      </c>
      <c r="AJ102" s="133">
        <v>0</v>
      </c>
      <c r="AK102" s="133">
        <v>0</v>
      </c>
      <c r="AL102" s="133">
        <v>0</v>
      </c>
      <c r="AM102" s="133">
        <v>0</v>
      </c>
      <c r="AN102" s="133">
        <v>5022</v>
      </c>
      <c r="AO102" s="133">
        <v>0</v>
      </c>
      <c r="AP102" s="133">
        <v>0</v>
      </c>
      <c r="AQ102" s="133">
        <v>0</v>
      </c>
      <c r="AR102" s="133">
        <v>211519</v>
      </c>
      <c r="AS102" s="133">
        <v>10573.186401822852</v>
      </c>
      <c r="AT102" s="326">
        <v>130213.51271028037</v>
      </c>
      <c r="AU102" s="133">
        <v>17324.550370029072</v>
      </c>
      <c r="AV102" s="133">
        <v>352305.6991121032</v>
      </c>
      <c r="AW102" s="133">
        <v>352305.6991121032</v>
      </c>
      <c r="AX102" s="133">
        <v>0</v>
      </c>
      <c r="AY102" s="133">
        <v>349263.71911210322</v>
      </c>
      <c r="AZ102" s="327">
        <v>3300</v>
      </c>
      <c r="BA102" s="327">
        <v>254100</v>
      </c>
      <c r="BB102" s="133">
        <v>0</v>
      </c>
      <c r="BC102" s="326">
        <v>0</v>
      </c>
      <c r="BD102" s="326">
        <v>352305.6991121032</v>
      </c>
      <c r="BE102" s="327">
        <v>257141.98</v>
      </c>
      <c r="BF102" s="133">
        <v>131950.46728971964</v>
      </c>
      <c r="BG102" s="133">
        <v>227114.18640182281</v>
      </c>
      <c r="BH102" s="133">
        <v>2949.5348883353613</v>
      </c>
      <c r="BI102" s="133">
        <v>3002.6539127102806</v>
      </c>
      <c r="BJ102" s="328">
        <v>-1.7690691607869163E-2</v>
      </c>
      <c r="BK102" s="328">
        <v>2.6906916078691633E-3</v>
      </c>
      <c r="BL102" s="133">
        <v>622.09960768840949</v>
      </c>
      <c r="BM102" s="133">
        <v>352927.79871979164</v>
      </c>
      <c r="BN102" s="133">
        <v>4543.9716716856055</v>
      </c>
      <c r="BO102" s="133" t="s">
        <v>1228</v>
      </c>
      <c r="BP102" s="133">
        <v>4583.4779054518394</v>
      </c>
      <c r="BQ102" s="328">
        <v>-4.1706447119450596E-2</v>
      </c>
      <c r="BR102" s="133">
        <v>-2047.43</v>
      </c>
      <c r="BS102" s="133">
        <v>350880.36871979164</v>
      </c>
      <c r="BT102" s="133">
        <v>0</v>
      </c>
      <c r="BU102" s="133">
        <v>350880.36871979164</v>
      </c>
      <c r="BV102" s="133"/>
      <c r="BW102" s="133">
        <v>91493.258322746318</v>
      </c>
      <c r="BX102" s="133">
        <v>17584.25</v>
      </c>
    </row>
    <row r="103" spans="1:76" x14ac:dyDescent="0.25">
      <c r="A103" s="302">
        <v>103</v>
      </c>
      <c r="B103" s="302">
        <v>468</v>
      </c>
      <c r="C103" s="324">
        <v>9353043</v>
      </c>
      <c r="D103" s="324" t="s">
        <v>1252</v>
      </c>
      <c r="E103" s="325">
        <v>469737</v>
      </c>
      <c r="F103" s="133">
        <v>0</v>
      </c>
      <c r="G103" s="133">
        <v>0</v>
      </c>
      <c r="H103" s="133">
        <v>5279.9999999999973</v>
      </c>
      <c r="I103" s="133">
        <v>0</v>
      </c>
      <c r="J103" s="133">
        <v>10012.77108433735</v>
      </c>
      <c r="K103" s="133">
        <v>0</v>
      </c>
      <c r="L103" s="133">
        <v>800.00000000000068</v>
      </c>
      <c r="M103" s="133">
        <v>0</v>
      </c>
      <c r="N103" s="133">
        <v>360.00000000000006</v>
      </c>
      <c r="O103" s="133">
        <v>0</v>
      </c>
      <c r="P103" s="133">
        <v>0</v>
      </c>
      <c r="Q103" s="133">
        <v>0</v>
      </c>
      <c r="R103" s="133">
        <v>0</v>
      </c>
      <c r="S103" s="133">
        <v>0</v>
      </c>
      <c r="T103" s="133">
        <v>0</v>
      </c>
      <c r="U103" s="133">
        <v>0</v>
      </c>
      <c r="V103" s="133">
        <v>0</v>
      </c>
      <c r="W103" s="133">
        <v>0</v>
      </c>
      <c r="X103" s="133">
        <v>0</v>
      </c>
      <c r="Y103" s="133">
        <v>0</v>
      </c>
      <c r="Z103" s="133">
        <v>0</v>
      </c>
      <c r="AA103" s="133">
        <v>32926.971119810099</v>
      </c>
      <c r="AB103" s="133">
        <v>0</v>
      </c>
      <c r="AC103" s="133">
        <v>0</v>
      </c>
      <c r="AD103" s="133">
        <v>0</v>
      </c>
      <c r="AE103" s="133">
        <v>110000</v>
      </c>
      <c r="AF103" s="133">
        <v>0</v>
      </c>
      <c r="AG103" s="133">
        <v>0</v>
      </c>
      <c r="AH103" s="133">
        <v>0</v>
      </c>
      <c r="AI103" s="133">
        <v>14880</v>
      </c>
      <c r="AJ103" s="133">
        <v>0</v>
      </c>
      <c r="AK103" s="133">
        <v>0</v>
      </c>
      <c r="AL103" s="133">
        <v>0</v>
      </c>
      <c r="AM103" s="133">
        <v>0</v>
      </c>
      <c r="AN103" s="133">
        <v>0</v>
      </c>
      <c r="AO103" s="133">
        <v>0</v>
      </c>
      <c r="AP103" s="133">
        <v>0</v>
      </c>
      <c r="AQ103" s="133">
        <v>0</v>
      </c>
      <c r="AR103" s="133">
        <v>469737</v>
      </c>
      <c r="AS103" s="133">
        <v>49379.742204147449</v>
      </c>
      <c r="AT103" s="326">
        <v>124880</v>
      </c>
      <c r="AU103" s="133">
        <v>51152.356661978774</v>
      </c>
      <c r="AV103" s="133">
        <v>643996.74220414739</v>
      </c>
      <c r="AW103" s="133">
        <v>643996.74220414751</v>
      </c>
      <c r="AX103" s="133">
        <v>0</v>
      </c>
      <c r="AY103" s="133">
        <v>629116.74220414739</v>
      </c>
      <c r="AZ103" s="327">
        <v>3300</v>
      </c>
      <c r="BA103" s="327">
        <v>564300</v>
      </c>
      <c r="BB103" s="133">
        <v>0</v>
      </c>
      <c r="BC103" s="326">
        <v>0</v>
      </c>
      <c r="BD103" s="326">
        <v>643996.74220414739</v>
      </c>
      <c r="BE103" s="327">
        <v>579180</v>
      </c>
      <c r="BF103" s="133">
        <v>454300</v>
      </c>
      <c r="BG103" s="133">
        <v>519116.74220414739</v>
      </c>
      <c r="BH103" s="133">
        <v>3035.7704222464758</v>
      </c>
      <c r="BI103" s="133">
        <v>2903.0692472392634</v>
      </c>
      <c r="BJ103" s="328">
        <v>4.5710647492617509E-2</v>
      </c>
      <c r="BK103" s="328">
        <v>-1.0831540177073653E-2</v>
      </c>
      <c r="BL103" s="133">
        <v>-5377.0456131991377</v>
      </c>
      <c r="BM103" s="133">
        <v>638619.69659094827</v>
      </c>
      <c r="BN103" s="133">
        <v>3647.6005648593464</v>
      </c>
      <c r="BO103" s="133" t="s">
        <v>1228</v>
      </c>
      <c r="BP103" s="133">
        <v>3734.6181087189957</v>
      </c>
      <c r="BQ103" s="328">
        <v>2.4857772019240443E-2</v>
      </c>
      <c r="BR103" s="133">
        <v>-4546.8900000000003</v>
      </c>
      <c r="BS103" s="133">
        <v>634072.80659094825</v>
      </c>
      <c r="BT103" s="133">
        <v>0</v>
      </c>
      <c r="BU103" s="133">
        <v>634072.80659094825</v>
      </c>
      <c r="BV103" s="133"/>
      <c r="BW103" s="133">
        <v>43815.423471681075</v>
      </c>
      <c r="BX103" s="133">
        <v>3997.75</v>
      </c>
    </row>
    <row r="104" spans="1:76" x14ac:dyDescent="0.25">
      <c r="A104" s="302">
        <v>104</v>
      </c>
      <c r="B104" s="302">
        <v>478</v>
      </c>
      <c r="C104" s="324">
        <v>9353048</v>
      </c>
      <c r="D104" s="324" t="s">
        <v>1253</v>
      </c>
      <c r="E104" s="325">
        <v>491713</v>
      </c>
      <c r="F104" s="133">
        <v>0</v>
      </c>
      <c r="G104" s="133">
        <v>0</v>
      </c>
      <c r="H104" s="133">
        <v>4400</v>
      </c>
      <c r="I104" s="133">
        <v>0</v>
      </c>
      <c r="J104" s="133">
        <v>8579.2899408284011</v>
      </c>
      <c r="K104" s="133">
        <v>0</v>
      </c>
      <c r="L104" s="133">
        <v>800</v>
      </c>
      <c r="M104" s="133">
        <v>0</v>
      </c>
      <c r="N104" s="133">
        <v>0</v>
      </c>
      <c r="O104" s="133">
        <v>0</v>
      </c>
      <c r="P104" s="133">
        <v>0</v>
      </c>
      <c r="Q104" s="133">
        <v>0</v>
      </c>
      <c r="R104" s="133">
        <v>0</v>
      </c>
      <c r="S104" s="133">
        <v>0</v>
      </c>
      <c r="T104" s="133">
        <v>0</v>
      </c>
      <c r="U104" s="133">
        <v>0</v>
      </c>
      <c r="V104" s="133">
        <v>0</v>
      </c>
      <c r="W104" s="133">
        <v>0</v>
      </c>
      <c r="X104" s="133">
        <v>1856.0738255033591</v>
      </c>
      <c r="Y104" s="133">
        <v>0</v>
      </c>
      <c r="Z104" s="133">
        <v>0</v>
      </c>
      <c r="AA104" s="133">
        <v>39846.253372844039</v>
      </c>
      <c r="AB104" s="133">
        <v>0</v>
      </c>
      <c r="AC104" s="133">
        <v>0</v>
      </c>
      <c r="AD104" s="133">
        <v>0</v>
      </c>
      <c r="AE104" s="133">
        <v>110000</v>
      </c>
      <c r="AF104" s="133">
        <v>0</v>
      </c>
      <c r="AG104" s="133">
        <v>0</v>
      </c>
      <c r="AH104" s="133">
        <v>0</v>
      </c>
      <c r="AI104" s="133">
        <v>19680</v>
      </c>
      <c r="AJ104" s="133">
        <v>0</v>
      </c>
      <c r="AK104" s="133">
        <v>0</v>
      </c>
      <c r="AL104" s="133">
        <v>0</v>
      </c>
      <c r="AM104" s="133">
        <v>0</v>
      </c>
      <c r="AN104" s="133">
        <v>0</v>
      </c>
      <c r="AO104" s="133">
        <v>0</v>
      </c>
      <c r="AP104" s="133">
        <v>0</v>
      </c>
      <c r="AQ104" s="133">
        <v>0</v>
      </c>
      <c r="AR104" s="133">
        <v>491713</v>
      </c>
      <c r="AS104" s="133">
        <v>55481.617139175796</v>
      </c>
      <c r="AT104" s="326">
        <v>129680</v>
      </c>
      <c r="AU104" s="133">
        <v>56734.898343258239</v>
      </c>
      <c r="AV104" s="133">
        <v>676874.61713917577</v>
      </c>
      <c r="AW104" s="133">
        <v>676874.61713917577</v>
      </c>
      <c r="AX104" s="133">
        <v>0</v>
      </c>
      <c r="AY104" s="133">
        <v>657194.61713917577</v>
      </c>
      <c r="AZ104" s="327">
        <v>3300</v>
      </c>
      <c r="BA104" s="327">
        <v>590700</v>
      </c>
      <c r="BB104" s="133">
        <v>0</v>
      </c>
      <c r="BC104" s="326">
        <v>0</v>
      </c>
      <c r="BD104" s="326">
        <v>676874.61713917577</v>
      </c>
      <c r="BE104" s="327">
        <v>610380</v>
      </c>
      <c r="BF104" s="133">
        <v>480700</v>
      </c>
      <c r="BG104" s="133">
        <v>547194.61713917577</v>
      </c>
      <c r="BH104" s="133">
        <v>3056.9531683752834</v>
      </c>
      <c r="BI104" s="133">
        <v>2959.6139005847949</v>
      </c>
      <c r="BJ104" s="328">
        <v>3.2889177798244254E-2</v>
      </c>
      <c r="BK104" s="328">
        <v>-7.7933801040586002E-3</v>
      </c>
      <c r="BL104" s="133">
        <v>-4128.7058998437933</v>
      </c>
      <c r="BM104" s="133">
        <v>672745.91123933194</v>
      </c>
      <c r="BN104" s="133">
        <v>3648.4129119515751</v>
      </c>
      <c r="BO104" s="133" t="s">
        <v>1228</v>
      </c>
      <c r="BP104" s="133">
        <v>3758.3570460297874</v>
      </c>
      <c r="BQ104" s="328">
        <v>1.4940864725129899E-2</v>
      </c>
      <c r="BR104" s="133">
        <v>-4759.6099999999997</v>
      </c>
      <c r="BS104" s="133">
        <v>667986.30123933195</v>
      </c>
      <c r="BT104" s="133">
        <v>0</v>
      </c>
      <c r="BU104" s="133">
        <v>667986.30123933195</v>
      </c>
      <c r="BV104" s="133"/>
      <c r="BW104" s="133">
        <v>66238.004725036444</v>
      </c>
      <c r="BX104" s="133">
        <v>695.5</v>
      </c>
    </row>
    <row r="105" spans="1:76" x14ac:dyDescent="0.25">
      <c r="A105" s="302">
        <v>105</v>
      </c>
      <c r="B105" s="302">
        <v>488</v>
      </c>
      <c r="C105" s="324">
        <v>9353049</v>
      </c>
      <c r="D105" s="324" t="s">
        <v>1254</v>
      </c>
      <c r="E105" s="325">
        <v>557641</v>
      </c>
      <c r="F105" s="133">
        <v>0</v>
      </c>
      <c r="G105" s="133">
        <v>0</v>
      </c>
      <c r="H105" s="133">
        <v>5720.0000000000027</v>
      </c>
      <c r="I105" s="133">
        <v>0</v>
      </c>
      <c r="J105" s="133">
        <v>16693.401015228428</v>
      </c>
      <c r="K105" s="133">
        <v>0</v>
      </c>
      <c r="L105" s="133">
        <v>0</v>
      </c>
      <c r="M105" s="133">
        <v>0</v>
      </c>
      <c r="N105" s="133">
        <v>0</v>
      </c>
      <c r="O105" s="133">
        <v>0</v>
      </c>
      <c r="P105" s="133">
        <v>0</v>
      </c>
      <c r="Q105" s="133">
        <v>0</v>
      </c>
      <c r="R105" s="133">
        <v>0</v>
      </c>
      <c r="S105" s="133">
        <v>0</v>
      </c>
      <c r="T105" s="133">
        <v>0</v>
      </c>
      <c r="U105" s="133">
        <v>0</v>
      </c>
      <c r="V105" s="133">
        <v>0</v>
      </c>
      <c r="W105" s="133">
        <v>0</v>
      </c>
      <c r="X105" s="133">
        <v>1201.6666666666647</v>
      </c>
      <c r="Y105" s="133">
        <v>0</v>
      </c>
      <c r="Z105" s="133">
        <v>0</v>
      </c>
      <c r="AA105" s="133">
        <v>53578.138731284504</v>
      </c>
      <c r="AB105" s="133">
        <v>0</v>
      </c>
      <c r="AC105" s="133">
        <v>0</v>
      </c>
      <c r="AD105" s="133">
        <v>0</v>
      </c>
      <c r="AE105" s="133">
        <v>110000</v>
      </c>
      <c r="AF105" s="133">
        <v>0</v>
      </c>
      <c r="AG105" s="133">
        <v>0</v>
      </c>
      <c r="AH105" s="133">
        <v>0</v>
      </c>
      <c r="AI105" s="133">
        <v>12000</v>
      </c>
      <c r="AJ105" s="133">
        <v>0</v>
      </c>
      <c r="AK105" s="133">
        <v>0</v>
      </c>
      <c r="AL105" s="133">
        <v>0</v>
      </c>
      <c r="AM105" s="133">
        <v>0</v>
      </c>
      <c r="AN105" s="133">
        <v>0</v>
      </c>
      <c r="AO105" s="133">
        <v>0</v>
      </c>
      <c r="AP105" s="133">
        <v>0</v>
      </c>
      <c r="AQ105" s="133">
        <v>0</v>
      </c>
      <c r="AR105" s="133">
        <v>557641</v>
      </c>
      <c r="AS105" s="133">
        <v>77193.206413179607</v>
      </c>
      <c r="AT105" s="326">
        <v>122000</v>
      </c>
      <c r="AU105" s="133">
        <v>74783.839238898712</v>
      </c>
      <c r="AV105" s="133">
        <v>756834.20641317964</v>
      </c>
      <c r="AW105" s="133">
        <v>756834.20641317964</v>
      </c>
      <c r="AX105" s="133">
        <v>0</v>
      </c>
      <c r="AY105" s="133">
        <v>744834.20641317964</v>
      </c>
      <c r="AZ105" s="327">
        <v>3300</v>
      </c>
      <c r="BA105" s="327">
        <v>669900</v>
      </c>
      <c r="BB105" s="133">
        <v>0</v>
      </c>
      <c r="BC105" s="326">
        <v>0</v>
      </c>
      <c r="BD105" s="326">
        <v>756834.20641317964</v>
      </c>
      <c r="BE105" s="327">
        <v>681900</v>
      </c>
      <c r="BF105" s="133">
        <v>559900</v>
      </c>
      <c r="BG105" s="133">
        <v>634834.20641317964</v>
      </c>
      <c r="BH105" s="133">
        <v>3127.2621005575352</v>
      </c>
      <c r="BI105" s="133">
        <v>3009.9184187192118</v>
      </c>
      <c r="BJ105" s="328">
        <v>3.8985668551194744E-2</v>
      </c>
      <c r="BK105" s="328">
        <v>-9.2379972370888446E-3</v>
      </c>
      <c r="BL105" s="133">
        <v>-5644.5404613061537</v>
      </c>
      <c r="BM105" s="133">
        <v>751189.66595187353</v>
      </c>
      <c r="BN105" s="133">
        <v>3641.3284037038106</v>
      </c>
      <c r="BO105" s="133" t="s">
        <v>1228</v>
      </c>
      <c r="BP105" s="133">
        <v>3700.4417041964211</v>
      </c>
      <c r="BQ105" s="328">
        <v>2.8865648761499774E-2</v>
      </c>
      <c r="BR105" s="133">
        <v>-5397.7699999999995</v>
      </c>
      <c r="BS105" s="133">
        <v>745791.89595187351</v>
      </c>
      <c r="BT105" s="133">
        <v>0</v>
      </c>
      <c r="BU105" s="133">
        <v>745791.89595187351</v>
      </c>
      <c r="BV105" s="133"/>
      <c r="BW105" s="133">
        <v>64031.579429654172</v>
      </c>
      <c r="BX105" s="133">
        <v>4345.5499999999993</v>
      </c>
    </row>
    <row r="106" spans="1:76" x14ac:dyDescent="0.25">
      <c r="A106" s="302">
        <v>106</v>
      </c>
      <c r="B106" s="302">
        <v>495</v>
      </c>
      <c r="C106" s="324">
        <v>9353056</v>
      </c>
      <c r="D106" s="324" t="s">
        <v>1255</v>
      </c>
      <c r="E106" s="325">
        <v>494460</v>
      </c>
      <c r="F106" s="133">
        <v>0</v>
      </c>
      <c r="G106" s="133">
        <v>0</v>
      </c>
      <c r="H106" s="133">
        <v>4400.0000000000036</v>
      </c>
      <c r="I106" s="133">
        <v>0</v>
      </c>
      <c r="J106" s="133">
        <v>8836.363636363636</v>
      </c>
      <c r="K106" s="133">
        <v>0</v>
      </c>
      <c r="L106" s="133">
        <v>2011.1731843575419</v>
      </c>
      <c r="M106" s="133">
        <v>0</v>
      </c>
      <c r="N106" s="133">
        <v>1810.0558659217845</v>
      </c>
      <c r="O106" s="133">
        <v>0</v>
      </c>
      <c r="P106" s="133">
        <v>0</v>
      </c>
      <c r="Q106" s="133">
        <v>0</v>
      </c>
      <c r="R106" s="133">
        <v>0</v>
      </c>
      <c r="S106" s="133">
        <v>0</v>
      </c>
      <c r="T106" s="133">
        <v>0</v>
      </c>
      <c r="U106" s="133">
        <v>0</v>
      </c>
      <c r="V106" s="133">
        <v>0</v>
      </c>
      <c r="W106" s="133">
        <v>0</v>
      </c>
      <c r="X106" s="133">
        <v>1219.7368421052627</v>
      </c>
      <c r="Y106" s="133">
        <v>0</v>
      </c>
      <c r="Z106" s="133">
        <v>0</v>
      </c>
      <c r="AA106" s="133">
        <v>31293.611145510833</v>
      </c>
      <c r="AB106" s="133">
        <v>0</v>
      </c>
      <c r="AC106" s="133">
        <v>0</v>
      </c>
      <c r="AD106" s="133">
        <v>0</v>
      </c>
      <c r="AE106" s="133">
        <v>110000</v>
      </c>
      <c r="AF106" s="133">
        <v>0</v>
      </c>
      <c r="AG106" s="133">
        <v>0</v>
      </c>
      <c r="AH106" s="133">
        <v>0</v>
      </c>
      <c r="AI106" s="133">
        <v>14280</v>
      </c>
      <c r="AJ106" s="133">
        <v>0</v>
      </c>
      <c r="AK106" s="133">
        <v>0</v>
      </c>
      <c r="AL106" s="133">
        <v>0</v>
      </c>
      <c r="AM106" s="133">
        <v>0</v>
      </c>
      <c r="AN106" s="133">
        <v>0</v>
      </c>
      <c r="AO106" s="133">
        <v>0</v>
      </c>
      <c r="AP106" s="133">
        <v>0</v>
      </c>
      <c r="AQ106" s="133">
        <v>0</v>
      </c>
      <c r="AR106" s="133">
        <v>494460</v>
      </c>
      <c r="AS106" s="133">
        <v>49570.940674259065</v>
      </c>
      <c r="AT106" s="326">
        <v>124280</v>
      </c>
      <c r="AU106" s="133">
        <v>49821.407488832316</v>
      </c>
      <c r="AV106" s="133">
        <v>668310.94067425909</v>
      </c>
      <c r="AW106" s="133">
        <v>668310.94067425909</v>
      </c>
      <c r="AX106" s="133">
        <v>0</v>
      </c>
      <c r="AY106" s="133">
        <v>654030.94067425909</v>
      </c>
      <c r="AZ106" s="327">
        <v>3300</v>
      </c>
      <c r="BA106" s="327">
        <v>594000</v>
      </c>
      <c r="BB106" s="133">
        <v>0</v>
      </c>
      <c r="BC106" s="326">
        <v>0</v>
      </c>
      <c r="BD106" s="326">
        <v>668310.94067425909</v>
      </c>
      <c r="BE106" s="327">
        <v>608280</v>
      </c>
      <c r="BF106" s="133">
        <v>484000</v>
      </c>
      <c r="BG106" s="133">
        <v>544030.94067425909</v>
      </c>
      <c r="BH106" s="133">
        <v>3022.3941148569947</v>
      </c>
      <c r="BI106" s="133">
        <v>2974.0653777108437</v>
      </c>
      <c r="BJ106" s="328">
        <v>1.6250058760762683E-2</v>
      </c>
      <c r="BK106" s="328">
        <v>-3.8505944238798125E-3</v>
      </c>
      <c r="BL106" s="133">
        <v>-2061.3455207401289</v>
      </c>
      <c r="BM106" s="133">
        <v>666249.59515351895</v>
      </c>
      <c r="BN106" s="133">
        <v>3622.0533064084384</v>
      </c>
      <c r="BO106" s="133" t="s">
        <v>1228</v>
      </c>
      <c r="BP106" s="133">
        <v>3701.3866397417719</v>
      </c>
      <c r="BQ106" s="328">
        <v>2.8629801120103604E-3</v>
      </c>
      <c r="BR106" s="133">
        <v>-4786.2</v>
      </c>
      <c r="BS106" s="133">
        <v>661463.395153519</v>
      </c>
      <c r="BT106" s="133">
        <v>0</v>
      </c>
      <c r="BU106" s="133">
        <v>661463.395153519</v>
      </c>
      <c r="BV106" s="133"/>
      <c r="BW106" s="133">
        <v>66579.713249973953</v>
      </c>
      <c r="BX106" s="133">
        <v>6380.7099999999991</v>
      </c>
    </row>
    <row r="107" spans="1:76" x14ac:dyDescent="0.25">
      <c r="A107" s="302">
        <v>107</v>
      </c>
      <c r="B107" s="302">
        <v>517</v>
      </c>
      <c r="C107" s="324">
        <v>9353064</v>
      </c>
      <c r="D107" s="324" t="s">
        <v>1256</v>
      </c>
      <c r="E107" s="325">
        <v>370845</v>
      </c>
      <c r="F107" s="133">
        <v>0</v>
      </c>
      <c r="G107" s="133">
        <v>0</v>
      </c>
      <c r="H107" s="133">
        <v>3080.0000000000027</v>
      </c>
      <c r="I107" s="133">
        <v>0</v>
      </c>
      <c r="J107" s="133">
        <v>10036.95652173913</v>
      </c>
      <c r="K107" s="133">
        <v>0</v>
      </c>
      <c r="L107" s="133">
        <v>0</v>
      </c>
      <c r="M107" s="133">
        <v>0</v>
      </c>
      <c r="N107" s="133">
        <v>0</v>
      </c>
      <c r="O107" s="133">
        <v>390.00000000000017</v>
      </c>
      <c r="P107" s="133">
        <v>0</v>
      </c>
      <c r="Q107" s="133">
        <v>0</v>
      </c>
      <c r="R107" s="133">
        <v>0</v>
      </c>
      <c r="S107" s="133">
        <v>0</v>
      </c>
      <c r="T107" s="133">
        <v>0</v>
      </c>
      <c r="U107" s="133">
        <v>0</v>
      </c>
      <c r="V107" s="133">
        <v>0</v>
      </c>
      <c r="W107" s="133">
        <v>0</v>
      </c>
      <c r="X107" s="133">
        <v>0</v>
      </c>
      <c r="Y107" s="133">
        <v>0</v>
      </c>
      <c r="Z107" s="133">
        <v>0</v>
      </c>
      <c r="AA107" s="133">
        <v>34111.9817671809</v>
      </c>
      <c r="AB107" s="133">
        <v>0</v>
      </c>
      <c r="AC107" s="133">
        <v>0</v>
      </c>
      <c r="AD107" s="133">
        <v>0</v>
      </c>
      <c r="AE107" s="133">
        <v>110000</v>
      </c>
      <c r="AF107" s="133">
        <v>2469.9599465954598</v>
      </c>
      <c r="AG107" s="133">
        <v>0</v>
      </c>
      <c r="AH107" s="133">
        <v>0</v>
      </c>
      <c r="AI107" s="133">
        <v>10754.57</v>
      </c>
      <c r="AJ107" s="133">
        <v>0</v>
      </c>
      <c r="AK107" s="133">
        <v>0</v>
      </c>
      <c r="AL107" s="133">
        <v>0</v>
      </c>
      <c r="AM107" s="133">
        <v>0</v>
      </c>
      <c r="AN107" s="133">
        <v>0</v>
      </c>
      <c r="AO107" s="133">
        <v>0</v>
      </c>
      <c r="AP107" s="133">
        <v>0</v>
      </c>
      <c r="AQ107" s="133">
        <v>0</v>
      </c>
      <c r="AR107" s="133">
        <v>370845</v>
      </c>
      <c r="AS107" s="133">
        <v>47618.938288920035</v>
      </c>
      <c r="AT107" s="326">
        <v>123224.52994659546</v>
      </c>
      <c r="AU107" s="133">
        <v>50864.460028050467</v>
      </c>
      <c r="AV107" s="133">
        <v>541688.46823551552</v>
      </c>
      <c r="AW107" s="133">
        <v>541688.46823551552</v>
      </c>
      <c r="AX107" s="133">
        <v>0</v>
      </c>
      <c r="AY107" s="133">
        <v>530933.89823551557</v>
      </c>
      <c r="AZ107" s="327">
        <v>3300</v>
      </c>
      <c r="BA107" s="327">
        <v>445500</v>
      </c>
      <c r="BB107" s="133">
        <v>0</v>
      </c>
      <c r="BC107" s="326">
        <v>0</v>
      </c>
      <c r="BD107" s="326">
        <v>541688.46823551552</v>
      </c>
      <c r="BE107" s="327">
        <v>456254.57</v>
      </c>
      <c r="BF107" s="133">
        <v>333030.04005340458</v>
      </c>
      <c r="BG107" s="133">
        <v>418463.93828892004</v>
      </c>
      <c r="BH107" s="133">
        <v>3099.7328762142224</v>
      </c>
      <c r="BI107" s="133">
        <v>3027.4985200978431</v>
      </c>
      <c r="BJ107" s="328">
        <v>2.3859419133273385E-2</v>
      </c>
      <c r="BK107" s="328">
        <v>-5.6536993265175013E-3</v>
      </c>
      <c r="BL107" s="133">
        <v>-2310.7364564548375</v>
      </c>
      <c r="BM107" s="133">
        <v>539377.73177906068</v>
      </c>
      <c r="BN107" s="133">
        <v>3915.7271242893389</v>
      </c>
      <c r="BO107" s="133" t="s">
        <v>1228</v>
      </c>
      <c r="BP107" s="133">
        <v>3995.39060577082</v>
      </c>
      <c r="BQ107" s="328">
        <v>2.705362283767343E-2</v>
      </c>
      <c r="BR107" s="133">
        <v>-3589.65</v>
      </c>
      <c r="BS107" s="133">
        <v>535788.08177906065</v>
      </c>
      <c r="BT107" s="133">
        <v>0</v>
      </c>
      <c r="BU107" s="133">
        <v>535788.08177906065</v>
      </c>
      <c r="BV107" s="133"/>
      <c r="BW107" s="133">
        <v>75157.447468216997</v>
      </c>
      <c r="BX107" s="133">
        <v>41124.44</v>
      </c>
    </row>
    <row r="108" spans="1:76" x14ac:dyDescent="0.25">
      <c r="A108" s="302">
        <v>108</v>
      </c>
      <c r="B108" s="302">
        <v>338</v>
      </c>
      <c r="C108" s="324">
        <v>9353066</v>
      </c>
      <c r="D108" s="324" t="s">
        <v>1257</v>
      </c>
      <c r="E108" s="325">
        <v>112627</v>
      </c>
      <c r="F108" s="133">
        <v>0</v>
      </c>
      <c r="G108" s="133">
        <v>0</v>
      </c>
      <c r="H108" s="133">
        <v>439.99999999999955</v>
      </c>
      <c r="I108" s="133">
        <v>0</v>
      </c>
      <c r="J108" s="133">
        <v>2142.5806451612902</v>
      </c>
      <c r="K108" s="133">
        <v>0</v>
      </c>
      <c r="L108" s="133">
        <v>0</v>
      </c>
      <c r="M108" s="133">
        <v>0</v>
      </c>
      <c r="N108" s="133">
        <v>0</v>
      </c>
      <c r="O108" s="133">
        <v>0</v>
      </c>
      <c r="P108" s="133">
        <v>0</v>
      </c>
      <c r="Q108" s="133">
        <v>0</v>
      </c>
      <c r="R108" s="133">
        <v>0</v>
      </c>
      <c r="S108" s="133">
        <v>0</v>
      </c>
      <c r="T108" s="133">
        <v>0</v>
      </c>
      <c r="U108" s="133">
        <v>0</v>
      </c>
      <c r="V108" s="133">
        <v>0</v>
      </c>
      <c r="W108" s="133">
        <v>0</v>
      </c>
      <c r="X108" s="133">
        <v>0</v>
      </c>
      <c r="Y108" s="133">
        <v>0</v>
      </c>
      <c r="Z108" s="133">
        <v>0</v>
      </c>
      <c r="AA108" s="133">
        <v>16471.113793103439</v>
      </c>
      <c r="AB108" s="133">
        <v>0</v>
      </c>
      <c r="AC108" s="133">
        <v>0</v>
      </c>
      <c r="AD108" s="133">
        <v>0</v>
      </c>
      <c r="AE108" s="133">
        <v>110000</v>
      </c>
      <c r="AF108" s="133">
        <v>0</v>
      </c>
      <c r="AG108" s="133">
        <v>0</v>
      </c>
      <c r="AH108" s="133">
        <v>0</v>
      </c>
      <c r="AI108" s="133">
        <v>2869.79</v>
      </c>
      <c r="AJ108" s="133">
        <v>0</v>
      </c>
      <c r="AK108" s="133">
        <v>0</v>
      </c>
      <c r="AL108" s="133">
        <v>0</v>
      </c>
      <c r="AM108" s="133">
        <v>0</v>
      </c>
      <c r="AN108" s="133">
        <v>3000</v>
      </c>
      <c r="AO108" s="133">
        <v>0</v>
      </c>
      <c r="AP108" s="133">
        <v>0</v>
      </c>
      <c r="AQ108" s="133">
        <v>0</v>
      </c>
      <c r="AR108" s="133">
        <v>112627</v>
      </c>
      <c r="AS108" s="133">
        <v>19053.694438264727</v>
      </c>
      <c r="AT108" s="326">
        <v>115869.79</v>
      </c>
      <c r="AU108" s="133">
        <v>27761.404115684083</v>
      </c>
      <c r="AV108" s="133">
        <v>247550.48443826474</v>
      </c>
      <c r="AW108" s="133">
        <v>247550.48443826474</v>
      </c>
      <c r="AX108" s="133">
        <v>0</v>
      </c>
      <c r="AY108" s="133">
        <v>244680.69443826473</v>
      </c>
      <c r="AZ108" s="327">
        <v>3300</v>
      </c>
      <c r="BA108" s="327">
        <v>135300</v>
      </c>
      <c r="BB108" s="133">
        <v>0</v>
      </c>
      <c r="BC108" s="326">
        <v>0</v>
      </c>
      <c r="BD108" s="326">
        <v>247550.48443826474</v>
      </c>
      <c r="BE108" s="327">
        <v>138169.79</v>
      </c>
      <c r="BF108" s="133">
        <v>25300.000000000007</v>
      </c>
      <c r="BG108" s="133">
        <v>134680.69443826473</v>
      </c>
      <c r="BH108" s="133">
        <v>3284.8949862991399</v>
      </c>
      <c r="BI108" s="133">
        <v>3692.6355531250001</v>
      </c>
      <c r="BJ108" s="328">
        <v>-0.11041993204035473</v>
      </c>
      <c r="BK108" s="328">
        <v>9.5419932040354732E-2</v>
      </c>
      <c r="BL108" s="133">
        <v>14446.392374688394</v>
      </c>
      <c r="BM108" s="133">
        <v>261996.87681295312</v>
      </c>
      <c r="BN108" s="133">
        <v>6320.1728490964178</v>
      </c>
      <c r="BO108" s="133" t="s">
        <v>1228</v>
      </c>
      <c r="BP108" s="133">
        <v>6390.1677271451981</v>
      </c>
      <c r="BQ108" s="328">
        <v>-0.11284703586368261</v>
      </c>
      <c r="BR108" s="133">
        <v>-1090.19</v>
      </c>
      <c r="BS108" s="133">
        <v>260906.68681295312</v>
      </c>
      <c r="BT108" s="133">
        <v>0</v>
      </c>
      <c r="BU108" s="133">
        <v>260906.68681295312</v>
      </c>
      <c r="BV108" s="133"/>
      <c r="BW108" s="133">
        <v>139955.15805738905</v>
      </c>
      <c r="BX108" s="133">
        <v>7781.6299999999992</v>
      </c>
    </row>
    <row r="109" spans="1:76" x14ac:dyDescent="0.25">
      <c r="A109" s="302">
        <v>109</v>
      </c>
      <c r="B109" s="302">
        <v>202</v>
      </c>
      <c r="C109" s="324">
        <v>9353074</v>
      </c>
      <c r="D109" s="324" t="s">
        <v>1258</v>
      </c>
      <c r="E109" s="325">
        <v>134603</v>
      </c>
      <c r="F109" s="133">
        <v>0</v>
      </c>
      <c r="G109" s="133">
        <v>0</v>
      </c>
      <c r="H109" s="133">
        <v>1760</v>
      </c>
      <c r="I109" s="133">
        <v>0</v>
      </c>
      <c r="J109" s="133">
        <v>5879.9999999999991</v>
      </c>
      <c r="K109" s="133">
        <v>0</v>
      </c>
      <c r="L109" s="133">
        <v>0</v>
      </c>
      <c r="M109" s="133">
        <v>0</v>
      </c>
      <c r="N109" s="133">
        <v>0</v>
      </c>
      <c r="O109" s="133">
        <v>0</v>
      </c>
      <c r="P109" s="133">
        <v>0</v>
      </c>
      <c r="Q109" s="133">
        <v>0</v>
      </c>
      <c r="R109" s="133">
        <v>0</v>
      </c>
      <c r="S109" s="133">
        <v>0</v>
      </c>
      <c r="T109" s="133">
        <v>0</v>
      </c>
      <c r="U109" s="133">
        <v>0</v>
      </c>
      <c r="V109" s="133">
        <v>0</v>
      </c>
      <c r="W109" s="133">
        <v>0</v>
      </c>
      <c r="X109" s="133">
        <v>0</v>
      </c>
      <c r="Y109" s="133">
        <v>0</v>
      </c>
      <c r="Z109" s="133">
        <v>0</v>
      </c>
      <c r="AA109" s="133">
        <v>11405.497529504319</v>
      </c>
      <c r="AB109" s="133">
        <v>0</v>
      </c>
      <c r="AC109" s="133">
        <v>0</v>
      </c>
      <c r="AD109" s="133">
        <v>0</v>
      </c>
      <c r="AE109" s="133">
        <v>110000</v>
      </c>
      <c r="AF109" s="133">
        <v>16822.429906542056</v>
      </c>
      <c r="AG109" s="133">
        <v>0</v>
      </c>
      <c r="AH109" s="133">
        <v>0</v>
      </c>
      <c r="AI109" s="133">
        <v>7891.94</v>
      </c>
      <c r="AJ109" s="133">
        <v>0</v>
      </c>
      <c r="AK109" s="133">
        <v>0</v>
      </c>
      <c r="AL109" s="133">
        <v>0</v>
      </c>
      <c r="AM109" s="133">
        <v>0</v>
      </c>
      <c r="AN109" s="133">
        <v>0</v>
      </c>
      <c r="AO109" s="133">
        <v>0</v>
      </c>
      <c r="AP109" s="133">
        <v>0</v>
      </c>
      <c r="AQ109" s="133">
        <v>0</v>
      </c>
      <c r="AR109" s="133">
        <v>134603</v>
      </c>
      <c r="AS109" s="133">
        <v>19045.497529504319</v>
      </c>
      <c r="AT109" s="326">
        <v>134714.36990654207</v>
      </c>
      <c r="AU109" s="133">
        <v>25224.497529504319</v>
      </c>
      <c r="AV109" s="133">
        <v>288362.86743604636</v>
      </c>
      <c r="AW109" s="133">
        <v>288362.86743604636</v>
      </c>
      <c r="AX109" s="133">
        <v>0</v>
      </c>
      <c r="AY109" s="133">
        <v>280470.92743604636</v>
      </c>
      <c r="AZ109" s="327">
        <v>3300</v>
      </c>
      <c r="BA109" s="327">
        <v>161700</v>
      </c>
      <c r="BB109" s="133">
        <v>0</v>
      </c>
      <c r="BC109" s="326">
        <v>0</v>
      </c>
      <c r="BD109" s="326">
        <v>288362.86743604636</v>
      </c>
      <c r="BE109" s="327">
        <v>169591.94</v>
      </c>
      <c r="BF109" s="133">
        <v>34877.570093457936</v>
      </c>
      <c r="BG109" s="133">
        <v>153648.4975295043</v>
      </c>
      <c r="BH109" s="133">
        <v>3135.683623051108</v>
      </c>
      <c r="BI109" s="133">
        <v>2805.8346567344693</v>
      </c>
      <c r="BJ109" s="328">
        <v>0.11755823370594788</v>
      </c>
      <c r="BK109" s="328">
        <v>-2.7856457989080964E-2</v>
      </c>
      <c r="BL109" s="133">
        <v>-3829.8701467419264</v>
      </c>
      <c r="BM109" s="133">
        <v>284532.99728930445</v>
      </c>
      <c r="BN109" s="133">
        <v>5645.7358630470299</v>
      </c>
      <c r="BO109" s="133" t="s">
        <v>1228</v>
      </c>
      <c r="BP109" s="133">
        <v>5806.7958630470293</v>
      </c>
      <c r="BQ109" s="328">
        <v>7.1703495121087757E-2</v>
      </c>
      <c r="BR109" s="133">
        <v>-1302.9100000000001</v>
      </c>
      <c r="BS109" s="133">
        <v>283230.08728930447</v>
      </c>
      <c r="BT109" s="133">
        <v>0</v>
      </c>
      <c r="BU109" s="133">
        <v>283230.08728930447</v>
      </c>
      <c r="BV109" s="133"/>
      <c r="BW109" s="133">
        <v>64496.862152520102</v>
      </c>
      <c r="BX109" s="133">
        <v>8523.010000000002</v>
      </c>
    </row>
    <row r="110" spans="1:76" x14ac:dyDescent="0.25">
      <c r="A110" s="302">
        <v>110</v>
      </c>
      <c r="B110" s="302">
        <v>10</v>
      </c>
      <c r="C110" s="324">
        <v>9353075</v>
      </c>
      <c r="D110" s="324" t="s">
        <v>1259</v>
      </c>
      <c r="E110" s="325">
        <v>140097</v>
      </c>
      <c r="F110" s="133">
        <v>0</v>
      </c>
      <c r="G110" s="133">
        <v>0</v>
      </c>
      <c r="H110" s="133">
        <v>440</v>
      </c>
      <c r="I110" s="133">
        <v>0</v>
      </c>
      <c r="J110" s="133">
        <v>5007.2727272727279</v>
      </c>
      <c r="K110" s="133">
        <v>0</v>
      </c>
      <c r="L110" s="133">
        <v>0</v>
      </c>
      <c r="M110" s="133">
        <v>0</v>
      </c>
      <c r="N110" s="133">
        <v>0</v>
      </c>
      <c r="O110" s="133">
        <v>0</v>
      </c>
      <c r="P110" s="133">
        <v>0</v>
      </c>
      <c r="Q110" s="133">
        <v>0</v>
      </c>
      <c r="R110" s="133">
        <v>0</v>
      </c>
      <c r="S110" s="133">
        <v>0</v>
      </c>
      <c r="T110" s="133">
        <v>0</v>
      </c>
      <c r="U110" s="133">
        <v>0</v>
      </c>
      <c r="V110" s="133">
        <v>0</v>
      </c>
      <c r="W110" s="133">
        <v>0</v>
      </c>
      <c r="X110" s="133">
        <v>1141.95652173913</v>
      </c>
      <c r="Y110" s="133">
        <v>0</v>
      </c>
      <c r="Z110" s="133">
        <v>0</v>
      </c>
      <c r="AA110" s="133">
        <v>9785.3394268774682</v>
      </c>
      <c r="AB110" s="133">
        <v>0</v>
      </c>
      <c r="AC110" s="133">
        <v>0</v>
      </c>
      <c r="AD110" s="133">
        <v>0</v>
      </c>
      <c r="AE110" s="133">
        <v>110000</v>
      </c>
      <c r="AF110" s="133">
        <v>0</v>
      </c>
      <c r="AG110" s="133">
        <v>0</v>
      </c>
      <c r="AH110" s="133">
        <v>1000</v>
      </c>
      <c r="AI110" s="133">
        <v>4706.46</v>
      </c>
      <c r="AJ110" s="133">
        <v>0</v>
      </c>
      <c r="AK110" s="133">
        <v>0</v>
      </c>
      <c r="AL110" s="133">
        <v>0</v>
      </c>
      <c r="AM110" s="133">
        <v>0</v>
      </c>
      <c r="AN110" s="133">
        <v>0</v>
      </c>
      <c r="AO110" s="133">
        <v>0</v>
      </c>
      <c r="AP110" s="133">
        <v>0</v>
      </c>
      <c r="AQ110" s="133">
        <v>0</v>
      </c>
      <c r="AR110" s="133">
        <v>140097</v>
      </c>
      <c r="AS110" s="133">
        <v>16374.568675889326</v>
      </c>
      <c r="AT110" s="326">
        <v>115706.46</v>
      </c>
      <c r="AU110" s="133">
        <v>22507.975790513832</v>
      </c>
      <c r="AV110" s="133">
        <v>272178.02867588931</v>
      </c>
      <c r="AW110" s="133">
        <v>272178.02867588936</v>
      </c>
      <c r="AX110" s="133">
        <v>0</v>
      </c>
      <c r="AY110" s="133">
        <v>266471.56867588928</v>
      </c>
      <c r="AZ110" s="327">
        <v>3300</v>
      </c>
      <c r="BA110" s="327">
        <v>168300</v>
      </c>
      <c r="BB110" s="133">
        <v>0</v>
      </c>
      <c r="BC110" s="326">
        <v>0</v>
      </c>
      <c r="BD110" s="326">
        <v>272178.02867588931</v>
      </c>
      <c r="BE110" s="327">
        <v>174006.46</v>
      </c>
      <c r="BF110" s="133">
        <v>59299.999999999993</v>
      </c>
      <c r="BG110" s="133">
        <v>157471.56867588931</v>
      </c>
      <c r="BH110" s="133">
        <v>3087.6778171743003</v>
      </c>
      <c r="BI110" s="133">
        <v>3168.9244913793109</v>
      </c>
      <c r="BJ110" s="328">
        <v>-2.5638564259272394E-2</v>
      </c>
      <c r="BK110" s="328">
        <v>1.0638564259272395E-2</v>
      </c>
      <c r="BL110" s="133">
        <v>1719.3531485503652</v>
      </c>
      <c r="BM110" s="133">
        <v>273897.38182443968</v>
      </c>
      <c r="BN110" s="133">
        <v>5258.6455259694048</v>
      </c>
      <c r="BO110" s="133" t="s">
        <v>1228</v>
      </c>
      <c r="BP110" s="133">
        <v>5370.536898518425</v>
      </c>
      <c r="BQ110" s="328">
        <v>4.6600374235858277E-2</v>
      </c>
      <c r="BR110" s="133">
        <v>-1356.09</v>
      </c>
      <c r="BS110" s="133">
        <v>272541.29182443966</v>
      </c>
      <c r="BT110" s="133">
        <v>0</v>
      </c>
      <c r="BU110" s="133">
        <v>272541.29182443966</v>
      </c>
      <c r="BV110" s="133"/>
      <c r="BW110" s="133">
        <v>32199.714929141686</v>
      </c>
      <c r="BX110" s="133">
        <v>8445.75</v>
      </c>
    </row>
    <row r="111" spans="1:76" s="362" customFormat="1" x14ac:dyDescent="0.25">
      <c r="A111" s="355">
        <v>111</v>
      </c>
      <c r="B111" s="355">
        <v>11</v>
      </c>
      <c r="C111" s="356">
        <v>9353076</v>
      </c>
      <c r="D111" s="356" t="s">
        <v>1260</v>
      </c>
      <c r="E111" s="357">
        <v>277447</v>
      </c>
      <c r="F111" s="358">
        <v>0</v>
      </c>
      <c r="G111" s="358">
        <v>0</v>
      </c>
      <c r="H111" s="358">
        <v>7919.9999999999891</v>
      </c>
      <c r="I111" s="358">
        <v>0</v>
      </c>
      <c r="J111" s="358">
        <v>13142.168674698796</v>
      </c>
      <c r="K111" s="358">
        <v>0</v>
      </c>
      <c r="L111" s="358">
        <v>399.99999999999994</v>
      </c>
      <c r="M111" s="358">
        <v>0</v>
      </c>
      <c r="N111" s="358">
        <v>0</v>
      </c>
      <c r="O111" s="358">
        <v>0</v>
      </c>
      <c r="P111" s="358">
        <v>0</v>
      </c>
      <c r="Q111" s="358">
        <v>0</v>
      </c>
      <c r="R111" s="358">
        <v>0</v>
      </c>
      <c r="S111" s="358">
        <v>0</v>
      </c>
      <c r="T111" s="358">
        <v>0</v>
      </c>
      <c r="U111" s="358">
        <v>0</v>
      </c>
      <c r="V111" s="358">
        <v>0</v>
      </c>
      <c r="W111" s="358">
        <v>0</v>
      </c>
      <c r="X111" s="358">
        <v>1300.3750000000002</v>
      </c>
      <c r="Y111" s="358">
        <v>0</v>
      </c>
      <c r="Z111" s="358">
        <v>0</v>
      </c>
      <c r="AA111" s="358">
        <v>16813.465265624996</v>
      </c>
      <c r="AB111" s="358">
        <v>0</v>
      </c>
      <c r="AC111" s="358">
        <v>0</v>
      </c>
      <c r="AD111" s="358">
        <v>0</v>
      </c>
      <c r="AE111" s="358">
        <v>110000</v>
      </c>
      <c r="AF111" s="358">
        <v>0</v>
      </c>
      <c r="AG111" s="358">
        <v>0</v>
      </c>
      <c r="AH111" s="358">
        <v>0</v>
      </c>
      <c r="AI111" s="358">
        <v>6026.56</v>
      </c>
      <c r="AJ111" s="358">
        <v>0</v>
      </c>
      <c r="AK111" s="358">
        <v>0</v>
      </c>
      <c r="AL111" s="358">
        <v>0</v>
      </c>
      <c r="AM111" s="358">
        <v>0</v>
      </c>
      <c r="AN111" s="358">
        <v>0</v>
      </c>
      <c r="AO111" s="358">
        <v>0</v>
      </c>
      <c r="AP111" s="358">
        <v>0</v>
      </c>
      <c r="AQ111" s="358">
        <v>0</v>
      </c>
      <c r="AR111" s="358">
        <v>277447</v>
      </c>
      <c r="AS111" s="358">
        <v>39576.00894032378</v>
      </c>
      <c r="AT111" s="359">
        <v>116026.56</v>
      </c>
      <c r="AU111" s="358">
        <v>37543.549602974388</v>
      </c>
      <c r="AV111" s="358">
        <v>433049.56894032378</v>
      </c>
      <c r="AW111" s="358">
        <v>433049.56894032378</v>
      </c>
      <c r="AX111" s="358">
        <v>0</v>
      </c>
      <c r="AY111" s="358">
        <v>427023.00894032378</v>
      </c>
      <c r="AZ111" s="360">
        <v>3300</v>
      </c>
      <c r="BA111" s="360">
        <v>333300</v>
      </c>
      <c r="BB111" s="358">
        <v>0</v>
      </c>
      <c r="BC111" s="359">
        <v>0</v>
      </c>
      <c r="BD111" s="359">
        <v>433049.56894032378</v>
      </c>
      <c r="BE111" s="360">
        <v>339326.56</v>
      </c>
      <c r="BF111" s="358">
        <v>223300</v>
      </c>
      <c r="BG111" s="358">
        <v>317023.00894032378</v>
      </c>
      <c r="BH111" s="358">
        <v>3138.8416726764731</v>
      </c>
      <c r="BI111" s="358">
        <v>3336.3764372093024</v>
      </c>
      <c r="BJ111" s="361">
        <v>-5.9206378012325367E-2</v>
      </c>
      <c r="BK111" s="361">
        <v>4.4206378012325367E-2</v>
      </c>
      <c r="BL111" s="358">
        <v>14896.400915443664</v>
      </c>
      <c r="BM111" s="358">
        <v>447945.96985576744</v>
      </c>
      <c r="BN111" s="358">
        <v>4375.4397015422519</v>
      </c>
      <c r="BO111" s="358" t="s">
        <v>1228</v>
      </c>
      <c r="BP111" s="358">
        <v>4435.1086124333406</v>
      </c>
      <c r="BQ111" s="361">
        <v>-4.8020827963391577E-2</v>
      </c>
      <c r="BR111" s="358">
        <v>-2685.59</v>
      </c>
      <c r="BS111" s="358">
        <v>445260.37985576742</v>
      </c>
      <c r="BT111" s="358">
        <v>0</v>
      </c>
      <c r="BU111" s="358">
        <v>445260.37985576742</v>
      </c>
      <c r="BV111" s="358"/>
      <c r="BW111" s="358">
        <v>110615.64366914862</v>
      </c>
      <c r="BX111" s="358">
        <v>11109.69</v>
      </c>
    </row>
    <row r="112" spans="1:76" x14ac:dyDescent="0.25">
      <c r="A112" s="302">
        <v>112</v>
      </c>
      <c r="B112" s="302">
        <v>206</v>
      </c>
      <c r="C112" s="324">
        <v>9353078</v>
      </c>
      <c r="D112" s="324" t="s">
        <v>1261</v>
      </c>
      <c r="E112" s="325">
        <v>579617</v>
      </c>
      <c r="F112" s="133">
        <v>0</v>
      </c>
      <c r="G112" s="133">
        <v>0</v>
      </c>
      <c r="H112" s="133">
        <v>7919.9999999999982</v>
      </c>
      <c r="I112" s="133">
        <v>0</v>
      </c>
      <c r="J112" s="133">
        <v>17904.857142857145</v>
      </c>
      <c r="K112" s="133">
        <v>0</v>
      </c>
      <c r="L112" s="133">
        <v>4800.0000000000045</v>
      </c>
      <c r="M112" s="133">
        <v>0</v>
      </c>
      <c r="N112" s="133">
        <v>9720.0000000000109</v>
      </c>
      <c r="O112" s="133">
        <v>5069.9999999999973</v>
      </c>
      <c r="P112" s="133">
        <v>0</v>
      </c>
      <c r="Q112" s="133">
        <v>0</v>
      </c>
      <c r="R112" s="133">
        <v>0</v>
      </c>
      <c r="S112" s="133">
        <v>0</v>
      </c>
      <c r="T112" s="133">
        <v>0</v>
      </c>
      <c r="U112" s="133">
        <v>0</v>
      </c>
      <c r="V112" s="133">
        <v>0</v>
      </c>
      <c r="W112" s="133">
        <v>0</v>
      </c>
      <c r="X112" s="133">
        <v>1200.7182320442012</v>
      </c>
      <c r="Y112" s="133">
        <v>0</v>
      </c>
      <c r="Z112" s="133">
        <v>0</v>
      </c>
      <c r="AA112" s="133">
        <v>57723.529794790855</v>
      </c>
      <c r="AB112" s="133">
        <v>0</v>
      </c>
      <c r="AC112" s="133">
        <v>0</v>
      </c>
      <c r="AD112" s="133">
        <v>0</v>
      </c>
      <c r="AE112" s="133">
        <v>110000</v>
      </c>
      <c r="AF112" s="133">
        <v>0</v>
      </c>
      <c r="AG112" s="133">
        <v>0</v>
      </c>
      <c r="AH112" s="133">
        <v>0</v>
      </c>
      <c r="AI112" s="133">
        <v>22920</v>
      </c>
      <c r="AJ112" s="133">
        <v>0</v>
      </c>
      <c r="AK112" s="133">
        <v>0</v>
      </c>
      <c r="AL112" s="133">
        <v>0</v>
      </c>
      <c r="AM112" s="133">
        <v>0</v>
      </c>
      <c r="AN112" s="133">
        <v>0</v>
      </c>
      <c r="AO112" s="133">
        <v>0</v>
      </c>
      <c r="AP112" s="133">
        <v>0</v>
      </c>
      <c r="AQ112" s="133">
        <v>0</v>
      </c>
      <c r="AR112" s="133">
        <v>579617</v>
      </c>
      <c r="AS112" s="133">
        <v>104339.10516969222</v>
      </c>
      <c r="AT112" s="326">
        <v>132920</v>
      </c>
      <c r="AU112" s="133">
        <v>90429.958366219435</v>
      </c>
      <c r="AV112" s="133">
        <v>816876.10516969219</v>
      </c>
      <c r="AW112" s="133">
        <v>816876.10516969231</v>
      </c>
      <c r="AX112" s="133">
        <v>0</v>
      </c>
      <c r="AY112" s="133">
        <v>793956.10516969219</v>
      </c>
      <c r="AZ112" s="327">
        <v>3300</v>
      </c>
      <c r="BA112" s="327">
        <v>696300</v>
      </c>
      <c r="BB112" s="133">
        <v>0</v>
      </c>
      <c r="BC112" s="326">
        <v>0</v>
      </c>
      <c r="BD112" s="326">
        <v>816876.10516969219</v>
      </c>
      <c r="BE112" s="327">
        <v>719220</v>
      </c>
      <c r="BF112" s="133">
        <v>586300</v>
      </c>
      <c r="BG112" s="133">
        <v>683956.10516969219</v>
      </c>
      <c r="BH112" s="133">
        <v>3241.4981287663136</v>
      </c>
      <c r="BI112" s="133">
        <v>3192.634</v>
      </c>
      <c r="BJ112" s="328">
        <v>1.5305271060294907E-2</v>
      </c>
      <c r="BK112" s="328">
        <v>-3.6267186641222087E-3</v>
      </c>
      <c r="BL112" s="133">
        <v>-2443.1237015728516</v>
      </c>
      <c r="BM112" s="133">
        <v>814432.98146811931</v>
      </c>
      <c r="BN112" s="133">
        <v>3751.2463576688119</v>
      </c>
      <c r="BO112" s="133" t="s">
        <v>1228</v>
      </c>
      <c r="BP112" s="133">
        <v>3859.8719500858733</v>
      </c>
      <c r="BQ112" s="328">
        <v>8.6324094825105391E-3</v>
      </c>
      <c r="BR112" s="133">
        <v>-5610.49</v>
      </c>
      <c r="BS112" s="133">
        <v>808822.49146811932</v>
      </c>
      <c r="BT112" s="133">
        <v>0</v>
      </c>
      <c r="BU112" s="133">
        <v>808822.49146811932</v>
      </c>
      <c r="BV112" s="133"/>
      <c r="BW112" s="133">
        <v>96216.49483161245</v>
      </c>
      <c r="BX112" s="133">
        <v>23483.5</v>
      </c>
    </row>
    <row r="113" spans="1:76" x14ac:dyDescent="0.25">
      <c r="A113" s="302">
        <v>113</v>
      </c>
      <c r="B113" s="302">
        <v>20</v>
      </c>
      <c r="C113" s="324">
        <v>9353081</v>
      </c>
      <c r="D113" s="324" t="s">
        <v>1262</v>
      </c>
      <c r="E113" s="325">
        <v>120868</v>
      </c>
      <c r="F113" s="133">
        <v>0</v>
      </c>
      <c r="G113" s="133">
        <v>0</v>
      </c>
      <c r="H113" s="133">
        <v>2639.9999999999932</v>
      </c>
      <c r="I113" s="133">
        <v>0</v>
      </c>
      <c r="J113" s="133">
        <v>5940</v>
      </c>
      <c r="K113" s="133">
        <v>0</v>
      </c>
      <c r="L113" s="133">
        <v>0</v>
      </c>
      <c r="M113" s="133">
        <v>239.99999999999972</v>
      </c>
      <c r="N113" s="133">
        <v>0</v>
      </c>
      <c r="O113" s="133">
        <v>0</v>
      </c>
      <c r="P113" s="133">
        <v>0</v>
      </c>
      <c r="Q113" s="133">
        <v>0</v>
      </c>
      <c r="R113" s="133">
        <v>0</v>
      </c>
      <c r="S113" s="133">
        <v>0</v>
      </c>
      <c r="T113" s="133">
        <v>0</v>
      </c>
      <c r="U113" s="133">
        <v>0</v>
      </c>
      <c r="V113" s="133">
        <v>0</v>
      </c>
      <c r="W113" s="133">
        <v>0</v>
      </c>
      <c r="X113" s="133">
        <v>0</v>
      </c>
      <c r="Y113" s="133">
        <v>0</v>
      </c>
      <c r="Z113" s="133">
        <v>0</v>
      </c>
      <c r="AA113" s="133">
        <v>8596.4999999999964</v>
      </c>
      <c r="AB113" s="133">
        <v>0</v>
      </c>
      <c r="AC113" s="133">
        <v>0</v>
      </c>
      <c r="AD113" s="133">
        <v>0</v>
      </c>
      <c r="AE113" s="133">
        <v>110000</v>
      </c>
      <c r="AF113" s="133">
        <v>17656.875834445927</v>
      </c>
      <c r="AG113" s="133">
        <v>0</v>
      </c>
      <c r="AH113" s="133">
        <v>0</v>
      </c>
      <c r="AI113" s="133">
        <v>4752</v>
      </c>
      <c r="AJ113" s="133">
        <v>0</v>
      </c>
      <c r="AK113" s="133">
        <v>0</v>
      </c>
      <c r="AL113" s="133">
        <v>0</v>
      </c>
      <c r="AM113" s="133">
        <v>0</v>
      </c>
      <c r="AN113" s="133">
        <v>0</v>
      </c>
      <c r="AO113" s="133">
        <v>0</v>
      </c>
      <c r="AP113" s="133">
        <v>0</v>
      </c>
      <c r="AQ113" s="133">
        <v>0</v>
      </c>
      <c r="AR113" s="133">
        <v>120868</v>
      </c>
      <c r="AS113" s="133">
        <v>17416.499999999989</v>
      </c>
      <c r="AT113" s="326">
        <v>132408.87583444593</v>
      </c>
      <c r="AU113" s="133">
        <v>23005.499999999993</v>
      </c>
      <c r="AV113" s="133">
        <v>270693.37583444593</v>
      </c>
      <c r="AW113" s="133">
        <v>270693.37583444593</v>
      </c>
      <c r="AX113" s="133">
        <v>0</v>
      </c>
      <c r="AY113" s="133">
        <v>265941.37583444593</v>
      </c>
      <c r="AZ113" s="327">
        <v>3300</v>
      </c>
      <c r="BA113" s="327">
        <v>145200</v>
      </c>
      <c r="BB113" s="133">
        <v>0</v>
      </c>
      <c r="BC113" s="326">
        <v>0</v>
      </c>
      <c r="BD113" s="326">
        <v>270693.37583444593</v>
      </c>
      <c r="BE113" s="327">
        <v>149952</v>
      </c>
      <c r="BF113" s="133">
        <v>17543.124165554065</v>
      </c>
      <c r="BG113" s="133">
        <v>138284.5</v>
      </c>
      <c r="BH113" s="133">
        <v>3142.8295454545455</v>
      </c>
      <c r="BI113" s="133">
        <v>2839.2950036789794</v>
      </c>
      <c r="BJ113" s="328">
        <v>0.106904897653208</v>
      </c>
      <c r="BK113" s="328">
        <v>-2.5332056262026982E-2</v>
      </c>
      <c r="BL113" s="133">
        <v>-3164.7079542182728</v>
      </c>
      <c r="BM113" s="133">
        <v>267528.66788022767</v>
      </c>
      <c r="BN113" s="133">
        <v>5972.1969972779016</v>
      </c>
      <c r="BO113" s="133" t="s">
        <v>1228</v>
      </c>
      <c r="BP113" s="133">
        <v>6080.1969972779016</v>
      </c>
      <c r="BQ113" s="328">
        <v>4.869157093857801E-2</v>
      </c>
      <c r="BR113" s="133">
        <v>-1169.96</v>
      </c>
      <c r="BS113" s="133">
        <v>266358.70788022765</v>
      </c>
      <c r="BT113" s="133">
        <v>0</v>
      </c>
      <c r="BU113" s="133">
        <v>266358.70788022765</v>
      </c>
      <c r="BV113" s="133"/>
      <c r="BW113" s="133">
        <v>12647.442383607093</v>
      </c>
      <c r="BX113" s="133">
        <v>2473.77</v>
      </c>
    </row>
    <row r="114" spans="1:76" x14ac:dyDescent="0.25">
      <c r="A114" s="302">
        <v>114</v>
      </c>
      <c r="B114" s="302">
        <v>22</v>
      </c>
      <c r="C114" s="324">
        <v>9353083</v>
      </c>
      <c r="D114" s="324" t="s">
        <v>1263</v>
      </c>
      <c r="E114" s="325">
        <v>313158</v>
      </c>
      <c r="F114" s="133">
        <v>0</v>
      </c>
      <c r="G114" s="133">
        <v>0</v>
      </c>
      <c r="H114" s="133">
        <v>8360.0000000000164</v>
      </c>
      <c r="I114" s="133">
        <v>0</v>
      </c>
      <c r="J114" s="133">
        <v>13191.428571428571</v>
      </c>
      <c r="K114" s="133">
        <v>0</v>
      </c>
      <c r="L114" s="133">
        <v>1412.3893805309742</v>
      </c>
      <c r="M114" s="133">
        <v>726.37168141592974</v>
      </c>
      <c r="N114" s="133">
        <v>0</v>
      </c>
      <c r="O114" s="133">
        <v>786.90265486725718</v>
      </c>
      <c r="P114" s="133">
        <v>4237.1681415929188</v>
      </c>
      <c r="Q114" s="133">
        <v>0</v>
      </c>
      <c r="R114" s="133">
        <v>0</v>
      </c>
      <c r="S114" s="133">
        <v>0</v>
      </c>
      <c r="T114" s="133">
        <v>0</v>
      </c>
      <c r="U114" s="133">
        <v>0</v>
      </c>
      <c r="V114" s="133">
        <v>0</v>
      </c>
      <c r="W114" s="133">
        <v>0</v>
      </c>
      <c r="X114" s="133">
        <v>0</v>
      </c>
      <c r="Y114" s="133">
        <v>0</v>
      </c>
      <c r="Z114" s="133">
        <v>0</v>
      </c>
      <c r="AA114" s="133">
        <v>24198.89752577322</v>
      </c>
      <c r="AB114" s="133">
        <v>0</v>
      </c>
      <c r="AC114" s="133">
        <v>0</v>
      </c>
      <c r="AD114" s="133">
        <v>0</v>
      </c>
      <c r="AE114" s="133">
        <v>110000</v>
      </c>
      <c r="AF114" s="133">
        <v>0</v>
      </c>
      <c r="AG114" s="133">
        <v>0</v>
      </c>
      <c r="AH114" s="133">
        <v>1000</v>
      </c>
      <c r="AI114" s="133">
        <v>1743.88</v>
      </c>
      <c r="AJ114" s="133">
        <v>0</v>
      </c>
      <c r="AK114" s="133">
        <v>0</v>
      </c>
      <c r="AL114" s="133">
        <v>0</v>
      </c>
      <c r="AM114" s="133">
        <v>0</v>
      </c>
      <c r="AN114" s="133">
        <v>0</v>
      </c>
      <c r="AO114" s="133">
        <v>0</v>
      </c>
      <c r="AP114" s="133">
        <v>0</v>
      </c>
      <c r="AQ114" s="133">
        <v>0</v>
      </c>
      <c r="AR114" s="133">
        <v>313158</v>
      </c>
      <c r="AS114" s="133">
        <v>52913.157955608884</v>
      </c>
      <c r="AT114" s="326">
        <v>112743.88</v>
      </c>
      <c r="AU114" s="133">
        <v>48555.027740691054</v>
      </c>
      <c r="AV114" s="133">
        <v>478815.03795560892</v>
      </c>
      <c r="AW114" s="133">
        <v>478815.03795560892</v>
      </c>
      <c r="AX114" s="133">
        <v>0</v>
      </c>
      <c r="AY114" s="133">
        <v>476071.15795560891</v>
      </c>
      <c r="AZ114" s="327">
        <v>3300</v>
      </c>
      <c r="BA114" s="327">
        <v>376200</v>
      </c>
      <c r="BB114" s="133">
        <v>0</v>
      </c>
      <c r="BC114" s="326">
        <v>0</v>
      </c>
      <c r="BD114" s="326">
        <v>478815.03795560892</v>
      </c>
      <c r="BE114" s="327">
        <v>378943.88</v>
      </c>
      <c r="BF114" s="133">
        <v>267200</v>
      </c>
      <c r="BG114" s="133">
        <v>367071.15795560891</v>
      </c>
      <c r="BH114" s="133">
        <v>3219.9224382070956</v>
      </c>
      <c r="BI114" s="133">
        <v>3112.8786072072071</v>
      </c>
      <c r="BJ114" s="328">
        <v>3.4387409374734806E-2</v>
      </c>
      <c r="BK114" s="328">
        <v>-8.1483992605459101E-3</v>
      </c>
      <c r="BL114" s="133">
        <v>-2891.6074624895482</v>
      </c>
      <c r="BM114" s="133">
        <v>475923.43049311935</v>
      </c>
      <c r="BN114" s="133">
        <v>4150.6978113431524</v>
      </c>
      <c r="BO114" s="133" t="s">
        <v>1228</v>
      </c>
      <c r="BP114" s="133">
        <v>4174.7669341501696</v>
      </c>
      <c r="BQ114" s="328">
        <v>2.142400852916504E-3</v>
      </c>
      <c r="BR114" s="133">
        <v>-3031.2599999999998</v>
      </c>
      <c r="BS114" s="133">
        <v>472892.17049311934</v>
      </c>
      <c r="BT114" s="133">
        <v>0</v>
      </c>
      <c r="BU114" s="133">
        <v>472892.17049311934</v>
      </c>
      <c r="BV114" s="133"/>
      <c r="BW114" s="133">
        <v>56493.139787233958</v>
      </c>
      <c r="BX114" s="133">
        <v>6218.25</v>
      </c>
    </row>
    <row r="115" spans="1:76" x14ac:dyDescent="0.25">
      <c r="A115" s="302">
        <v>115</v>
      </c>
      <c r="B115" s="302">
        <v>26</v>
      </c>
      <c r="C115" s="324">
        <v>9353084</v>
      </c>
      <c r="D115" s="324" t="s">
        <v>1264</v>
      </c>
      <c r="E115" s="325">
        <v>164820</v>
      </c>
      <c r="F115" s="133">
        <v>0</v>
      </c>
      <c r="G115" s="133">
        <v>0</v>
      </c>
      <c r="H115" s="133">
        <v>2640</v>
      </c>
      <c r="I115" s="133">
        <v>0</v>
      </c>
      <c r="J115" s="133">
        <v>15894.339622641508</v>
      </c>
      <c r="K115" s="133">
        <v>0</v>
      </c>
      <c r="L115" s="133">
        <v>0</v>
      </c>
      <c r="M115" s="133">
        <v>0</v>
      </c>
      <c r="N115" s="133">
        <v>0</v>
      </c>
      <c r="O115" s="133">
        <v>0</v>
      </c>
      <c r="P115" s="133">
        <v>0</v>
      </c>
      <c r="Q115" s="133">
        <v>0</v>
      </c>
      <c r="R115" s="133">
        <v>0</v>
      </c>
      <c r="S115" s="133">
        <v>0</v>
      </c>
      <c r="T115" s="133">
        <v>0</v>
      </c>
      <c r="U115" s="133">
        <v>0</v>
      </c>
      <c r="V115" s="133">
        <v>0</v>
      </c>
      <c r="W115" s="133">
        <v>0</v>
      </c>
      <c r="X115" s="133">
        <v>0</v>
      </c>
      <c r="Y115" s="133">
        <v>0</v>
      </c>
      <c r="Z115" s="133">
        <v>0</v>
      </c>
      <c r="AA115" s="133">
        <v>18245.340000000018</v>
      </c>
      <c r="AB115" s="133">
        <v>0</v>
      </c>
      <c r="AC115" s="133">
        <v>0</v>
      </c>
      <c r="AD115" s="133">
        <v>0</v>
      </c>
      <c r="AE115" s="133">
        <v>110000</v>
      </c>
      <c r="AF115" s="133">
        <v>14986.648865153536</v>
      </c>
      <c r="AG115" s="133">
        <v>0</v>
      </c>
      <c r="AH115" s="133">
        <v>0</v>
      </c>
      <c r="AI115" s="133">
        <v>4200.13</v>
      </c>
      <c r="AJ115" s="133">
        <v>0</v>
      </c>
      <c r="AK115" s="133">
        <v>0</v>
      </c>
      <c r="AL115" s="133">
        <v>0</v>
      </c>
      <c r="AM115" s="133">
        <v>0</v>
      </c>
      <c r="AN115" s="133">
        <v>0</v>
      </c>
      <c r="AO115" s="133">
        <v>0</v>
      </c>
      <c r="AP115" s="133">
        <v>0</v>
      </c>
      <c r="AQ115" s="133">
        <v>0</v>
      </c>
      <c r="AR115" s="133">
        <v>164820</v>
      </c>
      <c r="AS115" s="133">
        <v>36779.679622641524</v>
      </c>
      <c r="AT115" s="326">
        <v>129186.77886515354</v>
      </c>
      <c r="AU115" s="133">
        <v>37511.509811320771</v>
      </c>
      <c r="AV115" s="133">
        <v>330786.45848779508</v>
      </c>
      <c r="AW115" s="133">
        <v>330786.45848779508</v>
      </c>
      <c r="AX115" s="133">
        <v>0</v>
      </c>
      <c r="AY115" s="133">
        <v>326586.32848779508</v>
      </c>
      <c r="AZ115" s="327">
        <v>3300</v>
      </c>
      <c r="BA115" s="327">
        <v>198000</v>
      </c>
      <c r="BB115" s="133">
        <v>0</v>
      </c>
      <c r="BC115" s="326">
        <v>0</v>
      </c>
      <c r="BD115" s="326">
        <v>330786.45848779508</v>
      </c>
      <c r="BE115" s="327">
        <v>202200.13</v>
      </c>
      <c r="BF115" s="133">
        <v>73013.351134846467</v>
      </c>
      <c r="BG115" s="133">
        <v>201599.67962264153</v>
      </c>
      <c r="BH115" s="133">
        <v>3359.9946603773587</v>
      </c>
      <c r="BI115" s="133">
        <v>2175.5814815924778</v>
      </c>
      <c r="BJ115" s="328">
        <v>0.54441223590390031</v>
      </c>
      <c r="BK115" s="328">
        <v>-0.12900327012510512</v>
      </c>
      <c r="BL115" s="133">
        <v>-16839.427532943049</v>
      </c>
      <c r="BM115" s="133">
        <v>313947.03095485206</v>
      </c>
      <c r="BN115" s="133">
        <v>5162.4483492475347</v>
      </c>
      <c r="BO115" s="133" t="s">
        <v>1228</v>
      </c>
      <c r="BP115" s="133">
        <v>5232.4505159142009</v>
      </c>
      <c r="BQ115" s="328">
        <v>5.0432943465484659E-2</v>
      </c>
      <c r="BR115" s="133">
        <v>-1595.4</v>
      </c>
      <c r="BS115" s="133">
        <v>312351.63095485204</v>
      </c>
      <c r="BT115" s="133">
        <v>0</v>
      </c>
      <c r="BU115" s="133">
        <v>312351.63095485204</v>
      </c>
      <c r="BV115" s="133"/>
      <c r="BW115" s="133">
        <v>36727.426327090507</v>
      </c>
      <c r="BX115" s="133">
        <v>8996.39</v>
      </c>
    </row>
    <row r="116" spans="1:76" x14ac:dyDescent="0.25">
      <c r="A116" s="302">
        <v>116</v>
      </c>
      <c r="B116" s="302">
        <v>223</v>
      </c>
      <c r="C116" s="324">
        <v>9353085</v>
      </c>
      <c r="D116" s="324" t="s">
        <v>1265</v>
      </c>
      <c r="E116" s="325">
        <v>519183</v>
      </c>
      <c r="F116" s="133">
        <v>0</v>
      </c>
      <c r="G116" s="133">
        <v>0</v>
      </c>
      <c r="H116" s="133">
        <v>2200.0000000000036</v>
      </c>
      <c r="I116" s="133">
        <v>0</v>
      </c>
      <c r="J116" s="133">
        <v>10481.837837837838</v>
      </c>
      <c r="K116" s="133">
        <v>0</v>
      </c>
      <c r="L116" s="133">
        <v>804.25531914893804</v>
      </c>
      <c r="M116" s="133">
        <v>0</v>
      </c>
      <c r="N116" s="133">
        <v>1447.6595744680885</v>
      </c>
      <c r="O116" s="133">
        <v>392.07446808510616</v>
      </c>
      <c r="P116" s="133">
        <v>844.46808510638084</v>
      </c>
      <c r="Q116" s="133">
        <v>0</v>
      </c>
      <c r="R116" s="133">
        <v>0</v>
      </c>
      <c r="S116" s="133">
        <v>0</v>
      </c>
      <c r="T116" s="133">
        <v>0</v>
      </c>
      <c r="U116" s="133">
        <v>0</v>
      </c>
      <c r="V116" s="133">
        <v>0</v>
      </c>
      <c r="W116" s="133">
        <v>0</v>
      </c>
      <c r="X116" s="133">
        <v>2448.6792452830173</v>
      </c>
      <c r="Y116" s="133">
        <v>0</v>
      </c>
      <c r="Z116" s="133">
        <v>0</v>
      </c>
      <c r="AA116" s="133">
        <v>29718.917843455183</v>
      </c>
      <c r="AB116" s="133">
        <v>0</v>
      </c>
      <c r="AC116" s="133">
        <v>0</v>
      </c>
      <c r="AD116" s="133">
        <v>0</v>
      </c>
      <c r="AE116" s="133">
        <v>110000</v>
      </c>
      <c r="AF116" s="133">
        <v>0</v>
      </c>
      <c r="AG116" s="133">
        <v>0</v>
      </c>
      <c r="AH116" s="133">
        <v>0</v>
      </c>
      <c r="AI116" s="133">
        <v>15123.62</v>
      </c>
      <c r="AJ116" s="133">
        <v>0</v>
      </c>
      <c r="AK116" s="133">
        <v>0</v>
      </c>
      <c r="AL116" s="133">
        <v>0</v>
      </c>
      <c r="AM116" s="133">
        <v>0</v>
      </c>
      <c r="AN116" s="133">
        <v>0</v>
      </c>
      <c r="AO116" s="133">
        <v>0</v>
      </c>
      <c r="AP116" s="133">
        <v>0</v>
      </c>
      <c r="AQ116" s="133">
        <v>0</v>
      </c>
      <c r="AR116" s="133">
        <v>519183</v>
      </c>
      <c r="AS116" s="133">
        <v>48337.892373384559</v>
      </c>
      <c r="AT116" s="326">
        <v>125123.62</v>
      </c>
      <c r="AU116" s="133">
        <v>47803.065485778359</v>
      </c>
      <c r="AV116" s="133">
        <v>692644.51237338455</v>
      </c>
      <c r="AW116" s="133">
        <v>692644.51237338444</v>
      </c>
      <c r="AX116" s="133">
        <v>0</v>
      </c>
      <c r="AY116" s="133">
        <v>677520.89237338456</v>
      </c>
      <c r="AZ116" s="327">
        <v>3300</v>
      </c>
      <c r="BA116" s="327">
        <v>623700</v>
      </c>
      <c r="BB116" s="133">
        <v>0</v>
      </c>
      <c r="BC116" s="326">
        <v>0</v>
      </c>
      <c r="BD116" s="326">
        <v>692644.51237338455</v>
      </c>
      <c r="BE116" s="327">
        <v>638823.62</v>
      </c>
      <c r="BF116" s="133">
        <v>513700</v>
      </c>
      <c r="BG116" s="133">
        <v>567520.89237338456</v>
      </c>
      <c r="BH116" s="133">
        <v>3002.7560443036218</v>
      </c>
      <c r="BI116" s="133">
        <v>2934.6834112299466</v>
      </c>
      <c r="BJ116" s="328">
        <v>2.319590345356724E-2</v>
      </c>
      <c r="BK116" s="328">
        <v>-5.4964734472731491E-3</v>
      </c>
      <c r="BL116" s="133">
        <v>-3048.6473852899157</v>
      </c>
      <c r="BM116" s="133">
        <v>689595.86498809466</v>
      </c>
      <c r="BN116" s="133">
        <v>3568.6362168682258</v>
      </c>
      <c r="BO116" s="133" t="s">
        <v>1228</v>
      </c>
      <c r="BP116" s="133">
        <v>3648.6553703073791</v>
      </c>
      <c r="BQ116" s="328">
        <v>1.9020242578143609E-2</v>
      </c>
      <c r="BR116" s="133">
        <v>-5025.51</v>
      </c>
      <c r="BS116" s="133">
        <v>684570.35498809465</v>
      </c>
      <c r="BT116" s="133">
        <v>0</v>
      </c>
      <c r="BU116" s="133">
        <v>684570.35498809465</v>
      </c>
      <c r="BV116" s="133"/>
      <c r="BW116" s="133">
        <v>48953.148148329812</v>
      </c>
      <c r="BX116" s="133">
        <v>4463.46</v>
      </c>
    </row>
    <row r="117" spans="1:76" x14ac:dyDescent="0.25">
      <c r="A117" s="302">
        <v>117</v>
      </c>
      <c r="B117" s="302">
        <v>36</v>
      </c>
      <c r="C117" s="324">
        <v>9353089</v>
      </c>
      <c r="D117" s="324" t="s">
        <v>1266</v>
      </c>
      <c r="E117" s="325">
        <v>351616</v>
      </c>
      <c r="F117" s="133">
        <v>0</v>
      </c>
      <c r="G117" s="133">
        <v>0</v>
      </c>
      <c r="H117" s="133">
        <v>3520</v>
      </c>
      <c r="I117" s="133">
        <v>0</v>
      </c>
      <c r="J117" s="133">
        <v>7931.8032786885251</v>
      </c>
      <c r="K117" s="133">
        <v>0</v>
      </c>
      <c r="L117" s="133">
        <v>0</v>
      </c>
      <c r="M117" s="133">
        <v>0</v>
      </c>
      <c r="N117" s="133">
        <v>0</v>
      </c>
      <c r="O117" s="133">
        <v>0</v>
      </c>
      <c r="P117" s="133">
        <v>0</v>
      </c>
      <c r="Q117" s="133">
        <v>0</v>
      </c>
      <c r="R117" s="133">
        <v>0</v>
      </c>
      <c r="S117" s="133">
        <v>0</v>
      </c>
      <c r="T117" s="133">
        <v>0</v>
      </c>
      <c r="U117" s="133">
        <v>0</v>
      </c>
      <c r="V117" s="133">
        <v>0</v>
      </c>
      <c r="W117" s="133">
        <v>0</v>
      </c>
      <c r="X117" s="133">
        <v>1232.1495327102784</v>
      </c>
      <c r="Y117" s="133">
        <v>0</v>
      </c>
      <c r="Z117" s="133">
        <v>0</v>
      </c>
      <c r="AA117" s="133">
        <v>29889.312299065437</v>
      </c>
      <c r="AB117" s="133">
        <v>0</v>
      </c>
      <c r="AC117" s="133">
        <v>0</v>
      </c>
      <c r="AD117" s="133">
        <v>0</v>
      </c>
      <c r="AE117" s="133">
        <v>110000</v>
      </c>
      <c r="AF117" s="133">
        <v>3638.1842456608806</v>
      </c>
      <c r="AG117" s="133">
        <v>0</v>
      </c>
      <c r="AH117" s="133">
        <v>0</v>
      </c>
      <c r="AI117" s="133">
        <v>21120</v>
      </c>
      <c r="AJ117" s="133">
        <v>0</v>
      </c>
      <c r="AK117" s="133">
        <v>0</v>
      </c>
      <c r="AL117" s="133">
        <v>0</v>
      </c>
      <c r="AM117" s="133">
        <v>0</v>
      </c>
      <c r="AN117" s="133">
        <v>0</v>
      </c>
      <c r="AO117" s="133">
        <v>0</v>
      </c>
      <c r="AP117" s="133">
        <v>0</v>
      </c>
      <c r="AQ117" s="133">
        <v>0</v>
      </c>
      <c r="AR117" s="133">
        <v>351616</v>
      </c>
      <c r="AS117" s="133">
        <v>42573.265110464243</v>
      </c>
      <c r="AT117" s="326">
        <v>134758.1842456609</v>
      </c>
      <c r="AU117" s="133">
        <v>45614.213938409703</v>
      </c>
      <c r="AV117" s="133">
        <v>528947.4493561252</v>
      </c>
      <c r="AW117" s="133">
        <v>528947.44935612509</v>
      </c>
      <c r="AX117" s="133">
        <v>0</v>
      </c>
      <c r="AY117" s="133">
        <v>507827.4493561252</v>
      </c>
      <c r="AZ117" s="327">
        <v>3300</v>
      </c>
      <c r="BA117" s="327">
        <v>422400</v>
      </c>
      <c r="BB117" s="133">
        <v>0</v>
      </c>
      <c r="BC117" s="326">
        <v>0</v>
      </c>
      <c r="BD117" s="326">
        <v>528947.4493561252</v>
      </c>
      <c r="BE117" s="327">
        <v>443520</v>
      </c>
      <c r="BF117" s="133">
        <v>308761.8157543391</v>
      </c>
      <c r="BG117" s="133">
        <v>394189.2651104643</v>
      </c>
      <c r="BH117" s="133">
        <v>3079.6036336755024</v>
      </c>
      <c r="BI117" s="133">
        <v>3109.0736184781895</v>
      </c>
      <c r="BJ117" s="328">
        <v>-9.478702796723068E-3</v>
      </c>
      <c r="BK117" s="328">
        <v>0</v>
      </c>
      <c r="BL117" s="133">
        <v>0</v>
      </c>
      <c r="BM117" s="133">
        <v>528947.4493561252</v>
      </c>
      <c r="BN117" s="133">
        <v>3967.4019480947281</v>
      </c>
      <c r="BO117" s="133" t="s">
        <v>1228</v>
      </c>
      <c r="BP117" s="133">
        <v>4132.4019480947281</v>
      </c>
      <c r="BQ117" s="328">
        <v>-9.9721469825254649E-3</v>
      </c>
      <c r="BR117" s="133">
        <v>-3403.52</v>
      </c>
      <c r="BS117" s="133">
        <v>525543.92935612518</v>
      </c>
      <c r="BT117" s="133">
        <v>0</v>
      </c>
      <c r="BU117" s="133">
        <v>525543.92935612518</v>
      </c>
      <c r="BV117" s="133"/>
      <c r="BW117" s="133">
        <v>83904.970657968021</v>
      </c>
      <c r="BX117" s="133">
        <v>11873.58</v>
      </c>
    </row>
    <row r="118" spans="1:76" x14ac:dyDescent="0.25">
      <c r="A118" s="302">
        <v>118</v>
      </c>
      <c r="B118" s="302">
        <v>444</v>
      </c>
      <c r="C118" s="324">
        <v>9353090</v>
      </c>
      <c r="D118" s="324" t="s">
        <v>1267</v>
      </c>
      <c r="E118" s="325">
        <v>392821</v>
      </c>
      <c r="F118" s="133">
        <v>0</v>
      </c>
      <c r="G118" s="133">
        <v>0</v>
      </c>
      <c r="H118" s="133">
        <v>2640.0000000000027</v>
      </c>
      <c r="I118" s="133">
        <v>0</v>
      </c>
      <c r="J118" s="133">
        <v>13332.949640287772</v>
      </c>
      <c r="K118" s="133">
        <v>0</v>
      </c>
      <c r="L118" s="133">
        <v>800.00000000000068</v>
      </c>
      <c r="M118" s="133">
        <v>960.00000000000091</v>
      </c>
      <c r="N118" s="133">
        <v>1440.0000000000014</v>
      </c>
      <c r="O118" s="133">
        <v>0</v>
      </c>
      <c r="P118" s="133">
        <v>0</v>
      </c>
      <c r="Q118" s="133">
        <v>0</v>
      </c>
      <c r="R118" s="133">
        <v>0</v>
      </c>
      <c r="S118" s="133">
        <v>0</v>
      </c>
      <c r="T118" s="133">
        <v>0</v>
      </c>
      <c r="U118" s="133">
        <v>0</v>
      </c>
      <c r="V118" s="133">
        <v>0</v>
      </c>
      <c r="W118" s="133">
        <v>0</v>
      </c>
      <c r="X118" s="133">
        <v>0</v>
      </c>
      <c r="Y118" s="133">
        <v>0</v>
      </c>
      <c r="Z118" s="133">
        <v>0</v>
      </c>
      <c r="AA118" s="133">
        <v>23894.51626972741</v>
      </c>
      <c r="AB118" s="133">
        <v>0</v>
      </c>
      <c r="AC118" s="133">
        <v>0</v>
      </c>
      <c r="AD118" s="133">
        <v>0</v>
      </c>
      <c r="AE118" s="133">
        <v>110000</v>
      </c>
      <c r="AF118" s="133">
        <v>0</v>
      </c>
      <c r="AG118" s="133">
        <v>0</v>
      </c>
      <c r="AH118" s="133">
        <v>0</v>
      </c>
      <c r="AI118" s="133">
        <v>10440</v>
      </c>
      <c r="AJ118" s="133">
        <v>0</v>
      </c>
      <c r="AK118" s="133">
        <v>0</v>
      </c>
      <c r="AL118" s="133">
        <v>0</v>
      </c>
      <c r="AM118" s="133">
        <v>0</v>
      </c>
      <c r="AN118" s="133">
        <v>0</v>
      </c>
      <c r="AO118" s="133">
        <v>0</v>
      </c>
      <c r="AP118" s="133">
        <v>0</v>
      </c>
      <c r="AQ118" s="133">
        <v>0</v>
      </c>
      <c r="AR118" s="133">
        <v>392821</v>
      </c>
      <c r="AS118" s="133">
        <v>43067.465910015184</v>
      </c>
      <c r="AT118" s="326">
        <v>120440</v>
      </c>
      <c r="AU118" s="133">
        <v>43479.991089871299</v>
      </c>
      <c r="AV118" s="133">
        <v>556328.46591001516</v>
      </c>
      <c r="AW118" s="133">
        <v>556328.46591001516</v>
      </c>
      <c r="AX118" s="133">
        <v>0</v>
      </c>
      <c r="AY118" s="133">
        <v>545888.46591001516</v>
      </c>
      <c r="AZ118" s="327">
        <v>3300</v>
      </c>
      <c r="BA118" s="327">
        <v>471900</v>
      </c>
      <c r="BB118" s="133">
        <v>0</v>
      </c>
      <c r="BC118" s="326">
        <v>0</v>
      </c>
      <c r="BD118" s="326">
        <v>556328.46591001516</v>
      </c>
      <c r="BE118" s="327">
        <v>482340</v>
      </c>
      <c r="BF118" s="133">
        <v>361900</v>
      </c>
      <c r="BG118" s="133">
        <v>435888.46591001516</v>
      </c>
      <c r="BH118" s="133">
        <v>3048.1710902798263</v>
      </c>
      <c r="BI118" s="133">
        <v>2921.6637807142856</v>
      </c>
      <c r="BJ118" s="328">
        <v>4.3299749410116016E-2</v>
      </c>
      <c r="BK118" s="328">
        <v>-1.0260256660521799E-2</v>
      </c>
      <c r="BL118" s="133">
        <v>-4286.7138980207046</v>
      </c>
      <c r="BM118" s="133">
        <v>552041.75201199448</v>
      </c>
      <c r="BN118" s="133">
        <v>3787.4248392447166</v>
      </c>
      <c r="BO118" s="133" t="s">
        <v>1228</v>
      </c>
      <c r="BP118" s="133">
        <v>3860.4318322517097</v>
      </c>
      <c r="BQ118" s="328">
        <v>2.4036350573060528E-2</v>
      </c>
      <c r="BR118" s="133">
        <v>-3802.37</v>
      </c>
      <c r="BS118" s="133">
        <v>548239.38201199449</v>
      </c>
      <c r="BT118" s="133">
        <v>0</v>
      </c>
      <c r="BU118" s="133">
        <v>548239.38201199449</v>
      </c>
      <c r="BV118" s="133"/>
      <c r="BW118" s="133">
        <v>52400.960932887625</v>
      </c>
      <c r="BX118" s="133">
        <v>2033.8799999999983</v>
      </c>
    </row>
    <row r="119" spans="1:76" x14ac:dyDescent="0.25">
      <c r="A119" s="302">
        <v>119</v>
      </c>
      <c r="B119" s="302">
        <v>449</v>
      </c>
      <c r="C119" s="324">
        <v>9353091</v>
      </c>
      <c r="D119" s="324" t="s">
        <v>1268</v>
      </c>
      <c r="E119" s="325">
        <v>206025</v>
      </c>
      <c r="F119" s="133">
        <v>0</v>
      </c>
      <c r="G119" s="133">
        <v>0</v>
      </c>
      <c r="H119" s="133">
        <v>4840.0000000000109</v>
      </c>
      <c r="I119" s="133">
        <v>0</v>
      </c>
      <c r="J119" s="133">
        <v>7363.636363636364</v>
      </c>
      <c r="K119" s="133">
        <v>0</v>
      </c>
      <c r="L119" s="133">
        <v>199.99999999999949</v>
      </c>
      <c r="M119" s="133">
        <v>0</v>
      </c>
      <c r="N119" s="133">
        <v>0</v>
      </c>
      <c r="O119" s="133">
        <v>0</v>
      </c>
      <c r="P119" s="133">
        <v>0</v>
      </c>
      <c r="Q119" s="133">
        <v>0</v>
      </c>
      <c r="R119" s="133">
        <v>0</v>
      </c>
      <c r="S119" s="133">
        <v>0</v>
      </c>
      <c r="T119" s="133">
        <v>0</v>
      </c>
      <c r="U119" s="133">
        <v>0</v>
      </c>
      <c r="V119" s="133">
        <v>0</v>
      </c>
      <c r="W119" s="133">
        <v>0</v>
      </c>
      <c r="X119" s="133">
        <v>0</v>
      </c>
      <c r="Y119" s="133">
        <v>0</v>
      </c>
      <c r="Z119" s="133">
        <v>0</v>
      </c>
      <c r="AA119" s="133">
        <v>20593.979492187507</v>
      </c>
      <c r="AB119" s="133">
        <v>0</v>
      </c>
      <c r="AC119" s="133">
        <v>0</v>
      </c>
      <c r="AD119" s="133">
        <v>0</v>
      </c>
      <c r="AE119" s="133">
        <v>110000</v>
      </c>
      <c r="AF119" s="133">
        <v>0</v>
      </c>
      <c r="AG119" s="133">
        <v>0</v>
      </c>
      <c r="AH119" s="133">
        <v>0</v>
      </c>
      <c r="AI119" s="133">
        <v>7080</v>
      </c>
      <c r="AJ119" s="133">
        <v>0</v>
      </c>
      <c r="AK119" s="133">
        <v>0</v>
      </c>
      <c r="AL119" s="133">
        <v>0</v>
      </c>
      <c r="AM119" s="133">
        <v>0</v>
      </c>
      <c r="AN119" s="133">
        <v>0</v>
      </c>
      <c r="AO119" s="133">
        <v>0</v>
      </c>
      <c r="AP119" s="133">
        <v>0</v>
      </c>
      <c r="AQ119" s="133">
        <v>0</v>
      </c>
      <c r="AR119" s="133">
        <v>206025</v>
      </c>
      <c r="AS119" s="133">
        <v>32997.615855823882</v>
      </c>
      <c r="AT119" s="326">
        <v>117080</v>
      </c>
      <c r="AU119" s="133">
        <v>36794.797674005691</v>
      </c>
      <c r="AV119" s="133">
        <v>356102.61585582385</v>
      </c>
      <c r="AW119" s="133">
        <v>356102.61585582385</v>
      </c>
      <c r="AX119" s="133">
        <v>0</v>
      </c>
      <c r="AY119" s="133">
        <v>349022.61585582385</v>
      </c>
      <c r="AZ119" s="327">
        <v>3300</v>
      </c>
      <c r="BA119" s="327">
        <v>247500</v>
      </c>
      <c r="BB119" s="133">
        <v>0</v>
      </c>
      <c r="BC119" s="326">
        <v>0</v>
      </c>
      <c r="BD119" s="326">
        <v>356102.61585582385</v>
      </c>
      <c r="BE119" s="327">
        <v>254580</v>
      </c>
      <c r="BF119" s="133">
        <v>137500</v>
      </c>
      <c r="BG119" s="133">
        <v>239022.61585582385</v>
      </c>
      <c r="BH119" s="133">
        <v>3186.9682114109846</v>
      </c>
      <c r="BI119" s="133">
        <v>2992.9998000000001</v>
      </c>
      <c r="BJ119" s="328">
        <v>6.4807358627616538E-2</v>
      </c>
      <c r="BK119" s="328">
        <v>-1.5356673931569661E-2</v>
      </c>
      <c r="BL119" s="133">
        <v>-3447.1891504389905</v>
      </c>
      <c r="BM119" s="133">
        <v>352655.42670538486</v>
      </c>
      <c r="BN119" s="133">
        <v>4607.6723560717983</v>
      </c>
      <c r="BO119" s="133" t="s">
        <v>1228</v>
      </c>
      <c r="BP119" s="133">
        <v>4702.0723560717979</v>
      </c>
      <c r="BQ119" s="328">
        <v>3.0836113030588974E-2</v>
      </c>
      <c r="BR119" s="133">
        <v>-1994.25</v>
      </c>
      <c r="BS119" s="133">
        <v>350661.17670538486</v>
      </c>
      <c r="BT119" s="133">
        <v>0</v>
      </c>
      <c r="BU119" s="133">
        <v>350661.17670538486</v>
      </c>
      <c r="BV119" s="133"/>
      <c r="BW119" s="133">
        <v>3871.3539803880267</v>
      </c>
      <c r="BX119" s="133">
        <v>146.09999999999945</v>
      </c>
    </row>
    <row r="120" spans="1:76" x14ac:dyDescent="0.25">
      <c r="A120" s="302">
        <v>120</v>
      </c>
      <c r="B120" s="302">
        <v>243</v>
      </c>
      <c r="C120" s="324">
        <v>9353092</v>
      </c>
      <c r="D120" s="324" t="s">
        <v>1269</v>
      </c>
      <c r="E120" s="325">
        <v>252724</v>
      </c>
      <c r="F120" s="133">
        <v>0</v>
      </c>
      <c r="G120" s="133">
        <v>0</v>
      </c>
      <c r="H120" s="133">
        <v>879.99999999999966</v>
      </c>
      <c r="I120" s="133">
        <v>0</v>
      </c>
      <c r="J120" s="133">
        <v>2160</v>
      </c>
      <c r="K120" s="133">
        <v>0</v>
      </c>
      <c r="L120" s="133">
        <v>399.99999999999989</v>
      </c>
      <c r="M120" s="133">
        <v>719.99999999999966</v>
      </c>
      <c r="N120" s="133">
        <v>719.99999999999977</v>
      </c>
      <c r="O120" s="133">
        <v>0</v>
      </c>
      <c r="P120" s="133">
        <v>419.99999999999989</v>
      </c>
      <c r="Q120" s="133">
        <v>0</v>
      </c>
      <c r="R120" s="133">
        <v>0</v>
      </c>
      <c r="S120" s="133">
        <v>0</v>
      </c>
      <c r="T120" s="133">
        <v>0</v>
      </c>
      <c r="U120" s="133">
        <v>0</v>
      </c>
      <c r="V120" s="133">
        <v>0</v>
      </c>
      <c r="W120" s="133">
        <v>0</v>
      </c>
      <c r="X120" s="133">
        <v>0</v>
      </c>
      <c r="Y120" s="133">
        <v>0</v>
      </c>
      <c r="Z120" s="133">
        <v>0</v>
      </c>
      <c r="AA120" s="133">
        <v>11067.284179104496</v>
      </c>
      <c r="AB120" s="133">
        <v>0</v>
      </c>
      <c r="AC120" s="133">
        <v>0</v>
      </c>
      <c r="AD120" s="133">
        <v>0</v>
      </c>
      <c r="AE120" s="133">
        <v>110000</v>
      </c>
      <c r="AF120" s="133">
        <v>9646.1949265687581</v>
      </c>
      <c r="AG120" s="133">
        <v>0</v>
      </c>
      <c r="AH120" s="133">
        <v>0</v>
      </c>
      <c r="AI120" s="133">
        <v>6600.52</v>
      </c>
      <c r="AJ120" s="133">
        <v>0</v>
      </c>
      <c r="AK120" s="133">
        <v>0</v>
      </c>
      <c r="AL120" s="133">
        <v>0</v>
      </c>
      <c r="AM120" s="133">
        <v>0</v>
      </c>
      <c r="AN120" s="133">
        <v>0</v>
      </c>
      <c r="AO120" s="133">
        <v>0</v>
      </c>
      <c r="AP120" s="133">
        <v>0</v>
      </c>
      <c r="AQ120" s="133">
        <v>0</v>
      </c>
      <c r="AR120" s="133">
        <v>252724</v>
      </c>
      <c r="AS120" s="133">
        <v>16367.284179104496</v>
      </c>
      <c r="AT120" s="326">
        <v>126246.71492656876</v>
      </c>
      <c r="AU120" s="133">
        <v>23716.284179104496</v>
      </c>
      <c r="AV120" s="133">
        <v>395337.99910567328</v>
      </c>
      <c r="AW120" s="133">
        <v>395337.99910567328</v>
      </c>
      <c r="AX120" s="133">
        <v>0</v>
      </c>
      <c r="AY120" s="133">
        <v>388737.47910567326</v>
      </c>
      <c r="AZ120" s="327">
        <v>3300</v>
      </c>
      <c r="BA120" s="327">
        <v>303600</v>
      </c>
      <c r="BB120" s="133">
        <v>0</v>
      </c>
      <c r="BC120" s="326">
        <v>0</v>
      </c>
      <c r="BD120" s="326">
        <v>395337.99910567328</v>
      </c>
      <c r="BE120" s="327">
        <v>310200.52</v>
      </c>
      <c r="BF120" s="133">
        <v>183953.80507343126</v>
      </c>
      <c r="BG120" s="133">
        <v>269091.28417910449</v>
      </c>
      <c r="BH120" s="133">
        <v>2924.9052628163531</v>
      </c>
      <c r="BI120" s="133">
        <v>3045.6169453633834</v>
      </c>
      <c r="BJ120" s="328">
        <v>-3.9634558354687544E-2</v>
      </c>
      <c r="BK120" s="328">
        <v>2.4634558354687544E-2</v>
      </c>
      <c r="BL120" s="133">
        <v>6902.5234097253142</v>
      </c>
      <c r="BM120" s="133">
        <v>402240.52251539862</v>
      </c>
      <c r="BN120" s="133">
        <v>4300.4348099499848</v>
      </c>
      <c r="BO120" s="133" t="s">
        <v>1228</v>
      </c>
      <c r="BP120" s="133">
        <v>4372.1795925586803</v>
      </c>
      <c r="BQ120" s="328">
        <v>-7.31894367869379E-3</v>
      </c>
      <c r="BR120" s="133">
        <v>-2446.2800000000002</v>
      </c>
      <c r="BS120" s="133">
        <v>399794.2425153986</v>
      </c>
      <c r="BT120" s="133">
        <v>0</v>
      </c>
      <c r="BU120" s="133">
        <v>399794.2425153986</v>
      </c>
      <c r="BV120" s="133"/>
      <c r="BW120" s="133">
        <v>55991.375494263659</v>
      </c>
      <c r="BX120" s="133">
        <v>2855.9100000000003</v>
      </c>
    </row>
    <row r="121" spans="1:76" x14ac:dyDescent="0.25">
      <c r="A121" s="302">
        <v>121</v>
      </c>
      <c r="B121" s="302">
        <v>50</v>
      </c>
      <c r="C121" s="324">
        <v>9353093</v>
      </c>
      <c r="D121" s="324" t="s">
        <v>1270</v>
      </c>
      <c r="E121" s="325">
        <v>414797</v>
      </c>
      <c r="F121" s="133">
        <v>0</v>
      </c>
      <c r="G121" s="133">
        <v>0</v>
      </c>
      <c r="H121" s="133">
        <v>10120</v>
      </c>
      <c r="I121" s="133">
        <v>0</v>
      </c>
      <c r="J121" s="133">
        <v>22394.788732394369</v>
      </c>
      <c r="K121" s="133">
        <v>0</v>
      </c>
      <c r="L121" s="133">
        <v>1399.9999999999989</v>
      </c>
      <c r="M121" s="133">
        <v>0</v>
      </c>
      <c r="N121" s="133">
        <v>0</v>
      </c>
      <c r="O121" s="133">
        <v>0</v>
      </c>
      <c r="P121" s="133">
        <v>0</v>
      </c>
      <c r="Q121" s="133">
        <v>0</v>
      </c>
      <c r="R121" s="133">
        <v>0</v>
      </c>
      <c r="S121" s="133">
        <v>0</v>
      </c>
      <c r="T121" s="133">
        <v>0</v>
      </c>
      <c r="U121" s="133">
        <v>0</v>
      </c>
      <c r="V121" s="133">
        <v>0</v>
      </c>
      <c r="W121" s="133">
        <v>0</v>
      </c>
      <c r="X121" s="133">
        <v>0</v>
      </c>
      <c r="Y121" s="133">
        <v>0</v>
      </c>
      <c r="Z121" s="133">
        <v>0</v>
      </c>
      <c r="AA121" s="133">
        <v>35433.802677165331</v>
      </c>
      <c r="AB121" s="133">
        <v>0</v>
      </c>
      <c r="AC121" s="133">
        <v>0</v>
      </c>
      <c r="AD121" s="133">
        <v>0</v>
      </c>
      <c r="AE121" s="133">
        <v>110000</v>
      </c>
      <c r="AF121" s="133">
        <v>0</v>
      </c>
      <c r="AG121" s="133">
        <v>0</v>
      </c>
      <c r="AH121" s="133">
        <v>0</v>
      </c>
      <c r="AI121" s="133">
        <v>13320</v>
      </c>
      <c r="AJ121" s="133">
        <v>0</v>
      </c>
      <c r="AK121" s="133">
        <v>0</v>
      </c>
      <c r="AL121" s="133">
        <v>0</v>
      </c>
      <c r="AM121" s="133">
        <v>0</v>
      </c>
      <c r="AN121" s="133">
        <v>0</v>
      </c>
      <c r="AO121" s="133">
        <v>0</v>
      </c>
      <c r="AP121" s="133">
        <v>0</v>
      </c>
      <c r="AQ121" s="133">
        <v>0</v>
      </c>
      <c r="AR121" s="133">
        <v>414797</v>
      </c>
      <c r="AS121" s="133">
        <v>69348.591409559696</v>
      </c>
      <c r="AT121" s="326">
        <v>123320</v>
      </c>
      <c r="AU121" s="133">
        <v>62390.19704336251</v>
      </c>
      <c r="AV121" s="133">
        <v>607465.59140955971</v>
      </c>
      <c r="AW121" s="133">
        <v>607465.59140955959</v>
      </c>
      <c r="AX121" s="133">
        <v>0</v>
      </c>
      <c r="AY121" s="133">
        <v>594145.59140955971</v>
      </c>
      <c r="AZ121" s="327">
        <v>3300</v>
      </c>
      <c r="BA121" s="327">
        <v>498300</v>
      </c>
      <c r="BB121" s="133">
        <v>0</v>
      </c>
      <c r="BC121" s="326">
        <v>0</v>
      </c>
      <c r="BD121" s="326">
        <v>607465.59140955971</v>
      </c>
      <c r="BE121" s="327">
        <v>511620</v>
      </c>
      <c r="BF121" s="133">
        <v>388300</v>
      </c>
      <c r="BG121" s="133">
        <v>484145.59140955971</v>
      </c>
      <c r="BH121" s="133">
        <v>3206.262194765296</v>
      </c>
      <c r="BI121" s="133">
        <v>3032.3615838028172</v>
      </c>
      <c r="BJ121" s="328">
        <v>5.7348243656481737E-2</v>
      </c>
      <c r="BK121" s="328">
        <v>-1.3589170998947525E-2</v>
      </c>
      <c r="BL121" s="133">
        <v>-6222.2992940333097</v>
      </c>
      <c r="BM121" s="133">
        <v>601243.29211552639</v>
      </c>
      <c r="BN121" s="133">
        <v>3893.5317358644133</v>
      </c>
      <c r="BO121" s="133" t="s">
        <v>1228</v>
      </c>
      <c r="BP121" s="133">
        <v>3981.7436563942147</v>
      </c>
      <c r="BQ121" s="328">
        <v>3.1877419266128637E-2</v>
      </c>
      <c r="BR121" s="133">
        <v>-4015.09</v>
      </c>
      <c r="BS121" s="133">
        <v>597228.20211552642</v>
      </c>
      <c r="BT121" s="133">
        <v>0</v>
      </c>
      <c r="BU121" s="133">
        <v>597228.20211552642</v>
      </c>
      <c r="BV121" s="133"/>
      <c r="BW121" s="133">
        <v>83369.837242244626</v>
      </c>
      <c r="BX121" s="133">
        <v>23147.88</v>
      </c>
    </row>
    <row r="122" spans="1:76" x14ac:dyDescent="0.25">
      <c r="A122" s="302">
        <v>122</v>
      </c>
      <c r="B122" s="302">
        <v>102</v>
      </c>
      <c r="C122" s="324">
        <v>9353102</v>
      </c>
      <c r="D122" s="324" t="s">
        <v>1271</v>
      </c>
      <c r="E122" s="325">
        <v>244483</v>
      </c>
      <c r="F122" s="133">
        <v>0</v>
      </c>
      <c r="G122" s="133">
        <v>0</v>
      </c>
      <c r="H122" s="133">
        <v>3079.9999999999986</v>
      </c>
      <c r="I122" s="133">
        <v>0</v>
      </c>
      <c r="J122" s="133">
        <v>8738.1818181818198</v>
      </c>
      <c r="K122" s="133">
        <v>0</v>
      </c>
      <c r="L122" s="133">
        <v>0</v>
      </c>
      <c r="M122" s="133">
        <v>0</v>
      </c>
      <c r="N122" s="133">
        <v>0</v>
      </c>
      <c r="O122" s="133">
        <v>0</v>
      </c>
      <c r="P122" s="133">
        <v>0</v>
      </c>
      <c r="Q122" s="133">
        <v>0</v>
      </c>
      <c r="R122" s="133">
        <v>0</v>
      </c>
      <c r="S122" s="133">
        <v>0</v>
      </c>
      <c r="T122" s="133">
        <v>0</v>
      </c>
      <c r="U122" s="133">
        <v>0</v>
      </c>
      <c r="V122" s="133">
        <v>0</v>
      </c>
      <c r="W122" s="133">
        <v>0</v>
      </c>
      <c r="X122" s="133">
        <v>587.62820512820417</v>
      </c>
      <c r="Y122" s="133">
        <v>0</v>
      </c>
      <c r="Z122" s="133">
        <v>0</v>
      </c>
      <c r="AA122" s="133">
        <v>19861.832732793529</v>
      </c>
      <c r="AB122" s="133">
        <v>0</v>
      </c>
      <c r="AC122" s="133">
        <v>0</v>
      </c>
      <c r="AD122" s="133">
        <v>0</v>
      </c>
      <c r="AE122" s="133">
        <v>110000</v>
      </c>
      <c r="AF122" s="133">
        <v>0</v>
      </c>
      <c r="AG122" s="133">
        <v>0</v>
      </c>
      <c r="AH122" s="133">
        <v>0</v>
      </c>
      <c r="AI122" s="133">
        <v>12240</v>
      </c>
      <c r="AJ122" s="133">
        <v>0</v>
      </c>
      <c r="AK122" s="133">
        <v>0</v>
      </c>
      <c r="AL122" s="133">
        <v>0</v>
      </c>
      <c r="AM122" s="133">
        <v>0</v>
      </c>
      <c r="AN122" s="133">
        <v>4801.26</v>
      </c>
      <c r="AO122" s="133">
        <v>0</v>
      </c>
      <c r="AP122" s="133">
        <v>0</v>
      </c>
      <c r="AQ122" s="133">
        <v>0</v>
      </c>
      <c r="AR122" s="133">
        <v>244483</v>
      </c>
      <c r="AS122" s="133">
        <v>32267.642756103553</v>
      </c>
      <c r="AT122" s="326">
        <v>127041.26</v>
      </c>
      <c r="AU122" s="133">
        <v>35769.923641884438</v>
      </c>
      <c r="AV122" s="133">
        <v>403791.90275610355</v>
      </c>
      <c r="AW122" s="133">
        <v>403791.90275610361</v>
      </c>
      <c r="AX122" s="133">
        <v>0</v>
      </c>
      <c r="AY122" s="133">
        <v>391551.90275610355</v>
      </c>
      <c r="AZ122" s="327">
        <v>3300</v>
      </c>
      <c r="BA122" s="327">
        <v>293700</v>
      </c>
      <c r="BB122" s="133">
        <v>0</v>
      </c>
      <c r="BC122" s="326">
        <v>0</v>
      </c>
      <c r="BD122" s="326">
        <v>403791.90275610355</v>
      </c>
      <c r="BE122" s="327">
        <v>305940</v>
      </c>
      <c r="BF122" s="133">
        <v>183700</v>
      </c>
      <c r="BG122" s="133">
        <v>281551.90275610355</v>
      </c>
      <c r="BH122" s="133">
        <v>3163.5045253494782</v>
      </c>
      <c r="BI122" s="133">
        <v>3019.5786400000002</v>
      </c>
      <c r="BJ122" s="328">
        <v>4.7664228194923906E-2</v>
      </c>
      <c r="BK122" s="328">
        <v>-1.1294458315995334E-2</v>
      </c>
      <c r="BL122" s="133">
        <v>-3035.3009522401398</v>
      </c>
      <c r="BM122" s="133">
        <v>400756.60180386342</v>
      </c>
      <c r="BN122" s="133">
        <v>4365.3550764479032</v>
      </c>
      <c r="BO122" s="133" t="s">
        <v>1228</v>
      </c>
      <c r="BP122" s="133">
        <v>4502.883166335544</v>
      </c>
      <c r="BQ122" s="328">
        <v>3.3034424692142572E-2</v>
      </c>
      <c r="BR122" s="133">
        <v>-2366.5099999999998</v>
      </c>
      <c r="BS122" s="133">
        <v>398390.09180386341</v>
      </c>
      <c r="BT122" s="133">
        <v>0</v>
      </c>
      <c r="BU122" s="133">
        <v>398390.09180386341</v>
      </c>
      <c r="BV122" s="133"/>
      <c r="BW122" s="133">
        <v>143995.93198144867</v>
      </c>
      <c r="BX122" s="133">
        <v>19486.650000000001</v>
      </c>
    </row>
    <row r="123" spans="1:76" x14ac:dyDescent="0.25">
      <c r="A123" s="302">
        <v>123</v>
      </c>
      <c r="B123" s="302">
        <v>328</v>
      </c>
      <c r="C123" s="324">
        <v>9353103</v>
      </c>
      <c r="D123" s="324" t="s">
        <v>1272</v>
      </c>
      <c r="E123" s="325">
        <v>54940</v>
      </c>
      <c r="F123" s="133">
        <v>0</v>
      </c>
      <c r="G123" s="133">
        <v>0</v>
      </c>
      <c r="H123" s="133">
        <v>880</v>
      </c>
      <c r="I123" s="133">
        <v>0</v>
      </c>
      <c r="J123" s="133">
        <v>3150.0000000000005</v>
      </c>
      <c r="K123" s="133">
        <v>0</v>
      </c>
      <c r="L123" s="133">
        <v>200</v>
      </c>
      <c r="M123" s="133">
        <v>240</v>
      </c>
      <c r="N123" s="133">
        <v>0</v>
      </c>
      <c r="O123" s="133">
        <v>0</v>
      </c>
      <c r="P123" s="133">
        <v>0</v>
      </c>
      <c r="Q123" s="133">
        <v>0</v>
      </c>
      <c r="R123" s="133">
        <v>0</v>
      </c>
      <c r="S123" s="133">
        <v>0</v>
      </c>
      <c r="T123" s="133">
        <v>0</v>
      </c>
      <c r="U123" s="133">
        <v>0</v>
      </c>
      <c r="V123" s="133">
        <v>0</v>
      </c>
      <c r="W123" s="133">
        <v>0</v>
      </c>
      <c r="X123" s="133">
        <v>0</v>
      </c>
      <c r="Y123" s="133">
        <v>0</v>
      </c>
      <c r="Z123" s="133">
        <v>0</v>
      </c>
      <c r="AA123" s="133">
        <v>4289.8749999999964</v>
      </c>
      <c r="AB123" s="133">
        <v>0</v>
      </c>
      <c r="AC123" s="133">
        <v>0</v>
      </c>
      <c r="AD123" s="133">
        <v>0</v>
      </c>
      <c r="AE123" s="133">
        <v>110000</v>
      </c>
      <c r="AF123" s="133">
        <v>0</v>
      </c>
      <c r="AG123" s="133">
        <v>0</v>
      </c>
      <c r="AH123" s="133">
        <v>0</v>
      </c>
      <c r="AI123" s="133">
        <v>5108.2299999999996</v>
      </c>
      <c r="AJ123" s="133">
        <v>0</v>
      </c>
      <c r="AK123" s="133">
        <v>0</v>
      </c>
      <c r="AL123" s="133">
        <v>0</v>
      </c>
      <c r="AM123" s="133">
        <v>0</v>
      </c>
      <c r="AN123" s="133">
        <v>0</v>
      </c>
      <c r="AO123" s="133">
        <v>0</v>
      </c>
      <c r="AP123" s="133">
        <v>0</v>
      </c>
      <c r="AQ123" s="133">
        <v>0</v>
      </c>
      <c r="AR123" s="133">
        <v>54940</v>
      </c>
      <c r="AS123" s="133">
        <v>8759.8749999999964</v>
      </c>
      <c r="AT123" s="326">
        <v>115108.23</v>
      </c>
      <c r="AU123" s="133">
        <v>16523.874999999996</v>
      </c>
      <c r="AV123" s="133">
        <v>178808.10499999998</v>
      </c>
      <c r="AW123" s="133">
        <v>178808.10499999998</v>
      </c>
      <c r="AX123" s="133">
        <v>0</v>
      </c>
      <c r="AY123" s="133">
        <v>173699.87499999997</v>
      </c>
      <c r="AZ123" s="327">
        <v>3300</v>
      </c>
      <c r="BA123" s="327">
        <v>66000</v>
      </c>
      <c r="BB123" s="133">
        <v>0</v>
      </c>
      <c r="BC123" s="326">
        <v>0</v>
      </c>
      <c r="BD123" s="326">
        <v>178808.10499999998</v>
      </c>
      <c r="BE123" s="327">
        <v>71108.23</v>
      </c>
      <c r="BF123" s="133">
        <v>-44000</v>
      </c>
      <c r="BG123" s="133">
        <v>63699.874999999985</v>
      </c>
      <c r="BH123" s="133">
        <v>3184.9937499999992</v>
      </c>
      <c r="BI123" s="133">
        <v>3342.6214652173917</v>
      </c>
      <c r="BJ123" s="328">
        <v>-4.715691467240099E-2</v>
      </c>
      <c r="BK123" s="328">
        <v>3.2156914672400991E-2</v>
      </c>
      <c r="BL123" s="133">
        <v>2149.7678647826328</v>
      </c>
      <c r="BM123" s="133">
        <v>180957.87286478261</v>
      </c>
      <c r="BN123" s="133">
        <v>8792.4821432391291</v>
      </c>
      <c r="BO123" s="133" t="s">
        <v>1228</v>
      </c>
      <c r="BP123" s="133">
        <v>9047.8936432391311</v>
      </c>
      <c r="BQ123" s="328">
        <v>8.9360273697332904E-2</v>
      </c>
      <c r="BR123" s="133">
        <v>-531.79999999999995</v>
      </c>
      <c r="BS123" s="133">
        <v>180426.07286478262</v>
      </c>
      <c r="BT123" s="133">
        <v>0</v>
      </c>
      <c r="BU123" s="133">
        <v>180426.07286478262</v>
      </c>
      <c r="BV123" s="133"/>
      <c r="BW123" s="133">
        <v>83710.548202824022</v>
      </c>
      <c r="BX123" s="133">
        <v>22544.5</v>
      </c>
    </row>
    <row r="124" spans="1:76" x14ac:dyDescent="0.25">
      <c r="A124" s="302">
        <v>124</v>
      </c>
      <c r="B124" s="302">
        <v>331</v>
      </c>
      <c r="C124" s="324">
        <v>9353104</v>
      </c>
      <c r="D124" s="324" t="s">
        <v>1273</v>
      </c>
      <c r="E124" s="325">
        <v>247230</v>
      </c>
      <c r="F124" s="133">
        <v>0</v>
      </c>
      <c r="G124" s="133">
        <v>0</v>
      </c>
      <c r="H124" s="133">
        <v>3960</v>
      </c>
      <c r="I124" s="133">
        <v>0</v>
      </c>
      <c r="J124" s="133">
        <v>6289.4117647058829</v>
      </c>
      <c r="K124" s="133">
        <v>0</v>
      </c>
      <c r="L124" s="133">
        <v>0</v>
      </c>
      <c r="M124" s="133">
        <v>1440.0000000000007</v>
      </c>
      <c r="N124" s="133">
        <v>3599.9999999999964</v>
      </c>
      <c r="O124" s="133">
        <v>2730.0000000000009</v>
      </c>
      <c r="P124" s="133">
        <v>0</v>
      </c>
      <c r="Q124" s="133">
        <v>0</v>
      </c>
      <c r="R124" s="133">
        <v>0</v>
      </c>
      <c r="S124" s="133">
        <v>0</v>
      </c>
      <c r="T124" s="133">
        <v>0</v>
      </c>
      <c r="U124" s="133">
        <v>0</v>
      </c>
      <c r="V124" s="133">
        <v>0</v>
      </c>
      <c r="W124" s="133">
        <v>0</v>
      </c>
      <c r="X124" s="133">
        <v>0</v>
      </c>
      <c r="Y124" s="133">
        <v>0</v>
      </c>
      <c r="Z124" s="133">
        <v>0</v>
      </c>
      <c r="AA124" s="133">
        <v>27241.745999999974</v>
      </c>
      <c r="AB124" s="133">
        <v>0</v>
      </c>
      <c r="AC124" s="133">
        <v>0</v>
      </c>
      <c r="AD124" s="133">
        <v>0</v>
      </c>
      <c r="AE124" s="133">
        <v>110000</v>
      </c>
      <c r="AF124" s="133">
        <v>0</v>
      </c>
      <c r="AG124" s="133">
        <v>0</v>
      </c>
      <c r="AH124" s="133">
        <v>0</v>
      </c>
      <c r="AI124" s="133">
        <v>5223.0200000000004</v>
      </c>
      <c r="AJ124" s="133">
        <v>0</v>
      </c>
      <c r="AK124" s="133">
        <v>0</v>
      </c>
      <c r="AL124" s="133">
        <v>0</v>
      </c>
      <c r="AM124" s="133">
        <v>0</v>
      </c>
      <c r="AN124" s="133">
        <v>0</v>
      </c>
      <c r="AO124" s="133">
        <v>0</v>
      </c>
      <c r="AP124" s="133">
        <v>0</v>
      </c>
      <c r="AQ124" s="133">
        <v>0</v>
      </c>
      <c r="AR124" s="133">
        <v>247230</v>
      </c>
      <c r="AS124" s="133">
        <v>45261.157764705858</v>
      </c>
      <c r="AT124" s="326">
        <v>115223.02</v>
      </c>
      <c r="AU124" s="133">
        <v>46250.451882352914</v>
      </c>
      <c r="AV124" s="133">
        <v>407714.17776470585</v>
      </c>
      <c r="AW124" s="133">
        <v>407714.17776470585</v>
      </c>
      <c r="AX124" s="133">
        <v>0</v>
      </c>
      <c r="AY124" s="133">
        <v>402491.15776470583</v>
      </c>
      <c r="AZ124" s="327">
        <v>3300</v>
      </c>
      <c r="BA124" s="327">
        <v>297000</v>
      </c>
      <c r="BB124" s="133">
        <v>0</v>
      </c>
      <c r="BC124" s="326">
        <v>0</v>
      </c>
      <c r="BD124" s="326">
        <v>407714.17776470585</v>
      </c>
      <c r="BE124" s="327">
        <v>302223.02</v>
      </c>
      <c r="BF124" s="133">
        <v>187000.00000000003</v>
      </c>
      <c r="BG124" s="133">
        <v>292491.15776470583</v>
      </c>
      <c r="BH124" s="133">
        <v>3249.9017529411758</v>
      </c>
      <c r="BI124" s="133">
        <v>3208.6966843373493</v>
      </c>
      <c r="BJ124" s="328">
        <v>1.2841683916389257E-2</v>
      </c>
      <c r="BK124" s="328">
        <v>-3.0429500108068988E-3</v>
      </c>
      <c r="BL124" s="133">
        <v>-878.75132492523585</v>
      </c>
      <c r="BM124" s="133">
        <v>406835.42643978063</v>
      </c>
      <c r="BN124" s="133">
        <v>4462.3600715531175</v>
      </c>
      <c r="BO124" s="133" t="s">
        <v>1228</v>
      </c>
      <c r="BP124" s="133">
        <v>4520.3936271086732</v>
      </c>
      <c r="BQ124" s="328">
        <v>-1.4118751513102712E-2</v>
      </c>
      <c r="BR124" s="133">
        <v>-2393.1</v>
      </c>
      <c r="BS124" s="133">
        <v>404442.32643978065</v>
      </c>
      <c r="BT124" s="133">
        <v>0</v>
      </c>
      <c r="BU124" s="133">
        <v>404442.32643978065</v>
      </c>
      <c r="BV124" s="133"/>
      <c r="BW124" s="133">
        <v>9570.267841049761</v>
      </c>
      <c r="BX124" s="133">
        <v>221.27</v>
      </c>
    </row>
    <row r="125" spans="1:76" x14ac:dyDescent="0.25">
      <c r="A125" s="302">
        <v>125</v>
      </c>
      <c r="B125" s="302">
        <v>106</v>
      </c>
      <c r="C125" s="324">
        <v>9353105</v>
      </c>
      <c r="D125" s="324" t="s">
        <v>1274</v>
      </c>
      <c r="E125" s="325">
        <v>214266</v>
      </c>
      <c r="F125" s="133">
        <v>0</v>
      </c>
      <c r="G125" s="133">
        <v>0</v>
      </c>
      <c r="H125" s="133">
        <v>879.99999999999852</v>
      </c>
      <c r="I125" s="133">
        <v>0</v>
      </c>
      <c r="J125" s="133">
        <v>4376.1038961038967</v>
      </c>
      <c r="K125" s="133">
        <v>0</v>
      </c>
      <c r="L125" s="133">
        <v>0</v>
      </c>
      <c r="M125" s="133">
        <v>0</v>
      </c>
      <c r="N125" s="133">
        <v>0</v>
      </c>
      <c r="O125" s="133">
        <v>0</v>
      </c>
      <c r="P125" s="133">
        <v>0</v>
      </c>
      <c r="Q125" s="133">
        <v>0</v>
      </c>
      <c r="R125" s="133">
        <v>0</v>
      </c>
      <c r="S125" s="133">
        <v>0</v>
      </c>
      <c r="T125" s="133">
        <v>0</v>
      </c>
      <c r="U125" s="133">
        <v>0</v>
      </c>
      <c r="V125" s="133">
        <v>0</v>
      </c>
      <c r="W125" s="133">
        <v>0</v>
      </c>
      <c r="X125" s="133">
        <v>0</v>
      </c>
      <c r="Y125" s="133">
        <v>0</v>
      </c>
      <c r="Z125" s="133">
        <v>0</v>
      </c>
      <c r="AA125" s="133">
        <v>17707.689761029436</v>
      </c>
      <c r="AB125" s="133">
        <v>0</v>
      </c>
      <c r="AC125" s="133">
        <v>0</v>
      </c>
      <c r="AD125" s="133">
        <v>0</v>
      </c>
      <c r="AE125" s="133">
        <v>110000</v>
      </c>
      <c r="AF125" s="133">
        <v>0</v>
      </c>
      <c r="AG125" s="133">
        <v>0</v>
      </c>
      <c r="AH125" s="133">
        <v>1000</v>
      </c>
      <c r="AI125" s="133">
        <v>4591.67</v>
      </c>
      <c r="AJ125" s="133">
        <v>0</v>
      </c>
      <c r="AK125" s="133">
        <v>0</v>
      </c>
      <c r="AL125" s="133">
        <v>0</v>
      </c>
      <c r="AM125" s="133">
        <v>0</v>
      </c>
      <c r="AN125" s="133">
        <v>0</v>
      </c>
      <c r="AO125" s="133">
        <v>0</v>
      </c>
      <c r="AP125" s="133">
        <v>0</v>
      </c>
      <c r="AQ125" s="133">
        <v>0</v>
      </c>
      <c r="AR125" s="133">
        <v>214266</v>
      </c>
      <c r="AS125" s="133">
        <v>22963.79365713333</v>
      </c>
      <c r="AT125" s="326">
        <v>115591.67</v>
      </c>
      <c r="AU125" s="133">
        <v>30334.741709081383</v>
      </c>
      <c r="AV125" s="133">
        <v>352821.46365713334</v>
      </c>
      <c r="AW125" s="133">
        <v>352821.46365713334</v>
      </c>
      <c r="AX125" s="133">
        <v>0</v>
      </c>
      <c r="AY125" s="133">
        <v>347229.79365713336</v>
      </c>
      <c r="AZ125" s="327">
        <v>3300</v>
      </c>
      <c r="BA125" s="327">
        <v>257400</v>
      </c>
      <c r="BB125" s="133">
        <v>0</v>
      </c>
      <c r="BC125" s="326">
        <v>0</v>
      </c>
      <c r="BD125" s="326">
        <v>352821.46365713334</v>
      </c>
      <c r="BE125" s="327">
        <v>262991.67000000004</v>
      </c>
      <c r="BF125" s="133">
        <v>148400.00000000003</v>
      </c>
      <c r="BG125" s="133">
        <v>238229.79365713333</v>
      </c>
      <c r="BH125" s="133">
        <v>3054.2281238094015</v>
      </c>
      <c r="BI125" s="133">
        <v>3111.6536062499995</v>
      </c>
      <c r="BJ125" s="328">
        <v>-1.8454972727444476E-2</v>
      </c>
      <c r="BK125" s="328">
        <v>3.4549727274444768E-3</v>
      </c>
      <c r="BL125" s="133">
        <v>838.55291105414426</v>
      </c>
      <c r="BM125" s="133">
        <v>353660.01656818751</v>
      </c>
      <c r="BN125" s="133">
        <v>4462.4146995921474</v>
      </c>
      <c r="BO125" s="133" t="s">
        <v>1228</v>
      </c>
      <c r="BP125" s="133">
        <v>4534.1027765152248</v>
      </c>
      <c r="BQ125" s="328">
        <v>1.7915689413450231E-4</v>
      </c>
      <c r="BR125" s="133">
        <v>-2074.02</v>
      </c>
      <c r="BS125" s="133">
        <v>351585.99656818749</v>
      </c>
      <c r="BT125" s="133">
        <v>0</v>
      </c>
      <c r="BU125" s="133">
        <v>351585.99656818749</v>
      </c>
      <c r="BV125" s="133"/>
      <c r="BW125" s="133">
        <v>22604.046656611317</v>
      </c>
      <c r="BX125" s="133">
        <v>2737.5499999999997</v>
      </c>
    </row>
    <row r="126" spans="1:76" x14ac:dyDescent="0.25">
      <c r="A126" s="302">
        <v>126</v>
      </c>
      <c r="B126" s="302">
        <v>110</v>
      </c>
      <c r="C126" s="324">
        <v>9353108</v>
      </c>
      <c r="D126" s="324" t="s">
        <v>1275</v>
      </c>
      <c r="E126" s="325">
        <v>151085</v>
      </c>
      <c r="F126" s="133">
        <v>0</v>
      </c>
      <c r="G126" s="133">
        <v>0</v>
      </c>
      <c r="H126" s="133">
        <v>880.0000000000008</v>
      </c>
      <c r="I126" s="133">
        <v>0</v>
      </c>
      <c r="J126" s="133">
        <v>2475</v>
      </c>
      <c r="K126" s="133">
        <v>0</v>
      </c>
      <c r="L126" s="133">
        <v>0</v>
      </c>
      <c r="M126" s="133">
        <v>0</v>
      </c>
      <c r="N126" s="133">
        <v>0</v>
      </c>
      <c r="O126" s="133">
        <v>0</v>
      </c>
      <c r="P126" s="133">
        <v>0</v>
      </c>
      <c r="Q126" s="133">
        <v>0</v>
      </c>
      <c r="R126" s="133">
        <v>0</v>
      </c>
      <c r="S126" s="133">
        <v>0</v>
      </c>
      <c r="T126" s="133">
        <v>0</v>
      </c>
      <c r="U126" s="133">
        <v>0</v>
      </c>
      <c r="V126" s="133">
        <v>0</v>
      </c>
      <c r="W126" s="133">
        <v>0</v>
      </c>
      <c r="X126" s="133">
        <v>566.5</v>
      </c>
      <c r="Y126" s="133">
        <v>0</v>
      </c>
      <c r="Z126" s="133">
        <v>0</v>
      </c>
      <c r="AA126" s="133">
        <v>9999.1269583333451</v>
      </c>
      <c r="AB126" s="133">
        <v>0</v>
      </c>
      <c r="AC126" s="133">
        <v>0</v>
      </c>
      <c r="AD126" s="133">
        <v>0</v>
      </c>
      <c r="AE126" s="133">
        <v>110000</v>
      </c>
      <c r="AF126" s="133">
        <v>0</v>
      </c>
      <c r="AG126" s="133">
        <v>0</v>
      </c>
      <c r="AH126" s="133">
        <v>0</v>
      </c>
      <c r="AI126" s="133">
        <v>7174.48</v>
      </c>
      <c r="AJ126" s="133">
        <v>0</v>
      </c>
      <c r="AK126" s="133">
        <v>0</v>
      </c>
      <c r="AL126" s="133">
        <v>0</v>
      </c>
      <c r="AM126" s="133">
        <v>0</v>
      </c>
      <c r="AN126" s="133">
        <v>3850</v>
      </c>
      <c r="AO126" s="133">
        <v>0</v>
      </c>
      <c r="AP126" s="133">
        <v>0</v>
      </c>
      <c r="AQ126" s="133">
        <v>0</v>
      </c>
      <c r="AR126" s="133">
        <v>151085</v>
      </c>
      <c r="AS126" s="133">
        <v>13920.626958333345</v>
      </c>
      <c r="AT126" s="326">
        <v>121024.48</v>
      </c>
      <c r="AU126" s="133">
        <v>21675.626958333345</v>
      </c>
      <c r="AV126" s="133">
        <v>286030.10695833334</v>
      </c>
      <c r="AW126" s="133">
        <v>286030.10695833334</v>
      </c>
      <c r="AX126" s="133">
        <v>0</v>
      </c>
      <c r="AY126" s="133">
        <v>278855.62695833336</v>
      </c>
      <c r="AZ126" s="327">
        <v>3300</v>
      </c>
      <c r="BA126" s="327">
        <v>181500</v>
      </c>
      <c r="BB126" s="133">
        <v>0</v>
      </c>
      <c r="BC126" s="326">
        <v>0</v>
      </c>
      <c r="BD126" s="326">
        <v>286030.10695833334</v>
      </c>
      <c r="BE126" s="327">
        <v>188674.48</v>
      </c>
      <c r="BF126" s="133">
        <v>71500.000000000015</v>
      </c>
      <c r="BG126" s="133">
        <v>168855.62695833333</v>
      </c>
      <c r="BH126" s="133">
        <v>3070.1023083333334</v>
      </c>
      <c r="BI126" s="133">
        <v>3079.2593758620687</v>
      </c>
      <c r="BJ126" s="328">
        <v>-2.9737889573435775E-3</v>
      </c>
      <c r="BK126" s="328">
        <v>0</v>
      </c>
      <c r="BL126" s="133">
        <v>0</v>
      </c>
      <c r="BM126" s="133">
        <v>286030.10695833334</v>
      </c>
      <c r="BN126" s="133">
        <v>5070.1023083333339</v>
      </c>
      <c r="BO126" s="133" t="s">
        <v>1228</v>
      </c>
      <c r="BP126" s="133">
        <v>5200.547399242424</v>
      </c>
      <c r="BQ126" s="328">
        <v>2.447161377228757E-2</v>
      </c>
      <c r="BR126" s="133">
        <v>-1462.45</v>
      </c>
      <c r="BS126" s="133">
        <v>284567.65695833333</v>
      </c>
      <c r="BT126" s="133">
        <v>0</v>
      </c>
      <c r="BU126" s="133">
        <v>284567.65695833333</v>
      </c>
      <c r="BV126" s="133"/>
      <c r="BW126" s="133">
        <v>35429.098218819592</v>
      </c>
      <c r="BX126" s="133">
        <v>2301.9499999999989</v>
      </c>
    </row>
    <row r="127" spans="1:76" x14ac:dyDescent="0.25">
      <c r="A127" s="302">
        <v>127</v>
      </c>
      <c r="B127" s="302">
        <v>112</v>
      </c>
      <c r="C127" s="324">
        <v>9353109</v>
      </c>
      <c r="D127" s="324" t="s">
        <v>1276</v>
      </c>
      <c r="E127" s="325">
        <v>148338</v>
      </c>
      <c r="F127" s="133">
        <v>0</v>
      </c>
      <c r="G127" s="133">
        <v>0</v>
      </c>
      <c r="H127" s="133">
        <v>879.99999999999909</v>
      </c>
      <c r="I127" s="133">
        <v>0</v>
      </c>
      <c r="J127" s="133">
        <v>3824.2622950819677</v>
      </c>
      <c r="K127" s="133">
        <v>0</v>
      </c>
      <c r="L127" s="133">
        <v>0</v>
      </c>
      <c r="M127" s="133">
        <v>0</v>
      </c>
      <c r="N127" s="133">
        <v>0</v>
      </c>
      <c r="O127" s="133">
        <v>0</v>
      </c>
      <c r="P127" s="133">
        <v>0</v>
      </c>
      <c r="Q127" s="133">
        <v>0</v>
      </c>
      <c r="R127" s="133">
        <v>0</v>
      </c>
      <c r="S127" s="133">
        <v>0</v>
      </c>
      <c r="T127" s="133">
        <v>0</v>
      </c>
      <c r="U127" s="133">
        <v>0</v>
      </c>
      <c r="V127" s="133">
        <v>0</v>
      </c>
      <c r="W127" s="133">
        <v>0</v>
      </c>
      <c r="X127" s="133">
        <v>0</v>
      </c>
      <c r="Y127" s="133">
        <v>0</v>
      </c>
      <c r="Z127" s="133">
        <v>0</v>
      </c>
      <c r="AA127" s="133">
        <v>9195.4285714285579</v>
      </c>
      <c r="AB127" s="133">
        <v>0</v>
      </c>
      <c r="AC127" s="133">
        <v>0</v>
      </c>
      <c r="AD127" s="133">
        <v>0</v>
      </c>
      <c r="AE127" s="133">
        <v>110000</v>
      </c>
      <c r="AF127" s="133">
        <v>0</v>
      </c>
      <c r="AG127" s="133">
        <v>0</v>
      </c>
      <c r="AH127" s="133">
        <v>0</v>
      </c>
      <c r="AI127" s="133">
        <v>10920</v>
      </c>
      <c r="AJ127" s="133">
        <v>0</v>
      </c>
      <c r="AK127" s="133">
        <v>0</v>
      </c>
      <c r="AL127" s="133">
        <v>0</v>
      </c>
      <c r="AM127" s="133">
        <v>0</v>
      </c>
      <c r="AN127" s="133">
        <v>0</v>
      </c>
      <c r="AO127" s="133">
        <v>0</v>
      </c>
      <c r="AP127" s="133">
        <v>0</v>
      </c>
      <c r="AQ127" s="133">
        <v>0</v>
      </c>
      <c r="AR127" s="133">
        <v>148338</v>
      </c>
      <c r="AS127" s="133">
        <v>13899.690866510526</v>
      </c>
      <c r="AT127" s="326">
        <v>120920</v>
      </c>
      <c r="AU127" s="133">
        <v>21546.55971896954</v>
      </c>
      <c r="AV127" s="133">
        <v>283157.6908665105</v>
      </c>
      <c r="AW127" s="133">
        <v>283157.6908665105</v>
      </c>
      <c r="AX127" s="133">
        <v>0</v>
      </c>
      <c r="AY127" s="133">
        <v>272237.6908665105</v>
      </c>
      <c r="AZ127" s="327">
        <v>3300</v>
      </c>
      <c r="BA127" s="327">
        <v>178200</v>
      </c>
      <c r="BB127" s="133">
        <v>0</v>
      </c>
      <c r="BC127" s="326">
        <v>0</v>
      </c>
      <c r="BD127" s="326">
        <v>283157.6908665105</v>
      </c>
      <c r="BE127" s="327">
        <v>189120</v>
      </c>
      <c r="BF127" s="133">
        <v>68200</v>
      </c>
      <c r="BG127" s="133">
        <v>162237.6908665105</v>
      </c>
      <c r="BH127" s="133">
        <v>3004.4016827131572</v>
      </c>
      <c r="BI127" s="133">
        <v>2994.23225</v>
      </c>
      <c r="BJ127" s="328">
        <v>3.3963406523182097E-3</v>
      </c>
      <c r="BK127" s="328">
        <v>-8.0479280536454017E-4</v>
      </c>
      <c r="BL127" s="133">
        <v>-130.12577490908586</v>
      </c>
      <c r="BM127" s="133">
        <v>283027.5650916014</v>
      </c>
      <c r="BN127" s="133">
        <v>5039.0289831778036</v>
      </c>
      <c r="BO127" s="133" t="s">
        <v>1228</v>
      </c>
      <c r="BP127" s="133">
        <v>5241.2512054000263</v>
      </c>
      <c r="BQ127" s="328">
        <v>7.7440065516980239E-2</v>
      </c>
      <c r="BR127" s="133">
        <v>-1435.86</v>
      </c>
      <c r="BS127" s="133">
        <v>281591.70509160141</v>
      </c>
      <c r="BT127" s="133">
        <v>0</v>
      </c>
      <c r="BU127" s="133">
        <v>281591.70509160141</v>
      </c>
      <c r="BV127" s="133"/>
      <c r="BW127" s="133">
        <v>68800.267186147394</v>
      </c>
      <c r="BX127" s="133">
        <v>9116.43</v>
      </c>
    </row>
    <row r="128" spans="1:76" x14ac:dyDescent="0.25">
      <c r="A128" s="302">
        <v>128</v>
      </c>
      <c r="B128" s="302">
        <v>113</v>
      </c>
      <c r="C128" s="324">
        <v>9353111</v>
      </c>
      <c r="D128" s="324" t="s">
        <v>1277</v>
      </c>
      <c r="E128" s="325">
        <v>898269</v>
      </c>
      <c r="F128" s="133">
        <v>0</v>
      </c>
      <c r="G128" s="133">
        <v>0</v>
      </c>
      <c r="H128" s="133">
        <v>8360</v>
      </c>
      <c r="I128" s="133">
        <v>0</v>
      </c>
      <c r="J128" s="133">
        <v>21338.972809667674</v>
      </c>
      <c r="K128" s="133">
        <v>0</v>
      </c>
      <c r="L128" s="133">
        <v>3209.815950920246</v>
      </c>
      <c r="M128" s="133">
        <v>0</v>
      </c>
      <c r="N128" s="133">
        <v>361.10429447852795</v>
      </c>
      <c r="O128" s="133">
        <v>0</v>
      </c>
      <c r="P128" s="133">
        <v>7161.9018404908002</v>
      </c>
      <c r="Q128" s="133">
        <v>0</v>
      </c>
      <c r="R128" s="133">
        <v>0</v>
      </c>
      <c r="S128" s="133">
        <v>0</v>
      </c>
      <c r="T128" s="133">
        <v>0</v>
      </c>
      <c r="U128" s="133">
        <v>0</v>
      </c>
      <c r="V128" s="133">
        <v>0</v>
      </c>
      <c r="W128" s="133">
        <v>0</v>
      </c>
      <c r="X128" s="133">
        <v>1194.3617021276591</v>
      </c>
      <c r="Y128" s="133">
        <v>0</v>
      </c>
      <c r="Z128" s="133">
        <v>0</v>
      </c>
      <c r="AA128" s="133">
        <v>73834.773670212846</v>
      </c>
      <c r="AB128" s="133">
        <v>0</v>
      </c>
      <c r="AC128" s="133">
        <v>0</v>
      </c>
      <c r="AD128" s="133">
        <v>0</v>
      </c>
      <c r="AE128" s="133">
        <v>110000</v>
      </c>
      <c r="AF128" s="133">
        <v>0</v>
      </c>
      <c r="AG128" s="133">
        <v>0</v>
      </c>
      <c r="AH128" s="133">
        <v>0</v>
      </c>
      <c r="AI128" s="133">
        <v>29683</v>
      </c>
      <c r="AJ128" s="133">
        <v>0</v>
      </c>
      <c r="AK128" s="133">
        <v>0</v>
      </c>
      <c r="AL128" s="133">
        <v>0</v>
      </c>
      <c r="AM128" s="133">
        <v>0</v>
      </c>
      <c r="AN128" s="133">
        <v>0</v>
      </c>
      <c r="AO128" s="133">
        <v>0</v>
      </c>
      <c r="AP128" s="133">
        <v>0</v>
      </c>
      <c r="AQ128" s="133">
        <v>0</v>
      </c>
      <c r="AR128" s="133">
        <v>898269</v>
      </c>
      <c r="AS128" s="133">
        <v>115460.93026789775</v>
      </c>
      <c r="AT128" s="326">
        <v>139683</v>
      </c>
      <c r="AU128" s="133">
        <v>104049.67111799147</v>
      </c>
      <c r="AV128" s="133">
        <v>1153412.9302678979</v>
      </c>
      <c r="AW128" s="133">
        <v>1153412.9302678977</v>
      </c>
      <c r="AX128" s="133">
        <v>0</v>
      </c>
      <c r="AY128" s="133">
        <v>1123729.9302678979</v>
      </c>
      <c r="AZ128" s="327">
        <v>3300</v>
      </c>
      <c r="BA128" s="327">
        <v>1079100</v>
      </c>
      <c r="BB128" s="133">
        <v>0</v>
      </c>
      <c r="BC128" s="326">
        <v>0</v>
      </c>
      <c r="BD128" s="326">
        <v>1153412.9302678979</v>
      </c>
      <c r="BE128" s="327">
        <v>1108783</v>
      </c>
      <c r="BF128" s="133">
        <v>969100</v>
      </c>
      <c r="BG128" s="133">
        <v>1013729.9302678979</v>
      </c>
      <c r="BH128" s="133">
        <v>3100.0915298712475</v>
      </c>
      <c r="BI128" s="133">
        <v>2983.0115068656719</v>
      </c>
      <c r="BJ128" s="328">
        <v>3.9248934419496985E-2</v>
      </c>
      <c r="BK128" s="328">
        <v>-9.3003804013227012E-3</v>
      </c>
      <c r="BL128" s="133">
        <v>-9072.0073540071644</v>
      </c>
      <c r="BM128" s="133">
        <v>1144340.9229138908</v>
      </c>
      <c r="BN128" s="133">
        <v>3408.7398254247423</v>
      </c>
      <c r="BO128" s="133" t="s">
        <v>1228</v>
      </c>
      <c r="BP128" s="133">
        <v>3499.5135257305528</v>
      </c>
      <c r="BQ128" s="328">
        <v>4.687263807077402E-2</v>
      </c>
      <c r="BR128" s="133">
        <v>-8694.93</v>
      </c>
      <c r="BS128" s="133">
        <v>1135645.9929138909</v>
      </c>
      <c r="BT128" s="133">
        <v>0</v>
      </c>
      <c r="BU128" s="133">
        <v>1135645.9929138909</v>
      </c>
      <c r="BV128" s="133"/>
      <c r="BW128" s="133">
        <v>66338.280726196943</v>
      </c>
      <c r="BX128" s="133">
        <v>9277.4400000000023</v>
      </c>
    </row>
    <row r="129" spans="1:76" x14ac:dyDescent="0.25">
      <c r="A129" s="302">
        <v>129</v>
      </c>
      <c r="B129" s="302">
        <v>216</v>
      </c>
      <c r="C129" s="324">
        <v>9353112</v>
      </c>
      <c r="D129" s="324" t="s">
        <v>1278</v>
      </c>
      <c r="E129" s="325">
        <v>749931</v>
      </c>
      <c r="F129" s="133">
        <v>0</v>
      </c>
      <c r="G129" s="133">
        <v>0</v>
      </c>
      <c r="H129" s="133">
        <v>6599.9999999999945</v>
      </c>
      <c r="I129" s="133">
        <v>0</v>
      </c>
      <c r="J129" s="133">
        <v>11508.624535315985</v>
      </c>
      <c r="K129" s="133">
        <v>0</v>
      </c>
      <c r="L129" s="133">
        <v>199.99999999999986</v>
      </c>
      <c r="M129" s="133">
        <v>720.0000000000008</v>
      </c>
      <c r="N129" s="133">
        <v>1440.0000000000048</v>
      </c>
      <c r="O129" s="133">
        <v>780.00000000000057</v>
      </c>
      <c r="P129" s="133">
        <v>419.99999999999966</v>
      </c>
      <c r="Q129" s="133">
        <v>0</v>
      </c>
      <c r="R129" s="133">
        <v>0</v>
      </c>
      <c r="S129" s="133">
        <v>0</v>
      </c>
      <c r="T129" s="133">
        <v>0</v>
      </c>
      <c r="U129" s="133">
        <v>0</v>
      </c>
      <c r="V129" s="133">
        <v>0</v>
      </c>
      <c r="W129" s="133">
        <v>0</v>
      </c>
      <c r="X129" s="133">
        <v>3544.4117647058761</v>
      </c>
      <c r="Y129" s="133">
        <v>0</v>
      </c>
      <c r="Z129" s="133">
        <v>0</v>
      </c>
      <c r="AA129" s="133">
        <v>42732.446970745426</v>
      </c>
      <c r="AB129" s="133">
        <v>0</v>
      </c>
      <c r="AC129" s="133">
        <v>0</v>
      </c>
      <c r="AD129" s="133">
        <v>0</v>
      </c>
      <c r="AE129" s="133">
        <v>110000</v>
      </c>
      <c r="AF129" s="133">
        <v>0</v>
      </c>
      <c r="AG129" s="133">
        <v>0</v>
      </c>
      <c r="AH129" s="133">
        <v>0</v>
      </c>
      <c r="AI129" s="133">
        <v>25752.99</v>
      </c>
      <c r="AJ129" s="133">
        <v>0</v>
      </c>
      <c r="AK129" s="133">
        <v>0</v>
      </c>
      <c r="AL129" s="133">
        <v>0</v>
      </c>
      <c r="AM129" s="133">
        <v>0</v>
      </c>
      <c r="AN129" s="133">
        <v>0</v>
      </c>
      <c r="AO129" s="133">
        <v>0</v>
      </c>
      <c r="AP129" s="133">
        <v>0</v>
      </c>
      <c r="AQ129" s="133">
        <v>0</v>
      </c>
      <c r="AR129" s="133">
        <v>749931</v>
      </c>
      <c r="AS129" s="133">
        <v>67945.48327076729</v>
      </c>
      <c r="AT129" s="326">
        <v>135752.99</v>
      </c>
      <c r="AU129" s="133">
        <v>63565.759238403421</v>
      </c>
      <c r="AV129" s="133">
        <v>953629.47327076725</v>
      </c>
      <c r="AW129" s="133">
        <v>953629.47327076737</v>
      </c>
      <c r="AX129" s="133">
        <v>0</v>
      </c>
      <c r="AY129" s="133">
        <v>927876.48327076726</v>
      </c>
      <c r="AZ129" s="327">
        <v>3300</v>
      </c>
      <c r="BA129" s="327">
        <v>900900</v>
      </c>
      <c r="BB129" s="133">
        <v>0</v>
      </c>
      <c r="BC129" s="326">
        <v>0</v>
      </c>
      <c r="BD129" s="326">
        <v>953629.47327076725</v>
      </c>
      <c r="BE129" s="327">
        <v>926652.99</v>
      </c>
      <c r="BF129" s="133">
        <v>790900</v>
      </c>
      <c r="BG129" s="133">
        <v>817876.48327076726</v>
      </c>
      <c r="BH129" s="133">
        <v>2995.8845541053747</v>
      </c>
      <c r="BI129" s="133">
        <v>2972.1374165413531</v>
      </c>
      <c r="BJ129" s="328">
        <v>7.9899191174195184E-3</v>
      </c>
      <c r="BK129" s="328">
        <v>-1.8932816461607882E-3</v>
      </c>
      <c r="BL129" s="133">
        <v>-1536.1964492252976</v>
      </c>
      <c r="BM129" s="133">
        <v>952093.27682154195</v>
      </c>
      <c r="BN129" s="133">
        <v>3393.187863815172</v>
      </c>
      <c r="BO129" s="133" t="s">
        <v>1228</v>
      </c>
      <c r="BP129" s="133">
        <v>3487.5211605184686</v>
      </c>
      <c r="BQ129" s="328">
        <v>1.0070786862027115E-2</v>
      </c>
      <c r="BR129" s="133">
        <v>-7259.07</v>
      </c>
      <c r="BS129" s="133">
        <v>944834.206821542</v>
      </c>
      <c r="BT129" s="133">
        <v>0</v>
      </c>
      <c r="BU129" s="133">
        <v>944834.206821542</v>
      </c>
      <c r="BV129" s="133"/>
      <c r="BW129" s="133">
        <v>89457.273364362656</v>
      </c>
      <c r="BX129" s="133">
        <v>13335.449999999999</v>
      </c>
    </row>
    <row r="130" spans="1:76" x14ac:dyDescent="0.25">
      <c r="A130" s="302">
        <v>130</v>
      </c>
      <c r="B130" s="302">
        <v>114</v>
      </c>
      <c r="C130" s="324">
        <v>9353113</v>
      </c>
      <c r="D130" s="324" t="s">
        <v>1279</v>
      </c>
      <c r="E130" s="325">
        <v>137350</v>
      </c>
      <c r="F130" s="133">
        <v>0</v>
      </c>
      <c r="G130" s="133">
        <v>0</v>
      </c>
      <c r="H130" s="133">
        <v>5280</v>
      </c>
      <c r="I130" s="133">
        <v>0</v>
      </c>
      <c r="J130" s="133">
        <v>7312.5</v>
      </c>
      <c r="K130" s="133">
        <v>0</v>
      </c>
      <c r="L130" s="133">
        <v>0</v>
      </c>
      <c r="M130" s="133">
        <v>0</v>
      </c>
      <c r="N130" s="133">
        <v>0</v>
      </c>
      <c r="O130" s="133">
        <v>0</v>
      </c>
      <c r="P130" s="133">
        <v>0</v>
      </c>
      <c r="Q130" s="133">
        <v>0</v>
      </c>
      <c r="R130" s="133">
        <v>0</v>
      </c>
      <c r="S130" s="133">
        <v>0</v>
      </c>
      <c r="T130" s="133">
        <v>0</v>
      </c>
      <c r="U130" s="133">
        <v>0</v>
      </c>
      <c r="V130" s="133">
        <v>0</v>
      </c>
      <c r="W130" s="133">
        <v>0</v>
      </c>
      <c r="X130" s="133">
        <v>1119.565217391304</v>
      </c>
      <c r="Y130" s="133">
        <v>0</v>
      </c>
      <c r="Z130" s="133">
        <v>0</v>
      </c>
      <c r="AA130" s="133">
        <v>10049.070652173912</v>
      </c>
      <c r="AB130" s="133">
        <v>0</v>
      </c>
      <c r="AC130" s="133">
        <v>0</v>
      </c>
      <c r="AD130" s="133">
        <v>0</v>
      </c>
      <c r="AE130" s="133">
        <v>110000</v>
      </c>
      <c r="AF130" s="133">
        <v>0</v>
      </c>
      <c r="AG130" s="133">
        <v>0</v>
      </c>
      <c r="AH130" s="133">
        <v>1000</v>
      </c>
      <c r="AI130" s="133">
        <v>3501.15</v>
      </c>
      <c r="AJ130" s="133">
        <v>0</v>
      </c>
      <c r="AK130" s="133">
        <v>0</v>
      </c>
      <c r="AL130" s="133">
        <v>0</v>
      </c>
      <c r="AM130" s="133">
        <v>0</v>
      </c>
      <c r="AN130" s="133">
        <v>0</v>
      </c>
      <c r="AO130" s="133">
        <v>0</v>
      </c>
      <c r="AP130" s="133">
        <v>0</v>
      </c>
      <c r="AQ130" s="133">
        <v>0</v>
      </c>
      <c r="AR130" s="133">
        <v>137350</v>
      </c>
      <c r="AS130" s="133">
        <v>23761.135869565216</v>
      </c>
      <c r="AT130" s="326">
        <v>114501.15</v>
      </c>
      <c r="AU130" s="133">
        <v>26344.320652173912</v>
      </c>
      <c r="AV130" s="133">
        <v>275612.28586956521</v>
      </c>
      <c r="AW130" s="133">
        <v>275612.28586956521</v>
      </c>
      <c r="AX130" s="133">
        <v>0</v>
      </c>
      <c r="AY130" s="133">
        <v>271111.13586956519</v>
      </c>
      <c r="AZ130" s="327">
        <v>3300</v>
      </c>
      <c r="BA130" s="327">
        <v>165000</v>
      </c>
      <c r="BB130" s="133">
        <v>0</v>
      </c>
      <c r="BC130" s="326">
        <v>0</v>
      </c>
      <c r="BD130" s="326">
        <v>275612.28586956521</v>
      </c>
      <c r="BE130" s="327">
        <v>169501.15</v>
      </c>
      <c r="BF130" s="133">
        <v>55999.999999999993</v>
      </c>
      <c r="BG130" s="133">
        <v>162111.13586956522</v>
      </c>
      <c r="BH130" s="133">
        <v>3242.2227173913043</v>
      </c>
      <c r="BI130" s="133">
        <v>3134.3050000000003</v>
      </c>
      <c r="BJ130" s="328">
        <v>3.4431147380776274E-2</v>
      </c>
      <c r="BK130" s="328">
        <v>-8.1587633659718894E-3</v>
      </c>
      <c r="BL130" s="133">
        <v>-1278.6026405891264</v>
      </c>
      <c r="BM130" s="133">
        <v>274333.68322897609</v>
      </c>
      <c r="BN130" s="133">
        <v>5396.6506645795216</v>
      </c>
      <c r="BO130" s="133" t="s">
        <v>1228</v>
      </c>
      <c r="BP130" s="133">
        <v>5486.6736645795218</v>
      </c>
      <c r="BQ130" s="328">
        <v>-2.7524947976379166E-2</v>
      </c>
      <c r="BR130" s="133">
        <v>-1329.5</v>
      </c>
      <c r="BS130" s="133">
        <v>273004.18322897609</v>
      </c>
      <c r="BT130" s="133">
        <v>0</v>
      </c>
      <c r="BU130" s="133">
        <v>273004.18322897609</v>
      </c>
      <c r="BV130" s="133"/>
      <c r="BW130" s="133">
        <v>36651.985454545298</v>
      </c>
      <c r="BX130" s="133">
        <v>11399.570000000002</v>
      </c>
    </row>
    <row r="131" spans="1:76" x14ac:dyDescent="0.25">
      <c r="A131" s="302">
        <v>131</v>
      </c>
      <c r="B131" s="302">
        <v>12</v>
      </c>
      <c r="C131" s="324">
        <v>9353114</v>
      </c>
      <c r="D131" s="324" t="s">
        <v>1280</v>
      </c>
      <c r="E131" s="325">
        <v>563135</v>
      </c>
      <c r="F131" s="133">
        <v>0</v>
      </c>
      <c r="G131" s="133">
        <v>0</v>
      </c>
      <c r="H131" s="133">
        <v>10559.999999999973</v>
      </c>
      <c r="I131" s="133">
        <v>0</v>
      </c>
      <c r="J131" s="133">
        <v>12959.999999999965</v>
      </c>
      <c r="K131" s="133">
        <v>0</v>
      </c>
      <c r="L131" s="133">
        <v>5600.0000000000182</v>
      </c>
      <c r="M131" s="133">
        <v>1199.9999999999989</v>
      </c>
      <c r="N131" s="133">
        <v>1079.9999999999989</v>
      </c>
      <c r="O131" s="133">
        <v>0</v>
      </c>
      <c r="P131" s="133">
        <v>419.99999999999955</v>
      </c>
      <c r="Q131" s="133">
        <v>1724.9999999999982</v>
      </c>
      <c r="R131" s="133">
        <v>0</v>
      </c>
      <c r="S131" s="133">
        <v>0</v>
      </c>
      <c r="T131" s="133">
        <v>0</v>
      </c>
      <c r="U131" s="133">
        <v>0</v>
      </c>
      <c r="V131" s="133">
        <v>0</v>
      </c>
      <c r="W131" s="133">
        <v>0</v>
      </c>
      <c r="X131" s="133">
        <v>2413.1428571428614</v>
      </c>
      <c r="Y131" s="133">
        <v>0</v>
      </c>
      <c r="Z131" s="133">
        <v>0</v>
      </c>
      <c r="AA131" s="133">
        <v>49915.750178571456</v>
      </c>
      <c r="AB131" s="133">
        <v>0</v>
      </c>
      <c r="AC131" s="133">
        <v>0</v>
      </c>
      <c r="AD131" s="133">
        <v>0</v>
      </c>
      <c r="AE131" s="133">
        <v>110000</v>
      </c>
      <c r="AF131" s="133">
        <v>0</v>
      </c>
      <c r="AG131" s="133">
        <v>0</v>
      </c>
      <c r="AH131" s="133">
        <v>0</v>
      </c>
      <c r="AI131" s="133">
        <v>19800</v>
      </c>
      <c r="AJ131" s="133">
        <v>0</v>
      </c>
      <c r="AK131" s="133">
        <v>0</v>
      </c>
      <c r="AL131" s="133">
        <v>0</v>
      </c>
      <c r="AM131" s="133">
        <v>0</v>
      </c>
      <c r="AN131" s="133">
        <v>0</v>
      </c>
      <c r="AO131" s="133">
        <v>0</v>
      </c>
      <c r="AP131" s="133">
        <v>0</v>
      </c>
      <c r="AQ131" s="133">
        <v>0</v>
      </c>
      <c r="AR131" s="133">
        <v>563135</v>
      </c>
      <c r="AS131" s="133">
        <v>85873.893035714282</v>
      </c>
      <c r="AT131" s="326">
        <v>129800</v>
      </c>
      <c r="AU131" s="133">
        <v>76687.250178571441</v>
      </c>
      <c r="AV131" s="133">
        <v>778808.89303571428</v>
      </c>
      <c r="AW131" s="133">
        <v>778808.89303571428</v>
      </c>
      <c r="AX131" s="133">
        <v>0</v>
      </c>
      <c r="AY131" s="133">
        <v>759008.89303571428</v>
      </c>
      <c r="AZ131" s="327">
        <v>3300</v>
      </c>
      <c r="BA131" s="327">
        <v>676500</v>
      </c>
      <c r="BB131" s="133">
        <v>0</v>
      </c>
      <c r="BC131" s="326">
        <v>0</v>
      </c>
      <c r="BD131" s="326">
        <v>778808.89303571428</v>
      </c>
      <c r="BE131" s="327">
        <v>696300</v>
      </c>
      <c r="BF131" s="133">
        <v>566500</v>
      </c>
      <c r="BG131" s="133">
        <v>649008.89303571428</v>
      </c>
      <c r="BH131" s="133">
        <v>3165.8970391986063</v>
      </c>
      <c r="BI131" s="133">
        <v>3035.7636756345178</v>
      </c>
      <c r="BJ131" s="328">
        <v>4.2866763512772063E-2</v>
      </c>
      <c r="BK131" s="328">
        <v>-1.0157656841870253E-2</v>
      </c>
      <c r="BL131" s="133">
        <v>-6321.43036237258</v>
      </c>
      <c r="BM131" s="133">
        <v>772487.46267334174</v>
      </c>
      <c r="BN131" s="133">
        <v>3671.646159382155</v>
      </c>
      <c r="BO131" s="133" t="s">
        <v>1228</v>
      </c>
      <c r="BP131" s="133">
        <v>3768.2315252358135</v>
      </c>
      <c r="BQ131" s="328">
        <v>2.1992205183837044E-2</v>
      </c>
      <c r="BR131" s="133">
        <v>-5450.95</v>
      </c>
      <c r="BS131" s="133">
        <v>767036.51267334179</v>
      </c>
      <c r="BT131" s="133">
        <v>0</v>
      </c>
      <c r="BU131" s="133">
        <v>767036.51267334179</v>
      </c>
      <c r="BV131" s="133"/>
      <c r="BW131" s="133">
        <v>76500.482818404329</v>
      </c>
      <c r="BX131" s="133">
        <v>5361.9199999999992</v>
      </c>
    </row>
    <row r="132" spans="1:76" x14ac:dyDescent="0.25">
      <c r="A132" s="302">
        <v>132</v>
      </c>
      <c r="B132" s="302">
        <v>203</v>
      </c>
      <c r="C132" s="324">
        <v>9353117</v>
      </c>
      <c r="D132" s="324" t="s">
        <v>1281</v>
      </c>
      <c r="E132" s="325">
        <v>167567</v>
      </c>
      <c r="F132" s="133">
        <v>0</v>
      </c>
      <c r="G132" s="133">
        <v>0</v>
      </c>
      <c r="H132" s="133">
        <v>2200.0000000000005</v>
      </c>
      <c r="I132" s="133">
        <v>0</v>
      </c>
      <c r="J132" s="133">
        <v>4705.7142857142853</v>
      </c>
      <c r="K132" s="133">
        <v>0</v>
      </c>
      <c r="L132" s="133">
        <v>0</v>
      </c>
      <c r="M132" s="133">
        <v>479.99999999999943</v>
      </c>
      <c r="N132" s="133">
        <v>2520.0000000000059</v>
      </c>
      <c r="O132" s="133">
        <v>779.99999999999909</v>
      </c>
      <c r="P132" s="133">
        <v>0</v>
      </c>
      <c r="Q132" s="133">
        <v>0</v>
      </c>
      <c r="R132" s="133">
        <v>0</v>
      </c>
      <c r="S132" s="133">
        <v>0</v>
      </c>
      <c r="T132" s="133">
        <v>0</v>
      </c>
      <c r="U132" s="133">
        <v>0</v>
      </c>
      <c r="V132" s="133">
        <v>0</v>
      </c>
      <c r="W132" s="133">
        <v>0</v>
      </c>
      <c r="X132" s="133">
        <v>0</v>
      </c>
      <c r="Y132" s="133">
        <v>0</v>
      </c>
      <c r="Z132" s="133">
        <v>0</v>
      </c>
      <c r="AA132" s="133">
        <v>16645.732788461526</v>
      </c>
      <c r="AB132" s="133">
        <v>0</v>
      </c>
      <c r="AC132" s="133">
        <v>0</v>
      </c>
      <c r="AD132" s="133">
        <v>0</v>
      </c>
      <c r="AE132" s="133">
        <v>110000</v>
      </c>
      <c r="AF132" s="133">
        <v>0</v>
      </c>
      <c r="AG132" s="133">
        <v>0</v>
      </c>
      <c r="AH132" s="133">
        <v>1000</v>
      </c>
      <c r="AI132" s="133">
        <v>3504</v>
      </c>
      <c r="AJ132" s="133">
        <v>0</v>
      </c>
      <c r="AK132" s="133">
        <v>0</v>
      </c>
      <c r="AL132" s="133">
        <v>0</v>
      </c>
      <c r="AM132" s="133">
        <v>0</v>
      </c>
      <c r="AN132" s="133">
        <v>0</v>
      </c>
      <c r="AO132" s="133">
        <v>0</v>
      </c>
      <c r="AP132" s="133">
        <v>0</v>
      </c>
      <c r="AQ132" s="133">
        <v>0</v>
      </c>
      <c r="AR132" s="133">
        <v>167567</v>
      </c>
      <c r="AS132" s="133">
        <v>27331.447074175816</v>
      </c>
      <c r="AT132" s="326">
        <v>114504</v>
      </c>
      <c r="AU132" s="133">
        <v>31987.589931318671</v>
      </c>
      <c r="AV132" s="133">
        <v>309402.44707417581</v>
      </c>
      <c r="AW132" s="133">
        <v>309402.44707417581</v>
      </c>
      <c r="AX132" s="133">
        <v>0</v>
      </c>
      <c r="AY132" s="133">
        <v>304898.44707417581</v>
      </c>
      <c r="AZ132" s="327">
        <v>3300</v>
      </c>
      <c r="BA132" s="327">
        <v>201300</v>
      </c>
      <c r="BB132" s="133">
        <v>0</v>
      </c>
      <c r="BC132" s="326">
        <v>0</v>
      </c>
      <c r="BD132" s="326">
        <v>309402.44707417581</v>
      </c>
      <c r="BE132" s="327">
        <v>205804</v>
      </c>
      <c r="BF132" s="133">
        <v>92300</v>
      </c>
      <c r="BG132" s="133">
        <v>195898.44707417581</v>
      </c>
      <c r="BH132" s="133">
        <v>3211.449952035669</v>
      </c>
      <c r="BI132" s="133">
        <v>3127.5268199999996</v>
      </c>
      <c r="BJ132" s="328">
        <v>2.6833704989832629E-2</v>
      </c>
      <c r="BK132" s="328">
        <v>-6.3584825339447516E-3</v>
      </c>
      <c r="BL132" s="133">
        <v>-1213.0658042242399</v>
      </c>
      <c r="BM132" s="133">
        <v>308189.38126995158</v>
      </c>
      <c r="BN132" s="133">
        <v>4978.4488732778946</v>
      </c>
      <c r="BO132" s="133" t="s">
        <v>1228</v>
      </c>
      <c r="BP132" s="133">
        <v>5052.2849388516652</v>
      </c>
      <c r="BQ132" s="328">
        <v>-2.9756416149649412E-2</v>
      </c>
      <c r="BR132" s="133">
        <v>-1621.99</v>
      </c>
      <c r="BS132" s="133">
        <v>306567.39126995159</v>
      </c>
      <c r="BT132" s="133">
        <v>0</v>
      </c>
      <c r="BU132" s="133">
        <v>306567.39126995159</v>
      </c>
      <c r="BV132" s="133"/>
      <c r="BW132" s="133">
        <v>90139.451818181609</v>
      </c>
      <c r="BX132" s="133">
        <v>5877.1100000000006</v>
      </c>
    </row>
    <row r="133" spans="1:76" x14ac:dyDescent="0.25">
      <c r="A133" s="302">
        <v>133</v>
      </c>
      <c r="B133" s="302">
        <v>507</v>
      </c>
      <c r="C133" s="324">
        <v>9353124</v>
      </c>
      <c r="D133" s="324" t="s">
        <v>1282</v>
      </c>
      <c r="E133" s="325">
        <v>598846</v>
      </c>
      <c r="F133" s="133">
        <v>0</v>
      </c>
      <c r="G133" s="133">
        <v>0</v>
      </c>
      <c r="H133" s="133">
        <v>9240</v>
      </c>
      <c r="I133" s="133">
        <v>0</v>
      </c>
      <c r="J133" s="133">
        <v>20714.678111587982</v>
      </c>
      <c r="K133" s="133">
        <v>0</v>
      </c>
      <c r="L133" s="133">
        <v>7199.9999999999973</v>
      </c>
      <c r="M133" s="133">
        <v>1200.000000000002</v>
      </c>
      <c r="N133" s="133">
        <v>5039.9999999999964</v>
      </c>
      <c r="O133" s="133">
        <v>3119.9999999999982</v>
      </c>
      <c r="P133" s="133">
        <v>0</v>
      </c>
      <c r="Q133" s="133">
        <v>0</v>
      </c>
      <c r="R133" s="133">
        <v>0</v>
      </c>
      <c r="S133" s="133">
        <v>0</v>
      </c>
      <c r="T133" s="133">
        <v>0</v>
      </c>
      <c r="U133" s="133">
        <v>0</v>
      </c>
      <c r="V133" s="133">
        <v>0</v>
      </c>
      <c r="W133" s="133">
        <v>0</v>
      </c>
      <c r="X133" s="133">
        <v>2970.1058201058249</v>
      </c>
      <c r="Y133" s="133">
        <v>0</v>
      </c>
      <c r="Z133" s="133">
        <v>0</v>
      </c>
      <c r="AA133" s="133">
        <v>44272.449259259272</v>
      </c>
      <c r="AB133" s="133">
        <v>0</v>
      </c>
      <c r="AC133" s="133">
        <v>0</v>
      </c>
      <c r="AD133" s="133">
        <v>0</v>
      </c>
      <c r="AE133" s="133">
        <v>110000</v>
      </c>
      <c r="AF133" s="133">
        <v>0</v>
      </c>
      <c r="AG133" s="133">
        <v>0</v>
      </c>
      <c r="AH133" s="133">
        <v>0</v>
      </c>
      <c r="AI133" s="133">
        <v>29826.5</v>
      </c>
      <c r="AJ133" s="133">
        <v>0</v>
      </c>
      <c r="AK133" s="133">
        <v>0</v>
      </c>
      <c r="AL133" s="133">
        <v>0</v>
      </c>
      <c r="AM133" s="133">
        <v>0</v>
      </c>
      <c r="AN133" s="133">
        <v>0</v>
      </c>
      <c r="AO133" s="133">
        <v>0</v>
      </c>
      <c r="AP133" s="133">
        <v>0</v>
      </c>
      <c r="AQ133" s="133">
        <v>0</v>
      </c>
      <c r="AR133" s="133">
        <v>598846</v>
      </c>
      <c r="AS133" s="133">
        <v>93757.233190953062</v>
      </c>
      <c r="AT133" s="326">
        <v>139826.5</v>
      </c>
      <c r="AU133" s="133">
        <v>77528.788315053258</v>
      </c>
      <c r="AV133" s="133">
        <v>832429.73319095303</v>
      </c>
      <c r="AW133" s="133">
        <v>832429.73319095315</v>
      </c>
      <c r="AX133" s="133">
        <v>0</v>
      </c>
      <c r="AY133" s="133">
        <v>802603.23319095303</v>
      </c>
      <c r="AZ133" s="327">
        <v>3300</v>
      </c>
      <c r="BA133" s="327">
        <v>719400</v>
      </c>
      <c r="BB133" s="133">
        <v>0</v>
      </c>
      <c r="BC133" s="326">
        <v>0</v>
      </c>
      <c r="BD133" s="326">
        <v>832429.73319095303</v>
      </c>
      <c r="BE133" s="327">
        <v>749226.5</v>
      </c>
      <c r="BF133" s="133">
        <v>609400</v>
      </c>
      <c r="BG133" s="133">
        <v>692603.23319095303</v>
      </c>
      <c r="BH133" s="133">
        <v>3177.0790513346469</v>
      </c>
      <c r="BI133" s="133">
        <v>3370.5997232227487</v>
      </c>
      <c r="BJ133" s="328">
        <v>-5.7414314299851034E-2</v>
      </c>
      <c r="BK133" s="328">
        <v>4.2414314299851034E-2</v>
      </c>
      <c r="BL133" s="133">
        <v>31165.645376667802</v>
      </c>
      <c r="BM133" s="133">
        <v>863595.37856762088</v>
      </c>
      <c r="BN133" s="133">
        <v>3824.6278833377105</v>
      </c>
      <c r="BO133" s="133" t="s">
        <v>1228</v>
      </c>
      <c r="BP133" s="133">
        <v>3961.4466906771599</v>
      </c>
      <c r="BQ133" s="328">
        <v>-1.0280696904872766E-2</v>
      </c>
      <c r="BR133" s="133">
        <v>-5796.62</v>
      </c>
      <c r="BS133" s="133">
        <v>857798.75856762088</v>
      </c>
      <c r="BT133" s="133">
        <v>0</v>
      </c>
      <c r="BU133" s="133">
        <v>857798.75856762088</v>
      </c>
      <c r="BV133" s="133"/>
      <c r="BW133" s="133">
        <v>77375.516269672196</v>
      </c>
      <c r="BX133" s="133">
        <v>34591.519999999997</v>
      </c>
    </row>
    <row r="134" spans="1:76" x14ac:dyDescent="0.25">
      <c r="A134" s="302">
        <v>134</v>
      </c>
      <c r="B134" s="302">
        <v>17</v>
      </c>
      <c r="C134" s="324">
        <v>9353125</v>
      </c>
      <c r="D134" s="324" t="s">
        <v>1283</v>
      </c>
      <c r="E134" s="325">
        <v>502701</v>
      </c>
      <c r="F134" s="133">
        <v>0</v>
      </c>
      <c r="G134" s="133">
        <v>0</v>
      </c>
      <c r="H134" s="133">
        <v>8360.0000000000109</v>
      </c>
      <c r="I134" s="133">
        <v>0</v>
      </c>
      <c r="J134" s="133">
        <v>17820</v>
      </c>
      <c r="K134" s="133">
        <v>0</v>
      </c>
      <c r="L134" s="133">
        <v>200</v>
      </c>
      <c r="M134" s="133">
        <v>0</v>
      </c>
      <c r="N134" s="133">
        <v>0</v>
      </c>
      <c r="O134" s="133">
        <v>0</v>
      </c>
      <c r="P134" s="133">
        <v>0</v>
      </c>
      <c r="Q134" s="133">
        <v>0</v>
      </c>
      <c r="R134" s="133">
        <v>0</v>
      </c>
      <c r="S134" s="133">
        <v>0</v>
      </c>
      <c r="T134" s="133">
        <v>0</v>
      </c>
      <c r="U134" s="133">
        <v>0</v>
      </c>
      <c r="V134" s="133">
        <v>0</v>
      </c>
      <c r="W134" s="133">
        <v>0</v>
      </c>
      <c r="X134" s="133">
        <v>1170.7453416149065</v>
      </c>
      <c r="Y134" s="133">
        <v>0</v>
      </c>
      <c r="Z134" s="133">
        <v>0</v>
      </c>
      <c r="AA134" s="133">
        <v>49823.676026986461</v>
      </c>
      <c r="AB134" s="133">
        <v>0</v>
      </c>
      <c r="AC134" s="133">
        <v>0</v>
      </c>
      <c r="AD134" s="133">
        <v>0</v>
      </c>
      <c r="AE134" s="133">
        <v>110000</v>
      </c>
      <c r="AF134" s="133">
        <v>0</v>
      </c>
      <c r="AG134" s="133">
        <v>0</v>
      </c>
      <c r="AH134" s="133">
        <v>0</v>
      </c>
      <c r="AI134" s="133">
        <v>25389.5</v>
      </c>
      <c r="AJ134" s="133">
        <v>0</v>
      </c>
      <c r="AK134" s="133">
        <v>0</v>
      </c>
      <c r="AL134" s="133">
        <v>0</v>
      </c>
      <c r="AM134" s="133">
        <v>0</v>
      </c>
      <c r="AN134" s="133">
        <v>0</v>
      </c>
      <c r="AO134" s="133">
        <v>0</v>
      </c>
      <c r="AP134" s="133">
        <v>0</v>
      </c>
      <c r="AQ134" s="133">
        <v>0</v>
      </c>
      <c r="AR134" s="133">
        <v>502701</v>
      </c>
      <c r="AS134" s="133">
        <v>77374.421368601383</v>
      </c>
      <c r="AT134" s="326">
        <v>135389.5</v>
      </c>
      <c r="AU134" s="133">
        <v>73012.676026986475</v>
      </c>
      <c r="AV134" s="133">
        <v>715464.92136860138</v>
      </c>
      <c r="AW134" s="133">
        <v>715464.92136860138</v>
      </c>
      <c r="AX134" s="133">
        <v>0</v>
      </c>
      <c r="AY134" s="133">
        <v>690075.42136860138</v>
      </c>
      <c r="AZ134" s="327">
        <v>3300</v>
      </c>
      <c r="BA134" s="327">
        <v>603900</v>
      </c>
      <c r="BB134" s="133">
        <v>0</v>
      </c>
      <c r="BC134" s="326">
        <v>0</v>
      </c>
      <c r="BD134" s="326">
        <v>715464.92136860138</v>
      </c>
      <c r="BE134" s="327">
        <v>629289.5</v>
      </c>
      <c r="BF134" s="133">
        <v>493900</v>
      </c>
      <c r="BG134" s="133">
        <v>580075.42136860138</v>
      </c>
      <c r="BH134" s="133">
        <v>3169.8110457300622</v>
      </c>
      <c r="BI134" s="133">
        <v>2950.3808833333333</v>
      </c>
      <c r="BJ134" s="328">
        <v>7.4373503311483402E-2</v>
      </c>
      <c r="BK134" s="328">
        <v>-1.7623456096485132E-2</v>
      </c>
      <c r="BL134" s="133">
        <v>-9515.2511576561265</v>
      </c>
      <c r="BM134" s="133">
        <v>705949.6702109453</v>
      </c>
      <c r="BN134" s="133">
        <v>3718.9080339395919</v>
      </c>
      <c r="BO134" s="133" t="s">
        <v>1228</v>
      </c>
      <c r="BP134" s="133">
        <v>3857.6484710980617</v>
      </c>
      <c r="BQ134" s="328">
        <v>4.6974318226154832E-2</v>
      </c>
      <c r="BR134" s="133">
        <v>-4865.97</v>
      </c>
      <c r="BS134" s="133">
        <v>701083.70021094533</v>
      </c>
      <c r="BT134" s="133">
        <v>0</v>
      </c>
      <c r="BU134" s="133">
        <v>701083.70021094533</v>
      </c>
      <c r="BV134" s="133"/>
      <c r="BW134" s="133">
        <v>99170.960397817427</v>
      </c>
      <c r="BX134" s="133">
        <v>6782.9699999999984</v>
      </c>
    </row>
    <row r="135" spans="1:76" x14ac:dyDescent="0.25">
      <c r="A135" s="302">
        <v>135</v>
      </c>
      <c r="B135" s="302">
        <v>481</v>
      </c>
      <c r="C135" s="324">
        <v>9353305</v>
      </c>
      <c r="D135" s="324" t="s">
        <v>1284</v>
      </c>
      <c r="E135" s="325">
        <v>557641</v>
      </c>
      <c r="F135" s="133">
        <v>0</v>
      </c>
      <c r="G135" s="133">
        <v>0</v>
      </c>
      <c r="H135" s="133">
        <v>7479.9999999999982</v>
      </c>
      <c r="I135" s="133">
        <v>0</v>
      </c>
      <c r="J135" s="133">
        <v>14948.181818181818</v>
      </c>
      <c r="K135" s="133">
        <v>0</v>
      </c>
      <c r="L135" s="133">
        <v>3800.0000000000009</v>
      </c>
      <c r="M135" s="133">
        <v>0</v>
      </c>
      <c r="N135" s="133">
        <v>0</v>
      </c>
      <c r="O135" s="133">
        <v>0</v>
      </c>
      <c r="P135" s="133">
        <v>0</v>
      </c>
      <c r="Q135" s="133">
        <v>0</v>
      </c>
      <c r="R135" s="133">
        <v>0</v>
      </c>
      <c r="S135" s="133">
        <v>0</v>
      </c>
      <c r="T135" s="133">
        <v>0</v>
      </c>
      <c r="U135" s="133">
        <v>0</v>
      </c>
      <c r="V135" s="133">
        <v>0</v>
      </c>
      <c r="W135" s="133">
        <v>0</v>
      </c>
      <c r="X135" s="133">
        <v>19226.666666666613</v>
      </c>
      <c r="Y135" s="133">
        <v>0</v>
      </c>
      <c r="Z135" s="133">
        <v>0</v>
      </c>
      <c r="AA135" s="133">
        <v>61039.341420863289</v>
      </c>
      <c r="AB135" s="133">
        <v>0</v>
      </c>
      <c r="AC135" s="133">
        <v>0</v>
      </c>
      <c r="AD135" s="133">
        <v>0</v>
      </c>
      <c r="AE135" s="133">
        <v>110000</v>
      </c>
      <c r="AF135" s="133">
        <v>0</v>
      </c>
      <c r="AG135" s="133">
        <v>0</v>
      </c>
      <c r="AH135" s="133">
        <v>0</v>
      </c>
      <c r="AI135" s="133">
        <v>3313.66</v>
      </c>
      <c r="AJ135" s="133">
        <v>0</v>
      </c>
      <c r="AK135" s="133">
        <v>0</v>
      </c>
      <c r="AL135" s="133">
        <v>0</v>
      </c>
      <c r="AM135" s="133">
        <v>0</v>
      </c>
      <c r="AN135" s="133">
        <v>0</v>
      </c>
      <c r="AO135" s="133">
        <v>0</v>
      </c>
      <c r="AP135" s="133">
        <v>0</v>
      </c>
      <c r="AQ135" s="133">
        <v>0</v>
      </c>
      <c r="AR135" s="133">
        <v>557641</v>
      </c>
      <c r="AS135" s="133">
        <v>106494.18990571171</v>
      </c>
      <c r="AT135" s="326">
        <v>113313.66</v>
      </c>
      <c r="AU135" s="133">
        <v>84152.432329954201</v>
      </c>
      <c r="AV135" s="133">
        <v>777448.84990571172</v>
      </c>
      <c r="AW135" s="133">
        <v>777448.84990571172</v>
      </c>
      <c r="AX135" s="133">
        <v>0</v>
      </c>
      <c r="AY135" s="133">
        <v>774135.18990571168</v>
      </c>
      <c r="AZ135" s="327">
        <v>3300</v>
      </c>
      <c r="BA135" s="327">
        <v>669900</v>
      </c>
      <c r="BB135" s="133">
        <v>0</v>
      </c>
      <c r="BC135" s="326">
        <v>0</v>
      </c>
      <c r="BD135" s="326">
        <v>777448.84990571172</v>
      </c>
      <c r="BE135" s="327">
        <v>673213.66</v>
      </c>
      <c r="BF135" s="133">
        <v>559900</v>
      </c>
      <c r="BG135" s="133">
        <v>664135.18990571168</v>
      </c>
      <c r="BH135" s="133">
        <v>3271.6019207177915</v>
      </c>
      <c r="BI135" s="133">
        <v>3195.6748389743589</v>
      </c>
      <c r="BJ135" s="328">
        <v>2.3759326455066107E-2</v>
      </c>
      <c r="BK135" s="328">
        <v>-5.6299814856007185E-3</v>
      </c>
      <c r="BL135" s="133">
        <v>-3652.2928060174172</v>
      </c>
      <c r="BM135" s="133">
        <v>773796.55709969427</v>
      </c>
      <c r="BN135" s="133">
        <v>3795.4822517226316</v>
      </c>
      <c r="BO135" s="133" t="s">
        <v>1228</v>
      </c>
      <c r="BP135" s="133">
        <v>3811.8056999984938</v>
      </c>
      <c r="BQ135" s="328">
        <v>1.0701559863359522E-2</v>
      </c>
      <c r="BR135" s="133">
        <v>-5397.7699999999995</v>
      </c>
      <c r="BS135" s="133">
        <v>768398.78709969425</v>
      </c>
      <c r="BT135" s="133">
        <v>0</v>
      </c>
      <c r="BU135" s="133">
        <v>768398.78709969425</v>
      </c>
      <c r="BV135" s="133"/>
      <c r="BW135" s="133">
        <v>46898.133351878496</v>
      </c>
      <c r="BX135" s="133">
        <v>0</v>
      </c>
    </row>
    <row r="136" spans="1:76" x14ac:dyDescent="0.25">
      <c r="A136" s="302">
        <v>136</v>
      </c>
      <c r="B136" s="302">
        <v>421</v>
      </c>
      <c r="C136" s="324">
        <v>9353308</v>
      </c>
      <c r="D136" s="324" t="s">
        <v>1285</v>
      </c>
      <c r="E136" s="325">
        <v>733449</v>
      </c>
      <c r="F136" s="133">
        <v>0</v>
      </c>
      <c r="G136" s="133">
        <v>0</v>
      </c>
      <c r="H136" s="133">
        <v>13200.000000000029</v>
      </c>
      <c r="I136" s="133">
        <v>0</v>
      </c>
      <c r="J136" s="133">
        <v>25706.511627906981</v>
      </c>
      <c r="K136" s="133">
        <v>0</v>
      </c>
      <c r="L136" s="133">
        <v>7399.9999999999891</v>
      </c>
      <c r="M136" s="133">
        <v>0</v>
      </c>
      <c r="N136" s="133">
        <v>4320</v>
      </c>
      <c r="O136" s="133">
        <v>0</v>
      </c>
      <c r="P136" s="133">
        <v>0</v>
      </c>
      <c r="Q136" s="133">
        <v>0</v>
      </c>
      <c r="R136" s="133">
        <v>0</v>
      </c>
      <c r="S136" s="133">
        <v>0</v>
      </c>
      <c r="T136" s="133">
        <v>0</v>
      </c>
      <c r="U136" s="133">
        <v>0</v>
      </c>
      <c r="V136" s="133">
        <v>0</v>
      </c>
      <c r="W136" s="133">
        <v>0</v>
      </c>
      <c r="X136" s="133">
        <v>11000.4</v>
      </c>
      <c r="Y136" s="133">
        <v>0</v>
      </c>
      <c r="Z136" s="133">
        <v>0</v>
      </c>
      <c r="AA136" s="133">
        <v>69703.84454193541</v>
      </c>
      <c r="AB136" s="133">
        <v>0</v>
      </c>
      <c r="AC136" s="133">
        <v>0</v>
      </c>
      <c r="AD136" s="133">
        <v>0</v>
      </c>
      <c r="AE136" s="133">
        <v>110000</v>
      </c>
      <c r="AF136" s="133">
        <v>0</v>
      </c>
      <c r="AG136" s="133">
        <v>0</v>
      </c>
      <c r="AH136" s="133">
        <v>0</v>
      </c>
      <c r="AI136" s="133">
        <v>3009.7</v>
      </c>
      <c r="AJ136" s="133">
        <v>0</v>
      </c>
      <c r="AK136" s="133">
        <v>0</v>
      </c>
      <c r="AL136" s="133">
        <v>0</v>
      </c>
      <c r="AM136" s="133">
        <v>0</v>
      </c>
      <c r="AN136" s="133">
        <v>0</v>
      </c>
      <c r="AO136" s="133">
        <v>0</v>
      </c>
      <c r="AP136" s="133">
        <v>0</v>
      </c>
      <c r="AQ136" s="133">
        <v>0</v>
      </c>
      <c r="AR136" s="133">
        <v>733449</v>
      </c>
      <c r="AS136" s="133">
        <v>131330.75616984241</v>
      </c>
      <c r="AT136" s="326">
        <v>113009.7</v>
      </c>
      <c r="AU136" s="133">
        <v>105016.10035588891</v>
      </c>
      <c r="AV136" s="133">
        <v>977789.45616984239</v>
      </c>
      <c r="AW136" s="133">
        <v>977789.45616984228</v>
      </c>
      <c r="AX136" s="133">
        <v>0</v>
      </c>
      <c r="AY136" s="133">
        <v>974779.75616984244</v>
      </c>
      <c r="AZ136" s="327">
        <v>3300</v>
      </c>
      <c r="BA136" s="327">
        <v>881100</v>
      </c>
      <c r="BB136" s="133">
        <v>0</v>
      </c>
      <c r="BC136" s="326">
        <v>0</v>
      </c>
      <c r="BD136" s="326">
        <v>977789.45616984239</v>
      </c>
      <c r="BE136" s="327">
        <v>884109.7</v>
      </c>
      <c r="BF136" s="133">
        <v>771100</v>
      </c>
      <c r="BG136" s="133">
        <v>864779.75616984244</v>
      </c>
      <c r="BH136" s="133">
        <v>3238.8754912728182</v>
      </c>
      <c r="BI136" s="133">
        <v>3095.1988166666665</v>
      </c>
      <c r="BJ136" s="328">
        <v>4.6419207009416721E-2</v>
      </c>
      <c r="BK136" s="328">
        <v>-1.0999439589902975E-2</v>
      </c>
      <c r="BL136" s="133">
        <v>-9090.1357915113349</v>
      </c>
      <c r="BM136" s="133">
        <v>968699.320378331</v>
      </c>
      <c r="BN136" s="133">
        <v>3616.8150575967456</v>
      </c>
      <c r="BO136" s="133" t="s">
        <v>1228</v>
      </c>
      <c r="BP136" s="133">
        <v>3628.08734224094</v>
      </c>
      <c r="BQ136" s="328">
        <v>3.3547876070763483E-2</v>
      </c>
      <c r="BR136" s="133">
        <v>-7099.53</v>
      </c>
      <c r="BS136" s="133">
        <v>961599.79037833097</v>
      </c>
      <c r="BT136" s="133">
        <v>0</v>
      </c>
      <c r="BU136" s="133">
        <v>961599.79037833097</v>
      </c>
      <c r="BV136" s="133"/>
      <c r="BW136" s="133">
        <v>45831.209829273284</v>
      </c>
      <c r="BX136" s="133">
        <v>0</v>
      </c>
    </row>
    <row r="137" spans="1:76" x14ac:dyDescent="0.25">
      <c r="A137" s="302">
        <v>137</v>
      </c>
      <c r="B137" s="302">
        <v>509</v>
      </c>
      <c r="C137" s="324">
        <v>9353310</v>
      </c>
      <c r="D137" s="324" t="s">
        <v>418</v>
      </c>
      <c r="E137" s="325">
        <v>412050</v>
      </c>
      <c r="F137" s="133">
        <v>0</v>
      </c>
      <c r="G137" s="133">
        <v>0</v>
      </c>
      <c r="H137" s="133">
        <v>4839.9999999999982</v>
      </c>
      <c r="I137" s="133">
        <v>0</v>
      </c>
      <c r="J137" s="133">
        <v>12507.352941176472</v>
      </c>
      <c r="K137" s="133">
        <v>0</v>
      </c>
      <c r="L137" s="133">
        <v>5600.00000000001</v>
      </c>
      <c r="M137" s="133">
        <v>479.99999999999875</v>
      </c>
      <c r="N137" s="133">
        <v>4320</v>
      </c>
      <c r="O137" s="133">
        <v>1170</v>
      </c>
      <c r="P137" s="133">
        <v>0</v>
      </c>
      <c r="Q137" s="133">
        <v>0</v>
      </c>
      <c r="R137" s="133">
        <v>0</v>
      </c>
      <c r="S137" s="133">
        <v>0</v>
      </c>
      <c r="T137" s="133">
        <v>0</v>
      </c>
      <c r="U137" s="133">
        <v>0</v>
      </c>
      <c r="V137" s="133">
        <v>0</v>
      </c>
      <c r="W137" s="133">
        <v>0</v>
      </c>
      <c r="X137" s="133">
        <v>6638.671875</v>
      </c>
      <c r="Y137" s="133">
        <v>0</v>
      </c>
      <c r="Z137" s="133">
        <v>0</v>
      </c>
      <c r="AA137" s="133">
        <v>36420.015625000007</v>
      </c>
      <c r="AB137" s="133">
        <v>0</v>
      </c>
      <c r="AC137" s="133">
        <v>0</v>
      </c>
      <c r="AD137" s="133">
        <v>0</v>
      </c>
      <c r="AE137" s="133">
        <v>110000</v>
      </c>
      <c r="AF137" s="133">
        <v>0</v>
      </c>
      <c r="AG137" s="133">
        <v>0</v>
      </c>
      <c r="AH137" s="133">
        <v>0</v>
      </c>
      <c r="AI137" s="133">
        <v>2933.35</v>
      </c>
      <c r="AJ137" s="133">
        <v>0</v>
      </c>
      <c r="AK137" s="133">
        <v>0</v>
      </c>
      <c r="AL137" s="133">
        <v>0</v>
      </c>
      <c r="AM137" s="133">
        <v>0</v>
      </c>
      <c r="AN137" s="133">
        <v>0</v>
      </c>
      <c r="AO137" s="133">
        <v>0</v>
      </c>
      <c r="AP137" s="133">
        <v>0</v>
      </c>
      <c r="AQ137" s="133">
        <v>0</v>
      </c>
      <c r="AR137" s="133">
        <v>412050</v>
      </c>
      <c r="AS137" s="133">
        <v>71976.040441176476</v>
      </c>
      <c r="AT137" s="326">
        <v>112933.35</v>
      </c>
      <c r="AU137" s="133">
        <v>60877.692095588245</v>
      </c>
      <c r="AV137" s="133">
        <v>596959.39044117648</v>
      </c>
      <c r="AW137" s="133">
        <v>596959.39044117648</v>
      </c>
      <c r="AX137" s="133">
        <v>0</v>
      </c>
      <c r="AY137" s="133">
        <v>594026.0404411765</v>
      </c>
      <c r="AZ137" s="327">
        <v>3300</v>
      </c>
      <c r="BA137" s="327">
        <v>495000</v>
      </c>
      <c r="BB137" s="133">
        <v>0</v>
      </c>
      <c r="BC137" s="326">
        <v>0</v>
      </c>
      <c r="BD137" s="326">
        <v>596959.39044117648</v>
      </c>
      <c r="BE137" s="327">
        <v>497933.35</v>
      </c>
      <c r="BF137" s="133">
        <v>385000</v>
      </c>
      <c r="BG137" s="133">
        <v>484026.0404411765</v>
      </c>
      <c r="BH137" s="133">
        <v>3226.8402696078433</v>
      </c>
      <c r="BI137" s="133">
        <v>3198.7225518518526</v>
      </c>
      <c r="BJ137" s="328">
        <v>8.7902959072559735E-3</v>
      </c>
      <c r="BK137" s="328">
        <v>-2.0829379698282867E-3</v>
      </c>
      <c r="BL137" s="133">
        <v>-999.41109872973811</v>
      </c>
      <c r="BM137" s="133">
        <v>595959.97934244678</v>
      </c>
      <c r="BN137" s="133">
        <v>3953.5108622829789</v>
      </c>
      <c r="BO137" s="133" t="s">
        <v>1228</v>
      </c>
      <c r="BP137" s="133">
        <v>3973.0665289496451</v>
      </c>
      <c r="BQ137" s="328">
        <v>-1.2963114128456965E-2</v>
      </c>
      <c r="BR137" s="133">
        <v>-3988.5</v>
      </c>
      <c r="BS137" s="133">
        <v>591971.47934244678</v>
      </c>
      <c r="BT137" s="133">
        <v>0</v>
      </c>
      <c r="BU137" s="133">
        <v>591971.47934244678</v>
      </c>
      <c r="BV137" s="133"/>
      <c r="BW137" s="133">
        <v>-0.6300000001792796</v>
      </c>
      <c r="BX137" s="133">
        <v>0</v>
      </c>
    </row>
    <row r="138" spans="1:76" x14ac:dyDescent="0.25">
      <c r="A138" s="302">
        <v>138</v>
      </c>
      <c r="B138" s="302">
        <v>420</v>
      </c>
      <c r="C138" s="324">
        <v>9353311</v>
      </c>
      <c r="D138" s="324" t="s">
        <v>530</v>
      </c>
      <c r="E138" s="325">
        <v>1046607</v>
      </c>
      <c r="F138" s="133">
        <v>0</v>
      </c>
      <c r="G138" s="133">
        <v>0</v>
      </c>
      <c r="H138" s="133">
        <v>10560.000000000005</v>
      </c>
      <c r="I138" s="133">
        <v>0</v>
      </c>
      <c r="J138" s="133">
        <v>18559.0206185567</v>
      </c>
      <c r="K138" s="133">
        <v>0</v>
      </c>
      <c r="L138" s="133">
        <v>12599.999999999969</v>
      </c>
      <c r="M138" s="133">
        <v>1440.0000000000007</v>
      </c>
      <c r="N138" s="133">
        <v>7200.0000000000036</v>
      </c>
      <c r="O138" s="133">
        <v>0</v>
      </c>
      <c r="P138" s="133">
        <v>0</v>
      </c>
      <c r="Q138" s="133">
        <v>0</v>
      </c>
      <c r="R138" s="133">
        <v>0</v>
      </c>
      <c r="S138" s="133">
        <v>0</v>
      </c>
      <c r="T138" s="133">
        <v>0</v>
      </c>
      <c r="U138" s="133">
        <v>0</v>
      </c>
      <c r="V138" s="133">
        <v>0</v>
      </c>
      <c r="W138" s="133">
        <v>0</v>
      </c>
      <c r="X138" s="133">
        <v>33602.568807339361</v>
      </c>
      <c r="Y138" s="133">
        <v>0</v>
      </c>
      <c r="Z138" s="133">
        <v>0</v>
      </c>
      <c r="AA138" s="133">
        <v>53380.810618396848</v>
      </c>
      <c r="AB138" s="133">
        <v>0</v>
      </c>
      <c r="AC138" s="133">
        <v>0</v>
      </c>
      <c r="AD138" s="133">
        <v>0</v>
      </c>
      <c r="AE138" s="133">
        <v>110000</v>
      </c>
      <c r="AF138" s="133">
        <v>0</v>
      </c>
      <c r="AG138" s="133">
        <v>0</v>
      </c>
      <c r="AH138" s="133">
        <v>0</v>
      </c>
      <c r="AI138" s="133">
        <v>3947.21</v>
      </c>
      <c r="AJ138" s="133">
        <v>0</v>
      </c>
      <c r="AK138" s="133">
        <v>0</v>
      </c>
      <c r="AL138" s="133">
        <v>0</v>
      </c>
      <c r="AM138" s="133">
        <v>0</v>
      </c>
      <c r="AN138" s="133">
        <v>0</v>
      </c>
      <c r="AO138" s="133">
        <v>0</v>
      </c>
      <c r="AP138" s="133">
        <v>0</v>
      </c>
      <c r="AQ138" s="133">
        <v>0</v>
      </c>
      <c r="AR138" s="133">
        <v>1046607</v>
      </c>
      <c r="AS138" s="133">
        <v>137342.40004429288</v>
      </c>
      <c r="AT138" s="326">
        <v>113947.21</v>
      </c>
      <c r="AU138" s="133">
        <v>88559.320927675188</v>
      </c>
      <c r="AV138" s="133">
        <v>1297896.6100442929</v>
      </c>
      <c r="AW138" s="133">
        <v>1297896.6100442929</v>
      </c>
      <c r="AX138" s="133">
        <v>0</v>
      </c>
      <c r="AY138" s="133">
        <v>1293949.4000442929</v>
      </c>
      <c r="AZ138" s="327">
        <v>3300</v>
      </c>
      <c r="BA138" s="327">
        <v>1257300</v>
      </c>
      <c r="BB138" s="133">
        <v>0</v>
      </c>
      <c r="BC138" s="326">
        <v>0</v>
      </c>
      <c r="BD138" s="326">
        <v>1297896.6100442929</v>
      </c>
      <c r="BE138" s="327">
        <v>1261247.21</v>
      </c>
      <c r="BF138" s="133">
        <v>1147300</v>
      </c>
      <c r="BG138" s="133">
        <v>1183949.4000442929</v>
      </c>
      <c r="BH138" s="133">
        <v>3107.4787402737347</v>
      </c>
      <c r="BI138" s="133">
        <v>3069.3828856041127</v>
      </c>
      <c r="BJ138" s="328">
        <v>1.2411568086958952E-2</v>
      </c>
      <c r="BK138" s="328">
        <v>-2.9410302800040888E-3</v>
      </c>
      <c r="BL138" s="133">
        <v>-3439.343390852936</v>
      </c>
      <c r="BM138" s="133">
        <v>1294457.26665344</v>
      </c>
      <c r="BN138" s="133">
        <v>3387.1655030274014</v>
      </c>
      <c r="BO138" s="133" t="s">
        <v>1228</v>
      </c>
      <c r="BP138" s="133">
        <v>3397.5256342609973</v>
      </c>
      <c r="BQ138" s="328">
        <v>1.1119264745971469E-2</v>
      </c>
      <c r="BR138" s="133">
        <v>-10130.789999999999</v>
      </c>
      <c r="BS138" s="133">
        <v>1284326.4766534399</v>
      </c>
      <c r="BT138" s="133">
        <v>0</v>
      </c>
      <c r="BU138" s="133">
        <v>1284326.4766534399</v>
      </c>
      <c r="BV138" s="133"/>
      <c r="BW138" s="133">
        <v>274243.63319716742</v>
      </c>
      <c r="BX138" s="133">
        <v>0</v>
      </c>
    </row>
    <row r="139" spans="1:76" x14ac:dyDescent="0.25">
      <c r="A139" s="302">
        <v>139</v>
      </c>
      <c r="B139" s="302">
        <v>432</v>
      </c>
      <c r="C139" s="324">
        <v>9353322</v>
      </c>
      <c r="D139" s="324" t="s">
        <v>1286</v>
      </c>
      <c r="E139" s="325">
        <v>255471</v>
      </c>
      <c r="F139" s="133">
        <v>0</v>
      </c>
      <c r="G139" s="133">
        <v>0</v>
      </c>
      <c r="H139" s="133">
        <v>1319.9999999999986</v>
      </c>
      <c r="I139" s="133">
        <v>0</v>
      </c>
      <c r="J139" s="133">
        <v>3219.2307692307686</v>
      </c>
      <c r="K139" s="133">
        <v>0</v>
      </c>
      <c r="L139" s="133">
        <v>399.9999999999996</v>
      </c>
      <c r="M139" s="133">
        <v>0</v>
      </c>
      <c r="N139" s="133">
        <v>0</v>
      </c>
      <c r="O139" s="133">
        <v>0</v>
      </c>
      <c r="P139" s="133">
        <v>0</v>
      </c>
      <c r="Q139" s="133">
        <v>0</v>
      </c>
      <c r="R139" s="133">
        <v>0</v>
      </c>
      <c r="S139" s="133">
        <v>0</v>
      </c>
      <c r="T139" s="133">
        <v>0</v>
      </c>
      <c r="U139" s="133">
        <v>0</v>
      </c>
      <c r="V139" s="133">
        <v>0</v>
      </c>
      <c r="W139" s="133">
        <v>0</v>
      </c>
      <c r="X139" s="133">
        <v>614.03846153846052</v>
      </c>
      <c r="Y139" s="133">
        <v>0</v>
      </c>
      <c r="Z139" s="133">
        <v>0</v>
      </c>
      <c r="AA139" s="133">
        <v>22423.850480769244</v>
      </c>
      <c r="AB139" s="133">
        <v>0</v>
      </c>
      <c r="AC139" s="133">
        <v>0</v>
      </c>
      <c r="AD139" s="133">
        <v>0</v>
      </c>
      <c r="AE139" s="133">
        <v>110000</v>
      </c>
      <c r="AF139" s="133">
        <v>0</v>
      </c>
      <c r="AG139" s="133">
        <v>0</v>
      </c>
      <c r="AH139" s="133">
        <v>0</v>
      </c>
      <c r="AI139" s="133">
        <v>547</v>
      </c>
      <c r="AJ139" s="133">
        <v>0</v>
      </c>
      <c r="AK139" s="133">
        <v>0</v>
      </c>
      <c r="AL139" s="133">
        <v>0</v>
      </c>
      <c r="AM139" s="133">
        <v>0</v>
      </c>
      <c r="AN139" s="133">
        <v>0</v>
      </c>
      <c r="AO139" s="133">
        <v>0</v>
      </c>
      <c r="AP139" s="133">
        <v>0</v>
      </c>
      <c r="AQ139" s="133">
        <v>0</v>
      </c>
      <c r="AR139" s="133">
        <v>255471</v>
      </c>
      <c r="AS139" s="133">
        <v>27977.119711538471</v>
      </c>
      <c r="AT139" s="326">
        <v>110547</v>
      </c>
      <c r="AU139" s="133">
        <v>34892.465865384627</v>
      </c>
      <c r="AV139" s="133">
        <v>393995.11971153849</v>
      </c>
      <c r="AW139" s="133">
        <v>393995.11971153849</v>
      </c>
      <c r="AX139" s="133">
        <v>0</v>
      </c>
      <c r="AY139" s="133">
        <v>393448.11971153849</v>
      </c>
      <c r="AZ139" s="327">
        <v>3300</v>
      </c>
      <c r="BA139" s="327">
        <v>306900</v>
      </c>
      <c r="BB139" s="133">
        <v>0</v>
      </c>
      <c r="BC139" s="326">
        <v>0</v>
      </c>
      <c r="BD139" s="326">
        <v>393995.11971153849</v>
      </c>
      <c r="BE139" s="327">
        <v>307447</v>
      </c>
      <c r="BF139" s="133">
        <v>196900</v>
      </c>
      <c r="BG139" s="133">
        <v>283448.11971153849</v>
      </c>
      <c r="BH139" s="133">
        <v>3047.829244210091</v>
      </c>
      <c r="BI139" s="133">
        <v>3305.051891025641</v>
      </c>
      <c r="BJ139" s="328">
        <v>-7.782711294609275E-2</v>
      </c>
      <c r="BK139" s="328">
        <v>6.282711294609275E-2</v>
      </c>
      <c r="BL139" s="133">
        <v>19311.158765865381</v>
      </c>
      <c r="BM139" s="133">
        <v>413306.27847740386</v>
      </c>
      <c r="BN139" s="133">
        <v>4438.2718115849875</v>
      </c>
      <c r="BO139" s="133" t="s">
        <v>1228</v>
      </c>
      <c r="BP139" s="133">
        <v>4444.1535320150952</v>
      </c>
      <c r="BQ139" s="328">
        <v>-5.8620877350100242E-2</v>
      </c>
      <c r="BR139" s="133">
        <v>-2472.87</v>
      </c>
      <c r="BS139" s="133">
        <v>410833.40847740386</v>
      </c>
      <c r="BT139" s="133">
        <v>0</v>
      </c>
      <c r="BU139" s="133">
        <v>410833.40847740386</v>
      </c>
      <c r="BV139" s="133"/>
      <c r="BW139" s="133">
        <v>45920.557143768179</v>
      </c>
      <c r="BX139" s="133">
        <v>167</v>
      </c>
    </row>
    <row r="140" spans="1:76" x14ac:dyDescent="0.25">
      <c r="A140" s="302">
        <v>140</v>
      </c>
      <c r="B140" s="302">
        <v>31</v>
      </c>
      <c r="C140" s="324">
        <v>9353323</v>
      </c>
      <c r="D140" s="324" t="s">
        <v>1287</v>
      </c>
      <c r="E140" s="325">
        <v>519183</v>
      </c>
      <c r="F140" s="133">
        <v>0</v>
      </c>
      <c r="G140" s="133">
        <v>0</v>
      </c>
      <c r="H140" s="133">
        <v>6600.0000000000027</v>
      </c>
      <c r="I140" s="133">
        <v>0</v>
      </c>
      <c r="J140" s="133">
        <v>17846.557377049179</v>
      </c>
      <c r="K140" s="133">
        <v>0</v>
      </c>
      <c r="L140" s="133">
        <v>800.00000000000136</v>
      </c>
      <c r="M140" s="133">
        <v>0</v>
      </c>
      <c r="N140" s="133">
        <v>359.99999999999994</v>
      </c>
      <c r="O140" s="133">
        <v>0</v>
      </c>
      <c r="P140" s="133">
        <v>0</v>
      </c>
      <c r="Q140" s="133">
        <v>0</v>
      </c>
      <c r="R140" s="133">
        <v>0</v>
      </c>
      <c r="S140" s="133">
        <v>0</v>
      </c>
      <c r="T140" s="133">
        <v>0</v>
      </c>
      <c r="U140" s="133">
        <v>0</v>
      </c>
      <c r="V140" s="133">
        <v>0</v>
      </c>
      <c r="W140" s="133">
        <v>0</v>
      </c>
      <c r="X140" s="133">
        <v>1194.2944785276027</v>
      </c>
      <c r="Y140" s="133">
        <v>0</v>
      </c>
      <c r="Z140" s="133">
        <v>0</v>
      </c>
      <c r="AA140" s="133">
        <v>33268.30116887304</v>
      </c>
      <c r="AB140" s="133">
        <v>0</v>
      </c>
      <c r="AC140" s="133">
        <v>0</v>
      </c>
      <c r="AD140" s="133">
        <v>0</v>
      </c>
      <c r="AE140" s="133">
        <v>110000</v>
      </c>
      <c r="AF140" s="133">
        <v>0</v>
      </c>
      <c r="AG140" s="133">
        <v>0</v>
      </c>
      <c r="AH140" s="133">
        <v>0</v>
      </c>
      <c r="AI140" s="133">
        <v>2733.46</v>
      </c>
      <c r="AJ140" s="133">
        <v>0</v>
      </c>
      <c r="AK140" s="133">
        <v>0</v>
      </c>
      <c r="AL140" s="133">
        <v>0</v>
      </c>
      <c r="AM140" s="133">
        <v>0</v>
      </c>
      <c r="AN140" s="133">
        <v>0</v>
      </c>
      <c r="AO140" s="133">
        <v>0</v>
      </c>
      <c r="AP140" s="133">
        <v>0</v>
      </c>
      <c r="AQ140" s="133">
        <v>0</v>
      </c>
      <c r="AR140" s="133">
        <v>519183</v>
      </c>
      <c r="AS140" s="133">
        <v>60069.153024449828</v>
      </c>
      <c r="AT140" s="326">
        <v>112733.46</v>
      </c>
      <c r="AU140" s="133">
        <v>56070.579857397635</v>
      </c>
      <c r="AV140" s="133">
        <v>691985.61302444979</v>
      </c>
      <c r="AW140" s="133">
        <v>691985.61302444991</v>
      </c>
      <c r="AX140" s="133">
        <v>0</v>
      </c>
      <c r="AY140" s="133">
        <v>689252.15302444983</v>
      </c>
      <c r="AZ140" s="327">
        <v>3300</v>
      </c>
      <c r="BA140" s="327">
        <v>623700</v>
      </c>
      <c r="BB140" s="133">
        <v>0</v>
      </c>
      <c r="BC140" s="326">
        <v>0</v>
      </c>
      <c r="BD140" s="326">
        <v>691985.61302444979</v>
      </c>
      <c r="BE140" s="327">
        <v>626433.46</v>
      </c>
      <c r="BF140" s="133">
        <v>513699.99999999994</v>
      </c>
      <c r="BG140" s="133">
        <v>579252.15302444983</v>
      </c>
      <c r="BH140" s="133">
        <v>3064.8262064785704</v>
      </c>
      <c r="BI140" s="133">
        <v>2965.2792793478261</v>
      </c>
      <c r="BJ140" s="328">
        <v>3.3570843671978955E-2</v>
      </c>
      <c r="BK140" s="328">
        <v>-7.9549068314997261E-3</v>
      </c>
      <c r="BL140" s="133">
        <v>-4458.2303549552462</v>
      </c>
      <c r="BM140" s="133">
        <v>687527.38266949449</v>
      </c>
      <c r="BN140" s="133">
        <v>3623.2482680925636</v>
      </c>
      <c r="BO140" s="133" t="s">
        <v>1228</v>
      </c>
      <c r="BP140" s="133">
        <v>3637.7110194153147</v>
      </c>
      <c r="BQ140" s="328">
        <v>1.7629820881476022E-2</v>
      </c>
      <c r="BR140" s="133">
        <v>-5025.51</v>
      </c>
      <c r="BS140" s="133">
        <v>682501.87266949448</v>
      </c>
      <c r="BT140" s="133">
        <v>0</v>
      </c>
      <c r="BU140" s="133">
        <v>682501.87266949448</v>
      </c>
      <c r="BV140" s="133"/>
      <c r="BW140" s="133">
        <v>-46841.947359011741</v>
      </c>
      <c r="BX140" s="133">
        <v>0</v>
      </c>
    </row>
    <row r="141" spans="1:76" x14ac:dyDescent="0.25">
      <c r="A141" s="302">
        <v>141</v>
      </c>
      <c r="B141" s="302">
        <v>101</v>
      </c>
      <c r="C141" s="324">
        <v>9353327</v>
      </c>
      <c r="D141" s="324" t="s">
        <v>1288</v>
      </c>
      <c r="E141" s="325">
        <v>497207</v>
      </c>
      <c r="F141" s="133">
        <v>0</v>
      </c>
      <c r="G141" s="133">
        <v>0</v>
      </c>
      <c r="H141" s="133">
        <v>1760.0000000000034</v>
      </c>
      <c r="I141" s="133">
        <v>0</v>
      </c>
      <c r="J141" s="133">
        <v>4392.8089887640444</v>
      </c>
      <c r="K141" s="133">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38998.638891543356</v>
      </c>
      <c r="AB141" s="133">
        <v>0</v>
      </c>
      <c r="AC141" s="133">
        <v>0</v>
      </c>
      <c r="AD141" s="133">
        <v>0</v>
      </c>
      <c r="AE141" s="133">
        <v>110000</v>
      </c>
      <c r="AF141" s="133">
        <v>0</v>
      </c>
      <c r="AG141" s="133">
        <v>0</v>
      </c>
      <c r="AH141" s="133">
        <v>0</v>
      </c>
      <c r="AI141" s="133">
        <v>3623.55</v>
      </c>
      <c r="AJ141" s="133">
        <v>0</v>
      </c>
      <c r="AK141" s="133">
        <v>0</v>
      </c>
      <c r="AL141" s="133">
        <v>0</v>
      </c>
      <c r="AM141" s="133">
        <v>0</v>
      </c>
      <c r="AN141" s="133">
        <v>0</v>
      </c>
      <c r="AO141" s="133">
        <v>0</v>
      </c>
      <c r="AP141" s="133">
        <v>0</v>
      </c>
      <c r="AQ141" s="133">
        <v>0</v>
      </c>
      <c r="AR141" s="133">
        <v>497207</v>
      </c>
      <c r="AS141" s="133">
        <v>45151.447880307402</v>
      </c>
      <c r="AT141" s="326">
        <v>113623.55</v>
      </c>
      <c r="AU141" s="133">
        <v>52074.043385925383</v>
      </c>
      <c r="AV141" s="133">
        <v>655981.99788030749</v>
      </c>
      <c r="AW141" s="133">
        <v>655981.99788030749</v>
      </c>
      <c r="AX141" s="133">
        <v>0</v>
      </c>
      <c r="AY141" s="133">
        <v>652358.44788030745</v>
      </c>
      <c r="AZ141" s="327">
        <v>3300</v>
      </c>
      <c r="BA141" s="327">
        <v>597300</v>
      </c>
      <c r="BB141" s="133">
        <v>0</v>
      </c>
      <c r="BC141" s="326">
        <v>0</v>
      </c>
      <c r="BD141" s="326">
        <v>655981.99788030749</v>
      </c>
      <c r="BE141" s="327">
        <v>600923.55000000005</v>
      </c>
      <c r="BF141" s="133">
        <v>487300.00000000006</v>
      </c>
      <c r="BG141" s="133">
        <v>542358.44788030745</v>
      </c>
      <c r="BH141" s="133">
        <v>2996.45551315087</v>
      </c>
      <c r="BI141" s="133">
        <v>2910.5120853107346</v>
      </c>
      <c r="BJ141" s="328">
        <v>2.9528627719461905E-2</v>
      </c>
      <c r="BK141" s="328">
        <v>-6.9970681900504298E-3</v>
      </c>
      <c r="BL141" s="133">
        <v>-3686.0743267282</v>
      </c>
      <c r="BM141" s="133">
        <v>652295.92355357925</v>
      </c>
      <c r="BN141" s="133">
        <v>3583.8252682518187</v>
      </c>
      <c r="BO141" s="133" t="s">
        <v>1228</v>
      </c>
      <c r="BP141" s="133">
        <v>3603.8448815114875</v>
      </c>
      <c r="BQ141" s="328">
        <v>1.5832282235929807E-2</v>
      </c>
      <c r="BR141" s="133">
        <v>-4812.79</v>
      </c>
      <c r="BS141" s="133">
        <v>647483.13355357922</v>
      </c>
      <c r="BT141" s="133">
        <v>0</v>
      </c>
      <c r="BU141" s="133">
        <v>647483.13355357922</v>
      </c>
      <c r="BV141" s="133"/>
      <c r="BW141" s="133">
        <v>35207.436455127085</v>
      </c>
      <c r="BX141" s="133">
        <v>1298.8899999999985</v>
      </c>
    </row>
    <row r="142" spans="1:76" x14ac:dyDescent="0.25">
      <c r="A142" s="302">
        <v>142</v>
      </c>
      <c r="B142" s="302">
        <v>25</v>
      </c>
      <c r="C142" s="324">
        <v>9353329</v>
      </c>
      <c r="D142" s="324" t="s">
        <v>1289</v>
      </c>
      <c r="E142" s="325">
        <v>491713</v>
      </c>
      <c r="F142" s="133">
        <v>0</v>
      </c>
      <c r="G142" s="133">
        <v>0</v>
      </c>
      <c r="H142" s="133">
        <v>7919.9999999999918</v>
      </c>
      <c r="I142" s="133">
        <v>0</v>
      </c>
      <c r="J142" s="133">
        <v>13180.90909090909</v>
      </c>
      <c r="K142" s="133">
        <v>0</v>
      </c>
      <c r="L142" s="133">
        <v>0</v>
      </c>
      <c r="M142" s="133">
        <v>0</v>
      </c>
      <c r="N142" s="133">
        <v>0</v>
      </c>
      <c r="O142" s="133">
        <v>0</v>
      </c>
      <c r="P142" s="133">
        <v>0</v>
      </c>
      <c r="Q142" s="133">
        <v>0</v>
      </c>
      <c r="R142" s="133">
        <v>0</v>
      </c>
      <c r="S142" s="133">
        <v>0</v>
      </c>
      <c r="T142" s="133">
        <v>0</v>
      </c>
      <c r="U142" s="133">
        <v>0</v>
      </c>
      <c r="V142" s="133">
        <v>0</v>
      </c>
      <c r="W142" s="133">
        <v>0</v>
      </c>
      <c r="X142" s="133">
        <v>0</v>
      </c>
      <c r="Y142" s="133">
        <v>0</v>
      </c>
      <c r="Z142" s="133">
        <v>0</v>
      </c>
      <c r="AA142" s="133">
        <v>28862.494762500006</v>
      </c>
      <c r="AB142" s="133">
        <v>0</v>
      </c>
      <c r="AC142" s="133">
        <v>0</v>
      </c>
      <c r="AD142" s="133">
        <v>0</v>
      </c>
      <c r="AE142" s="133">
        <v>110000</v>
      </c>
      <c r="AF142" s="133">
        <v>0</v>
      </c>
      <c r="AG142" s="133">
        <v>0</v>
      </c>
      <c r="AH142" s="133">
        <v>0</v>
      </c>
      <c r="AI142" s="133">
        <v>4363.05</v>
      </c>
      <c r="AJ142" s="133">
        <v>0</v>
      </c>
      <c r="AK142" s="133">
        <v>0</v>
      </c>
      <c r="AL142" s="133">
        <v>0</v>
      </c>
      <c r="AM142" s="133">
        <v>0</v>
      </c>
      <c r="AN142" s="133">
        <v>0</v>
      </c>
      <c r="AO142" s="133">
        <v>0</v>
      </c>
      <c r="AP142" s="133">
        <v>0</v>
      </c>
      <c r="AQ142" s="133">
        <v>0</v>
      </c>
      <c r="AR142" s="133">
        <v>491713</v>
      </c>
      <c r="AS142" s="133">
        <v>49963.403853409087</v>
      </c>
      <c r="AT142" s="326">
        <v>114363.05</v>
      </c>
      <c r="AU142" s="133">
        <v>49411.94930795455</v>
      </c>
      <c r="AV142" s="133">
        <v>656039.45385340916</v>
      </c>
      <c r="AW142" s="133">
        <v>656039.45385340916</v>
      </c>
      <c r="AX142" s="133">
        <v>0</v>
      </c>
      <c r="AY142" s="133">
        <v>651676.40385340911</v>
      </c>
      <c r="AZ142" s="327">
        <v>3300</v>
      </c>
      <c r="BA142" s="327">
        <v>590700</v>
      </c>
      <c r="BB142" s="133">
        <v>0</v>
      </c>
      <c r="BC142" s="326">
        <v>0</v>
      </c>
      <c r="BD142" s="326">
        <v>656039.45385340916</v>
      </c>
      <c r="BE142" s="327">
        <v>595063.05000000005</v>
      </c>
      <c r="BF142" s="133">
        <v>480700.00000000006</v>
      </c>
      <c r="BG142" s="133">
        <v>541676.40385340911</v>
      </c>
      <c r="BH142" s="133">
        <v>3026.1251611922298</v>
      </c>
      <c r="BI142" s="133">
        <v>2877.6890570707073</v>
      </c>
      <c r="BJ142" s="328">
        <v>5.1581703644041507E-2</v>
      </c>
      <c r="BK142" s="328">
        <v>-1.2222738597447703E-2</v>
      </c>
      <c r="BL142" s="133">
        <v>-6296.0101585666725</v>
      </c>
      <c r="BM142" s="133">
        <v>649743.44369484251</v>
      </c>
      <c r="BN142" s="133">
        <v>3605.4770597477232</v>
      </c>
      <c r="BO142" s="133" t="s">
        <v>1228</v>
      </c>
      <c r="BP142" s="133">
        <v>3629.8516407533102</v>
      </c>
      <c r="BQ142" s="328">
        <v>5.1965695385547628E-2</v>
      </c>
      <c r="BR142" s="133">
        <v>-4759.6099999999997</v>
      </c>
      <c r="BS142" s="133">
        <v>644983.83369484253</v>
      </c>
      <c r="BT142" s="133">
        <v>0</v>
      </c>
      <c r="BU142" s="133">
        <v>644983.83369484253</v>
      </c>
      <c r="BV142" s="133"/>
      <c r="BW142" s="133">
        <v>74811.447996948496</v>
      </c>
      <c r="BX142" s="133">
        <v>0</v>
      </c>
    </row>
    <row r="143" spans="1:76" x14ac:dyDescent="0.25">
      <c r="A143" s="302">
        <v>143</v>
      </c>
      <c r="B143" s="302">
        <v>35</v>
      </c>
      <c r="C143" s="324">
        <v>9353330</v>
      </c>
      <c r="D143" s="324" t="s">
        <v>1290</v>
      </c>
      <c r="E143" s="325">
        <v>840582</v>
      </c>
      <c r="F143" s="133">
        <v>0</v>
      </c>
      <c r="G143" s="133">
        <v>0</v>
      </c>
      <c r="H143" s="133">
        <v>8360.0000000000055</v>
      </c>
      <c r="I143" s="133">
        <v>0</v>
      </c>
      <c r="J143" s="133">
        <v>20453.159609120521</v>
      </c>
      <c r="K143" s="133">
        <v>0</v>
      </c>
      <c r="L143" s="133">
        <v>0</v>
      </c>
      <c r="M143" s="133">
        <v>239.99999999999997</v>
      </c>
      <c r="N143" s="133">
        <v>0</v>
      </c>
      <c r="O143" s="133">
        <v>0</v>
      </c>
      <c r="P143" s="133">
        <v>0</v>
      </c>
      <c r="Q143" s="133">
        <v>0</v>
      </c>
      <c r="R143" s="133">
        <v>0</v>
      </c>
      <c r="S143" s="133">
        <v>0</v>
      </c>
      <c r="T143" s="133">
        <v>0</v>
      </c>
      <c r="U143" s="133">
        <v>0</v>
      </c>
      <c r="V143" s="133">
        <v>0</v>
      </c>
      <c r="W143" s="133">
        <v>0</v>
      </c>
      <c r="X143" s="133">
        <v>4652.1033210332062</v>
      </c>
      <c r="Y143" s="133">
        <v>0</v>
      </c>
      <c r="Z143" s="133">
        <v>0</v>
      </c>
      <c r="AA143" s="133">
        <v>57690.514678465617</v>
      </c>
      <c r="AB143" s="133">
        <v>0</v>
      </c>
      <c r="AC143" s="133">
        <v>0</v>
      </c>
      <c r="AD143" s="133">
        <v>0</v>
      </c>
      <c r="AE143" s="133">
        <v>110000</v>
      </c>
      <c r="AF143" s="133">
        <v>0</v>
      </c>
      <c r="AG143" s="133">
        <v>0</v>
      </c>
      <c r="AH143" s="133">
        <v>0</v>
      </c>
      <c r="AI143" s="133">
        <v>6409</v>
      </c>
      <c r="AJ143" s="133">
        <v>0</v>
      </c>
      <c r="AK143" s="133">
        <v>0</v>
      </c>
      <c r="AL143" s="133">
        <v>0</v>
      </c>
      <c r="AM143" s="133">
        <v>0</v>
      </c>
      <c r="AN143" s="133">
        <v>0</v>
      </c>
      <c r="AO143" s="133">
        <v>0</v>
      </c>
      <c r="AP143" s="133">
        <v>0</v>
      </c>
      <c r="AQ143" s="133">
        <v>0</v>
      </c>
      <c r="AR143" s="133">
        <v>840582</v>
      </c>
      <c r="AS143" s="133">
        <v>91395.777608619363</v>
      </c>
      <c r="AT143" s="326">
        <v>116409</v>
      </c>
      <c r="AU143" s="133">
        <v>82216.094483025881</v>
      </c>
      <c r="AV143" s="133">
        <v>1048386.7776086193</v>
      </c>
      <c r="AW143" s="133">
        <v>1048386.7776086194</v>
      </c>
      <c r="AX143" s="133">
        <v>0</v>
      </c>
      <c r="AY143" s="133">
        <v>1041977.7776086193</v>
      </c>
      <c r="AZ143" s="327">
        <v>3300</v>
      </c>
      <c r="BA143" s="327">
        <v>1009800</v>
      </c>
      <c r="BB143" s="133">
        <v>0</v>
      </c>
      <c r="BC143" s="326">
        <v>0</v>
      </c>
      <c r="BD143" s="326">
        <v>1048386.7776086193</v>
      </c>
      <c r="BE143" s="327">
        <v>1016209</v>
      </c>
      <c r="BF143" s="133">
        <v>899800</v>
      </c>
      <c r="BG143" s="133">
        <v>931977.7776086193</v>
      </c>
      <c r="BH143" s="133">
        <v>3045.6790117928736</v>
      </c>
      <c r="BI143" s="133">
        <v>2922.9653863333333</v>
      </c>
      <c r="BJ143" s="328">
        <v>4.198257907305443E-2</v>
      </c>
      <c r="BK143" s="328">
        <v>-9.9481415580560898E-3</v>
      </c>
      <c r="BL143" s="133">
        <v>-8897.8904703578846</v>
      </c>
      <c r="BM143" s="133">
        <v>1039488.8871382615</v>
      </c>
      <c r="BN143" s="133">
        <v>3376.0780625433381</v>
      </c>
      <c r="BO143" s="133" t="s">
        <v>1228</v>
      </c>
      <c r="BP143" s="133">
        <v>3397.0225069877824</v>
      </c>
      <c r="BQ143" s="328">
        <v>2.7458742384838697E-2</v>
      </c>
      <c r="BR143" s="133">
        <v>-8136.54</v>
      </c>
      <c r="BS143" s="133">
        <v>1031352.3471382614</v>
      </c>
      <c r="BT143" s="133">
        <v>0</v>
      </c>
      <c r="BU143" s="133">
        <v>1031352.3471382614</v>
      </c>
      <c r="BV143" s="133"/>
      <c r="BW143" s="133">
        <v>183959.52250922425</v>
      </c>
      <c r="BX143" s="133">
        <v>0</v>
      </c>
    </row>
    <row r="144" spans="1:76" x14ac:dyDescent="0.25">
      <c r="A144" s="302">
        <v>144</v>
      </c>
      <c r="B144" s="302">
        <v>56</v>
      </c>
      <c r="C144" s="324">
        <v>9353331</v>
      </c>
      <c r="D144" s="324" t="s">
        <v>1291</v>
      </c>
      <c r="E144" s="325">
        <v>285688</v>
      </c>
      <c r="F144" s="133">
        <v>0</v>
      </c>
      <c r="G144" s="133">
        <v>0</v>
      </c>
      <c r="H144" s="133">
        <v>440.00000000000017</v>
      </c>
      <c r="I144" s="133">
        <v>0</v>
      </c>
      <c r="J144" s="133">
        <v>3786.0674157303365</v>
      </c>
      <c r="K144" s="133">
        <v>0</v>
      </c>
      <c r="L144" s="133">
        <v>0</v>
      </c>
      <c r="M144" s="133">
        <v>479.99999999999926</v>
      </c>
      <c r="N144" s="133">
        <v>0</v>
      </c>
      <c r="O144" s="133">
        <v>0</v>
      </c>
      <c r="P144" s="133">
        <v>0</v>
      </c>
      <c r="Q144" s="133">
        <v>0</v>
      </c>
      <c r="R144" s="133">
        <v>0</v>
      </c>
      <c r="S144" s="133">
        <v>0</v>
      </c>
      <c r="T144" s="133">
        <v>0</v>
      </c>
      <c r="U144" s="133">
        <v>0</v>
      </c>
      <c r="V144" s="133">
        <v>0</v>
      </c>
      <c r="W144" s="133">
        <v>0</v>
      </c>
      <c r="X144" s="133">
        <v>0</v>
      </c>
      <c r="Y144" s="133">
        <v>0</v>
      </c>
      <c r="Z144" s="133">
        <v>0</v>
      </c>
      <c r="AA144" s="133">
        <v>22004.052407348423</v>
      </c>
      <c r="AB144" s="133">
        <v>0</v>
      </c>
      <c r="AC144" s="133">
        <v>0</v>
      </c>
      <c r="AD144" s="133">
        <v>0</v>
      </c>
      <c r="AE144" s="133">
        <v>110000</v>
      </c>
      <c r="AF144" s="133">
        <v>7643.524699599463</v>
      </c>
      <c r="AG144" s="133">
        <v>0</v>
      </c>
      <c r="AH144" s="133">
        <v>0</v>
      </c>
      <c r="AI144" s="133">
        <v>1972</v>
      </c>
      <c r="AJ144" s="133">
        <v>0</v>
      </c>
      <c r="AK144" s="133">
        <v>0</v>
      </c>
      <c r="AL144" s="133">
        <v>0</v>
      </c>
      <c r="AM144" s="133">
        <v>0</v>
      </c>
      <c r="AN144" s="133">
        <v>0</v>
      </c>
      <c r="AO144" s="133">
        <v>0</v>
      </c>
      <c r="AP144" s="133">
        <v>0</v>
      </c>
      <c r="AQ144" s="133">
        <v>0</v>
      </c>
      <c r="AR144" s="133">
        <v>285688</v>
      </c>
      <c r="AS144" s="133">
        <v>26710.11982307876</v>
      </c>
      <c r="AT144" s="326">
        <v>119615.52469959947</v>
      </c>
      <c r="AU144" s="133">
        <v>34356.086115213591</v>
      </c>
      <c r="AV144" s="133">
        <v>432013.64452267822</v>
      </c>
      <c r="AW144" s="133">
        <v>432013.64452267822</v>
      </c>
      <c r="AX144" s="133">
        <v>0</v>
      </c>
      <c r="AY144" s="133">
        <v>430041.64452267822</v>
      </c>
      <c r="AZ144" s="327">
        <v>3300</v>
      </c>
      <c r="BA144" s="327">
        <v>343200</v>
      </c>
      <c r="BB144" s="133">
        <v>0</v>
      </c>
      <c r="BC144" s="326">
        <v>0</v>
      </c>
      <c r="BD144" s="326">
        <v>432013.64452267822</v>
      </c>
      <c r="BE144" s="327">
        <v>345172</v>
      </c>
      <c r="BF144" s="133">
        <v>225556.47530040052</v>
      </c>
      <c r="BG144" s="133">
        <v>312398.11982307874</v>
      </c>
      <c r="BH144" s="133">
        <v>3003.8280752219111</v>
      </c>
      <c r="BI144" s="133">
        <v>3131.1079329458889</v>
      </c>
      <c r="BJ144" s="328">
        <v>-4.0650102280002563E-2</v>
      </c>
      <c r="BK144" s="328">
        <v>2.5650102280002564E-2</v>
      </c>
      <c r="BL144" s="133">
        <v>8352.5768278981031</v>
      </c>
      <c r="BM144" s="133">
        <v>440366.22135057632</v>
      </c>
      <c r="BN144" s="133">
        <v>4215.3290514478495</v>
      </c>
      <c r="BO144" s="133" t="s">
        <v>1228</v>
      </c>
      <c r="BP144" s="133">
        <v>4234.2905899093876</v>
      </c>
      <c r="BQ144" s="328">
        <v>-6.65144177928636E-2</v>
      </c>
      <c r="BR144" s="133">
        <v>-2765.36</v>
      </c>
      <c r="BS144" s="133">
        <v>437600.86135057634</v>
      </c>
      <c r="BT144" s="133">
        <v>0</v>
      </c>
      <c r="BU144" s="133">
        <v>437600.86135057634</v>
      </c>
      <c r="BV144" s="133"/>
      <c r="BW144" s="133">
        <v>109917.15555567521</v>
      </c>
      <c r="BX144" s="133">
        <v>0</v>
      </c>
    </row>
    <row r="145" spans="1:76" x14ac:dyDescent="0.25">
      <c r="A145" s="302">
        <v>145</v>
      </c>
      <c r="B145" s="302">
        <v>317</v>
      </c>
      <c r="C145" s="324">
        <v>9353332</v>
      </c>
      <c r="D145" s="324" t="s">
        <v>1292</v>
      </c>
      <c r="E145" s="325">
        <v>156579</v>
      </c>
      <c r="F145" s="133">
        <v>0</v>
      </c>
      <c r="G145" s="133">
        <v>0</v>
      </c>
      <c r="H145" s="133">
        <v>3080.0000000000091</v>
      </c>
      <c r="I145" s="133">
        <v>0</v>
      </c>
      <c r="J145" s="133">
        <v>5045.9016393442616</v>
      </c>
      <c r="K145" s="133">
        <v>0</v>
      </c>
      <c r="L145" s="133">
        <v>199.99999999999991</v>
      </c>
      <c r="M145" s="133">
        <v>0</v>
      </c>
      <c r="N145" s="133">
        <v>0</v>
      </c>
      <c r="O145" s="133">
        <v>0</v>
      </c>
      <c r="P145" s="133">
        <v>0</v>
      </c>
      <c r="Q145" s="133">
        <v>0</v>
      </c>
      <c r="R145" s="133">
        <v>0</v>
      </c>
      <c r="S145" s="133">
        <v>0</v>
      </c>
      <c r="T145" s="133">
        <v>0</v>
      </c>
      <c r="U145" s="133">
        <v>0</v>
      </c>
      <c r="V145" s="133">
        <v>0</v>
      </c>
      <c r="W145" s="133">
        <v>0</v>
      </c>
      <c r="X145" s="133">
        <v>0</v>
      </c>
      <c r="Y145" s="133">
        <v>0</v>
      </c>
      <c r="Z145" s="133">
        <v>0</v>
      </c>
      <c r="AA145" s="133">
        <v>13342.931162790699</v>
      </c>
      <c r="AB145" s="133">
        <v>0</v>
      </c>
      <c r="AC145" s="133">
        <v>0</v>
      </c>
      <c r="AD145" s="133">
        <v>0</v>
      </c>
      <c r="AE145" s="133">
        <v>110000</v>
      </c>
      <c r="AF145" s="133">
        <v>15487.316421895861</v>
      </c>
      <c r="AG145" s="133">
        <v>0</v>
      </c>
      <c r="AH145" s="133">
        <v>0</v>
      </c>
      <c r="AI145" s="133">
        <v>1232.5</v>
      </c>
      <c r="AJ145" s="133">
        <v>0</v>
      </c>
      <c r="AK145" s="133">
        <v>0</v>
      </c>
      <c r="AL145" s="133">
        <v>0</v>
      </c>
      <c r="AM145" s="133">
        <v>0</v>
      </c>
      <c r="AN145" s="133">
        <v>0</v>
      </c>
      <c r="AO145" s="133">
        <v>0</v>
      </c>
      <c r="AP145" s="133">
        <v>0</v>
      </c>
      <c r="AQ145" s="133">
        <v>0</v>
      </c>
      <c r="AR145" s="133">
        <v>156579</v>
      </c>
      <c r="AS145" s="133">
        <v>21668.83280213497</v>
      </c>
      <c r="AT145" s="326">
        <v>126719.81642189586</v>
      </c>
      <c r="AU145" s="133">
        <v>27504.881982462834</v>
      </c>
      <c r="AV145" s="133">
        <v>304967.64922403084</v>
      </c>
      <c r="AW145" s="133">
        <v>304967.64922403079</v>
      </c>
      <c r="AX145" s="133">
        <v>0</v>
      </c>
      <c r="AY145" s="133">
        <v>303735.14922403084</v>
      </c>
      <c r="AZ145" s="327">
        <v>3300</v>
      </c>
      <c r="BA145" s="327">
        <v>188100</v>
      </c>
      <c r="BB145" s="133">
        <v>0</v>
      </c>
      <c r="BC145" s="326">
        <v>0</v>
      </c>
      <c r="BD145" s="326">
        <v>304967.64922403084</v>
      </c>
      <c r="BE145" s="327">
        <v>189332.5</v>
      </c>
      <c r="BF145" s="133">
        <v>62612.683578104145</v>
      </c>
      <c r="BG145" s="133">
        <v>178247.83280213497</v>
      </c>
      <c r="BH145" s="133">
        <v>3127.1549614409646</v>
      </c>
      <c r="BI145" s="133">
        <v>2810.770036743615</v>
      </c>
      <c r="BJ145" s="328">
        <v>0.11256165412375523</v>
      </c>
      <c r="BK145" s="328">
        <v>-2.667247448718009E-2</v>
      </c>
      <c r="BL145" s="133">
        <v>-4273.3009493793361</v>
      </c>
      <c r="BM145" s="133">
        <v>300694.34827465151</v>
      </c>
      <c r="BN145" s="133">
        <v>5253.7166363973947</v>
      </c>
      <c r="BO145" s="133" t="s">
        <v>1228</v>
      </c>
      <c r="BP145" s="133">
        <v>5275.3394434149386</v>
      </c>
      <c r="BQ145" s="328">
        <v>8.7218667754725532E-2</v>
      </c>
      <c r="BR145" s="133">
        <v>-1515.6299999999999</v>
      </c>
      <c r="BS145" s="133">
        <v>299178.7182746515</v>
      </c>
      <c r="BT145" s="133">
        <v>0</v>
      </c>
      <c r="BU145" s="133">
        <v>299178.7182746515</v>
      </c>
      <c r="BV145" s="133"/>
      <c r="BW145" s="133">
        <v>13419.156467167893</v>
      </c>
      <c r="BX145" s="133">
        <v>0</v>
      </c>
    </row>
    <row r="146" spans="1:76" x14ac:dyDescent="0.25">
      <c r="A146" s="302">
        <v>146</v>
      </c>
      <c r="B146" s="302">
        <v>284</v>
      </c>
      <c r="C146" s="324">
        <v>9353337</v>
      </c>
      <c r="D146" s="324" t="s">
        <v>1293</v>
      </c>
      <c r="E146" s="325">
        <v>579617</v>
      </c>
      <c r="F146" s="133">
        <v>0</v>
      </c>
      <c r="G146" s="133">
        <v>0</v>
      </c>
      <c r="H146" s="133">
        <v>440.0000000000004</v>
      </c>
      <c r="I146" s="133">
        <v>0</v>
      </c>
      <c r="J146" s="133">
        <v>4837.0754716981128</v>
      </c>
      <c r="K146" s="133">
        <v>0</v>
      </c>
      <c r="L146" s="133">
        <v>602.85714285714334</v>
      </c>
      <c r="M146" s="133">
        <v>482.28571428571405</v>
      </c>
      <c r="N146" s="133">
        <v>361.71428571428555</v>
      </c>
      <c r="O146" s="133">
        <v>0</v>
      </c>
      <c r="P146" s="133">
        <v>0</v>
      </c>
      <c r="Q146" s="133">
        <v>0</v>
      </c>
      <c r="R146" s="133">
        <v>0</v>
      </c>
      <c r="S146" s="133">
        <v>0</v>
      </c>
      <c r="T146" s="133">
        <v>0</v>
      </c>
      <c r="U146" s="133">
        <v>0</v>
      </c>
      <c r="V146" s="133">
        <v>0</v>
      </c>
      <c r="W146" s="133">
        <v>0</v>
      </c>
      <c r="X146" s="133">
        <v>4202.5138121546988</v>
      </c>
      <c r="Y146" s="133">
        <v>0</v>
      </c>
      <c r="Z146" s="133">
        <v>0</v>
      </c>
      <c r="AA146" s="133">
        <v>30044.324506077352</v>
      </c>
      <c r="AB146" s="133">
        <v>0</v>
      </c>
      <c r="AC146" s="133">
        <v>0</v>
      </c>
      <c r="AD146" s="133">
        <v>0</v>
      </c>
      <c r="AE146" s="133">
        <v>110000</v>
      </c>
      <c r="AF146" s="133">
        <v>0</v>
      </c>
      <c r="AG146" s="133">
        <v>0</v>
      </c>
      <c r="AH146" s="133">
        <v>0</v>
      </c>
      <c r="AI146" s="133">
        <v>0</v>
      </c>
      <c r="AJ146" s="133">
        <v>0</v>
      </c>
      <c r="AK146" s="133">
        <v>0</v>
      </c>
      <c r="AL146" s="133">
        <v>0</v>
      </c>
      <c r="AM146" s="133">
        <v>0</v>
      </c>
      <c r="AN146" s="133">
        <v>0</v>
      </c>
      <c r="AO146" s="133">
        <v>0</v>
      </c>
      <c r="AP146" s="133">
        <v>0</v>
      </c>
      <c r="AQ146" s="133">
        <v>0</v>
      </c>
      <c r="AR146" s="133">
        <v>579617</v>
      </c>
      <c r="AS146" s="133">
        <v>40970.770932787302</v>
      </c>
      <c r="AT146" s="326">
        <v>110000</v>
      </c>
      <c r="AU146" s="133">
        <v>43405.290813354979</v>
      </c>
      <c r="AV146" s="133">
        <v>730587.77093278733</v>
      </c>
      <c r="AW146" s="133">
        <v>730587.77093278721</v>
      </c>
      <c r="AX146" s="133">
        <v>0</v>
      </c>
      <c r="AY146" s="133">
        <v>730587.77093278733</v>
      </c>
      <c r="AZ146" s="327">
        <v>3300</v>
      </c>
      <c r="BA146" s="327">
        <v>696300</v>
      </c>
      <c r="BB146" s="133">
        <v>0</v>
      </c>
      <c r="BC146" s="326">
        <v>0</v>
      </c>
      <c r="BD146" s="326">
        <v>730587.77093278733</v>
      </c>
      <c r="BE146" s="327">
        <v>696300</v>
      </c>
      <c r="BF146" s="133">
        <v>586300</v>
      </c>
      <c r="BG146" s="133">
        <v>620587.77093278733</v>
      </c>
      <c r="BH146" s="133">
        <v>2941.1742698236367</v>
      </c>
      <c r="BI146" s="133">
        <v>2892.6693118483417</v>
      </c>
      <c r="BJ146" s="328">
        <v>1.6768234715464764E-2</v>
      </c>
      <c r="BK146" s="328">
        <v>-3.9733807762948716E-3</v>
      </c>
      <c r="BL146" s="133">
        <v>-2425.1657701699028</v>
      </c>
      <c r="BM146" s="133">
        <v>728162.6051626174</v>
      </c>
      <c r="BN146" s="133">
        <v>3451.0076074057697</v>
      </c>
      <c r="BO146" s="133" t="s">
        <v>1228</v>
      </c>
      <c r="BP146" s="133">
        <v>3451.0076074057697</v>
      </c>
      <c r="BQ146" s="328">
        <v>7.1242699698343959E-3</v>
      </c>
      <c r="BR146" s="133">
        <v>-5610.49</v>
      </c>
      <c r="BS146" s="133">
        <v>722552.11516261741</v>
      </c>
      <c r="BT146" s="133">
        <v>0</v>
      </c>
      <c r="BU146" s="133">
        <v>722552.11516261741</v>
      </c>
      <c r="BV146" s="133"/>
      <c r="BW146" s="133">
        <v>199023.12888888875</v>
      </c>
      <c r="BX146" s="133">
        <v>0</v>
      </c>
    </row>
    <row r="147" spans="1:76" x14ac:dyDescent="0.25">
      <c r="A147" s="302">
        <v>147</v>
      </c>
      <c r="B147" s="302">
        <v>285</v>
      </c>
      <c r="C147" s="324">
        <v>9353338</v>
      </c>
      <c r="D147" s="324" t="s">
        <v>1294</v>
      </c>
      <c r="E147" s="325">
        <v>977932</v>
      </c>
      <c r="F147" s="133">
        <v>0</v>
      </c>
      <c r="G147" s="133">
        <v>0</v>
      </c>
      <c r="H147" s="133">
        <v>11439.999999999995</v>
      </c>
      <c r="I147" s="133">
        <v>0</v>
      </c>
      <c r="J147" s="133">
        <v>20049.570552147237</v>
      </c>
      <c r="K147" s="133">
        <v>0</v>
      </c>
      <c r="L147" s="133">
        <v>19400.000000000033</v>
      </c>
      <c r="M147" s="133">
        <v>5760.0000000000045</v>
      </c>
      <c r="N147" s="133">
        <v>8640.0000000000073</v>
      </c>
      <c r="O147" s="133">
        <v>1169.9999999999995</v>
      </c>
      <c r="P147" s="133">
        <v>840.00000000000034</v>
      </c>
      <c r="Q147" s="133">
        <v>1724.9999999999995</v>
      </c>
      <c r="R147" s="133">
        <v>0</v>
      </c>
      <c r="S147" s="133">
        <v>0</v>
      </c>
      <c r="T147" s="133">
        <v>0</v>
      </c>
      <c r="U147" s="133">
        <v>0</v>
      </c>
      <c r="V147" s="133">
        <v>0</v>
      </c>
      <c r="W147" s="133">
        <v>0</v>
      </c>
      <c r="X147" s="133">
        <v>36169.115646258535</v>
      </c>
      <c r="Y147" s="133">
        <v>0</v>
      </c>
      <c r="Z147" s="133">
        <v>0</v>
      </c>
      <c r="AA147" s="133">
        <v>63960.078948225353</v>
      </c>
      <c r="AB147" s="133">
        <v>0</v>
      </c>
      <c r="AC147" s="133">
        <v>0</v>
      </c>
      <c r="AD147" s="133">
        <v>0</v>
      </c>
      <c r="AE147" s="133">
        <v>110000</v>
      </c>
      <c r="AF147" s="133">
        <v>0</v>
      </c>
      <c r="AG147" s="133">
        <v>0</v>
      </c>
      <c r="AH147" s="133">
        <v>0</v>
      </c>
      <c r="AI147" s="133">
        <v>0</v>
      </c>
      <c r="AJ147" s="133">
        <v>0</v>
      </c>
      <c r="AK147" s="133">
        <v>0</v>
      </c>
      <c r="AL147" s="133">
        <v>0</v>
      </c>
      <c r="AM147" s="133">
        <v>0</v>
      </c>
      <c r="AN147" s="133">
        <v>0</v>
      </c>
      <c r="AO147" s="133">
        <v>0</v>
      </c>
      <c r="AP147" s="133">
        <v>0</v>
      </c>
      <c r="AQ147" s="133">
        <v>0</v>
      </c>
      <c r="AR147" s="133">
        <v>977932</v>
      </c>
      <c r="AS147" s="133">
        <v>169153.76514663117</v>
      </c>
      <c r="AT147" s="326">
        <v>110000</v>
      </c>
      <c r="AU147" s="133">
        <v>108471.364224299</v>
      </c>
      <c r="AV147" s="133">
        <v>1257085.7651466313</v>
      </c>
      <c r="AW147" s="133">
        <v>1257085.765146631</v>
      </c>
      <c r="AX147" s="133">
        <v>0</v>
      </c>
      <c r="AY147" s="133">
        <v>1257085.7651466313</v>
      </c>
      <c r="AZ147" s="327">
        <v>3300</v>
      </c>
      <c r="BA147" s="327">
        <v>1174800</v>
      </c>
      <c r="BB147" s="133">
        <v>0</v>
      </c>
      <c r="BC147" s="326">
        <v>0</v>
      </c>
      <c r="BD147" s="326">
        <v>1257085.7651466313</v>
      </c>
      <c r="BE147" s="327">
        <v>1174800</v>
      </c>
      <c r="BF147" s="133">
        <v>1064800</v>
      </c>
      <c r="BG147" s="133">
        <v>1147085.7651466313</v>
      </c>
      <c r="BH147" s="133">
        <v>3222.1510256927845</v>
      </c>
      <c r="BI147" s="133">
        <v>3108.7117173780484</v>
      </c>
      <c r="BJ147" s="328">
        <v>3.6490777732974586E-2</v>
      </c>
      <c r="BK147" s="328">
        <v>-8.6468109026723774E-3</v>
      </c>
      <c r="BL147" s="133">
        <v>-9569.4374841079971</v>
      </c>
      <c r="BM147" s="133">
        <v>1247516.3276625234</v>
      </c>
      <c r="BN147" s="133">
        <v>3504.2593473666388</v>
      </c>
      <c r="BO147" s="133" t="s">
        <v>1228</v>
      </c>
      <c r="BP147" s="133">
        <v>3504.2593473666388</v>
      </c>
      <c r="BQ147" s="328">
        <v>1.5364357624886527E-2</v>
      </c>
      <c r="BR147" s="133">
        <v>-9466.0399999999991</v>
      </c>
      <c r="BS147" s="133">
        <v>1238050.2876625233</v>
      </c>
      <c r="BT147" s="133">
        <v>0</v>
      </c>
      <c r="BU147" s="133">
        <v>1238050.2876625233</v>
      </c>
      <c r="BV147" s="133"/>
      <c r="BW147" s="133">
        <v>74348.164863499696</v>
      </c>
      <c r="BX147" s="133">
        <v>0</v>
      </c>
    </row>
    <row r="148" spans="1:76" x14ac:dyDescent="0.25">
      <c r="A148" s="302">
        <v>148</v>
      </c>
      <c r="B148" s="302">
        <v>288</v>
      </c>
      <c r="C148" s="324">
        <v>9353339</v>
      </c>
      <c r="D148" s="324" t="s">
        <v>1295</v>
      </c>
      <c r="E148" s="325">
        <v>1156487</v>
      </c>
      <c r="F148" s="133">
        <v>0</v>
      </c>
      <c r="G148" s="133">
        <v>0</v>
      </c>
      <c r="H148" s="133">
        <v>22000.000000000055</v>
      </c>
      <c r="I148" s="133">
        <v>0</v>
      </c>
      <c r="J148" s="133">
        <v>49184.134615384617</v>
      </c>
      <c r="K148" s="133">
        <v>0</v>
      </c>
      <c r="L148" s="133">
        <v>11800.000000000015</v>
      </c>
      <c r="M148" s="133">
        <v>12960.000000000024</v>
      </c>
      <c r="N148" s="133">
        <v>51479.999999999993</v>
      </c>
      <c r="O148" s="133">
        <v>9359.9999999999927</v>
      </c>
      <c r="P148" s="133">
        <v>2100.000000000005</v>
      </c>
      <c r="Q148" s="133">
        <v>1724.9999999999993</v>
      </c>
      <c r="R148" s="133">
        <v>0</v>
      </c>
      <c r="S148" s="133">
        <v>0</v>
      </c>
      <c r="T148" s="133">
        <v>0</v>
      </c>
      <c r="U148" s="133">
        <v>0</v>
      </c>
      <c r="V148" s="133">
        <v>0</v>
      </c>
      <c r="W148" s="133">
        <v>0</v>
      </c>
      <c r="X148" s="133">
        <v>82281.592797783887</v>
      </c>
      <c r="Y148" s="133">
        <v>0</v>
      </c>
      <c r="Z148" s="133">
        <v>0</v>
      </c>
      <c r="AA148" s="133">
        <v>147419.75470572544</v>
      </c>
      <c r="AB148" s="133">
        <v>0</v>
      </c>
      <c r="AC148" s="133">
        <v>0</v>
      </c>
      <c r="AD148" s="133">
        <v>0</v>
      </c>
      <c r="AE148" s="133">
        <v>110000</v>
      </c>
      <c r="AF148" s="133">
        <v>0</v>
      </c>
      <c r="AG148" s="133">
        <v>0</v>
      </c>
      <c r="AH148" s="133">
        <v>0</v>
      </c>
      <c r="AI148" s="133">
        <v>0</v>
      </c>
      <c r="AJ148" s="133">
        <v>0</v>
      </c>
      <c r="AK148" s="133">
        <v>0</v>
      </c>
      <c r="AL148" s="133">
        <v>0</v>
      </c>
      <c r="AM148" s="133">
        <v>0</v>
      </c>
      <c r="AN148" s="133">
        <v>0</v>
      </c>
      <c r="AO148" s="133">
        <v>0</v>
      </c>
      <c r="AP148" s="133">
        <v>0</v>
      </c>
      <c r="AQ148" s="133">
        <v>0</v>
      </c>
      <c r="AR148" s="133">
        <v>1156487</v>
      </c>
      <c r="AS148" s="133">
        <v>390310.482118894</v>
      </c>
      <c r="AT148" s="326">
        <v>110000</v>
      </c>
      <c r="AU148" s="133">
        <v>237723.32201341778</v>
      </c>
      <c r="AV148" s="133">
        <v>1656797.4821188939</v>
      </c>
      <c r="AW148" s="133">
        <v>1656797.4821188939</v>
      </c>
      <c r="AX148" s="133">
        <v>0</v>
      </c>
      <c r="AY148" s="133">
        <v>1656797.4821188939</v>
      </c>
      <c r="AZ148" s="327">
        <v>3300</v>
      </c>
      <c r="BA148" s="327">
        <v>1389300</v>
      </c>
      <c r="BB148" s="133">
        <v>0</v>
      </c>
      <c r="BC148" s="326">
        <v>0</v>
      </c>
      <c r="BD148" s="326">
        <v>1656797.4821188939</v>
      </c>
      <c r="BE148" s="327">
        <v>1389300</v>
      </c>
      <c r="BF148" s="133">
        <v>1279300</v>
      </c>
      <c r="BG148" s="133">
        <v>1546797.4821188939</v>
      </c>
      <c r="BH148" s="133">
        <v>3674.1032829427409</v>
      </c>
      <c r="BI148" s="133">
        <v>3813.8296655421691</v>
      </c>
      <c r="BJ148" s="328">
        <v>-3.6636765365231617E-2</v>
      </c>
      <c r="BK148" s="328">
        <v>2.1636765365231618E-2</v>
      </c>
      <c r="BL148" s="133">
        <v>34740.472736460484</v>
      </c>
      <c r="BM148" s="133">
        <v>1691537.9548553543</v>
      </c>
      <c r="BN148" s="133">
        <v>4017.9048808915777</v>
      </c>
      <c r="BO148" s="133" t="s">
        <v>1228</v>
      </c>
      <c r="BP148" s="133">
        <v>4017.9048808915777</v>
      </c>
      <c r="BQ148" s="328">
        <v>-1.7065274619157633E-2</v>
      </c>
      <c r="BR148" s="133">
        <v>-11194.39</v>
      </c>
      <c r="BS148" s="133">
        <v>1680343.5648553544</v>
      </c>
      <c r="BT148" s="133">
        <v>0</v>
      </c>
      <c r="BU148" s="133">
        <v>1680343.5648553544</v>
      </c>
      <c r="BV148" s="133"/>
      <c r="BW148" s="133">
        <v>487632.45019935328</v>
      </c>
      <c r="BX148" s="133">
        <v>0</v>
      </c>
    </row>
    <row r="149" spans="1:76" x14ac:dyDescent="0.25">
      <c r="A149" s="302">
        <v>149</v>
      </c>
      <c r="B149" s="302">
        <v>291</v>
      </c>
      <c r="C149" s="324">
        <v>9353341</v>
      </c>
      <c r="D149" s="324" t="s">
        <v>1296</v>
      </c>
      <c r="E149" s="325">
        <v>574123</v>
      </c>
      <c r="F149" s="133">
        <v>0</v>
      </c>
      <c r="G149" s="133">
        <v>0</v>
      </c>
      <c r="H149" s="133">
        <v>8799.9999999999982</v>
      </c>
      <c r="I149" s="133">
        <v>0</v>
      </c>
      <c r="J149" s="133">
        <v>23956.132075471698</v>
      </c>
      <c r="K149" s="133">
        <v>0</v>
      </c>
      <c r="L149" s="133">
        <v>2199.9999999999991</v>
      </c>
      <c r="M149" s="133">
        <v>1680.0000000000011</v>
      </c>
      <c r="N149" s="133">
        <v>16200</v>
      </c>
      <c r="O149" s="133">
        <v>21839.999999999964</v>
      </c>
      <c r="P149" s="133">
        <v>1259.9999999999973</v>
      </c>
      <c r="Q149" s="133">
        <v>0</v>
      </c>
      <c r="R149" s="133">
        <v>0</v>
      </c>
      <c r="S149" s="133">
        <v>0</v>
      </c>
      <c r="T149" s="133">
        <v>0</v>
      </c>
      <c r="U149" s="133">
        <v>0</v>
      </c>
      <c r="V149" s="133">
        <v>0</v>
      </c>
      <c r="W149" s="133">
        <v>0</v>
      </c>
      <c r="X149" s="133">
        <v>5381.7500000000009</v>
      </c>
      <c r="Y149" s="133">
        <v>0</v>
      </c>
      <c r="Z149" s="133">
        <v>0</v>
      </c>
      <c r="AA149" s="133">
        <v>61623.713861111093</v>
      </c>
      <c r="AB149" s="133">
        <v>0</v>
      </c>
      <c r="AC149" s="133">
        <v>0</v>
      </c>
      <c r="AD149" s="133">
        <v>0</v>
      </c>
      <c r="AE149" s="133">
        <v>110000</v>
      </c>
      <c r="AF149" s="133">
        <v>0</v>
      </c>
      <c r="AG149" s="133">
        <v>0</v>
      </c>
      <c r="AH149" s="133">
        <v>0</v>
      </c>
      <c r="AI149" s="133">
        <v>0</v>
      </c>
      <c r="AJ149" s="133">
        <v>0</v>
      </c>
      <c r="AK149" s="133">
        <v>0</v>
      </c>
      <c r="AL149" s="133">
        <v>0</v>
      </c>
      <c r="AM149" s="133">
        <v>0</v>
      </c>
      <c r="AN149" s="133">
        <v>0</v>
      </c>
      <c r="AO149" s="133">
        <v>0</v>
      </c>
      <c r="AP149" s="133">
        <v>0</v>
      </c>
      <c r="AQ149" s="133">
        <v>0</v>
      </c>
      <c r="AR149" s="133">
        <v>574123</v>
      </c>
      <c r="AS149" s="133">
        <v>142941.59593658274</v>
      </c>
      <c r="AT149" s="326">
        <v>110000</v>
      </c>
      <c r="AU149" s="133">
        <v>109590.77989884693</v>
      </c>
      <c r="AV149" s="133">
        <v>827064.59593658277</v>
      </c>
      <c r="AW149" s="133">
        <v>827064.59593658277</v>
      </c>
      <c r="AX149" s="133">
        <v>0</v>
      </c>
      <c r="AY149" s="133">
        <v>827064.59593658277</v>
      </c>
      <c r="AZ149" s="327">
        <v>3300</v>
      </c>
      <c r="BA149" s="327">
        <v>689700</v>
      </c>
      <c r="BB149" s="133">
        <v>0</v>
      </c>
      <c r="BC149" s="326">
        <v>0</v>
      </c>
      <c r="BD149" s="326">
        <v>827064.59593658277</v>
      </c>
      <c r="BE149" s="327">
        <v>689700</v>
      </c>
      <c r="BF149" s="133">
        <v>579700</v>
      </c>
      <c r="BG149" s="133">
        <v>717064.59593658277</v>
      </c>
      <c r="BH149" s="133">
        <v>3430.9310810362813</v>
      </c>
      <c r="BI149" s="133">
        <v>3626.8093674528304</v>
      </c>
      <c r="BJ149" s="328">
        <v>-5.4008431811820808E-2</v>
      </c>
      <c r="BK149" s="328">
        <v>3.9008431811820808E-2</v>
      </c>
      <c r="BL149" s="133">
        <v>29568.51449409415</v>
      </c>
      <c r="BM149" s="133">
        <v>856633.11043067696</v>
      </c>
      <c r="BN149" s="133">
        <v>4098.7230164147222</v>
      </c>
      <c r="BO149" s="133" t="s">
        <v>1228</v>
      </c>
      <c r="BP149" s="133">
        <v>4098.7230164147222</v>
      </c>
      <c r="BQ149" s="328">
        <v>-1.3771723390579416E-2</v>
      </c>
      <c r="BR149" s="133">
        <v>-5557.31</v>
      </c>
      <c r="BS149" s="133">
        <v>851075.8004306769</v>
      </c>
      <c r="BT149" s="133">
        <v>0</v>
      </c>
      <c r="BU149" s="133">
        <v>851075.8004306769</v>
      </c>
      <c r="BV149" s="133"/>
      <c r="BW149" s="133">
        <v>-4472.7493187630316</v>
      </c>
      <c r="BX149" s="133">
        <v>0</v>
      </c>
    </row>
    <row r="150" spans="1:76" x14ac:dyDescent="0.25">
      <c r="A150" s="302">
        <v>150</v>
      </c>
      <c r="B150" s="302">
        <v>287</v>
      </c>
      <c r="C150" s="324">
        <v>9353342</v>
      </c>
      <c r="D150" s="324" t="s">
        <v>1297</v>
      </c>
      <c r="E150" s="325">
        <v>590605</v>
      </c>
      <c r="F150" s="133">
        <v>0</v>
      </c>
      <c r="G150" s="133">
        <v>0</v>
      </c>
      <c r="H150" s="133">
        <v>6159.9999999999964</v>
      </c>
      <c r="I150" s="133">
        <v>0</v>
      </c>
      <c r="J150" s="133">
        <v>11935.514018691589</v>
      </c>
      <c r="K150" s="133">
        <v>0</v>
      </c>
      <c r="L150" s="133">
        <v>4200.0000000000018</v>
      </c>
      <c r="M150" s="133">
        <v>9600.0000000000018</v>
      </c>
      <c r="N150" s="133">
        <v>7200.0000000000009</v>
      </c>
      <c r="O150" s="133">
        <v>15209.999999999975</v>
      </c>
      <c r="P150" s="133">
        <v>5040.0000000000009</v>
      </c>
      <c r="Q150" s="133">
        <v>0</v>
      </c>
      <c r="R150" s="133">
        <v>0</v>
      </c>
      <c r="S150" s="133">
        <v>0</v>
      </c>
      <c r="T150" s="133">
        <v>0</v>
      </c>
      <c r="U150" s="133">
        <v>0</v>
      </c>
      <c r="V150" s="133">
        <v>0</v>
      </c>
      <c r="W150" s="133">
        <v>0</v>
      </c>
      <c r="X150" s="133">
        <v>22867.119565217417</v>
      </c>
      <c r="Y150" s="133">
        <v>0</v>
      </c>
      <c r="Z150" s="133">
        <v>0</v>
      </c>
      <c r="AA150" s="133">
        <v>41645.900396274577</v>
      </c>
      <c r="AB150" s="133">
        <v>0</v>
      </c>
      <c r="AC150" s="133">
        <v>0</v>
      </c>
      <c r="AD150" s="133">
        <v>0</v>
      </c>
      <c r="AE150" s="133">
        <v>110000</v>
      </c>
      <c r="AF150" s="133">
        <v>0</v>
      </c>
      <c r="AG150" s="133">
        <v>0</v>
      </c>
      <c r="AH150" s="133">
        <v>0</v>
      </c>
      <c r="AI150" s="133">
        <v>0</v>
      </c>
      <c r="AJ150" s="133">
        <v>0</v>
      </c>
      <c r="AK150" s="133">
        <v>0</v>
      </c>
      <c r="AL150" s="133">
        <v>0</v>
      </c>
      <c r="AM150" s="133">
        <v>0</v>
      </c>
      <c r="AN150" s="133">
        <v>0</v>
      </c>
      <c r="AO150" s="133">
        <v>0</v>
      </c>
      <c r="AP150" s="133">
        <v>0</v>
      </c>
      <c r="AQ150" s="133">
        <v>0</v>
      </c>
      <c r="AR150" s="133">
        <v>590605</v>
      </c>
      <c r="AS150" s="133">
        <v>123858.53398018357</v>
      </c>
      <c r="AT150" s="326">
        <v>110000</v>
      </c>
      <c r="AU150" s="133">
        <v>81317.657405620354</v>
      </c>
      <c r="AV150" s="133">
        <v>824463.53398018354</v>
      </c>
      <c r="AW150" s="133">
        <v>824463.53398018354</v>
      </c>
      <c r="AX150" s="133">
        <v>0</v>
      </c>
      <c r="AY150" s="133">
        <v>824463.53398018354</v>
      </c>
      <c r="AZ150" s="327">
        <v>3300</v>
      </c>
      <c r="BA150" s="327">
        <v>709500</v>
      </c>
      <c r="BB150" s="133">
        <v>0</v>
      </c>
      <c r="BC150" s="326">
        <v>0</v>
      </c>
      <c r="BD150" s="326">
        <v>824463.53398018354</v>
      </c>
      <c r="BE150" s="327">
        <v>709500</v>
      </c>
      <c r="BF150" s="133">
        <v>599500</v>
      </c>
      <c r="BG150" s="133">
        <v>714463.53398018354</v>
      </c>
      <c r="BH150" s="133">
        <v>3323.0862045589934</v>
      </c>
      <c r="BI150" s="133">
        <v>3563.2493195348834</v>
      </c>
      <c r="BJ150" s="328">
        <v>-6.7400031106226083E-2</v>
      </c>
      <c r="BK150" s="328">
        <v>5.2400031106226083E-2</v>
      </c>
      <c r="BL150" s="133">
        <v>40143.590664316362</v>
      </c>
      <c r="BM150" s="133">
        <v>864607.12464449985</v>
      </c>
      <c r="BN150" s="133">
        <v>4021.4284867186038</v>
      </c>
      <c r="BO150" s="133" t="s">
        <v>1228</v>
      </c>
      <c r="BP150" s="133">
        <v>4021.4284867186038</v>
      </c>
      <c r="BQ150" s="328">
        <v>-1.5914463566959358E-2</v>
      </c>
      <c r="BR150" s="133">
        <v>-5716.85</v>
      </c>
      <c r="BS150" s="133">
        <v>858890.27464449988</v>
      </c>
      <c r="BT150" s="133">
        <v>0</v>
      </c>
      <c r="BU150" s="133">
        <v>858890.27464449988</v>
      </c>
      <c r="BV150" s="133"/>
      <c r="BW150" s="133">
        <v>30377.611301669618</v>
      </c>
      <c r="BX150" s="133">
        <v>0</v>
      </c>
    </row>
    <row r="151" spans="1:76" x14ac:dyDescent="0.25">
      <c r="A151" s="302">
        <v>151</v>
      </c>
      <c r="B151" s="302">
        <v>425</v>
      </c>
      <c r="C151" s="324">
        <v>9353343</v>
      </c>
      <c r="D151" s="324" t="s">
        <v>356</v>
      </c>
      <c r="E151" s="325">
        <v>1123523</v>
      </c>
      <c r="F151" s="133">
        <v>0</v>
      </c>
      <c r="G151" s="133">
        <v>0</v>
      </c>
      <c r="H151" s="133">
        <v>16279.999999999996</v>
      </c>
      <c r="I151" s="133">
        <v>0</v>
      </c>
      <c r="J151" s="133">
        <v>38117.969543147206</v>
      </c>
      <c r="K151" s="133">
        <v>0</v>
      </c>
      <c r="L151" s="133">
        <v>1799.9999999999982</v>
      </c>
      <c r="M151" s="133">
        <v>0</v>
      </c>
      <c r="N151" s="133">
        <v>0</v>
      </c>
      <c r="O151" s="133">
        <v>0</v>
      </c>
      <c r="P151" s="133">
        <v>0</v>
      </c>
      <c r="Q151" s="133">
        <v>0</v>
      </c>
      <c r="R151" s="133">
        <v>0</v>
      </c>
      <c r="S151" s="133">
        <v>0</v>
      </c>
      <c r="T151" s="133">
        <v>0</v>
      </c>
      <c r="U151" s="133">
        <v>0</v>
      </c>
      <c r="V151" s="133">
        <v>0</v>
      </c>
      <c r="W151" s="133">
        <v>0</v>
      </c>
      <c r="X151" s="133">
        <v>10030.238095238092</v>
      </c>
      <c r="Y151" s="133">
        <v>0</v>
      </c>
      <c r="Z151" s="133">
        <v>0</v>
      </c>
      <c r="AA151" s="133">
        <v>101735.88758529801</v>
      </c>
      <c r="AB151" s="133">
        <v>0</v>
      </c>
      <c r="AC151" s="133">
        <v>0</v>
      </c>
      <c r="AD151" s="133">
        <v>0</v>
      </c>
      <c r="AE151" s="133">
        <v>110000</v>
      </c>
      <c r="AF151" s="133">
        <v>0</v>
      </c>
      <c r="AG151" s="133">
        <v>0</v>
      </c>
      <c r="AH151" s="133">
        <v>0</v>
      </c>
      <c r="AI151" s="133">
        <v>38947</v>
      </c>
      <c r="AJ151" s="133">
        <v>0</v>
      </c>
      <c r="AK151" s="133">
        <v>0</v>
      </c>
      <c r="AL151" s="133">
        <v>0</v>
      </c>
      <c r="AM151" s="133">
        <v>0</v>
      </c>
      <c r="AN151" s="133">
        <v>0</v>
      </c>
      <c r="AO151" s="133">
        <v>0</v>
      </c>
      <c r="AP151" s="133">
        <v>0</v>
      </c>
      <c r="AQ151" s="133">
        <v>0</v>
      </c>
      <c r="AR151" s="133">
        <v>1123523</v>
      </c>
      <c r="AS151" s="133">
        <v>167964.09522368331</v>
      </c>
      <c r="AT151" s="326">
        <v>148947</v>
      </c>
      <c r="AU151" s="133">
        <v>139833.87235687161</v>
      </c>
      <c r="AV151" s="133">
        <v>1440434.0952236834</v>
      </c>
      <c r="AW151" s="133">
        <v>1440434.0952236832</v>
      </c>
      <c r="AX151" s="133">
        <v>0</v>
      </c>
      <c r="AY151" s="133">
        <v>1401487.0952236834</v>
      </c>
      <c r="AZ151" s="327">
        <v>3300</v>
      </c>
      <c r="BA151" s="327">
        <v>1349700</v>
      </c>
      <c r="BB151" s="133">
        <v>0</v>
      </c>
      <c r="BC151" s="326">
        <v>0</v>
      </c>
      <c r="BD151" s="326">
        <v>1440434.0952236834</v>
      </c>
      <c r="BE151" s="327">
        <v>1388647</v>
      </c>
      <c r="BF151" s="133">
        <v>1239700</v>
      </c>
      <c r="BG151" s="133">
        <v>1291487.0952236834</v>
      </c>
      <c r="BH151" s="133">
        <v>3157.6701594711085</v>
      </c>
      <c r="BI151" s="133">
        <v>3219.8351810126583</v>
      </c>
      <c r="BJ151" s="328">
        <v>-1.9306895554199916E-2</v>
      </c>
      <c r="BK151" s="328">
        <v>4.3068955541999167E-3</v>
      </c>
      <c r="BL151" s="133">
        <v>5671.8049749811998</v>
      </c>
      <c r="BM151" s="133">
        <v>1446105.9001986645</v>
      </c>
      <c r="BN151" s="133">
        <v>3440.486308554192</v>
      </c>
      <c r="BO151" s="133" t="s">
        <v>1228</v>
      </c>
      <c r="BP151" s="133">
        <v>3535.7112474294977</v>
      </c>
      <c r="BQ151" s="328">
        <v>-1.1246057446961055E-2</v>
      </c>
      <c r="BR151" s="133">
        <v>-10875.31</v>
      </c>
      <c r="BS151" s="133">
        <v>1435230.5901986645</v>
      </c>
      <c r="BT151" s="133">
        <v>0</v>
      </c>
      <c r="BU151" s="133">
        <v>1435230.5901986645</v>
      </c>
      <c r="BV151" s="133"/>
      <c r="BW151" s="133">
        <v>11025.270572820446</v>
      </c>
      <c r="BX151" s="133">
        <v>8836.2699999999986</v>
      </c>
    </row>
    <row r="152" spans="1:76" x14ac:dyDescent="0.25">
      <c r="A152" s="302">
        <v>152</v>
      </c>
      <c r="B152" s="302">
        <v>320</v>
      </c>
      <c r="C152" s="324">
        <v>9353346</v>
      </c>
      <c r="D152" s="324" t="s">
        <v>307</v>
      </c>
      <c r="E152" s="325">
        <v>747184</v>
      </c>
      <c r="F152" s="133">
        <v>0</v>
      </c>
      <c r="G152" s="133">
        <v>0</v>
      </c>
      <c r="H152" s="133">
        <v>1760.0000000000027</v>
      </c>
      <c r="I152" s="133">
        <v>0</v>
      </c>
      <c r="J152" s="133">
        <v>12622.5</v>
      </c>
      <c r="K152" s="133">
        <v>0</v>
      </c>
      <c r="L152" s="133">
        <v>199.99999999999977</v>
      </c>
      <c r="M152" s="133">
        <v>0</v>
      </c>
      <c r="N152" s="133">
        <v>0</v>
      </c>
      <c r="O152" s="133">
        <v>0</v>
      </c>
      <c r="P152" s="133">
        <v>0</v>
      </c>
      <c r="Q152" s="133">
        <v>0</v>
      </c>
      <c r="R152" s="133">
        <v>0</v>
      </c>
      <c r="S152" s="133">
        <v>0</v>
      </c>
      <c r="T152" s="133">
        <v>0</v>
      </c>
      <c r="U152" s="133">
        <v>0</v>
      </c>
      <c r="V152" s="133">
        <v>0</v>
      </c>
      <c r="W152" s="133">
        <v>0</v>
      </c>
      <c r="X152" s="133">
        <v>1843.1578947368412</v>
      </c>
      <c r="Y152" s="133">
        <v>0</v>
      </c>
      <c r="Z152" s="133">
        <v>0</v>
      </c>
      <c r="AA152" s="133">
        <v>66911.609949238657</v>
      </c>
      <c r="AB152" s="133">
        <v>0</v>
      </c>
      <c r="AC152" s="133">
        <v>0</v>
      </c>
      <c r="AD152" s="133">
        <v>0</v>
      </c>
      <c r="AE152" s="133">
        <v>110000</v>
      </c>
      <c r="AF152" s="133">
        <v>0</v>
      </c>
      <c r="AG152" s="133">
        <v>0</v>
      </c>
      <c r="AH152" s="133">
        <v>0</v>
      </c>
      <c r="AI152" s="133">
        <v>40672.5</v>
      </c>
      <c r="AJ152" s="133">
        <v>0</v>
      </c>
      <c r="AK152" s="133">
        <v>0</v>
      </c>
      <c r="AL152" s="133">
        <v>0</v>
      </c>
      <c r="AM152" s="133">
        <v>0</v>
      </c>
      <c r="AN152" s="133">
        <v>0</v>
      </c>
      <c r="AO152" s="133">
        <v>0</v>
      </c>
      <c r="AP152" s="133">
        <v>0</v>
      </c>
      <c r="AQ152" s="133">
        <v>0</v>
      </c>
      <c r="AR152" s="133">
        <v>747184</v>
      </c>
      <c r="AS152" s="133">
        <v>83337.267843975496</v>
      </c>
      <c r="AT152" s="326">
        <v>150672.5</v>
      </c>
      <c r="AU152" s="133">
        <v>84201.859949238657</v>
      </c>
      <c r="AV152" s="133">
        <v>981193.76784397545</v>
      </c>
      <c r="AW152" s="133">
        <v>981193.76784397545</v>
      </c>
      <c r="AX152" s="133">
        <v>0</v>
      </c>
      <c r="AY152" s="133">
        <v>940521.26784397545</v>
      </c>
      <c r="AZ152" s="327">
        <v>3300</v>
      </c>
      <c r="BA152" s="327">
        <v>897600</v>
      </c>
      <c r="BB152" s="133">
        <v>0</v>
      </c>
      <c r="BC152" s="326">
        <v>0</v>
      </c>
      <c r="BD152" s="326">
        <v>981193.76784397545</v>
      </c>
      <c r="BE152" s="327">
        <v>938272.5</v>
      </c>
      <c r="BF152" s="133">
        <v>787600</v>
      </c>
      <c r="BG152" s="133">
        <v>830521.26784397545</v>
      </c>
      <c r="BH152" s="133">
        <v>3053.3870141322627</v>
      </c>
      <c r="BI152" s="133">
        <v>2924.8937529411764</v>
      </c>
      <c r="BJ152" s="328">
        <v>4.3930915802284337E-2</v>
      </c>
      <c r="BK152" s="328">
        <v>-1.0409817091410334E-2</v>
      </c>
      <c r="BL152" s="133">
        <v>-8281.749642539975</v>
      </c>
      <c r="BM152" s="133">
        <v>972912.01820143545</v>
      </c>
      <c r="BN152" s="133">
        <v>3427.3511698582188</v>
      </c>
      <c r="BO152" s="133" t="s">
        <v>1228</v>
      </c>
      <c r="BP152" s="133">
        <v>3576.8824198582188</v>
      </c>
      <c r="BQ152" s="328">
        <v>3.3906541105125809E-2</v>
      </c>
      <c r="BR152" s="133">
        <v>-7232.48</v>
      </c>
      <c r="BS152" s="133">
        <v>965679.53820143547</v>
      </c>
      <c r="BT152" s="133">
        <v>0</v>
      </c>
      <c r="BU152" s="133">
        <v>965679.53820143547</v>
      </c>
      <c r="BV152" s="133"/>
      <c r="BW152" s="133">
        <v>179277.78547201469</v>
      </c>
      <c r="BX152" s="133">
        <v>3472.9999999999982</v>
      </c>
    </row>
    <row r="153" spans="1:76" x14ac:dyDescent="0.25">
      <c r="A153" s="302">
        <v>153</v>
      </c>
      <c r="B153" s="302">
        <v>560</v>
      </c>
      <c r="C153" s="324">
        <v>9354024</v>
      </c>
      <c r="D153" s="324" t="s">
        <v>438</v>
      </c>
      <c r="E153" s="325">
        <v>0</v>
      </c>
      <c r="F153" s="133">
        <v>3314454</v>
      </c>
      <c r="G153" s="133">
        <v>2785110</v>
      </c>
      <c r="H153" s="133">
        <v>0</v>
      </c>
      <c r="I153" s="133">
        <v>32559.999999999989</v>
      </c>
      <c r="J153" s="133">
        <v>0</v>
      </c>
      <c r="K153" s="133">
        <v>192615.79854208083</v>
      </c>
      <c r="L153" s="133">
        <v>0</v>
      </c>
      <c r="M153" s="133">
        <v>0</v>
      </c>
      <c r="N153" s="133">
        <v>0</v>
      </c>
      <c r="O153" s="133">
        <v>0</v>
      </c>
      <c r="P153" s="133">
        <v>0</v>
      </c>
      <c r="Q153" s="133">
        <v>0</v>
      </c>
      <c r="R153" s="133">
        <v>5510.0000000000091</v>
      </c>
      <c r="S153" s="133">
        <v>5460.0000000000018</v>
      </c>
      <c r="T153" s="133">
        <v>3090.0000000000023</v>
      </c>
      <c r="U153" s="133">
        <v>559.99999999999977</v>
      </c>
      <c r="V153" s="133">
        <v>1199.999999999998</v>
      </c>
      <c r="W153" s="133">
        <v>0</v>
      </c>
      <c r="X153" s="133">
        <v>0</v>
      </c>
      <c r="Y153" s="133">
        <v>5539.99999999999</v>
      </c>
      <c r="Z153" s="133">
        <v>0</v>
      </c>
      <c r="AA153" s="133">
        <v>0</v>
      </c>
      <c r="AB153" s="133">
        <v>569216.27301641565</v>
      </c>
      <c r="AC153" s="133">
        <v>0</v>
      </c>
      <c r="AD153" s="133">
        <v>0</v>
      </c>
      <c r="AE153" s="133">
        <v>110000</v>
      </c>
      <c r="AF153" s="133">
        <v>0</v>
      </c>
      <c r="AG153" s="133">
        <v>0</v>
      </c>
      <c r="AH153" s="133">
        <v>50000</v>
      </c>
      <c r="AI153" s="133">
        <v>269671</v>
      </c>
      <c r="AJ153" s="133">
        <v>0</v>
      </c>
      <c r="AK153" s="133">
        <v>0</v>
      </c>
      <c r="AL153" s="133">
        <v>0</v>
      </c>
      <c r="AM153" s="133">
        <v>0</v>
      </c>
      <c r="AN153" s="133">
        <v>0</v>
      </c>
      <c r="AO153" s="133">
        <v>0</v>
      </c>
      <c r="AP153" s="133">
        <v>0</v>
      </c>
      <c r="AQ153" s="133">
        <v>0</v>
      </c>
      <c r="AR153" s="133">
        <v>6099564</v>
      </c>
      <c r="AS153" s="133">
        <v>815752.07155849645</v>
      </c>
      <c r="AT153" s="326">
        <v>429671</v>
      </c>
      <c r="AU153" s="133">
        <v>699713.17228745611</v>
      </c>
      <c r="AV153" s="133">
        <v>7344987.071558496</v>
      </c>
      <c r="AW153" s="133">
        <v>0</v>
      </c>
      <c r="AX153" s="133">
        <v>7344987.071558496</v>
      </c>
      <c r="AY153" s="133">
        <v>7025316.071558496</v>
      </c>
      <c r="AZ153" s="327">
        <v>4600</v>
      </c>
      <c r="BA153" s="327">
        <v>6867800</v>
      </c>
      <c r="BB153" s="133">
        <v>0</v>
      </c>
      <c r="BC153" s="326">
        <v>0</v>
      </c>
      <c r="BD153" s="326">
        <v>7344987.071558496</v>
      </c>
      <c r="BE153" s="327">
        <v>7187471</v>
      </c>
      <c r="BF153" s="133">
        <v>6807800</v>
      </c>
      <c r="BG153" s="133">
        <v>6965316.071558496</v>
      </c>
      <c r="BH153" s="133">
        <v>4665.315520132951</v>
      </c>
      <c r="BI153" s="133">
        <v>4431.0094414682535</v>
      </c>
      <c r="BJ153" s="328">
        <v>5.2878713475965441E-2</v>
      </c>
      <c r="BK153" s="328">
        <v>-1.25300764908086E-2</v>
      </c>
      <c r="BL153" s="133">
        <v>-82892.684639006824</v>
      </c>
      <c r="BM153" s="133">
        <v>7262094.3869194891</v>
      </c>
      <c r="BN153" s="133">
        <v>4649.9821747618817</v>
      </c>
      <c r="BO153" s="133" t="s">
        <v>1228</v>
      </c>
      <c r="BP153" s="133">
        <v>4864.0953696714596</v>
      </c>
      <c r="BQ153" s="328">
        <v>4.8741089002438232E-2</v>
      </c>
      <c r="BR153" s="133">
        <v>-37728.11</v>
      </c>
      <c r="BS153" s="133">
        <v>7224366.2769194888</v>
      </c>
      <c r="BT153" s="133">
        <v>0</v>
      </c>
      <c r="BU153" s="133">
        <v>7224366.2769194888</v>
      </c>
      <c r="BV153" s="133"/>
      <c r="BW153" s="133">
        <v>818437.87491491251</v>
      </c>
      <c r="BX153" s="133">
        <v>7421.3799999999974</v>
      </c>
    </row>
    <row r="154" spans="1:76" x14ac:dyDescent="0.25">
      <c r="A154" s="302">
        <v>154</v>
      </c>
      <c r="B154" s="302">
        <v>558</v>
      </c>
      <c r="C154" s="324">
        <v>9354057</v>
      </c>
      <c r="D154" s="324" t="s">
        <v>436</v>
      </c>
      <c r="E154" s="325">
        <v>0</v>
      </c>
      <c r="F154" s="133">
        <v>1688131</v>
      </c>
      <c r="G154" s="133">
        <v>1219308</v>
      </c>
      <c r="H154" s="133">
        <v>0</v>
      </c>
      <c r="I154" s="133">
        <v>48400.000000000044</v>
      </c>
      <c r="J154" s="133">
        <v>0</v>
      </c>
      <c r="K154" s="133">
        <v>146499.78632478637</v>
      </c>
      <c r="L154" s="133">
        <v>0</v>
      </c>
      <c r="M154" s="133">
        <v>0</v>
      </c>
      <c r="N154" s="133">
        <v>0</v>
      </c>
      <c r="O154" s="133">
        <v>0</v>
      </c>
      <c r="P154" s="133">
        <v>0</v>
      </c>
      <c r="Q154" s="133">
        <v>0</v>
      </c>
      <c r="R154" s="133">
        <v>28419.999999999989</v>
      </c>
      <c r="S154" s="133">
        <v>12870.000000000011</v>
      </c>
      <c r="T154" s="133">
        <v>24719.999999999989</v>
      </c>
      <c r="U154" s="133">
        <v>0</v>
      </c>
      <c r="V154" s="133">
        <v>0</v>
      </c>
      <c r="W154" s="133">
        <v>0</v>
      </c>
      <c r="X154" s="133">
        <v>0</v>
      </c>
      <c r="Y154" s="133">
        <v>12465.000000000013</v>
      </c>
      <c r="Z154" s="133">
        <v>0</v>
      </c>
      <c r="AA154" s="133">
        <v>0</v>
      </c>
      <c r="AB154" s="133">
        <v>369143.55029152904</v>
      </c>
      <c r="AC154" s="133">
        <v>0</v>
      </c>
      <c r="AD154" s="133">
        <v>0</v>
      </c>
      <c r="AE154" s="133">
        <v>110000</v>
      </c>
      <c r="AF154" s="133">
        <v>0</v>
      </c>
      <c r="AG154" s="133">
        <v>0</v>
      </c>
      <c r="AH154" s="133">
        <v>0</v>
      </c>
      <c r="AI154" s="133">
        <v>122820.77</v>
      </c>
      <c r="AJ154" s="133">
        <v>0</v>
      </c>
      <c r="AK154" s="133">
        <v>0</v>
      </c>
      <c r="AL154" s="133">
        <v>0</v>
      </c>
      <c r="AM154" s="133">
        <v>0</v>
      </c>
      <c r="AN154" s="133">
        <v>0</v>
      </c>
      <c r="AO154" s="133">
        <v>0</v>
      </c>
      <c r="AP154" s="133">
        <v>0</v>
      </c>
      <c r="AQ154" s="133">
        <v>0</v>
      </c>
      <c r="AR154" s="133">
        <v>2907439</v>
      </c>
      <c r="AS154" s="133">
        <v>642518.33661631541</v>
      </c>
      <c r="AT154" s="326">
        <v>232820.77000000002</v>
      </c>
      <c r="AU154" s="133">
        <v>509597.44345392229</v>
      </c>
      <c r="AV154" s="133">
        <v>3782778.1066163154</v>
      </c>
      <c r="AW154" s="133">
        <v>0</v>
      </c>
      <c r="AX154" s="133">
        <v>3782778.1066163154</v>
      </c>
      <c r="AY154" s="133">
        <v>3659957.3366163154</v>
      </c>
      <c r="AZ154" s="327">
        <v>4600</v>
      </c>
      <c r="BA154" s="327">
        <v>3289000</v>
      </c>
      <c r="BB154" s="133">
        <v>0</v>
      </c>
      <c r="BC154" s="326">
        <v>0</v>
      </c>
      <c r="BD154" s="326">
        <v>3782778.1066163154</v>
      </c>
      <c r="BE154" s="327">
        <v>3411820.77</v>
      </c>
      <c r="BF154" s="133">
        <v>3179000</v>
      </c>
      <c r="BG154" s="133">
        <v>3549957.3366163154</v>
      </c>
      <c r="BH154" s="133">
        <v>4964.9752959668749</v>
      </c>
      <c r="BI154" s="133">
        <v>4690.8785504575162</v>
      </c>
      <c r="BJ154" s="328">
        <v>5.8431857180063884E-2</v>
      </c>
      <c r="BK154" s="328">
        <v>-1.3845942759159322E-2</v>
      </c>
      <c r="BL154" s="133">
        <v>-46438.989668359165</v>
      </c>
      <c r="BM154" s="133">
        <v>3736339.1169479564</v>
      </c>
      <c r="BN154" s="133">
        <v>5053.8718139132261</v>
      </c>
      <c r="BO154" s="133" t="s">
        <v>1228</v>
      </c>
      <c r="BP154" s="133">
        <v>5225.6491146125263</v>
      </c>
      <c r="BQ154" s="328">
        <v>4.5987234081466211E-2</v>
      </c>
      <c r="BR154" s="133">
        <v>-18068.05</v>
      </c>
      <c r="BS154" s="133">
        <v>3718271.0669479566</v>
      </c>
      <c r="BT154" s="133">
        <v>0</v>
      </c>
      <c r="BU154" s="133">
        <v>3718271.0669479566</v>
      </c>
      <c r="BV154" s="133"/>
      <c r="BW154" s="133">
        <v>35490.017406779341</v>
      </c>
      <c r="BX154" s="133">
        <v>32582.12</v>
      </c>
    </row>
    <row r="155" spans="1:76" x14ac:dyDescent="0.25">
      <c r="A155" s="302">
        <v>155</v>
      </c>
      <c r="B155" s="302">
        <v>370</v>
      </c>
      <c r="C155" s="324">
        <v>9354090</v>
      </c>
      <c r="D155" s="324" t="s">
        <v>330</v>
      </c>
      <c r="E155" s="325">
        <v>0</v>
      </c>
      <c r="F155" s="133">
        <v>3044044</v>
      </c>
      <c r="G155" s="133">
        <v>1956156</v>
      </c>
      <c r="H155" s="133">
        <v>0</v>
      </c>
      <c r="I155" s="133">
        <v>38279.999999999985</v>
      </c>
      <c r="J155" s="133">
        <v>0</v>
      </c>
      <c r="K155" s="133">
        <v>182181.1350455675</v>
      </c>
      <c r="L155" s="133">
        <v>0</v>
      </c>
      <c r="M155" s="133">
        <v>0</v>
      </c>
      <c r="N155" s="133">
        <v>0</v>
      </c>
      <c r="O155" s="133">
        <v>0</v>
      </c>
      <c r="P155" s="133">
        <v>0</v>
      </c>
      <c r="Q155" s="133">
        <v>0</v>
      </c>
      <c r="R155" s="133">
        <v>42339.999999999913</v>
      </c>
      <c r="S155" s="133">
        <v>65520.000000000211</v>
      </c>
      <c r="T155" s="133">
        <v>12360.000000000013</v>
      </c>
      <c r="U155" s="133">
        <v>8400.0000000000164</v>
      </c>
      <c r="V155" s="133">
        <v>1200.0000000000025</v>
      </c>
      <c r="W155" s="133">
        <v>0</v>
      </c>
      <c r="X155" s="133">
        <v>0</v>
      </c>
      <c r="Y155" s="133">
        <v>27767.506092607691</v>
      </c>
      <c r="Z155" s="133">
        <v>0</v>
      </c>
      <c r="AA155" s="133">
        <v>0</v>
      </c>
      <c r="AB155" s="133">
        <v>431025.37881872873</v>
      </c>
      <c r="AC155" s="133">
        <v>0</v>
      </c>
      <c r="AD155" s="133">
        <v>0</v>
      </c>
      <c r="AE155" s="133">
        <v>110000</v>
      </c>
      <c r="AF155" s="133">
        <v>0</v>
      </c>
      <c r="AG155" s="133">
        <v>0</v>
      </c>
      <c r="AH155" s="133">
        <v>0</v>
      </c>
      <c r="AI155" s="133">
        <v>210757.5</v>
      </c>
      <c r="AJ155" s="133">
        <v>0</v>
      </c>
      <c r="AK155" s="133">
        <v>0</v>
      </c>
      <c r="AL155" s="133">
        <v>0</v>
      </c>
      <c r="AM155" s="133">
        <v>0</v>
      </c>
      <c r="AN155" s="133">
        <v>0</v>
      </c>
      <c r="AO155" s="133">
        <v>0</v>
      </c>
      <c r="AP155" s="133">
        <v>0</v>
      </c>
      <c r="AQ155" s="133">
        <v>0</v>
      </c>
      <c r="AR155" s="133">
        <v>5000200</v>
      </c>
      <c r="AS155" s="133">
        <v>809074.019956904</v>
      </c>
      <c r="AT155" s="326">
        <v>320757.5</v>
      </c>
      <c r="AU155" s="133">
        <v>616164.94634151249</v>
      </c>
      <c r="AV155" s="133">
        <v>6130031.5199569035</v>
      </c>
      <c r="AW155" s="133">
        <v>0</v>
      </c>
      <c r="AX155" s="133">
        <v>6130031.5199569045</v>
      </c>
      <c r="AY155" s="133">
        <v>5919274.0199569035</v>
      </c>
      <c r="AZ155" s="327">
        <v>4600</v>
      </c>
      <c r="BA155" s="327">
        <v>5676400</v>
      </c>
      <c r="BB155" s="133">
        <v>0</v>
      </c>
      <c r="BC155" s="326">
        <v>0</v>
      </c>
      <c r="BD155" s="326">
        <v>6130031.5199569035</v>
      </c>
      <c r="BE155" s="327">
        <v>5887157.5</v>
      </c>
      <c r="BF155" s="133">
        <v>5566400</v>
      </c>
      <c r="BG155" s="133">
        <v>5809274.0199569035</v>
      </c>
      <c r="BH155" s="133">
        <v>4707.6774878094839</v>
      </c>
      <c r="BI155" s="133">
        <v>4522.2177607679459</v>
      </c>
      <c r="BJ155" s="328">
        <v>4.1010790911148835E-2</v>
      </c>
      <c r="BK155" s="328">
        <v>-9.7178678013567343E-3</v>
      </c>
      <c r="BL155" s="133">
        <v>-54229.751930223516</v>
      </c>
      <c r="BM155" s="133">
        <v>6075801.7680266798</v>
      </c>
      <c r="BN155" s="133">
        <v>4752.8721783036299</v>
      </c>
      <c r="BO155" s="133" t="s">
        <v>1228</v>
      </c>
      <c r="BP155" s="133">
        <v>4923.6643176877469</v>
      </c>
      <c r="BQ155" s="328">
        <v>3.0277604739176622E-2</v>
      </c>
      <c r="BR155" s="133">
        <v>-31183.18</v>
      </c>
      <c r="BS155" s="133">
        <v>6044618.5880266801</v>
      </c>
      <c r="BT155" s="133">
        <v>0</v>
      </c>
      <c r="BU155" s="133">
        <v>6044618.5880266801</v>
      </c>
      <c r="BV155" s="133"/>
      <c r="BW155" s="133">
        <v>188671.20999999717</v>
      </c>
      <c r="BX155" s="133">
        <v>315.23999999999069</v>
      </c>
    </row>
    <row r="156" spans="1:76" x14ac:dyDescent="0.25">
      <c r="A156" s="302">
        <v>156</v>
      </c>
      <c r="B156" s="302">
        <v>552</v>
      </c>
      <c r="C156" s="324">
        <v>9354500</v>
      </c>
      <c r="D156" s="324" t="s">
        <v>1298</v>
      </c>
      <c r="E156" s="325">
        <v>0</v>
      </c>
      <c r="F156" s="133">
        <v>2599799</v>
      </c>
      <c r="G156" s="133">
        <v>2337738</v>
      </c>
      <c r="H156" s="133">
        <v>0</v>
      </c>
      <c r="I156" s="133">
        <v>45759.999999999978</v>
      </c>
      <c r="J156" s="133">
        <v>0</v>
      </c>
      <c r="K156" s="133">
        <v>201333.16653635653</v>
      </c>
      <c r="L156" s="133">
        <v>0</v>
      </c>
      <c r="M156" s="133">
        <v>0</v>
      </c>
      <c r="N156" s="133">
        <v>0</v>
      </c>
      <c r="O156" s="133">
        <v>0</v>
      </c>
      <c r="P156" s="133">
        <v>0</v>
      </c>
      <c r="Q156" s="133">
        <v>0</v>
      </c>
      <c r="R156" s="133">
        <v>49921.39419087128</v>
      </c>
      <c r="S156" s="133">
        <v>780.64730290456521</v>
      </c>
      <c r="T156" s="133">
        <v>20101.668049792552</v>
      </c>
      <c r="U156" s="133">
        <v>0</v>
      </c>
      <c r="V156" s="133">
        <v>0</v>
      </c>
      <c r="W156" s="133">
        <v>0</v>
      </c>
      <c r="X156" s="133">
        <v>0</v>
      </c>
      <c r="Y156" s="133">
        <v>13850.000000000009</v>
      </c>
      <c r="Z156" s="133">
        <v>0</v>
      </c>
      <c r="AA156" s="133">
        <v>0</v>
      </c>
      <c r="AB156" s="133">
        <v>476315.4873627284</v>
      </c>
      <c r="AC156" s="133">
        <v>0</v>
      </c>
      <c r="AD156" s="133">
        <v>0</v>
      </c>
      <c r="AE156" s="133">
        <v>110000</v>
      </c>
      <c r="AF156" s="133">
        <v>0</v>
      </c>
      <c r="AG156" s="133">
        <v>0</v>
      </c>
      <c r="AH156" s="133">
        <v>0</v>
      </c>
      <c r="AI156" s="133">
        <v>183642.5</v>
      </c>
      <c r="AJ156" s="133">
        <v>0</v>
      </c>
      <c r="AK156" s="133">
        <v>0</v>
      </c>
      <c r="AL156" s="133">
        <v>0</v>
      </c>
      <c r="AM156" s="133">
        <v>0</v>
      </c>
      <c r="AN156" s="133">
        <v>0</v>
      </c>
      <c r="AO156" s="133">
        <v>0</v>
      </c>
      <c r="AP156" s="133">
        <v>0</v>
      </c>
      <c r="AQ156" s="133">
        <v>0</v>
      </c>
      <c r="AR156" s="133">
        <v>4937537</v>
      </c>
      <c r="AS156" s="133">
        <v>808062.36344265332</v>
      </c>
      <c r="AT156" s="326">
        <v>293642.5</v>
      </c>
      <c r="AU156" s="133">
        <v>645262.92540269089</v>
      </c>
      <c r="AV156" s="133">
        <v>6039241.8634426538</v>
      </c>
      <c r="AW156" s="133">
        <v>0</v>
      </c>
      <c r="AX156" s="133">
        <v>6039241.8634426529</v>
      </c>
      <c r="AY156" s="133">
        <v>5855599.3634426538</v>
      </c>
      <c r="AZ156" s="327">
        <v>4600</v>
      </c>
      <c r="BA156" s="327">
        <v>5547600</v>
      </c>
      <c r="BB156" s="133">
        <v>0</v>
      </c>
      <c r="BC156" s="326">
        <v>0</v>
      </c>
      <c r="BD156" s="326">
        <v>6039241.8634426538</v>
      </c>
      <c r="BE156" s="327">
        <v>5731242.5</v>
      </c>
      <c r="BF156" s="133">
        <v>5437600</v>
      </c>
      <c r="BG156" s="133">
        <v>5745599.3634426538</v>
      </c>
      <c r="BH156" s="133">
        <v>4764.1785766522835</v>
      </c>
      <c r="BI156" s="133">
        <v>4513.3078152380949</v>
      </c>
      <c r="BJ156" s="328">
        <v>5.5584677953314857E-2</v>
      </c>
      <c r="BK156" s="328">
        <v>-1.3171278586203945E-2</v>
      </c>
      <c r="BL156" s="133">
        <v>-71691.917703229672</v>
      </c>
      <c r="BM156" s="133">
        <v>5967549.9457394239</v>
      </c>
      <c r="BN156" s="133">
        <v>4795.9431556711643</v>
      </c>
      <c r="BO156" s="133" t="s">
        <v>1228</v>
      </c>
      <c r="BP156" s="133">
        <v>4948.2172021056585</v>
      </c>
      <c r="BQ156" s="328">
        <v>4.6164934205143782E-2</v>
      </c>
      <c r="BR156" s="133">
        <v>-30475.62</v>
      </c>
      <c r="BS156" s="133">
        <v>5937074.3257394237</v>
      </c>
      <c r="BT156" s="133">
        <v>0</v>
      </c>
      <c r="BU156" s="133">
        <v>5937074.3257394237</v>
      </c>
      <c r="BV156" s="133"/>
      <c r="BW156" s="133">
        <v>304542.60348535981</v>
      </c>
      <c r="BX156" s="133">
        <v>14985.229999999996</v>
      </c>
    </row>
    <row r="157" spans="1:76" x14ac:dyDescent="0.25">
      <c r="A157" s="302">
        <v>157</v>
      </c>
      <c r="B157" s="302">
        <v>553</v>
      </c>
      <c r="C157" s="324">
        <v>9354600</v>
      </c>
      <c r="D157" s="324" t="s">
        <v>431</v>
      </c>
      <c r="E157" s="325">
        <v>0</v>
      </c>
      <c r="F157" s="133">
        <v>1703583</v>
      </c>
      <c r="G157" s="133">
        <v>1105272</v>
      </c>
      <c r="H157" s="133">
        <v>0</v>
      </c>
      <c r="I157" s="133">
        <v>22440.000000000004</v>
      </c>
      <c r="J157" s="133">
        <v>0</v>
      </c>
      <c r="K157" s="133">
        <v>83574.02560455192</v>
      </c>
      <c r="L157" s="133">
        <v>0</v>
      </c>
      <c r="M157" s="133">
        <v>0</v>
      </c>
      <c r="N157" s="133">
        <v>0</v>
      </c>
      <c r="O157" s="133">
        <v>0</v>
      </c>
      <c r="P157" s="133">
        <v>0</v>
      </c>
      <c r="Q157" s="133">
        <v>0</v>
      </c>
      <c r="R157" s="133">
        <v>25303.024602026057</v>
      </c>
      <c r="S157" s="133">
        <v>2346.772793053547</v>
      </c>
      <c r="T157" s="133">
        <v>13945.246020260489</v>
      </c>
      <c r="U157" s="133">
        <v>1123.2416787264826</v>
      </c>
      <c r="V157" s="133">
        <v>2406.9464544138914</v>
      </c>
      <c r="W157" s="133">
        <v>0</v>
      </c>
      <c r="X157" s="133">
        <v>0</v>
      </c>
      <c r="Y157" s="133">
        <v>19789.793814432964</v>
      </c>
      <c r="Z157" s="133">
        <v>0</v>
      </c>
      <c r="AA157" s="133">
        <v>0</v>
      </c>
      <c r="AB157" s="133">
        <v>229874.969835772</v>
      </c>
      <c r="AC157" s="133">
        <v>0</v>
      </c>
      <c r="AD157" s="133">
        <v>0</v>
      </c>
      <c r="AE157" s="133">
        <v>110000</v>
      </c>
      <c r="AF157" s="133">
        <v>0</v>
      </c>
      <c r="AG157" s="133">
        <v>0</v>
      </c>
      <c r="AH157" s="133">
        <v>50000</v>
      </c>
      <c r="AI157" s="133">
        <v>16663.400000000001</v>
      </c>
      <c r="AJ157" s="133">
        <v>0</v>
      </c>
      <c r="AK157" s="133">
        <v>0</v>
      </c>
      <c r="AL157" s="133">
        <v>0</v>
      </c>
      <c r="AM157" s="133">
        <v>0</v>
      </c>
      <c r="AN157" s="133">
        <v>0</v>
      </c>
      <c r="AO157" s="133">
        <v>0</v>
      </c>
      <c r="AP157" s="133">
        <v>0</v>
      </c>
      <c r="AQ157" s="133">
        <v>0</v>
      </c>
      <c r="AR157" s="133">
        <v>2808855</v>
      </c>
      <c r="AS157" s="133">
        <v>400804.02080323733</v>
      </c>
      <c r="AT157" s="326">
        <v>176663.4</v>
      </c>
      <c r="AU157" s="133">
        <v>315443.59841228824</v>
      </c>
      <c r="AV157" s="133">
        <v>3386322.4208032372</v>
      </c>
      <c r="AW157" s="133">
        <v>0</v>
      </c>
      <c r="AX157" s="133">
        <v>3386322.4208032372</v>
      </c>
      <c r="AY157" s="133">
        <v>3319659.0208032373</v>
      </c>
      <c r="AZ157" s="327">
        <v>4600</v>
      </c>
      <c r="BA157" s="327">
        <v>3187800</v>
      </c>
      <c r="BB157" s="133">
        <v>0</v>
      </c>
      <c r="BC157" s="326">
        <v>0</v>
      </c>
      <c r="BD157" s="326">
        <v>3386322.4208032372</v>
      </c>
      <c r="BE157" s="327">
        <v>3254463.4</v>
      </c>
      <c r="BF157" s="133">
        <v>3127800</v>
      </c>
      <c r="BG157" s="133">
        <v>3259659.0208032373</v>
      </c>
      <c r="BH157" s="133">
        <v>4703.6926707117418</v>
      </c>
      <c r="BI157" s="133">
        <v>4451.5100547517732</v>
      </c>
      <c r="BJ157" s="328">
        <v>5.6651026923049588E-2</v>
      </c>
      <c r="BK157" s="328">
        <v>-1.3423959358453523E-2</v>
      </c>
      <c r="BL157" s="133">
        <v>-41411.524810703369</v>
      </c>
      <c r="BM157" s="133">
        <v>3344910.8959925338</v>
      </c>
      <c r="BN157" s="133">
        <v>4730.5158672330936</v>
      </c>
      <c r="BO157" s="133" t="s">
        <v>1228</v>
      </c>
      <c r="BP157" s="133">
        <v>4826.7112496284763</v>
      </c>
      <c r="BQ157" s="328">
        <v>4.3536628779900388E-2</v>
      </c>
      <c r="BR157" s="133">
        <v>-17512.11</v>
      </c>
      <c r="BS157" s="133">
        <v>3327398.7859925339</v>
      </c>
      <c r="BT157" s="133">
        <v>0</v>
      </c>
      <c r="BU157" s="133">
        <v>3327398.7859925339</v>
      </c>
      <c r="BV157" s="133"/>
      <c r="BW157" s="133">
        <v>354532.29070896283</v>
      </c>
      <c r="BX157" s="133">
        <v>0</v>
      </c>
    </row>
    <row r="158" spans="1:76" x14ac:dyDescent="0.25">
      <c r="A158" s="302">
        <v>158</v>
      </c>
      <c r="B158" s="302">
        <v>157</v>
      </c>
      <c r="C158" s="324">
        <v>9354605</v>
      </c>
      <c r="D158" s="324" t="s">
        <v>562</v>
      </c>
      <c r="E158" s="325">
        <v>0</v>
      </c>
      <c r="F158" s="133">
        <v>2078294</v>
      </c>
      <c r="G158" s="133">
        <v>1552644</v>
      </c>
      <c r="H158" s="133">
        <v>0</v>
      </c>
      <c r="I158" s="133">
        <v>63799.999999999927</v>
      </c>
      <c r="J158" s="133">
        <v>0</v>
      </c>
      <c r="K158" s="133">
        <v>198264.53932584269</v>
      </c>
      <c r="L158" s="133">
        <v>0</v>
      </c>
      <c r="M158" s="133">
        <v>0</v>
      </c>
      <c r="N158" s="133">
        <v>0</v>
      </c>
      <c r="O158" s="133">
        <v>0</v>
      </c>
      <c r="P158" s="133">
        <v>0</v>
      </c>
      <c r="Q158" s="133">
        <v>0</v>
      </c>
      <c r="R158" s="133">
        <v>36249.999999999985</v>
      </c>
      <c r="S158" s="133">
        <v>34709.999999999985</v>
      </c>
      <c r="T158" s="133">
        <v>61285.000000000036</v>
      </c>
      <c r="U158" s="133">
        <v>25760</v>
      </c>
      <c r="V158" s="133">
        <v>24000.000000000022</v>
      </c>
      <c r="W158" s="133">
        <v>4860.0000000000009</v>
      </c>
      <c r="X158" s="133">
        <v>0</v>
      </c>
      <c r="Y158" s="133">
        <v>1385.0000000000043</v>
      </c>
      <c r="Z158" s="133">
        <v>0</v>
      </c>
      <c r="AA158" s="133">
        <v>0</v>
      </c>
      <c r="AB158" s="133">
        <v>387714.9411602132</v>
      </c>
      <c r="AC158" s="133">
        <v>0</v>
      </c>
      <c r="AD158" s="133">
        <v>0</v>
      </c>
      <c r="AE158" s="133">
        <v>110000</v>
      </c>
      <c r="AF158" s="133">
        <v>0</v>
      </c>
      <c r="AG158" s="133">
        <v>0</v>
      </c>
      <c r="AH158" s="133">
        <v>5000</v>
      </c>
      <c r="AI158" s="133">
        <v>139272.5</v>
      </c>
      <c r="AJ158" s="133">
        <v>0</v>
      </c>
      <c r="AK158" s="133">
        <v>0</v>
      </c>
      <c r="AL158" s="133">
        <v>0</v>
      </c>
      <c r="AM158" s="133">
        <v>0</v>
      </c>
      <c r="AN158" s="133">
        <v>0</v>
      </c>
      <c r="AO158" s="133">
        <v>0</v>
      </c>
      <c r="AP158" s="133">
        <v>0</v>
      </c>
      <c r="AQ158" s="133">
        <v>0</v>
      </c>
      <c r="AR158" s="133">
        <v>3630938</v>
      </c>
      <c r="AS158" s="133">
        <v>838029.48048605584</v>
      </c>
      <c r="AT158" s="326">
        <v>254272.5</v>
      </c>
      <c r="AU158" s="133">
        <v>622178.71082313452</v>
      </c>
      <c r="AV158" s="133">
        <v>4723239.9804860558</v>
      </c>
      <c r="AW158" s="133">
        <v>0</v>
      </c>
      <c r="AX158" s="133">
        <v>4723239.9804860558</v>
      </c>
      <c r="AY158" s="133">
        <v>4578967.4804860558</v>
      </c>
      <c r="AZ158" s="327">
        <v>4600</v>
      </c>
      <c r="BA158" s="327">
        <v>4103200</v>
      </c>
      <c r="BB158" s="133">
        <v>0</v>
      </c>
      <c r="BC158" s="326">
        <v>0</v>
      </c>
      <c r="BD158" s="326">
        <v>4723239.9804860558</v>
      </c>
      <c r="BE158" s="327">
        <v>4247472.5</v>
      </c>
      <c r="BF158" s="133">
        <v>3998200</v>
      </c>
      <c r="BG158" s="133">
        <v>4473967.4804860558</v>
      </c>
      <c r="BH158" s="133">
        <v>5015.6586104103762</v>
      </c>
      <c r="BI158" s="133">
        <v>4856.8804124860653</v>
      </c>
      <c r="BJ158" s="328">
        <v>3.2691395389543465E-2</v>
      </c>
      <c r="BK158" s="328">
        <v>-7.746513821831752E-3</v>
      </c>
      <c r="BL158" s="133">
        <v>-33560.510991706025</v>
      </c>
      <c r="BM158" s="133">
        <v>4689679.4694943503</v>
      </c>
      <c r="BN158" s="133">
        <v>5095.7477236483746</v>
      </c>
      <c r="BO158" s="133" t="s">
        <v>1228</v>
      </c>
      <c r="BP158" s="133">
        <v>5257.4881945003926</v>
      </c>
      <c r="BQ158" s="328">
        <v>2.7183790902276073E-2</v>
      </c>
      <c r="BR158" s="133">
        <v>-22540.84</v>
      </c>
      <c r="BS158" s="133">
        <v>4667138.6294943504</v>
      </c>
      <c r="BT158" s="133">
        <v>0</v>
      </c>
      <c r="BU158" s="133">
        <v>4667138.6294943504</v>
      </c>
      <c r="BV158" s="133"/>
      <c r="BW158" s="133">
        <v>-131381.36122986861</v>
      </c>
      <c r="BX158" s="133">
        <v>9419.9100000000071</v>
      </c>
    </row>
    <row r="159" spans="1:76" x14ac:dyDescent="0.25">
      <c r="A159" s="302">
        <v>159</v>
      </c>
      <c r="B159" s="302">
        <v>233</v>
      </c>
      <c r="C159" s="324">
        <v>9352000</v>
      </c>
      <c r="D159" s="324" t="s">
        <v>561</v>
      </c>
      <c r="E159" s="325">
        <v>445014</v>
      </c>
      <c r="F159" s="133">
        <v>0</v>
      </c>
      <c r="G159" s="133">
        <v>0</v>
      </c>
      <c r="H159" s="133">
        <v>12759.999999999975</v>
      </c>
      <c r="I159" s="133">
        <v>0</v>
      </c>
      <c r="J159" s="133">
        <v>35738.78048780487</v>
      </c>
      <c r="K159" s="133">
        <v>0</v>
      </c>
      <c r="L159" s="133">
        <v>2025</v>
      </c>
      <c r="M159" s="133">
        <v>1458</v>
      </c>
      <c r="N159" s="133">
        <v>32076.000000000004</v>
      </c>
      <c r="O159" s="133">
        <v>0</v>
      </c>
      <c r="P159" s="133">
        <v>0</v>
      </c>
      <c r="Q159" s="133">
        <v>0</v>
      </c>
      <c r="R159" s="133">
        <v>0</v>
      </c>
      <c r="S159" s="133">
        <v>0</v>
      </c>
      <c r="T159" s="133">
        <v>0</v>
      </c>
      <c r="U159" s="133">
        <v>0</v>
      </c>
      <c r="V159" s="133">
        <v>0</v>
      </c>
      <c r="W159" s="133">
        <v>0</v>
      </c>
      <c r="X159" s="133">
        <v>10277.608695652138</v>
      </c>
      <c r="Y159" s="133">
        <v>0</v>
      </c>
      <c r="Z159" s="133">
        <v>0</v>
      </c>
      <c r="AA159" s="133">
        <v>60314.275614304723</v>
      </c>
      <c r="AB159" s="133">
        <v>0</v>
      </c>
      <c r="AC159" s="133">
        <v>0</v>
      </c>
      <c r="AD159" s="133">
        <v>0</v>
      </c>
      <c r="AE159" s="133">
        <v>110000</v>
      </c>
      <c r="AF159" s="133">
        <v>0</v>
      </c>
      <c r="AG159" s="133">
        <v>0</v>
      </c>
      <c r="AH159" s="133">
        <v>0</v>
      </c>
      <c r="AI159" s="133">
        <v>4363.05</v>
      </c>
      <c r="AJ159" s="133">
        <v>0</v>
      </c>
      <c r="AK159" s="133">
        <v>0</v>
      </c>
      <c r="AL159" s="133">
        <v>0</v>
      </c>
      <c r="AM159" s="133">
        <v>0</v>
      </c>
      <c r="AN159" s="133">
        <v>0</v>
      </c>
      <c r="AO159" s="133">
        <v>0</v>
      </c>
      <c r="AP159" s="133">
        <v>0</v>
      </c>
      <c r="AQ159" s="133">
        <v>0</v>
      </c>
      <c r="AR159" s="133">
        <v>445014</v>
      </c>
      <c r="AS159" s="133">
        <v>154649.66479776171</v>
      </c>
      <c r="AT159" s="326">
        <v>114363.05</v>
      </c>
      <c r="AU159" s="133">
        <v>112342.16585820715</v>
      </c>
      <c r="AV159" s="133">
        <v>714026.71479776176</v>
      </c>
      <c r="AW159" s="133">
        <v>714026.71479776176</v>
      </c>
      <c r="AX159" s="133">
        <v>0</v>
      </c>
      <c r="AY159" s="133">
        <v>709663.66479776171</v>
      </c>
      <c r="AZ159" s="327">
        <v>3300</v>
      </c>
      <c r="BA159" s="327">
        <v>534600</v>
      </c>
      <c r="BB159" s="133">
        <v>0</v>
      </c>
      <c r="BC159" s="326">
        <v>0</v>
      </c>
      <c r="BD159" s="326">
        <v>714026.71479776176</v>
      </c>
      <c r="BE159" s="327">
        <v>538963.05000000005</v>
      </c>
      <c r="BF159" s="133">
        <v>424600.00000000006</v>
      </c>
      <c r="BG159" s="133">
        <v>599663.66479776171</v>
      </c>
      <c r="BH159" s="133">
        <v>3701.6275604800107</v>
      </c>
      <c r="BI159" s="133">
        <v>3664.5383228915666</v>
      </c>
      <c r="BJ159" s="328">
        <v>1.0121121494829455E-2</v>
      </c>
      <c r="BK159" s="328">
        <v>-2.3982888040689938E-3</v>
      </c>
      <c r="BL159" s="133">
        <v>-1423.756639563363</v>
      </c>
      <c r="BM159" s="133">
        <v>712602.95815819839</v>
      </c>
      <c r="BN159" s="133">
        <v>4371.8512849271501</v>
      </c>
      <c r="BO159" s="133" t="s">
        <v>1228</v>
      </c>
      <c r="BP159" s="133">
        <v>4398.7836923345576</v>
      </c>
      <c r="BQ159" s="328">
        <v>1.1527091021666713E-2</v>
      </c>
      <c r="BR159" s="133">
        <v>0</v>
      </c>
      <c r="BS159" s="133">
        <v>712602.95815819839</v>
      </c>
      <c r="BT159" s="133">
        <v>0</v>
      </c>
      <c r="BU159" s="133">
        <v>712602.95815819839</v>
      </c>
      <c r="BV159" s="133"/>
      <c r="BW159" s="133">
        <v>0</v>
      </c>
      <c r="BX159" s="133">
        <v>0</v>
      </c>
    </row>
    <row r="160" spans="1:76" x14ac:dyDescent="0.25">
      <c r="A160" s="302">
        <v>160</v>
      </c>
      <c r="B160" s="302">
        <v>262</v>
      </c>
      <c r="C160" s="324">
        <v>9352001</v>
      </c>
      <c r="D160" s="324" t="s">
        <v>1299</v>
      </c>
      <c r="E160" s="325">
        <v>1656441</v>
      </c>
      <c r="F160" s="133">
        <v>0</v>
      </c>
      <c r="G160" s="133">
        <v>0</v>
      </c>
      <c r="H160" s="133">
        <v>43999.999999999978</v>
      </c>
      <c r="I160" s="133">
        <v>0</v>
      </c>
      <c r="J160" s="133">
        <v>87890.926829268283</v>
      </c>
      <c r="K160" s="133">
        <v>0</v>
      </c>
      <c r="L160" s="133">
        <v>14824.584717607959</v>
      </c>
      <c r="M160" s="133">
        <v>9375.5481727574788</v>
      </c>
      <c r="N160" s="133">
        <v>34978.006644518209</v>
      </c>
      <c r="O160" s="133">
        <v>37502.192691029901</v>
      </c>
      <c r="P160" s="133">
        <v>39124.883720930222</v>
      </c>
      <c r="Q160" s="133">
        <v>0</v>
      </c>
      <c r="R160" s="133">
        <v>0</v>
      </c>
      <c r="S160" s="133">
        <v>0</v>
      </c>
      <c r="T160" s="133">
        <v>0</v>
      </c>
      <c r="U160" s="133">
        <v>0</v>
      </c>
      <c r="V160" s="133">
        <v>0</v>
      </c>
      <c r="W160" s="133">
        <v>0</v>
      </c>
      <c r="X160" s="133">
        <v>10875.116731517515</v>
      </c>
      <c r="Y160" s="133">
        <v>0</v>
      </c>
      <c r="Z160" s="133">
        <v>0</v>
      </c>
      <c r="AA160" s="133">
        <v>159895.62677074241</v>
      </c>
      <c r="AB160" s="133">
        <v>0</v>
      </c>
      <c r="AC160" s="133">
        <v>0</v>
      </c>
      <c r="AD160" s="133">
        <v>0</v>
      </c>
      <c r="AE160" s="133">
        <v>110000</v>
      </c>
      <c r="AF160" s="133">
        <v>0</v>
      </c>
      <c r="AG160" s="133">
        <v>0</v>
      </c>
      <c r="AH160" s="133">
        <v>0</v>
      </c>
      <c r="AI160" s="133">
        <v>7627.77</v>
      </c>
      <c r="AJ160" s="133">
        <v>0</v>
      </c>
      <c r="AK160" s="133">
        <v>0</v>
      </c>
      <c r="AL160" s="133">
        <v>0</v>
      </c>
      <c r="AM160" s="133">
        <v>0</v>
      </c>
      <c r="AN160" s="133">
        <v>0</v>
      </c>
      <c r="AO160" s="133">
        <v>0</v>
      </c>
      <c r="AP160" s="133">
        <v>0</v>
      </c>
      <c r="AQ160" s="133">
        <v>0</v>
      </c>
      <c r="AR160" s="133">
        <v>1656441</v>
      </c>
      <c r="AS160" s="133">
        <v>438466.88627837197</v>
      </c>
      <c r="AT160" s="326">
        <v>117627.77</v>
      </c>
      <c r="AU160" s="133">
        <v>303742.69815879839</v>
      </c>
      <c r="AV160" s="133">
        <v>2212535.6562783718</v>
      </c>
      <c r="AW160" s="133">
        <v>2212535.6562783718</v>
      </c>
      <c r="AX160" s="133">
        <v>0</v>
      </c>
      <c r="AY160" s="133">
        <v>2204907.8862783718</v>
      </c>
      <c r="AZ160" s="327">
        <v>3300</v>
      </c>
      <c r="BA160" s="327">
        <v>1989900</v>
      </c>
      <c r="BB160" s="133">
        <v>0</v>
      </c>
      <c r="BC160" s="326">
        <v>0</v>
      </c>
      <c r="BD160" s="326">
        <v>2212535.6562783718</v>
      </c>
      <c r="BE160" s="327">
        <v>1997527.77</v>
      </c>
      <c r="BF160" s="133">
        <v>1879900</v>
      </c>
      <c r="BG160" s="133">
        <v>2094907.8862783718</v>
      </c>
      <c r="BH160" s="133">
        <v>3474.1424316390908</v>
      </c>
      <c r="BI160" s="133">
        <v>3641.2854687804879</v>
      </c>
      <c r="BJ160" s="328">
        <v>-4.5902206397834398E-2</v>
      </c>
      <c r="BK160" s="328">
        <v>3.0902206397834399E-2</v>
      </c>
      <c r="BL160" s="133">
        <v>67851.824331142954</v>
      </c>
      <c r="BM160" s="133">
        <v>2280387.4806095148</v>
      </c>
      <c r="BN160" s="133">
        <v>3769.0874139461271</v>
      </c>
      <c r="BO160" s="133" t="s">
        <v>1228</v>
      </c>
      <c r="BP160" s="133">
        <v>3781.7371154386647</v>
      </c>
      <c r="BQ160" s="328">
        <v>-1.23915286363665E-2</v>
      </c>
      <c r="BR160" s="133">
        <v>0</v>
      </c>
      <c r="BS160" s="133">
        <v>2280387.4806095148</v>
      </c>
      <c r="BT160" s="133">
        <v>0</v>
      </c>
      <c r="BU160" s="133">
        <v>2280387.4806095148</v>
      </c>
      <c r="BV160" s="133"/>
      <c r="BW160" s="133">
        <v>0</v>
      </c>
      <c r="BX160" s="133">
        <v>0</v>
      </c>
    </row>
    <row r="161" spans="1:76" x14ac:dyDescent="0.25">
      <c r="A161" s="302">
        <v>161</v>
      </c>
      <c r="B161" s="302">
        <v>411</v>
      </c>
      <c r="C161" s="324">
        <v>9352003</v>
      </c>
      <c r="D161" s="324" t="s">
        <v>344</v>
      </c>
      <c r="E161" s="325">
        <v>914751</v>
      </c>
      <c r="F161" s="133">
        <v>0</v>
      </c>
      <c r="G161" s="133">
        <v>0</v>
      </c>
      <c r="H161" s="133">
        <v>18039.999999999982</v>
      </c>
      <c r="I161" s="133">
        <v>0</v>
      </c>
      <c r="J161" s="133">
        <v>39899.270516717326</v>
      </c>
      <c r="K161" s="133">
        <v>0</v>
      </c>
      <c r="L161" s="133">
        <v>19799.999999999982</v>
      </c>
      <c r="M161" s="133">
        <v>239.99999999999977</v>
      </c>
      <c r="N161" s="133">
        <v>0</v>
      </c>
      <c r="O161" s="133">
        <v>0</v>
      </c>
      <c r="P161" s="133">
        <v>0</v>
      </c>
      <c r="Q161" s="133">
        <v>0</v>
      </c>
      <c r="R161" s="133">
        <v>0</v>
      </c>
      <c r="S161" s="133">
        <v>0</v>
      </c>
      <c r="T161" s="133">
        <v>0</v>
      </c>
      <c r="U161" s="133">
        <v>0</v>
      </c>
      <c r="V161" s="133">
        <v>0</v>
      </c>
      <c r="W161" s="133">
        <v>0</v>
      </c>
      <c r="X161" s="133">
        <v>14239.657039711185</v>
      </c>
      <c r="Y161" s="133">
        <v>0</v>
      </c>
      <c r="Z161" s="133">
        <v>0</v>
      </c>
      <c r="AA161" s="133">
        <v>64206.276731723767</v>
      </c>
      <c r="AB161" s="133">
        <v>0</v>
      </c>
      <c r="AC161" s="133">
        <v>0</v>
      </c>
      <c r="AD161" s="133">
        <v>0</v>
      </c>
      <c r="AE161" s="133">
        <v>110000</v>
      </c>
      <c r="AF161" s="133">
        <v>0</v>
      </c>
      <c r="AG161" s="133">
        <v>0</v>
      </c>
      <c r="AH161" s="133">
        <v>0</v>
      </c>
      <c r="AI161" s="133">
        <v>7838.7</v>
      </c>
      <c r="AJ161" s="133">
        <v>0</v>
      </c>
      <c r="AK161" s="133">
        <v>0</v>
      </c>
      <c r="AL161" s="133">
        <v>0</v>
      </c>
      <c r="AM161" s="133">
        <v>0</v>
      </c>
      <c r="AN161" s="133">
        <v>0</v>
      </c>
      <c r="AO161" s="133">
        <v>0</v>
      </c>
      <c r="AP161" s="133">
        <v>0</v>
      </c>
      <c r="AQ161" s="133">
        <v>0</v>
      </c>
      <c r="AR161" s="133">
        <v>914751</v>
      </c>
      <c r="AS161" s="133">
        <v>156425.20428815225</v>
      </c>
      <c r="AT161" s="326">
        <v>117838.7</v>
      </c>
      <c r="AU161" s="133">
        <v>113194.91199008242</v>
      </c>
      <c r="AV161" s="133">
        <v>1189014.9042881522</v>
      </c>
      <c r="AW161" s="133">
        <v>1189014.9042881522</v>
      </c>
      <c r="AX161" s="133">
        <v>0</v>
      </c>
      <c r="AY161" s="133">
        <v>1181176.2042881523</v>
      </c>
      <c r="AZ161" s="327">
        <v>3300</v>
      </c>
      <c r="BA161" s="327">
        <v>1098900</v>
      </c>
      <c r="BB161" s="133">
        <v>0</v>
      </c>
      <c r="BC161" s="326">
        <v>0</v>
      </c>
      <c r="BD161" s="326">
        <v>1189014.9042881522</v>
      </c>
      <c r="BE161" s="327">
        <v>1106738.7</v>
      </c>
      <c r="BF161" s="133">
        <v>988900</v>
      </c>
      <c r="BG161" s="133">
        <v>1071176.2042881523</v>
      </c>
      <c r="BH161" s="133">
        <v>3216.7453582226794</v>
      </c>
      <c r="BI161" s="133">
        <v>3015.4216214723929</v>
      </c>
      <c r="BJ161" s="328">
        <v>6.676470557771709E-2</v>
      </c>
      <c r="BK161" s="328">
        <v>-1.5820484516049147E-2</v>
      </c>
      <c r="BL161" s="133">
        <v>-15885.908546930648</v>
      </c>
      <c r="BM161" s="133">
        <v>1173128.9957412216</v>
      </c>
      <c r="BN161" s="133">
        <v>3499.3702574811459</v>
      </c>
      <c r="BO161" s="133" t="s">
        <v>1228</v>
      </c>
      <c r="BP161" s="133">
        <v>3522.9098971207854</v>
      </c>
      <c r="BQ161" s="328">
        <v>4.6650470186904602E-2</v>
      </c>
      <c r="BR161" s="133">
        <v>0</v>
      </c>
      <c r="BS161" s="133">
        <v>1173128.9957412216</v>
      </c>
      <c r="BT161" s="133">
        <v>0</v>
      </c>
      <c r="BU161" s="133">
        <v>1173128.9957412216</v>
      </c>
      <c r="BV161" s="133"/>
      <c r="BW161" s="133">
        <v>0</v>
      </c>
      <c r="BX161" s="133">
        <v>0</v>
      </c>
    </row>
    <row r="162" spans="1:76" x14ac:dyDescent="0.25">
      <c r="A162" s="302">
        <v>162</v>
      </c>
      <c r="B162" s="302">
        <v>73</v>
      </c>
      <c r="C162" s="324">
        <v>9352006</v>
      </c>
      <c r="D162" s="324" t="s">
        <v>484</v>
      </c>
      <c r="E162" s="325">
        <v>579617</v>
      </c>
      <c r="F162" s="133">
        <v>0</v>
      </c>
      <c r="G162" s="133">
        <v>0</v>
      </c>
      <c r="H162" s="133">
        <v>34760.000000000029</v>
      </c>
      <c r="I162" s="133">
        <v>0</v>
      </c>
      <c r="J162" s="133">
        <v>57253.432835820902</v>
      </c>
      <c r="K162" s="133">
        <v>0</v>
      </c>
      <c r="L162" s="133">
        <v>9000.0000000000091</v>
      </c>
      <c r="M162" s="133">
        <v>960.00000000000091</v>
      </c>
      <c r="N162" s="133">
        <v>8280.0000000000091</v>
      </c>
      <c r="O162" s="133">
        <v>11700.000000000011</v>
      </c>
      <c r="P162" s="133">
        <v>23100.000000000022</v>
      </c>
      <c r="Q162" s="133">
        <v>0</v>
      </c>
      <c r="R162" s="133">
        <v>0</v>
      </c>
      <c r="S162" s="133">
        <v>0</v>
      </c>
      <c r="T162" s="133">
        <v>0</v>
      </c>
      <c r="U162" s="133">
        <v>0</v>
      </c>
      <c r="V162" s="133">
        <v>0</v>
      </c>
      <c r="W162" s="133">
        <v>0</v>
      </c>
      <c r="X162" s="133">
        <v>4802.8729281767946</v>
      </c>
      <c r="Y162" s="133">
        <v>0</v>
      </c>
      <c r="Z162" s="133">
        <v>0</v>
      </c>
      <c r="AA162" s="133">
        <v>61496.408920310285</v>
      </c>
      <c r="AB162" s="133">
        <v>0</v>
      </c>
      <c r="AC162" s="133">
        <v>0</v>
      </c>
      <c r="AD162" s="133">
        <v>0</v>
      </c>
      <c r="AE162" s="133">
        <v>110000</v>
      </c>
      <c r="AF162" s="133">
        <v>0</v>
      </c>
      <c r="AG162" s="133">
        <v>0</v>
      </c>
      <c r="AH162" s="133">
        <v>0</v>
      </c>
      <c r="AI162" s="133">
        <v>3347.27</v>
      </c>
      <c r="AJ162" s="133">
        <v>0</v>
      </c>
      <c r="AK162" s="133">
        <v>0</v>
      </c>
      <c r="AL162" s="133">
        <v>0</v>
      </c>
      <c r="AM162" s="133">
        <v>0</v>
      </c>
      <c r="AN162" s="133">
        <v>0</v>
      </c>
      <c r="AO162" s="133">
        <v>0</v>
      </c>
      <c r="AP162" s="133">
        <v>0</v>
      </c>
      <c r="AQ162" s="133">
        <v>0</v>
      </c>
      <c r="AR162" s="133">
        <v>579617</v>
      </c>
      <c r="AS162" s="133">
        <v>211352.7146843081</v>
      </c>
      <c r="AT162" s="326">
        <v>113347.27</v>
      </c>
      <c r="AU162" s="133">
        <v>144022.12533822079</v>
      </c>
      <c r="AV162" s="133">
        <v>904316.98468430806</v>
      </c>
      <c r="AW162" s="133">
        <v>904316.98468430806</v>
      </c>
      <c r="AX162" s="133">
        <v>0</v>
      </c>
      <c r="AY162" s="133">
        <v>900969.71468430804</v>
      </c>
      <c r="AZ162" s="327">
        <v>3300</v>
      </c>
      <c r="BA162" s="327">
        <v>696300</v>
      </c>
      <c r="BB162" s="133">
        <v>0</v>
      </c>
      <c r="BC162" s="326">
        <v>0</v>
      </c>
      <c r="BD162" s="326">
        <v>904316.98468430806</v>
      </c>
      <c r="BE162" s="327">
        <v>699647.27</v>
      </c>
      <c r="BF162" s="133">
        <v>586300</v>
      </c>
      <c r="BG162" s="133">
        <v>790969.71468430804</v>
      </c>
      <c r="BH162" s="133">
        <v>3748.6716335749197</v>
      </c>
      <c r="BI162" s="133">
        <v>3862.7981793103449</v>
      </c>
      <c r="BJ162" s="328">
        <v>-2.9545044922797678E-2</v>
      </c>
      <c r="BK162" s="328">
        <v>1.4545044922797679E-2</v>
      </c>
      <c r="BL162" s="133">
        <v>11854.94491265748</v>
      </c>
      <c r="BM162" s="133">
        <v>916171.92959696555</v>
      </c>
      <c r="BN162" s="133">
        <v>4326.1832208386995</v>
      </c>
      <c r="BO162" s="133" t="s">
        <v>1228</v>
      </c>
      <c r="BP162" s="133">
        <v>4342.0470597012581</v>
      </c>
      <c r="BQ162" s="328">
        <v>-1.6725453761342934E-2</v>
      </c>
      <c r="BR162" s="133">
        <v>0</v>
      </c>
      <c r="BS162" s="133">
        <v>916171.92959696555</v>
      </c>
      <c r="BT162" s="133">
        <v>0</v>
      </c>
      <c r="BU162" s="133">
        <v>916171.92959696555</v>
      </c>
      <c r="BV162" s="133"/>
      <c r="BW162" s="133">
        <v>0</v>
      </c>
      <c r="BX162" s="133">
        <v>0</v>
      </c>
    </row>
    <row r="163" spans="1:76" x14ac:dyDescent="0.25">
      <c r="A163" s="302">
        <v>163</v>
      </c>
      <c r="B163" s="302">
        <v>453</v>
      </c>
      <c r="C163" s="324">
        <v>9352010</v>
      </c>
      <c r="D163" s="324" t="s">
        <v>1300</v>
      </c>
      <c r="E163" s="325">
        <v>1126270</v>
      </c>
      <c r="F163" s="133">
        <v>0</v>
      </c>
      <c r="G163" s="133">
        <v>0</v>
      </c>
      <c r="H163" s="133">
        <v>21559.999999999964</v>
      </c>
      <c r="I163" s="133">
        <v>0</v>
      </c>
      <c r="J163" s="133">
        <v>46214.563106796115</v>
      </c>
      <c r="K163" s="133">
        <v>0</v>
      </c>
      <c r="L163" s="133">
        <v>5200.0000000000036</v>
      </c>
      <c r="M163" s="133">
        <v>1439.9999999999984</v>
      </c>
      <c r="N163" s="133">
        <v>0</v>
      </c>
      <c r="O163" s="133">
        <v>0</v>
      </c>
      <c r="P163" s="133">
        <v>0</v>
      </c>
      <c r="Q163" s="133">
        <v>0</v>
      </c>
      <c r="R163" s="133">
        <v>0</v>
      </c>
      <c r="S163" s="133">
        <v>0</v>
      </c>
      <c r="T163" s="133">
        <v>0</v>
      </c>
      <c r="U163" s="133">
        <v>0</v>
      </c>
      <c r="V163" s="133">
        <v>0</v>
      </c>
      <c r="W163" s="133">
        <v>0</v>
      </c>
      <c r="X163" s="133">
        <v>20395.17045454546</v>
      </c>
      <c r="Y163" s="133">
        <v>0</v>
      </c>
      <c r="Z163" s="133">
        <v>0</v>
      </c>
      <c r="AA163" s="133">
        <v>148009.40119668737</v>
      </c>
      <c r="AB163" s="133">
        <v>0</v>
      </c>
      <c r="AC163" s="133">
        <v>0</v>
      </c>
      <c r="AD163" s="133">
        <v>0</v>
      </c>
      <c r="AE163" s="133">
        <v>110000</v>
      </c>
      <c r="AF163" s="133">
        <v>0</v>
      </c>
      <c r="AG163" s="133">
        <v>0</v>
      </c>
      <c r="AH163" s="133">
        <v>0</v>
      </c>
      <c r="AI163" s="133">
        <v>20500.91</v>
      </c>
      <c r="AJ163" s="133">
        <v>0</v>
      </c>
      <c r="AK163" s="133">
        <v>0</v>
      </c>
      <c r="AL163" s="133">
        <v>0</v>
      </c>
      <c r="AM163" s="133">
        <v>0</v>
      </c>
      <c r="AN163" s="133">
        <v>0</v>
      </c>
      <c r="AO163" s="133">
        <v>0</v>
      </c>
      <c r="AP163" s="133">
        <v>0</v>
      </c>
      <c r="AQ163" s="133">
        <v>0</v>
      </c>
      <c r="AR163" s="133">
        <v>1126270</v>
      </c>
      <c r="AS163" s="133">
        <v>242819.1347580289</v>
      </c>
      <c r="AT163" s="326">
        <v>130500.91</v>
      </c>
      <c r="AU163" s="133">
        <v>195215.6827500854</v>
      </c>
      <c r="AV163" s="133">
        <v>1499590.0447580288</v>
      </c>
      <c r="AW163" s="133">
        <v>1499590.0447580286</v>
      </c>
      <c r="AX163" s="133">
        <v>0</v>
      </c>
      <c r="AY163" s="133">
        <v>1479089.1347580289</v>
      </c>
      <c r="AZ163" s="327">
        <v>3300</v>
      </c>
      <c r="BA163" s="327">
        <v>1353000</v>
      </c>
      <c r="BB163" s="133">
        <v>0</v>
      </c>
      <c r="BC163" s="326">
        <v>0</v>
      </c>
      <c r="BD163" s="326">
        <v>1499590.0447580288</v>
      </c>
      <c r="BE163" s="327">
        <v>1373500.91</v>
      </c>
      <c r="BF163" s="133">
        <v>1243000</v>
      </c>
      <c r="BG163" s="133">
        <v>1369089.1347580289</v>
      </c>
      <c r="BH163" s="133">
        <v>3339.2417920927533</v>
      </c>
      <c r="BI163" s="133">
        <v>3179.0392694915254</v>
      </c>
      <c r="BJ163" s="328">
        <v>5.0393376432513098E-2</v>
      </c>
      <c r="BK163" s="328">
        <v>-1.1941154007396584E-2</v>
      </c>
      <c r="BL163" s="133">
        <v>-15564.172980149531</v>
      </c>
      <c r="BM163" s="133">
        <v>1484025.8717778793</v>
      </c>
      <c r="BN163" s="133">
        <v>3569.5730775070228</v>
      </c>
      <c r="BO163" s="133" t="s">
        <v>1228</v>
      </c>
      <c r="BP163" s="133">
        <v>3619.5752970192179</v>
      </c>
      <c r="BQ163" s="328">
        <v>4.1584836910082856E-2</v>
      </c>
      <c r="BR163" s="133">
        <v>0</v>
      </c>
      <c r="BS163" s="133">
        <v>1484025.8717778793</v>
      </c>
      <c r="BT163" s="133">
        <v>0</v>
      </c>
      <c r="BU163" s="133">
        <v>1484025.8717778793</v>
      </c>
      <c r="BV163" s="133"/>
      <c r="BW163" s="133">
        <v>0</v>
      </c>
      <c r="BX163" s="133">
        <v>0</v>
      </c>
    </row>
    <row r="164" spans="1:76" x14ac:dyDescent="0.25">
      <c r="A164" s="302">
        <v>164</v>
      </c>
      <c r="B164" s="302">
        <v>61</v>
      </c>
      <c r="C164" s="324">
        <v>9352014</v>
      </c>
      <c r="D164" s="324" t="s">
        <v>559</v>
      </c>
      <c r="E164" s="325">
        <v>1074077</v>
      </c>
      <c r="F164" s="133">
        <v>0</v>
      </c>
      <c r="G164" s="133">
        <v>0</v>
      </c>
      <c r="H164" s="133">
        <v>67320</v>
      </c>
      <c r="I164" s="133">
        <v>0</v>
      </c>
      <c r="J164" s="133">
        <v>113559.08108108107</v>
      </c>
      <c r="K164" s="133">
        <v>0</v>
      </c>
      <c r="L164" s="133">
        <v>17400.000000000033</v>
      </c>
      <c r="M164" s="133">
        <v>1440.0000000000011</v>
      </c>
      <c r="N164" s="133">
        <v>19800.000000000051</v>
      </c>
      <c r="O164" s="133">
        <v>51870</v>
      </c>
      <c r="P164" s="133">
        <v>37379.999999999985</v>
      </c>
      <c r="Q164" s="133">
        <v>2874.9999999999909</v>
      </c>
      <c r="R164" s="133">
        <v>0</v>
      </c>
      <c r="S164" s="133">
        <v>0</v>
      </c>
      <c r="T164" s="133">
        <v>0</v>
      </c>
      <c r="U164" s="133">
        <v>0</v>
      </c>
      <c r="V164" s="133">
        <v>0</v>
      </c>
      <c r="W164" s="133">
        <v>0</v>
      </c>
      <c r="X164" s="133">
        <v>8491.2951807228965</v>
      </c>
      <c r="Y164" s="133">
        <v>0</v>
      </c>
      <c r="Z164" s="133">
        <v>0</v>
      </c>
      <c r="AA164" s="133">
        <v>114920.18004254003</v>
      </c>
      <c r="AB164" s="133">
        <v>0</v>
      </c>
      <c r="AC164" s="133">
        <v>0</v>
      </c>
      <c r="AD164" s="133">
        <v>0</v>
      </c>
      <c r="AE164" s="133">
        <v>110000</v>
      </c>
      <c r="AF164" s="133">
        <v>0</v>
      </c>
      <c r="AG164" s="133">
        <v>0</v>
      </c>
      <c r="AH164" s="133">
        <v>0</v>
      </c>
      <c r="AI164" s="133">
        <v>12098.89</v>
      </c>
      <c r="AJ164" s="133">
        <v>0</v>
      </c>
      <c r="AK164" s="133">
        <v>0</v>
      </c>
      <c r="AL164" s="133">
        <v>0</v>
      </c>
      <c r="AM164" s="133">
        <v>0</v>
      </c>
      <c r="AN164" s="133">
        <v>0</v>
      </c>
      <c r="AO164" s="133">
        <v>0</v>
      </c>
      <c r="AP164" s="133">
        <v>0</v>
      </c>
      <c r="AQ164" s="133">
        <v>0</v>
      </c>
      <c r="AR164" s="133">
        <v>1074077</v>
      </c>
      <c r="AS164" s="133">
        <v>435055.55630434409</v>
      </c>
      <c r="AT164" s="326">
        <v>122098.89</v>
      </c>
      <c r="AU164" s="133">
        <v>280741.22058308061</v>
      </c>
      <c r="AV164" s="133">
        <v>1631231.4463043439</v>
      </c>
      <c r="AW164" s="133">
        <v>1631231.4463043439</v>
      </c>
      <c r="AX164" s="133">
        <v>0</v>
      </c>
      <c r="AY164" s="133">
        <v>1619132.556304344</v>
      </c>
      <c r="AZ164" s="327">
        <v>3300</v>
      </c>
      <c r="BA164" s="327">
        <v>1290300</v>
      </c>
      <c r="BB164" s="133">
        <v>0</v>
      </c>
      <c r="BC164" s="326">
        <v>0</v>
      </c>
      <c r="BD164" s="326">
        <v>1631231.4463043439</v>
      </c>
      <c r="BE164" s="327">
        <v>1302398.8899999999</v>
      </c>
      <c r="BF164" s="133">
        <v>1180300</v>
      </c>
      <c r="BG164" s="133">
        <v>1509132.556304344</v>
      </c>
      <c r="BH164" s="133">
        <v>3859.6740570443581</v>
      </c>
      <c r="BI164" s="133">
        <v>4065.436697790055</v>
      </c>
      <c r="BJ164" s="328">
        <v>-5.0612678548788655E-2</v>
      </c>
      <c r="BK164" s="328">
        <v>3.5612678548788655E-2</v>
      </c>
      <c r="BL164" s="133">
        <v>56609.406299028815</v>
      </c>
      <c r="BM164" s="133">
        <v>1687840.8526033727</v>
      </c>
      <c r="BN164" s="133">
        <v>4285.7850705968613</v>
      </c>
      <c r="BO164" s="133" t="s">
        <v>1228</v>
      </c>
      <c r="BP164" s="133">
        <v>4316.7285232822833</v>
      </c>
      <c r="BQ164" s="328">
        <v>-1.6141150099783674E-2</v>
      </c>
      <c r="BR164" s="133">
        <v>0</v>
      </c>
      <c r="BS164" s="133">
        <v>1687840.8526033727</v>
      </c>
      <c r="BT164" s="133">
        <v>0</v>
      </c>
      <c r="BU164" s="133">
        <v>1687840.8526033727</v>
      </c>
      <c r="BV164" s="133"/>
      <c r="BW164" s="133">
        <v>0</v>
      </c>
      <c r="BX164" s="133">
        <v>0</v>
      </c>
    </row>
    <row r="165" spans="1:76" x14ac:dyDescent="0.25">
      <c r="A165" s="302">
        <v>165</v>
      </c>
      <c r="B165" s="302">
        <v>292</v>
      </c>
      <c r="C165" s="324">
        <v>9352017</v>
      </c>
      <c r="D165" s="324" t="s">
        <v>291</v>
      </c>
      <c r="E165" s="325">
        <v>1763574</v>
      </c>
      <c r="F165" s="133">
        <v>0</v>
      </c>
      <c r="G165" s="133">
        <v>0</v>
      </c>
      <c r="H165" s="133">
        <v>21560</v>
      </c>
      <c r="I165" s="133">
        <v>0</v>
      </c>
      <c r="J165" s="133">
        <v>43401.978361669244</v>
      </c>
      <c r="K165" s="133">
        <v>0</v>
      </c>
      <c r="L165" s="133">
        <v>6430.046948356814</v>
      </c>
      <c r="M165" s="133">
        <v>2893.5211267605637</v>
      </c>
      <c r="N165" s="133">
        <v>3978.5915492957661</v>
      </c>
      <c r="O165" s="133">
        <v>3134.647887323953</v>
      </c>
      <c r="P165" s="133">
        <v>0</v>
      </c>
      <c r="Q165" s="133">
        <v>0</v>
      </c>
      <c r="R165" s="133">
        <v>0</v>
      </c>
      <c r="S165" s="133">
        <v>0</v>
      </c>
      <c r="T165" s="133">
        <v>0</v>
      </c>
      <c r="U165" s="133">
        <v>0</v>
      </c>
      <c r="V165" s="133">
        <v>0</v>
      </c>
      <c r="W165" s="133">
        <v>0</v>
      </c>
      <c r="X165" s="133">
        <v>24337.217235188495</v>
      </c>
      <c r="Y165" s="133">
        <v>0</v>
      </c>
      <c r="Z165" s="133">
        <v>0</v>
      </c>
      <c r="AA165" s="133">
        <v>154527.79812402689</v>
      </c>
      <c r="AB165" s="133">
        <v>0</v>
      </c>
      <c r="AC165" s="133">
        <v>0</v>
      </c>
      <c r="AD165" s="133">
        <v>0</v>
      </c>
      <c r="AE165" s="133">
        <v>110000</v>
      </c>
      <c r="AF165" s="133">
        <v>0</v>
      </c>
      <c r="AG165" s="133">
        <v>0</v>
      </c>
      <c r="AH165" s="133">
        <v>0</v>
      </c>
      <c r="AI165" s="133">
        <v>9712.1</v>
      </c>
      <c r="AJ165" s="133">
        <v>0</v>
      </c>
      <c r="AK165" s="133">
        <v>0</v>
      </c>
      <c r="AL165" s="133">
        <v>0</v>
      </c>
      <c r="AM165" s="133">
        <v>0</v>
      </c>
      <c r="AN165" s="133">
        <v>0</v>
      </c>
      <c r="AO165" s="133">
        <v>0</v>
      </c>
      <c r="AP165" s="133">
        <v>0</v>
      </c>
      <c r="AQ165" s="133">
        <v>0</v>
      </c>
      <c r="AR165" s="133">
        <v>1763574</v>
      </c>
      <c r="AS165" s="133">
        <v>260263.80123262171</v>
      </c>
      <c r="AT165" s="326">
        <v>119712.1</v>
      </c>
      <c r="AU165" s="133">
        <v>205226.19106073005</v>
      </c>
      <c r="AV165" s="133">
        <v>2143549.9012326216</v>
      </c>
      <c r="AW165" s="133">
        <v>2143549.9012326216</v>
      </c>
      <c r="AX165" s="133">
        <v>0</v>
      </c>
      <c r="AY165" s="133">
        <v>2133837.8012326215</v>
      </c>
      <c r="AZ165" s="327">
        <v>3300</v>
      </c>
      <c r="BA165" s="327">
        <v>2118600</v>
      </c>
      <c r="BB165" s="133">
        <v>0</v>
      </c>
      <c r="BC165" s="326">
        <v>0</v>
      </c>
      <c r="BD165" s="326">
        <v>2143549.9012326216</v>
      </c>
      <c r="BE165" s="327">
        <v>2128312.1</v>
      </c>
      <c r="BF165" s="133">
        <v>2008600</v>
      </c>
      <c r="BG165" s="133">
        <v>2023837.8012326215</v>
      </c>
      <c r="BH165" s="133">
        <v>3152.3953290227751</v>
      </c>
      <c r="BI165" s="133">
        <v>3085.1398545016082</v>
      </c>
      <c r="BJ165" s="328">
        <v>2.1799813847347201E-2</v>
      </c>
      <c r="BK165" s="328">
        <v>-5.1656577294907757E-3</v>
      </c>
      <c r="BL165" s="133">
        <v>-10231.410536090352</v>
      </c>
      <c r="BM165" s="133">
        <v>2133318.4906965313</v>
      </c>
      <c r="BN165" s="133">
        <v>3307.798116349737</v>
      </c>
      <c r="BO165" s="133" t="s">
        <v>1228</v>
      </c>
      <c r="BP165" s="133">
        <v>3322.9259979696749</v>
      </c>
      <c r="BQ165" s="328">
        <v>1.5067819863472609E-2</v>
      </c>
      <c r="BR165" s="133">
        <v>0</v>
      </c>
      <c r="BS165" s="133">
        <v>2133318.4906965313</v>
      </c>
      <c r="BT165" s="133">
        <v>0</v>
      </c>
      <c r="BU165" s="133">
        <v>2133318.4906965313</v>
      </c>
      <c r="BV165" s="133"/>
      <c r="BW165" s="133">
        <v>0</v>
      </c>
      <c r="BX165" s="133">
        <v>0</v>
      </c>
    </row>
    <row r="166" spans="1:76" x14ac:dyDescent="0.25">
      <c r="A166" s="302">
        <v>166</v>
      </c>
      <c r="B166" s="302">
        <v>484</v>
      </c>
      <c r="C166" s="324">
        <v>9352022</v>
      </c>
      <c r="D166" s="324" t="s">
        <v>400</v>
      </c>
      <c r="E166" s="325">
        <v>684003</v>
      </c>
      <c r="F166" s="133">
        <v>0</v>
      </c>
      <c r="G166" s="133">
        <v>0</v>
      </c>
      <c r="H166" s="133">
        <v>14520.000000000031</v>
      </c>
      <c r="I166" s="133">
        <v>0</v>
      </c>
      <c r="J166" s="133">
        <v>37380.995850622407</v>
      </c>
      <c r="K166" s="133">
        <v>0</v>
      </c>
      <c r="L166" s="133">
        <v>6600.0000000000146</v>
      </c>
      <c r="M166" s="133">
        <v>0</v>
      </c>
      <c r="N166" s="133">
        <v>0</v>
      </c>
      <c r="O166" s="133">
        <v>0</v>
      </c>
      <c r="P166" s="133">
        <v>0</v>
      </c>
      <c r="Q166" s="133">
        <v>0</v>
      </c>
      <c r="R166" s="133">
        <v>0</v>
      </c>
      <c r="S166" s="133">
        <v>0</v>
      </c>
      <c r="T166" s="133">
        <v>0</v>
      </c>
      <c r="U166" s="133">
        <v>0</v>
      </c>
      <c r="V166" s="133">
        <v>0</v>
      </c>
      <c r="W166" s="133">
        <v>0</v>
      </c>
      <c r="X166" s="133">
        <v>26349.657534246639</v>
      </c>
      <c r="Y166" s="133">
        <v>0</v>
      </c>
      <c r="Z166" s="133">
        <v>0</v>
      </c>
      <c r="AA166" s="133">
        <v>69571.916630136941</v>
      </c>
      <c r="AB166" s="133">
        <v>0</v>
      </c>
      <c r="AC166" s="133">
        <v>0</v>
      </c>
      <c r="AD166" s="133">
        <v>0</v>
      </c>
      <c r="AE166" s="133">
        <v>110000</v>
      </c>
      <c r="AF166" s="133">
        <v>0</v>
      </c>
      <c r="AG166" s="133">
        <v>0</v>
      </c>
      <c r="AH166" s="133">
        <v>0</v>
      </c>
      <c r="AI166" s="133">
        <v>4378.92</v>
      </c>
      <c r="AJ166" s="133">
        <v>0</v>
      </c>
      <c r="AK166" s="133">
        <v>0</v>
      </c>
      <c r="AL166" s="133">
        <v>0</v>
      </c>
      <c r="AM166" s="133">
        <v>0</v>
      </c>
      <c r="AN166" s="133">
        <v>0</v>
      </c>
      <c r="AO166" s="133">
        <v>0</v>
      </c>
      <c r="AP166" s="133">
        <v>0</v>
      </c>
      <c r="AQ166" s="133">
        <v>0</v>
      </c>
      <c r="AR166" s="133">
        <v>684003</v>
      </c>
      <c r="AS166" s="133">
        <v>154422.57001500603</v>
      </c>
      <c r="AT166" s="326">
        <v>114378.92</v>
      </c>
      <c r="AU166" s="133">
        <v>108821.41455544817</v>
      </c>
      <c r="AV166" s="133">
        <v>952804.49001500604</v>
      </c>
      <c r="AW166" s="133">
        <v>952804.49001500604</v>
      </c>
      <c r="AX166" s="133">
        <v>0</v>
      </c>
      <c r="AY166" s="133">
        <v>948425.570015006</v>
      </c>
      <c r="AZ166" s="327">
        <v>3300</v>
      </c>
      <c r="BA166" s="327">
        <v>821700</v>
      </c>
      <c r="BB166" s="133">
        <v>0</v>
      </c>
      <c r="BC166" s="326">
        <v>0</v>
      </c>
      <c r="BD166" s="326">
        <v>952804.49001500604</v>
      </c>
      <c r="BE166" s="327">
        <v>826078.92</v>
      </c>
      <c r="BF166" s="133">
        <v>711700</v>
      </c>
      <c r="BG166" s="133">
        <v>838425.570015006</v>
      </c>
      <c r="BH166" s="133">
        <v>3367.1709639156866</v>
      </c>
      <c r="BI166" s="133">
        <v>3130.0463675324672</v>
      </c>
      <c r="BJ166" s="328">
        <v>7.5757534726283798E-2</v>
      </c>
      <c r="BK166" s="328">
        <v>-1.7951414519698537E-2</v>
      </c>
      <c r="BL166" s="133">
        <v>-13991.001192553547</v>
      </c>
      <c r="BM166" s="133">
        <v>938813.48882245249</v>
      </c>
      <c r="BN166" s="133">
        <v>3752.7492723793271</v>
      </c>
      <c r="BO166" s="133" t="s">
        <v>1228</v>
      </c>
      <c r="BP166" s="133">
        <v>3770.3352964757128</v>
      </c>
      <c r="BQ166" s="328">
        <v>2.6034991085100767E-2</v>
      </c>
      <c r="BR166" s="133">
        <v>0</v>
      </c>
      <c r="BS166" s="133">
        <v>938813.48882245249</v>
      </c>
      <c r="BT166" s="133">
        <v>0</v>
      </c>
      <c r="BU166" s="133">
        <v>938813.48882245249</v>
      </c>
      <c r="BV166" s="133"/>
      <c r="BW166" s="133">
        <v>-8145.5000000003492</v>
      </c>
      <c r="BX166" s="133">
        <v>7704.630000000001</v>
      </c>
    </row>
    <row r="167" spans="1:76" x14ac:dyDescent="0.25">
      <c r="A167" s="302">
        <v>167</v>
      </c>
      <c r="B167" s="302">
        <v>77</v>
      </c>
      <c r="C167" s="324">
        <v>9352025</v>
      </c>
      <c r="D167" s="324" t="s">
        <v>195</v>
      </c>
      <c r="E167" s="325">
        <v>835088</v>
      </c>
      <c r="F167" s="133">
        <v>0</v>
      </c>
      <c r="G167" s="133">
        <v>0</v>
      </c>
      <c r="H167" s="133">
        <v>22440.000000000022</v>
      </c>
      <c r="I167" s="133">
        <v>0</v>
      </c>
      <c r="J167" s="133">
        <v>38500.065146579807</v>
      </c>
      <c r="K167" s="133">
        <v>0</v>
      </c>
      <c r="L167" s="133">
        <v>4799.9999999999982</v>
      </c>
      <c r="M167" s="133">
        <v>240.00000000000026</v>
      </c>
      <c r="N167" s="133">
        <v>32760.000000000015</v>
      </c>
      <c r="O167" s="133">
        <v>1559.9999999999993</v>
      </c>
      <c r="P167" s="133">
        <v>2099.9999999999959</v>
      </c>
      <c r="Q167" s="133">
        <v>0</v>
      </c>
      <c r="R167" s="133">
        <v>0</v>
      </c>
      <c r="S167" s="133">
        <v>0</v>
      </c>
      <c r="T167" s="133">
        <v>0</v>
      </c>
      <c r="U167" s="133">
        <v>0</v>
      </c>
      <c r="V167" s="133">
        <v>0</v>
      </c>
      <c r="W167" s="133">
        <v>0</v>
      </c>
      <c r="X167" s="133">
        <v>599.84674329501877</v>
      </c>
      <c r="Y167" s="133">
        <v>0</v>
      </c>
      <c r="Z167" s="133">
        <v>0</v>
      </c>
      <c r="AA167" s="133">
        <v>76717.19723718043</v>
      </c>
      <c r="AB167" s="133">
        <v>0</v>
      </c>
      <c r="AC167" s="133">
        <v>0</v>
      </c>
      <c r="AD167" s="133">
        <v>0</v>
      </c>
      <c r="AE167" s="133">
        <v>110000</v>
      </c>
      <c r="AF167" s="133">
        <v>0</v>
      </c>
      <c r="AG167" s="133">
        <v>0</v>
      </c>
      <c r="AH167" s="133">
        <v>0</v>
      </c>
      <c r="AI167" s="133">
        <v>7888</v>
      </c>
      <c r="AJ167" s="133">
        <v>0</v>
      </c>
      <c r="AK167" s="133">
        <v>0</v>
      </c>
      <c r="AL167" s="133">
        <v>0</v>
      </c>
      <c r="AM167" s="133">
        <v>0</v>
      </c>
      <c r="AN167" s="133">
        <v>0</v>
      </c>
      <c r="AO167" s="133">
        <v>0</v>
      </c>
      <c r="AP167" s="133">
        <v>0</v>
      </c>
      <c r="AQ167" s="133">
        <v>0</v>
      </c>
      <c r="AR167" s="133">
        <v>835088</v>
      </c>
      <c r="AS167" s="133">
        <v>179717.10912705527</v>
      </c>
      <c r="AT167" s="326">
        <v>117888</v>
      </c>
      <c r="AU167" s="133">
        <v>137916.22981047037</v>
      </c>
      <c r="AV167" s="133">
        <v>1132693.1091270554</v>
      </c>
      <c r="AW167" s="133">
        <v>1132693.1091270552</v>
      </c>
      <c r="AX167" s="133">
        <v>0</v>
      </c>
      <c r="AY167" s="133">
        <v>1124805.1091270554</v>
      </c>
      <c r="AZ167" s="327">
        <v>3300</v>
      </c>
      <c r="BA167" s="327">
        <v>1003200</v>
      </c>
      <c r="BB167" s="133">
        <v>0</v>
      </c>
      <c r="BC167" s="326">
        <v>0</v>
      </c>
      <c r="BD167" s="326">
        <v>1132693.1091270554</v>
      </c>
      <c r="BE167" s="327">
        <v>1011088</v>
      </c>
      <c r="BF167" s="133">
        <v>893200</v>
      </c>
      <c r="BG167" s="133">
        <v>1014805.1091270554</v>
      </c>
      <c r="BH167" s="133">
        <v>3338.1747010758399</v>
      </c>
      <c r="BI167" s="133">
        <v>3407.7919918831171</v>
      </c>
      <c r="BJ167" s="328">
        <v>-2.0428855685175568E-2</v>
      </c>
      <c r="BK167" s="328">
        <v>5.4288556851755689E-3</v>
      </c>
      <c r="BL167" s="133">
        <v>5624.1249224252533</v>
      </c>
      <c r="BM167" s="133">
        <v>1138317.2340494806</v>
      </c>
      <c r="BN167" s="133">
        <v>3718.5172172680286</v>
      </c>
      <c r="BO167" s="133" t="s">
        <v>1228</v>
      </c>
      <c r="BP167" s="133">
        <v>3744.4645856890811</v>
      </c>
      <c r="BQ167" s="328">
        <v>-1.0265801508311134E-2</v>
      </c>
      <c r="BR167" s="133">
        <v>0</v>
      </c>
      <c r="BS167" s="133">
        <v>1138317.2340494806</v>
      </c>
      <c r="BT167" s="133">
        <v>0</v>
      </c>
      <c r="BU167" s="133">
        <v>1138317.2340494806</v>
      </c>
      <c r="BV167" s="133"/>
      <c r="BW167" s="133">
        <v>0</v>
      </c>
      <c r="BX167" s="133">
        <v>0</v>
      </c>
    </row>
    <row r="168" spans="1:76" x14ac:dyDescent="0.25">
      <c r="A168" s="302">
        <v>168</v>
      </c>
      <c r="B168" s="302">
        <v>267</v>
      </c>
      <c r="C168" s="324">
        <v>9352027</v>
      </c>
      <c r="D168" s="324" t="s">
        <v>1301</v>
      </c>
      <c r="E168" s="325">
        <v>1464151</v>
      </c>
      <c r="F168" s="133">
        <v>0</v>
      </c>
      <c r="G168" s="133">
        <v>0</v>
      </c>
      <c r="H168" s="133">
        <v>43999.999999999891</v>
      </c>
      <c r="I168" s="133">
        <v>0</v>
      </c>
      <c r="J168" s="133">
        <v>109022.72727272728</v>
      </c>
      <c r="K168" s="133">
        <v>0</v>
      </c>
      <c r="L168" s="133">
        <v>2204.1353383458636</v>
      </c>
      <c r="M168" s="133">
        <v>35346.315789473658</v>
      </c>
      <c r="N168" s="133">
        <v>40756.466165413534</v>
      </c>
      <c r="O168" s="133">
        <v>63298.759398496295</v>
      </c>
      <c r="P168" s="133">
        <v>7153.4210526315765</v>
      </c>
      <c r="Q168" s="133">
        <v>1728.2424812030067</v>
      </c>
      <c r="R168" s="133">
        <v>0</v>
      </c>
      <c r="S168" s="133">
        <v>0</v>
      </c>
      <c r="T168" s="133">
        <v>0</v>
      </c>
      <c r="U168" s="133">
        <v>0</v>
      </c>
      <c r="V168" s="133">
        <v>0</v>
      </c>
      <c r="W168" s="133">
        <v>0</v>
      </c>
      <c r="X168" s="133">
        <v>100882.77777777791</v>
      </c>
      <c r="Y168" s="133">
        <v>0</v>
      </c>
      <c r="Z168" s="133">
        <v>0</v>
      </c>
      <c r="AA168" s="133">
        <v>174826.6958620802</v>
      </c>
      <c r="AB168" s="133">
        <v>0</v>
      </c>
      <c r="AC168" s="133">
        <v>0</v>
      </c>
      <c r="AD168" s="133">
        <v>0</v>
      </c>
      <c r="AE168" s="133">
        <v>110000</v>
      </c>
      <c r="AF168" s="133">
        <v>0</v>
      </c>
      <c r="AG168" s="133">
        <v>0</v>
      </c>
      <c r="AH168" s="133">
        <v>0</v>
      </c>
      <c r="AI168" s="133">
        <v>9132.52</v>
      </c>
      <c r="AJ168" s="133">
        <v>0</v>
      </c>
      <c r="AK168" s="133">
        <v>0</v>
      </c>
      <c r="AL168" s="133">
        <v>0</v>
      </c>
      <c r="AM168" s="133">
        <v>0</v>
      </c>
      <c r="AN168" s="133">
        <v>0</v>
      </c>
      <c r="AO168" s="133">
        <v>0</v>
      </c>
      <c r="AP168" s="133">
        <v>0</v>
      </c>
      <c r="AQ168" s="133">
        <v>0</v>
      </c>
      <c r="AR168" s="133">
        <v>1464151</v>
      </c>
      <c r="AS168" s="133">
        <v>579219.54113814922</v>
      </c>
      <c r="AT168" s="326">
        <v>119132.52</v>
      </c>
      <c r="AU168" s="133">
        <v>336580.72961122578</v>
      </c>
      <c r="AV168" s="133">
        <v>2162503.0611381494</v>
      </c>
      <c r="AW168" s="133">
        <v>2162503.0611381494</v>
      </c>
      <c r="AX168" s="133">
        <v>0</v>
      </c>
      <c r="AY168" s="133">
        <v>2153370.5411381493</v>
      </c>
      <c r="AZ168" s="327">
        <v>3300</v>
      </c>
      <c r="BA168" s="327">
        <v>1758900</v>
      </c>
      <c r="BB168" s="133">
        <v>0</v>
      </c>
      <c r="BC168" s="326">
        <v>0</v>
      </c>
      <c r="BD168" s="326">
        <v>2162503.0611381494</v>
      </c>
      <c r="BE168" s="327">
        <v>1768032.52</v>
      </c>
      <c r="BF168" s="133">
        <v>1648900</v>
      </c>
      <c r="BG168" s="133">
        <v>2043370.5411381493</v>
      </c>
      <c r="BH168" s="133">
        <v>3833.7158370321749</v>
      </c>
      <c r="BI168" s="133">
        <v>4187.4571940839705</v>
      </c>
      <c r="BJ168" s="328">
        <v>-8.4476411496590464E-2</v>
      </c>
      <c r="BK168" s="328">
        <v>6.9476411496590465E-2</v>
      </c>
      <c r="BL168" s="133">
        <v>155065.42304190568</v>
      </c>
      <c r="BM168" s="133">
        <v>2317568.4841800551</v>
      </c>
      <c r="BN168" s="133">
        <v>4331.0243230395026</v>
      </c>
      <c r="BO168" s="133" t="s">
        <v>1228</v>
      </c>
      <c r="BP168" s="133">
        <v>4348.1585069044186</v>
      </c>
      <c r="BQ168" s="328">
        <v>-1.2720432678102966E-2</v>
      </c>
      <c r="BR168" s="133">
        <v>0</v>
      </c>
      <c r="BS168" s="133">
        <v>2317568.4841800551</v>
      </c>
      <c r="BT168" s="133">
        <v>0</v>
      </c>
      <c r="BU168" s="133">
        <v>2317568.4841800551</v>
      </c>
      <c r="BV168" s="133"/>
      <c r="BW168" s="133">
        <v>0</v>
      </c>
      <c r="BX168" s="133">
        <v>0</v>
      </c>
    </row>
    <row r="169" spans="1:76" x14ac:dyDescent="0.25">
      <c r="A169" s="302">
        <v>169</v>
      </c>
      <c r="B169" s="302">
        <v>423</v>
      </c>
      <c r="C169" s="324">
        <v>9352029</v>
      </c>
      <c r="D169" s="324" t="s">
        <v>354</v>
      </c>
      <c r="E169" s="325">
        <v>626316</v>
      </c>
      <c r="F169" s="133">
        <v>0</v>
      </c>
      <c r="G169" s="133">
        <v>0</v>
      </c>
      <c r="H169" s="133">
        <v>17599.999999999993</v>
      </c>
      <c r="I169" s="133">
        <v>0</v>
      </c>
      <c r="J169" s="133">
        <v>38440.180995475115</v>
      </c>
      <c r="K169" s="133">
        <v>0</v>
      </c>
      <c r="L169" s="133">
        <v>22096.916299559478</v>
      </c>
      <c r="M169" s="133">
        <v>964.22907488986573</v>
      </c>
      <c r="N169" s="133">
        <v>9762.8193832599081</v>
      </c>
      <c r="O169" s="133">
        <v>0</v>
      </c>
      <c r="P169" s="133">
        <v>0</v>
      </c>
      <c r="Q169" s="133">
        <v>0</v>
      </c>
      <c r="R169" s="133">
        <v>0</v>
      </c>
      <c r="S169" s="133">
        <v>0</v>
      </c>
      <c r="T169" s="133">
        <v>0</v>
      </c>
      <c r="U169" s="133">
        <v>0</v>
      </c>
      <c r="V169" s="133">
        <v>0</v>
      </c>
      <c r="W169" s="133">
        <v>0</v>
      </c>
      <c r="X169" s="133">
        <v>8295.9782608695677</v>
      </c>
      <c r="Y169" s="133">
        <v>0</v>
      </c>
      <c r="Z169" s="133">
        <v>0</v>
      </c>
      <c r="AA169" s="133">
        <v>64676.061910112352</v>
      </c>
      <c r="AB169" s="133">
        <v>0</v>
      </c>
      <c r="AC169" s="133">
        <v>0</v>
      </c>
      <c r="AD169" s="133">
        <v>0</v>
      </c>
      <c r="AE169" s="133">
        <v>110000</v>
      </c>
      <c r="AF169" s="133">
        <v>0</v>
      </c>
      <c r="AG169" s="133">
        <v>0</v>
      </c>
      <c r="AH169" s="133">
        <v>0</v>
      </c>
      <c r="AI169" s="133">
        <v>3151.48</v>
      </c>
      <c r="AJ169" s="133">
        <v>0</v>
      </c>
      <c r="AK169" s="133">
        <v>0</v>
      </c>
      <c r="AL169" s="133">
        <v>0</v>
      </c>
      <c r="AM169" s="133">
        <v>0</v>
      </c>
      <c r="AN169" s="133">
        <v>0</v>
      </c>
      <c r="AO169" s="133">
        <v>0</v>
      </c>
      <c r="AP169" s="133">
        <v>0</v>
      </c>
      <c r="AQ169" s="133">
        <v>0</v>
      </c>
      <c r="AR169" s="133">
        <v>626316</v>
      </c>
      <c r="AS169" s="133">
        <v>161836.18592416629</v>
      </c>
      <c r="AT169" s="326">
        <v>113151.48</v>
      </c>
      <c r="AU169" s="133">
        <v>119107.13478670453</v>
      </c>
      <c r="AV169" s="133">
        <v>901303.66592416633</v>
      </c>
      <c r="AW169" s="133">
        <v>901303.66592416633</v>
      </c>
      <c r="AX169" s="133">
        <v>0</v>
      </c>
      <c r="AY169" s="133">
        <v>898152.18592416635</v>
      </c>
      <c r="AZ169" s="327">
        <v>3300</v>
      </c>
      <c r="BA169" s="327">
        <v>752400</v>
      </c>
      <c r="BB169" s="133">
        <v>0</v>
      </c>
      <c r="BC169" s="326">
        <v>0</v>
      </c>
      <c r="BD169" s="326">
        <v>901303.66592416633</v>
      </c>
      <c r="BE169" s="327">
        <v>755551.48</v>
      </c>
      <c r="BF169" s="133">
        <v>642400</v>
      </c>
      <c r="BG169" s="133">
        <v>788152.18592416635</v>
      </c>
      <c r="BH169" s="133">
        <v>3456.8078330007297</v>
      </c>
      <c r="BI169" s="133">
        <v>3386.6895324561406</v>
      </c>
      <c r="BJ169" s="328">
        <v>2.0704082813796341E-2</v>
      </c>
      <c r="BK169" s="328">
        <v>-4.9060146186578049E-3</v>
      </c>
      <c r="BL169" s="133">
        <v>-3788.253824959424</v>
      </c>
      <c r="BM169" s="133">
        <v>897515.41209920694</v>
      </c>
      <c r="BN169" s="133">
        <v>3922.6488249965219</v>
      </c>
      <c r="BO169" s="133" t="s">
        <v>1228</v>
      </c>
      <c r="BP169" s="133">
        <v>3936.471105698276</v>
      </c>
      <c r="BQ169" s="328">
        <v>1.4804308834726054E-2</v>
      </c>
      <c r="BR169" s="133">
        <v>0</v>
      </c>
      <c r="BS169" s="133">
        <v>897515.41209920694</v>
      </c>
      <c r="BT169" s="133">
        <v>0</v>
      </c>
      <c r="BU169" s="133">
        <v>897515.41209920694</v>
      </c>
      <c r="BV169" s="133"/>
      <c r="BW169" s="133">
        <v>0</v>
      </c>
      <c r="BX169" s="133">
        <v>0</v>
      </c>
    </row>
    <row r="170" spans="1:76" x14ac:dyDescent="0.25">
      <c r="A170" s="302">
        <v>170</v>
      </c>
      <c r="B170" s="302">
        <v>521</v>
      </c>
      <c r="C170" s="324">
        <v>9352030</v>
      </c>
      <c r="D170" s="324" t="s">
        <v>425</v>
      </c>
      <c r="E170" s="325">
        <v>466990</v>
      </c>
      <c r="F170" s="133">
        <v>0</v>
      </c>
      <c r="G170" s="133">
        <v>0</v>
      </c>
      <c r="H170" s="133">
        <v>3080.0000000000005</v>
      </c>
      <c r="I170" s="133">
        <v>0</v>
      </c>
      <c r="J170" s="133">
        <v>8568</v>
      </c>
      <c r="K170" s="133">
        <v>0</v>
      </c>
      <c r="L170" s="133">
        <v>0</v>
      </c>
      <c r="M170" s="133">
        <v>0</v>
      </c>
      <c r="N170" s="133">
        <v>0</v>
      </c>
      <c r="O170" s="133">
        <v>0</v>
      </c>
      <c r="P170" s="133">
        <v>0</v>
      </c>
      <c r="Q170" s="133">
        <v>0</v>
      </c>
      <c r="R170" s="133">
        <v>0</v>
      </c>
      <c r="S170" s="133">
        <v>0</v>
      </c>
      <c r="T170" s="133">
        <v>0</v>
      </c>
      <c r="U170" s="133">
        <v>0</v>
      </c>
      <c r="V170" s="133">
        <v>0</v>
      </c>
      <c r="W170" s="133">
        <v>0</v>
      </c>
      <c r="X170" s="133">
        <v>620.92198581560251</v>
      </c>
      <c r="Y170" s="133">
        <v>0</v>
      </c>
      <c r="Z170" s="133">
        <v>0</v>
      </c>
      <c r="AA170" s="133">
        <v>48862.988307722662</v>
      </c>
      <c r="AB170" s="133">
        <v>0</v>
      </c>
      <c r="AC170" s="133">
        <v>0</v>
      </c>
      <c r="AD170" s="133">
        <v>0</v>
      </c>
      <c r="AE170" s="133">
        <v>110000</v>
      </c>
      <c r="AF170" s="133">
        <v>0</v>
      </c>
      <c r="AG170" s="133">
        <v>0</v>
      </c>
      <c r="AH170" s="133">
        <v>0</v>
      </c>
      <c r="AI170" s="133">
        <v>2196.61</v>
      </c>
      <c r="AJ170" s="133">
        <v>0</v>
      </c>
      <c r="AK170" s="133">
        <v>0</v>
      </c>
      <c r="AL170" s="133">
        <v>0</v>
      </c>
      <c r="AM170" s="133">
        <v>0</v>
      </c>
      <c r="AN170" s="133">
        <v>0</v>
      </c>
      <c r="AO170" s="133">
        <v>0</v>
      </c>
      <c r="AP170" s="133">
        <v>0</v>
      </c>
      <c r="AQ170" s="133">
        <v>0</v>
      </c>
      <c r="AR170" s="133">
        <v>466990</v>
      </c>
      <c r="AS170" s="133">
        <v>61131.910293538269</v>
      </c>
      <c r="AT170" s="326">
        <v>112196.61</v>
      </c>
      <c r="AU170" s="133">
        <v>64685.988307722662</v>
      </c>
      <c r="AV170" s="133">
        <v>640318.52029353823</v>
      </c>
      <c r="AW170" s="133">
        <v>640318.52029353823</v>
      </c>
      <c r="AX170" s="133">
        <v>0</v>
      </c>
      <c r="AY170" s="133">
        <v>638121.91029353824</v>
      </c>
      <c r="AZ170" s="327">
        <v>3300</v>
      </c>
      <c r="BA170" s="327">
        <v>561000</v>
      </c>
      <c r="BB170" s="133">
        <v>0</v>
      </c>
      <c r="BC170" s="326">
        <v>0</v>
      </c>
      <c r="BD170" s="326">
        <v>640318.52029353823</v>
      </c>
      <c r="BE170" s="327">
        <v>563196.61</v>
      </c>
      <c r="BF170" s="133">
        <v>451000</v>
      </c>
      <c r="BG170" s="133">
        <v>528121.91029353824</v>
      </c>
      <c r="BH170" s="133">
        <v>3106.5994723149306</v>
      </c>
      <c r="BI170" s="133">
        <v>3086.2230777777781</v>
      </c>
      <c r="BJ170" s="328">
        <v>6.6023725517030353E-3</v>
      </c>
      <c r="BK170" s="328">
        <v>-1.5644902770044892E-3</v>
      </c>
      <c r="BL170" s="133">
        <v>-820.82221963453458</v>
      </c>
      <c r="BM170" s="133">
        <v>639497.69807390368</v>
      </c>
      <c r="BN170" s="133">
        <v>3748.8299298464922</v>
      </c>
      <c r="BO170" s="133" t="s">
        <v>1228</v>
      </c>
      <c r="BP170" s="133">
        <v>3761.7511651406098</v>
      </c>
      <c r="BQ170" s="328">
        <v>-3.572561923337092E-2</v>
      </c>
      <c r="BR170" s="133">
        <v>0</v>
      </c>
      <c r="BS170" s="133">
        <v>639497.69807390368</v>
      </c>
      <c r="BT170" s="133">
        <v>0</v>
      </c>
      <c r="BU170" s="133">
        <v>639497.69807390368</v>
      </c>
      <c r="BV170" s="133"/>
      <c r="BW170" s="133">
        <v>-9964.5999999996857</v>
      </c>
      <c r="BX170" s="133">
        <v>9852.25</v>
      </c>
    </row>
    <row r="171" spans="1:76" x14ac:dyDescent="0.25">
      <c r="A171" s="302">
        <v>171</v>
      </c>
      <c r="B171" s="302">
        <v>522</v>
      </c>
      <c r="C171" s="324">
        <v>9352031</v>
      </c>
      <c r="D171" s="324" t="s">
        <v>555</v>
      </c>
      <c r="E171" s="325">
        <v>445014</v>
      </c>
      <c r="F171" s="133">
        <v>0</v>
      </c>
      <c r="G171" s="133">
        <v>0</v>
      </c>
      <c r="H171" s="133">
        <v>14080.000000000009</v>
      </c>
      <c r="I171" s="133">
        <v>0</v>
      </c>
      <c r="J171" s="133">
        <v>25603.90243902439</v>
      </c>
      <c r="K171" s="133">
        <v>0</v>
      </c>
      <c r="L171" s="133">
        <v>400.00000000000063</v>
      </c>
      <c r="M171" s="133">
        <v>0</v>
      </c>
      <c r="N171" s="133">
        <v>0</v>
      </c>
      <c r="O171" s="133">
        <v>0</v>
      </c>
      <c r="P171" s="133">
        <v>0</v>
      </c>
      <c r="Q171" s="133">
        <v>0</v>
      </c>
      <c r="R171" s="133">
        <v>0</v>
      </c>
      <c r="S171" s="133">
        <v>0</v>
      </c>
      <c r="T171" s="133">
        <v>0</v>
      </c>
      <c r="U171" s="133">
        <v>0</v>
      </c>
      <c r="V171" s="133">
        <v>0</v>
      </c>
      <c r="W171" s="133">
        <v>0</v>
      </c>
      <c r="X171" s="133">
        <v>2435.912408759124</v>
      </c>
      <c r="Y171" s="133">
        <v>0</v>
      </c>
      <c r="Z171" s="133">
        <v>0</v>
      </c>
      <c r="AA171" s="133">
        <v>38730.94304365792</v>
      </c>
      <c r="AB171" s="133">
        <v>0</v>
      </c>
      <c r="AC171" s="133">
        <v>0</v>
      </c>
      <c r="AD171" s="133">
        <v>0</v>
      </c>
      <c r="AE171" s="133">
        <v>110000</v>
      </c>
      <c r="AF171" s="133">
        <v>0</v>
      </c>
      <c r="AG171" s="133">
        <v>0</v>
      </c>
      <c r="AH171" s="133">
        <v>0</v>
      </c>
      <c r="AI171" s="133">
        <v>3401.7</v>
      </c>
      <c r="AJ171" s="133">
        <v>0</v>
      </c>
      <c r="AK171" s="133">
        <v>0</v>
      </c>
      <c r="AL171" s="133">
        <v>0</v>
      </c>
      <c r="AM171" s="133">
        <v>0</v>
      </c>
      <c r="AN171" s="133">
        <v>0</v>
      </c>
      <c r="AO171" s="133">
        <v>0</v>
      </c>
      <c r="AP171" s="133">
        <v>0</v>
      </c>
      <c r="AQ171" s="133">
        <v>0</v>
      </c>
      <c r="AR171" s="133">
        <v>445014</v>
      </c>
      <c r="AS171" s="133">
        <v>81250.757891441448</v>
      </c>
      <c r="AT171" s="326">
        <v>113401.7</v>
      </c>
      <c r="AU171" s="133">
        <v>68771.894263170121</v>
      </c>
      <c r="AV171" s="133">
        <v>639666.45789144142</v>
      </c>
      <c r="AW171" s="133">
        <v>639666.45789144142</v>
      </c>
      <c r="AX171" s="133">
        <v>0</v>
      </c>
      <c r="AY171" s="133">
        <v>636264.75789144146</v>
      </c>
      <c r="AZ171" s="327">
        <v>3300</v>
      </c>
      <c r="BA171" s="327">
        <v>534600</v>
      </c>
      <c r="BB171" s="133">
        <v>0</v>
      </c>
      <c r="BC171" s="326">
        <v>0</v>
      </c>
      <c r="BD171" s="326">
        <v>639666.45789144142</v>
      </c>
      <c r="BE171" s="327">
        <v>538001.69999999995</v>
      </c>
      <c r="BF171" s="133">
        <v>424599.99999999994</v>
      </c>
      <c r="BG171" s="133">
        <v>526264.75789144146</v>
      </c>
      <c r="BH171" s="133">
        <v>3248.5478882187745</v>
      </c>
      <c r="BI171" s="133">
        <v>3040.8968822485208</v>
      </c>
      <c r="BJ171" s="328">
        <v>6.8286105715202994E-2</v>
      </c>
      <c r="BK171" s="328">
        <v>-1.6180993666947644E-2</v>
      </c>
      <c r="BL171" s="133">
        <v>-7971.1667773476729</v>
      </c>
      <c r="BM171" s="133">
        <v>631695.29111409374</v>
      </c>
      <c r="BN171" s="133">
        <v>3878.3555007042828</v>
      </c>
      <c r="BO171" s="133" t="s">
        <v>1228</v>
      </c>
      <c r="BP171" s="133">
        <v>3899.3536488524305</v>
      </c>
      <c r="BQ171" s="328">
        <v>3.3026659819142212E-2</v>
      </c>
      <c r="BR171" s="133">
        <v>0</v>
      </c>
      <c r="BS171" s="133">
        <v>631695.29111409374</v>
      </c>
      <c r="BT171" s="133">
        <v>0</v>
      </c>
      <c r="BU171" s="133">
        <v>631695.29111409374</v>
      </c>
      <c r="BV171" s="133"/>
      <c r="BW171" s="133">
        <v>-4593.1099999999997</v>
      </c>
      <c r="BX171" s="133">
        <v>4593.33</v>
      </c>
    </row>
    <row r="172" spans="1:76" x14ac:dyDescent="0.25">
      <c r="A172" s="302">
        <v>172</v>
      </c>
      <c r="B172" s="302">
        <v>454</v>
      </c>
      <c r="C172" s="324">
        <v>9352036</v>
      </c>
      <c r="D172" s="324" t="s">
        <v>554</v>
      </c>
      <c r="E172" s="325">
        <v>1120776</v>
      </c>
      <c r="F172" s="133">
        <v>0</v>
      </c>
      <c r="G172" s="133">
        <v>0</v>
      </c>
      <c r="H172" s="133">
        <v>29040.000000000011</v>
      </c>
      <c r="I172" s="133">
        <v>0</v>
      </c>
      <c r="J172" s="133">
        <v>54545.2427184466</v>
      </c>
      <c r="K172" s="133">
        <v>0</v>
      </c>
      <c r="L172" s="133">
        <v>23257.002457002454</v>
      </c>
      <c r="M172" s="133">
        <v>17322.457002457013</v>
      </c>
      <c r="N172" s="133">
        <v>0</v>
      </c>
      <c r="O172" s="133">
        <v>0</v>
      </c>
      <c r="P172" s="133">
        <v>0</v>
      </c>
      <c r="Q172" s="133">
        <v>0</v>
      </c>
      <c r="R172" s="133">
        <v>0</v>
      </c>
      <c r="S172" s="133">
        <v>0</v>
      </c>
      <c r="T172" s="133">
        <v>0</v>
      </c>
      <c r="U172" s="133">
        <v>0</v>
      </c>
      <c r="V172" s="133">
        <v>0</v>
      </c>
      <c r="W172" s="133">
        <v>0</v>
      </c>
      <c r="X172" s="133">
        <v>14408.228571428577</v>
      </c>
      <c r="Y172" s="133">
        <v>0</v>
      </c>
      <c r="Z172" s="133">
        <v>0</v>
      </c>
      <c r="AA172" s="133">
        <v>111449.2885894738</v>
      </c>
      <c r="AB172" s="133">
        <v>0</v>
      </c>
      <c r="AC172" s="133">
        <v>0</v>
      </c>
      <c r="AD172" s="133">
        <v>0</v>
      </c>
      <c r="AE172" s="133">
        <v>110000</v>
      </c>
      <c r="AF172" s="133">
        <v>0</v>
      </c>
      <c r="AG172" s="133">
        <v>0</v>
      </c>
      <c r="AH172" s="133">
        <v>0</v>
      </c>
      <c r="AI172" s="133">
        <v>8528.9</v>
      </c>
      <c r="AJ172" s="133">
        <v>0</v>
      </c>
      <c r="AK172" s="133">
        <v>0</v>
      </c>
      <c r="AL172" s="133">
        <v>0</v>
      </c>
      <c r="AM172" s="133">
        <v>0</v>
      </c>
      <c r="AN172" s="133">
        <v>0</v>
      </c>
      <c r="AO172" s="133">
        <v>0</v>
      </c>
      <c r="AP172" s="133">
        <v>0</v>
      </c>
      <c r="AQ172" s="133">
        <v>0</v>
      </c>
      <c r="AR172" s="133">
        <v>1120776</v>
      </c>
      <c r="AS172" s="133">
        <v>250022.21933880844</v>
      </c>
      <c r="AT172" s="326">
        <v>118528.9</v>
      </c>
      <c r="AU172" s="133">
        <v>183530.63967842684</v>
      </c>
      <c r="AV172" s="133">
        <v>1489327.1193388083</v>
      </c>
      <c r="AW172" s="133">
        <v>1489327.1193388083</v>
      </c>
      <c r="AX172" s="133">
        <v>0</v>
      </c>
      <c r="AY172" s="133">
        <v>1480798.2193388084</v>
      </c>
      <c r="AZ172" s="327">
        <v>3300</v>
      </c>
      <c r="BA172" s="327">
        <v>1346400</v>
      </c>
      <c r="BB172" s="133">
        <v>0</v>
      </c>
      <c r="BC172" s="326">
        <v>0</v>
      </c>
      <c r="BD172" s="326">
        <v>1489327.1193388083</v>
      </c>
      <c r="BE172" s="327">
        <v>1354928.9</v>
      </c>
      <c r="BF172" s="133">
        <v>1236400</v>
      </c>
      <c r="BG172" s="133">
        <v>1370798.2193388084</v>
      </c>
      <c r="BH172" s="133">
        <v>3359.7995572029618</v>
      </c>
      <c r="BI172" s="133">
        <v>3179.7137152173914</v>
      </c>
      <c r="BJ172" s="328">
        <v>5.6635866657969935E-2</v>
      </c>
      <c r="BK172" s="328">
        <v>-1.3420367000232566E-2</v>
      </c>
      <c r="BL172" s="133">
        <v>-17410.55340566727</v>
      </c>
      <c r="BM172" s="133">
        <v>1471916.5659331412</v>
      </c>
      <c r="BN172" s="133">
        <v>3586.7344753263264</v>
      </c>
      <c r="BO172" s="133" t="s">
        <v>1228</v>
      </c>
      <c r="BP172" s="133">
        <v>3607.6386419929931</v>
      </c>
      <c r="BQ172" s="328">
        <v>4.1705661992289977E-2</v>
      </c>
      <c r="BR172" s="133">
        <v>0</v>
      </c>
      <c r="BS172" s="133">
        <v>1471916.5659331412</v>
      </c>
      <c r="BT172" s="133">
        <v>0</v>
      </c>
      <c r="BU172" s="133">
        <v>1471916.5659331412</v>
      </c>
      <c r="BV172" s="133"/>
      <c r="BW172" s="133">
        <v>0</v>
      </c>
      <c r="BX172" s="133">
        <v>0</v>
      </c>
    </row>
    <row r="173" spans="1:76" x14ac:dyDescent="0.25">
      <c r="A173" s="302">
        <v>173</v>
      </c>
      <c r="B173" s="302">
        <v>450</v>
      </c>
      <c r="C173" s="324">
        <v>9352040</v>
      </c>
      <c r="D173" s="324" t="s">
        <v>553</v>
      </c>
      <c r="E173" s="325">
        <v>1071330</v>
      </c>
      <c r="F173" s="133">
        <v>0</v>
      </c>
      <c r="G173" s="133">
        <v>0</v>
      </c>
      <c r="H173" s="133">
        <v>17160</v>
      </c>
      <c r="I173" s="133">
        <v>0</v>
      </c>
      <c r="J173" s="133">
        <v>33224.427480916027</v>
      </c>
      <c r="K173" s="133">
        <v>0</v>
      </c>
      <c r="L173" s="133">
        <v>16200.000000000025</v>
      </c>
      <c r="M173" s="133">
        <v>17280.000000000033</v>
      </c>
      <c r="N173" s="133">
        <v>0</v>
      </c>
      <c r="O173" s="133">
        <v>0</v>
      </c>
      <c r="P173" s="133">
        <v>0</v>
      </c>
      <c r="Q173" s="133">
        <v>0</v>
      </c>
      <c r="R173" s="133">
        <v>0</v>
      </c>
      <c r="S173" s="133">
        <v>0</v>
      </c>
      <c r="T173" s="133">
        <v>0</v>
      </c>
      <c r="U173" s="133">
        <v>0</v>
      </c>
      <c r="V173" s="133">
        <v>0</v>
      </c>
      <c r="W173" s="133">
        <v>0</v>
      </c>
      <c r="X173" s="133">
        <v>10955.454545454537</v>
      </c>
      <c r="Y173" s="133">
        <v>0</v>
      </c>
      <c r="Z173" s="133">
        <v>0</v>
      </c>
      <c r="AA173" s="133">
        <v>99235.83910992062</v>
      </c>
      <c r="AB173" s="133">
        <v>0</v>
      </c>
      <c r="AC173" s="133">
        <v>0</v>
      </c>
      <c r="AD173" s="133">
        <v>0</v>
      </c>
      <c r="AE173" s="133">
        <v>110000</v>
      </c>
      <c r="AF173" s="133">
        <v>0</v>
      </c>
      <c r="AG173" s="133">
        <v>0</v>
      </c>
      <c r="AH173" s="133">
        <v>0</v>
      </c>
      <c r="AI173" s="133">
        <v>7345.7</v>
      </c>
      <c r="AJ173" s="133">
        <v>0</v>
      </c>
      <c r="AK173" s="133">
        <v>0</v>
      </c>
      <c r="AL173" s="133">
        <v>0</v>
      </c>
      <c r="AM173" s="133">
        <v>0</v>
      </c>
      <c r="AN173" s="133">
        <v>0</v>
      </c>
      <c r="AO173" s="133">
        <v>0</v>
      </c>
      <c r="AP173" s="133">
        <v>0</v>
      </c>
      <c r="AQ173" s="133">
        <v>0</v>
      </c>
      <c r="AR173" s="133">
        <v>1071330</v>
      </c>
      <c r="AS173" s="133">
        <v>194055.72113629122</v>
      </c>
      <c r="AT173" s="326">
        <v>117345.7</v>
      </c>
      <c r="AU173" s="133">
        <v>151167.05285037868</v>
      </c>
      <c r="AV173" s="133">
        <v>1382731.4211362912</v>
      </c>
      <c r="AW173" s="133">
        <v>1382731.4211362912</v>
      </c>
      <c r="AX173" s="133">
        <v>0</v>
      </c>
      <c r="AY173" s="133">
        <v>1375385.7211362913</v>
      </c>
      <c r="AZ173" s="327">
        <v>3300</v>
      </c>
      <c r="BA173" s="327">
        <v>1287000</v>
      </c>
      <c r="BB173" s="133">
        <v>0</v>
      </c>
      <c r="BC173" s="326">
        <v>0</v>
      </c>
      <c r="BD173" s="326">
        <v>1382731.4211362912</v>
      </c>
      <c r="BE173" s="327">
        <v>1294345.7</v>
      </c>
      <c r="BF173" s="133">
        <v>1177000</v>
      </c>
      <c r="BG173" s="133">
        <v>1265385.7211362913</v>
      </c>
      <c r="BH173" s="133">
        <v>3244.5787721443367</v>
      </c>
      <c r="BI173" s="133">
        <v>3183.1102862595417</v>
      </c>
      <c r="BJ173" s="328">
        <v>1.9310825060047263E-2</v>
      </c>
      <c r="BK173" s="328">
        <v>-4.5758699332387274E-3</v>
      </c>
      <c r="BL173" s="133">
        <v>-5680.544474700403</v>
      </c>
      <c r="BM173" s="133">
        <v>1377050.8766615908</v>
      </c>
      <c r="BN173" s="133">
        <v>3512.0645555425403</v>
      </c>
      <c r="BO173" s="133" t="s">
        <v>1228</v>
      </c>
      <c r="BP173" s="133">
        <v>3530.8996837476684</v>
      </c>
      <c r="BQ173" s="328">
        <v>1.5633363048300986E-2</v>
      </c>
      <c r="BR173" s="133">
        <v>0</v>
      </c>
      <c r="BS173" s="133">
        <v>1377050.8766615908</v>
      </c>
      <c r="BT173" s="133">
        <v>0</v>
      </c>
      <c r="BU173" s="133">
        <v>1377050.8766615908</v>
      </c>
      <c r="BV173" s="133"/>
      <c r="BW173" s="133">
        <v>0</v>
      </c>
      <c r="BX173" s="133">
        <v>0</v>
      </c>
    </row>
    <row r="174" spans="1:76" x14ac:dyDescent="0.25">
      <c r="A174" s="302">
        <v>174</v>
      </c>
      <c r="B174" s="302">
        <v>52</v>
      </c>
      <c r="C174" s="324">
        <v>9352043</v>
      </c>
      <c r="D174" s="324" t="s">
        <v>1302</v>
      </c>
      <c r="E174" s="325">
        <v>618075</v>
      </c>
      <c r="F174" s="133">
        <v>0</v>
      </c>
      <c r="G174" s="133">
        <v>0</v>
      </c>
      <c r="H174" s="133">
        <v>33879.999999999978</v>
      </c>
      <c r="I174" s="133">
        <v>0</v>
      </c>
      <c r="J174" s="133">
        <v>54000</v>
      </c>
      <c r="K174" s="133">
        <v>0</v>
      </c>
      <c r="L174" s="133">
        <v>400.00000000000011</v>
      </c>
      <c r="M174" s="133">
        <v>16560.000000000018</v>
      </c>
      <c r="N174" s="133">
        <v>25199.999999999989</v>
      </c>
      <c r="O174" s="133">
        <v>0</v>
      </c>
      <c r="P174" s="133">
        <v>1259.9999999999968</v>
      </c>
      <c r="Q174" s="133">
        <v>574.99999999999943</v>
      </c>
      <c r="R174" s="133">
        <v>0</v>
      </c>
      <c r="S174" s="133">
        <v>0</v>
      </c>
      <c r="T174" s="133">
        <v>0</v>
      </c>
      <c r="U174" s="133">
        <v>0</v>
      </c>
      <c r="V174" s="133">
        <v>0</v>
      </c>
      <c r="W174" s="133">
        <v>0</v>
      </c>
      <c r="X174" s="133">
        <v>2439.4736842105299</v>
      </c>
      <c r="Y174" s="133">
        <v>0</v>
      </c>
      <c r="Z174" s="133">
        <v>0</v>
      </c>
      <c r="AA174" s="133">
        <v>76912.18905016889</v>
      </c>
      <c r="AB174" s="133">
        <v>0</v>
      </c>
      <c r="AC174" s="133">
        <v>0</v>
      </c>
      <c r="AD174" s="133">
        <v>0</v>
      </c>
      <c r="AE174" s="133">
        <v>110000</v>
      </c>
      <c r="AF174" s="133">
        <v>0</v>
      </c>
      <c r="AG174" s="133">
        <v>0</v>
      </c>
      <c r="AH174" s="133">
        <v>0</v>
      </c>
      <c r="AI174" s="133">
        <v>5429.86</v>
      </c>
      <c r="AJ174" s="133">
        <v>0</v>
      </c>
      <c r="AK174" s="133">
        <v>0</v>
      </c>
      <c r="AL174" s="133">
        <v>0</v>
      </c>
      <c r="AM174" s="133">
        <v>0</v>
      </c>
      <c r="AN174" s="133">
        <v>0</v>
      </c>
      <c r="AO174" s="133">
        <v>0</v>
      </c>
      <c r="AP174" s="133">
        <v>0</v>
      </c>
      <c r="AQ174" s="133">
        <v>0</v>
      </c>
      <c r="AR174" s="133">
        <v>618075</v>
      </c>
      <c r="AS174" s="133">
        <v>211226.66273437941</v>
      </c>
      <c r="AT174" s="326">
        <v>115429.86</v>
      </c>
      <c r="AU174" s="133">
        <v>152848.68905016888</v>
      </c>
      <c r="AV174" s="133">
        <v>944731.5227343794</v>
      </c>
      <c r="AW174" s="133">
        <v>944731.5227343794</v>
      </c>
      <c r="AX174" s="133">
        <v>0</v>
      </c>
      <c r="AY174" s="133">
        <v>939301.66273437941</v>
      </c>
      <c r="AZ174" s="327">
        <v>3300</v>
      </c>
      <c r="BA174" s="327">
        <v>742500</v>
      </c>
      <c r="BB174" s="133">
        <v>0</v>
      </c>
      <c r="BC174" s="326">
        <v>0</v>
      </c>
      <c r="BD174" s="326">
        <v>944731.5227343794</v>
      </c>
      <c r="BE174" s="327">
        <v>747929.86</v>
      </c>
      <c r="BF174" s="133">
        <v>632500</v>
      </c>
      <c r="BG174" s="133">
        <v>829301.66273437941</v>
      </c>
      <c r="BH174" s="133">
        <v>3685.7851677083531</v>
      </c>
      <c r="BI174" s="133">
        <v>3474.6660616113745</v>
      </c>
      <c r="BJ174" s="328">
        <v>6.0759538428585634E-2</v>
      </c>
      <c r="BK174" s="328">
        <v>-1.4397507314591537E-2</v>
      </c>
      <c r="BL174" s="133">
        <v>-11255.969258507865</v>
      </c>
      <c r="BM174" s="133">
        <v>933475.55347587157</v>
      </c>
      <c r="BN174" s="133">
        <v>4124.647526559429</v>
      </c>
      <c r="BO174" s="133" t="s">
        <v>1228</v>
      </c>
      <c r="BP174" s="133">
        <v>4148.7802376705404</v>
      </c>
      <c r="BQ174" s="328">
        <v>3.3662445750887615E-2</v>
      </c>
      <c r="BR174" s="133">
        <v>0</v>
      </c>
      <c r="BS174" s="133">
        <v>933475.55347587157</v>
      </c>
      <c r="BT174" s="133">
        <v>0</v>
      </c>
      <c r="BU174" s="133">
        <v>933475.55347587157</v>
      </c>
      <c r="BV174" s="133"/>
      <c r="BW174" s="133">
        <v>0</v>
      </c>
      <c r="BX174" s="133">
        <v>0</v>
      </c>
    </row>
    <row r="175" spans="1:76" x14ac:dyDescent="0.25">
      <c r="A175" s="302">
        <v>175</v>
      </c>
      <c r="B175" s="302">
        <v>447</v>
      </c>
      <c r="C175" s="324">
        <v>9352047</v>
      </c>
      <c r="D175" s="324" t="s">
        <v>551</v>
      </c>
      <c r="E175" s="325">
        <v>692244</v>
      </c>
      <c r="F175" s="133">
        <v>0</v>
      </c>
      <c r="G175" s="133">
        <v>0</v>
      </c>
      <c r="H175" s="133">
        <v>5720.0000000000018</v>
      </c>
      <c r="I175" s="133">
        <v>0</v>
      </c>
      <c r="J175" s="133">
        <v>16240</v>
      </c>
      <c r="K175" s="133">
        <v>0</v>
      </c>
      <c r="L175" s="133">
        <v>3599.9999999999986</v>
      </c>
      <c r="M175" s="133">
        <v>1439.9999999999995</v>
      </c>
      <c r="N175" s="133">
        <v>0</v>
      </c>
      <c r="O175" s="133">
        <v>0</v>
      </c>
      <c r="P175" s="133">
        <v>0</v>
      </c>
      <c r="Q175" s="133">
        <v>0</v>
      </c>
      <c r="R175" s="133">
        <v>0</v>
      </c>
      <c r="S175" s="133">
        <v>0</v>
      </c>
      <c r="T175" s="133">
        <v>0</v>
      </c>
      <c r="U175" s="133">
        <v>0</v>
      </c>
      <c r="V175" s="133">
        <v>0</v>
      </c>
      <c r="W175" s="133">
        <v>0</v>
      </c>
      <c r="X175" s="133">
        <v>3104.7846889952211</v>
      </c>
      <c r="Y175" s="133">
        <v>0</v>
      </c>
      <c r="Z175" s="133">
        <v>0</v>
      </c>
      <c r="AA175" s="133">
        <v>66168.692626141856</v>
      </c>
      <c r="AB175" s="133">
        <v>0</v>
      </c>
      <c r="AC175" s="133">
        <v>0</v>
      </c>
      <c r="AD175" s="133">
        <v>0</v>
      </c>
      <c r="AE175" s="133">
        <v>110000</v>
      </c>
      <c r="AF175" s="133">
        <v>0</v>
      </c>
      <c r="AG175" s="133">
        <v>0</v>
      </c>
      <c r="AH175" s="133">
        <v>0</v>
      </c>
      <c r="AI175" s="133">
        <v>4757.45</v>
      </c>
      <c r="AJ175" s="133">
        <v>0</v>
      </c>
      <c r="AK175" s="133">
        <v>0</v>
      </c>
      <c r="AL175" s="133">
        <v>0</v>
      </c>
      <c r="AM175" s="133">
        <v>0</v>
      </c>
      <c r="AN175" s="133">
        <v>0</v>
      </c>
      <c r="AO175" s="133">
        <v>0</v>
      </c>
      <c r="AP175" s="133">
        <v>0</v>
      </c>
      <c r="AQ175" s="133">
        <v>0</v>
      </c>
      <c r="AR175" s="133">
        <v>692244</v>
      </c>
      <c r="AS175" s="133">
        <v>96273.477315137075</v>
      </c>
      <c r="AT175" s="326">
        <v>114757.45</v>
      </c>
      <c r="AU175" s="133">
        <v>89667.692626141856</v>
      </c>
      <c r="AV175" s="133">
        <v>903274.927315137</v>
      </c>
      <c r="AW175" s="133">
        <v>903274.927315137</v>
      </c>
      <c r="AX175" s="133">
        <v>0</v>
      </c>
      <c r="AY175" s="133">
        <v>898517.47731513705</v>
      </c>
      <c r="AZ175" s="327">
        <v>3300</v>
      </c>
      <c r="BA175" s="327">
        <v>831600</v>
      </c>
      <c r="BB175" s="133">
        <v>0</v>
      </c>
      <c r="BC175" s="326">
        <v>0</v>
      </c>
      <c r="BD175" s="326">
        <v>903274.927315137</v>
      </c>
      <c r="BE175" s="327">
        <v>836357.45</v>
      </c>
      <c r="BF175" s="133">
        <v>721600</v>
      </c>
      <c r="BG175" s="133">
        <v>788517.47731513705</v>
      </c>
      <c r="BH175" s="133">
        <v>3129.0376083934011</v>
      </c>
      <c r="BI175" s="133">
        <v>3020.205759832636</v>
      </c>
      <c r="BJ175" s="328">
        <v>3.6034580824981947E-2</v>
      </c>
      <c r="BK175" s="328">
        <v>-8.538711030790732E-3</v>
      </c>
      <c r="BL175" s="133">
        <v>-6498.7433876586392</v>
      </c>
      <c r="BM175" s="133">
        <v>896776.18392747839</v>
      </c>
      <c r="BN175" s="133">
        <v>3539.7568806645968</v>
      </c>
      <c r="BO175" s="133" t="s">
        <v>1228</v>
      </c>
      <c r="BP175" s="133">
        <v>3558.6356505058666</v>
      </c>
      <c r="BQ175" s="328">
        <v>1.7926967002571903E-2</v>
      </c>
      <c r="BR175" s="133">
        <v>0</v>
      </c>
      <c r="BS175" s="133">
        <v>896776.18392747839</v>
      </c>
      <c r="BT175" s="133">
        <v>0</v>
      </c>
      <c r="BU175" s="133">
        <v>896776.18392747839</v>
      </c>
      <c r="BV175" s="133"/>
      <c r="BW175" s="133">
        <v>0</v>
      </c>
      <c r="BX175" s="133">
        <v>0</v>
      </c>
    </row>
    <row r="176" spans="1:76" x14ac:dyDescent="0.25">
      <c r="A176" s="302">
        <v>176</v>
      </c>
      <c r="B176" s="302">
        <v>251</v>
      </c>
      <c r="C176" s="324">
        <v>9352048</v>
      </c>
      <c r="D176" s="324" t="s">
        <v>268</v>
      </c>
      <c r="E176" s="325">
        <v>697738</v>
      </c>
      <c r="F176" s="133">
        <v>0</v>
      </c>
      <c r="G176" s="133">
        <v>0</v>
      </c>
      <c r="H176" s="133">
        <v>13199.999999999949</v>
      </c>
      <c r="I176" s="133">
        <v>0</v>
      </c>
      <c r="J176" s="133">
        <v>23853.91304347826</v>
      </c>
      <c r="K176" s="133">
        <v>0</v>
      </c>
      <c r="L176" s="133">
        <v>1399.9999999999982</v>
      </c>
      <c r="M176" s="133">
        <v>480.00000000000023</v>
      </c>
      <c r="N176" s="133">
        <v>13679.999999999962</v>
      </c>
      <c r="O176" s="133">
        <v>30809.999999999989</v>
      </c>
      <c r="P176" s="133">
        <v>0</v>
      </c>
      <c r="Q176" s="133">
        <v>0</v>
      </c>
      <c r="R176" s="133">
        <v>0</v>
      </c>
      <c r="S176" s="133">
        <v>0</v>
      </c>
      <c r="T176" s="133">
        <v>0</v>
      </c>
      <c r="U176" s="133">
        <v>0</v>
      </c>
      <c r="V176" s="133">
        <v>0</v>
      </c>
      <c r="W176" s="133">
        <v>0</v>
      </c>
      <c r="X176" s="133">
        <v>10174.111111111115</v>
      </c>
      <c r="Y176" s="133">
        <v>0</v>
      </c>
      <c r="Z176" s="133">
        <v>0</v>
      </c>
      <c r="AA176" s="133">
        <v>42148.378999999935</v>
      </c>
      <c r="AB176" s="133">
        <v>0</v>
      </c>
      <c r="AC176" s="133">
        <v>0</v>
      </c>
      <c r="AD176" s="133">
        <v>0</v>
      </c>
      <c r="AE176" s="133">
        <v>110000</v>
      </c>
      <c r="AF176" s="133">
        <v>0</v>
      </c>
      <c r="AG176" s="133">
        <v>0</v>
      </c>
      <c r="AH176" s="133">
        <v>0</v>
      </c>
      <c r="AI176" s="133">
        <v>2830.15</v>
      </c>
      <c r="AJ176" s="133">
        <v>0</v>
      </c>
      <c r="AK176" s="133">
        <v>0</v>
      </c>
      <c r="AL176" s="133">
        <v>0</v>
      </c>
      <c r="AM176" s="133">
        <v>0</v>
      </c>
      <c r="AN176" s="133">
        <v>0</v>
      </c>
      <c r="AO176" s="133">
        <v>0</v>
      </c>
      <c r="AP176" s="133">
        <v>0</v>
      </c>
      <c r="AQ176" s="133">
        <v>0</v>
      </c>
      <c r="AR176" s="133">
        <v>697738</v>
      </c>
      <c r="AS176" s="133">
        <v>135746.40315458921</v>
      </c>
      <c r="AT176" s="326">
        <v>112830.15</v>
      </c>
      <c r="AU176" s="133">
        <v>93859.33552173902</v>
      </c>
      <c r="AV176" s="133">
        <v>946314.55315458926</v>
      </c>
      <c r="AW176" s="133">
        <v>946314.55315458938</v>
      </c>
      <c r="AX176" s="133">
        <v>0</v>
      </c>
      <c r="AY176" s="133">
        <v>943484.40315458924</v>
      </c>
      <c r="AZ176" s="327">
        <v>3300</v>
      </c>
      <c r="BA176" s="327">
        <v>838200</v>
      </c>
      <c r="BB176" s="133">
        <v>0</v>
      </c>
      <c r="BC176" s="326">
        <v>0</v>
      </c>
      <c r="BD176" s="326">
        <v>946314.55315458926</v>
      </c>
      <c r="BE176" s="327">
        <v>841030.15</v>
      </c>
      <c r="BF176" s="133">
        <v>728200</v>
      </c>
      <c r="BG176" s="133">
        <v>833484.40315458924</v>
      </c>
      <c r="BH176" s="133">
        <v>3281.4346580889342</v>
      </c>
      <c r="BI176" s="133">
        <v>3539.3893500000004</v>
      </c>
      <c r="BJ176" s="328">
        <v>-7.288112903178233E-2</v>
      </c>
      <c r="BK176" s="328">
        <v>5.788112903178233E-2</v>
      </c>
      <c r="BL176" s="133">
        <v>52035.418321910816</v>
      </c>
      <c r="BM176" s="133">
        <v>998349.97147650004</v>
      </c>
      <c r="BN176" s="133">
        <v>3919.3693758917325</v>
      </c>
      <c r="BO176" s="133" t="s">
        <v>1228</v>
      </c>
      <c r="BP176" s="133">
        <v>3930.5116987263782</v>
      </c>
      <c r="BQ176" s="328">
        <v>-1.7979855194652616E-2</v>
      </c>
      <c r="BR176" s="133">
        <v>0</v>
      </c>
      <c r="BS176" s="133">
        <v>998349.97147650004</v>
      </c>
      <c r="BT176" s="133">
        <v>0</v>
      </c>
      <c r="BU176" s="133">
        <v>998349.97147650004</v>
      </c>
      <c r="BV176" s="133"/>
      <c r="BW176" s="133">
        <v>0</v>
      </c>
      <c r="BX176" s="133">
        <v>0</v>
      </c>
    </row>
    <row r="177" spans="1:77" x14ac:dyDescent="0.25">
      <c r="A177" s="302">
        <v>177</v>
      </c>
      <c r="B177" s="302">
        <v>252</v>
      </c>
      <c r="C177" s="324">
        <v>9352050</v>
      </c>
      <c r="D177" s="324" t="s">
        <v>269</v>
      </c>
      <c r="E177" s="325">
        <v>788389</v>
      </c>
      <c r="F177" s="133">
        <v>0</v>
      </c>
      <c r="G177" s="133">
        <v>0</v>
      </c>
      <c r="H177" s="133">
        <v>28160.000000000062</v>
      </c>
      <c r="I177" s="133">
        <v>0</v>
      </c>
      <c r="J177" s="133">
        <v>66267.310344827594</v>
      </c>
      <c r="K177" s="133">
        <v>0</v>
      </c>
      <c r="L177" s="133">
        <v>999.99999999999739</v>
      </c>
      <c r="M177" s="133">
        <v>2160</v>
      </c>
      <c r="N177" s="133">
        <v>9359.9999999999982</v>
      </c>
      <c r="O177" s="133">
        <v>44070.000000000036</v>
      </c>
      <c r="P177" s="133">
        <v>1260.0000000000039</v>
      </c>
      <c r="Q177" s="133">
        <v>0</v>
      </c>
      <c r="R177" s="133">
        <v>0</v>
      </c>
      <c r="S177" s="133">
        <v>0</v>
      </c>
      <c r="T177" s="133">
        <v>0</v>
      </c>
      <c r="U177" s="133">
        <v>0</v>
      </c>
      <c r="V177" s="133">
        <v>0</v>
      </c>
      <c r="W177" s="133">
        <v>0</v>
      </c>
      <c r="X177" s="133">
        <v>6180.0000000000045</v>
      </c>
      <c r="Y177" s="133">
        <v>0</v>
      </c>
      <c r="Z177" s="133">
        <v>0</v>
      </c>
      <c r="AA177" s="133">
        <v>82491.364885553543</v>
      </c>
      <c r="AB177" s="133">
        <v>0</v>
      </c>
      <c r="AC177" s="133">
        <v>0</v>
      </c>
      <c r="AD177" s="133">
        <v>0</v>
      </c>
      <c r="AE177" s="133">
        <v>110000</v>
      </c>
      <c r="AF177" s="133">
        <v>0</v>
      </c>
      <c r="AG177" s="133">
        <v>0</v>
      </c>
      <c r="AH177" s="133">
        <v>0</v>
      </c>
      <c r="AI177" s="133">
        <v>4332.3</v>
      </c>
      <c r="AJ177" s="133">
        <v>0</v>
      </c>
      <c r="AK177" s="133">
        <v>0</v>
      </c>
      <c r="AL177" s="133">
        <v>0</v>
      </c>
      <c r="AM177" s="133">
        <v>0</v>
      </c>
      <c r="AN177" s="133">
        <v>0</v>
      </c>
      <c r="AO177" s="133">
        <v>0</v>
      </c>
      <c r="AP177" s="133">
        <v>0</v>
      </c>
      <c r="AQ177" s="133">
        <v>0</v>
      </c>
      <c r="AR177" s="133">
        <v>788389</v>
      </c>
      <c r="AS177" s="133">
        <v>240948.67523038122</v>
      </c>
      <c r="AT177" s="326">
        <v>114332.3</v>
      </c>
      <c r="AU177" s="133">
        <v>168629.0200579674</v>
      </c>
      <c r="AV177" s="133">
        <v>1143669.9752303811</v>
      </c>
      <c r="AW177" s="133">
        <v>1143669.9752303814</v>
      </c>
      <c r="AX177" s="133">
        <v>0</v>
      </c>
      <c r="AY177" s="133">
        <v>1139337.6752303811</v>
      </c>
      <c r="AZ177" s="327">
        <v>3300</v>
      </c>
      <c r="BA177" s="327">
        <v>947100</v>
      </c>
      <c r="BB177" s="133">
        <v>0</v>
      </c>
      <c r="BC177" s="326">
        <v>0</v>
      </c>
      <c r="BD177" s="326">
        <v>1143669.9752303811</v>
      </c>
      <c r="BE177" s="327">
        <v>951432.3</v>
      </c>
      <c r="BF177" s="133">
        <v>837100</v>
      </c>
      <c r="BG177" s="133">
        <v>1029337.6752303811</v>
      </c>
      <c r="BH177" s="133">
        <v>3586.5424224055091</v>
      </c>
      <c r="BI177" s="133">
        <v>3737.33816007326</v>
      </c>
      <c r="BJ177" s="328">
        <v>-4.0348432817434693E-2</v>
      </c>
      <c r="BK177" s="328">
        <v>2.5348432817434693E-2</v>
      </c>
      <c r="BL177" s="133">
        <v>27189.13593152913</v>
      </c>
      <c r="BM177" s="133">
        <v>1170859.1111619102</v>
      </c>
      <c r="BN177" s="133">
        <v>4064.5533489962027</v>
      </c>
      <c r="BO177" s="133" t="s">
        <v>1228</v>
      </c>
      <c r="BP177" s="133">
        <v>4079.6484709474225</v>
      </c>
      <c r="BQ177" s="328">
        <v>-1.7223667864777581E-2</v>
      </c>
      <c r="BR177" s="133">
        <v>0</v>
      </c>
      <c r="BS177" s="133">
        <v>1170859.1111619102</v>
      </c>
      <c r="BT177" s="133">
        <v>0</v>
      </c>
      <c r="BU177" s="133">
        <v>1170859.1111619102</v>
      </c>
      <c r="BV177" s="133"/>
      <c r="BW177" s="133">
        <v>0</v>
      </c>
      <c r="BX177" s="133">
        <v>0</v>
      </c>
    </row>
    <row r="178" spans="1:77" x14ac:dyDescent="0.25">
      <c r="A178" s="302">
        <v>178</v>
      </c>
      <c r="B178" s="302">
        <v>440</v>
      </c>
      <c r="C178" s="324">
        <v>9352051</v>
      </c>
      <c r="D178" s="324" t="s">
        <v>549</v>
      </c>
      <c r="E178" s="325">
        <v>535665</v>
      </c>
      <c r="F178" s="133">
        <v>0</v>
      </c>
      <c r="G178" s="133">
        <v>0</v>
      </c>
      <c r="H178" s="133">
        <v>9680.0000000000164</v>
      </c>
      <c r="I178" s="133">
        <v>0</v>
      </c>
      <c r="J178" s="133">
        <v>25510.82474226804</v>
      </c>
      <c r="K178" s="133">
        <v>0</v>
      </c>
      <c r="L178" s="133">
        <v>18000.000000000018</v>
      </c>
      <c r="M178" s="133">
        <v>720.00000000000068</v>
      </c>
      <c r="N178" s="133">
        <v>0</v>
      </c>
      <c r="O178" s="133">
        <v>0</v>
      </c>
      <c r="P178" s="133">
        <v>0</v>
      </c>
      <c r="Q178" s="133">
        <v>0</v>
      </c>
      <c r="R178" s="133">
        <v>0</v>
      </c>
      <c r="S178" s="133">
        <v>0</v>
      </c>
      <c r="T178" s="133">
        <v>0</v>
      </c>
      <c r="U178" s="133">
        <v>0</v>
      </c>
      <c r="V178" s="133">
        <v>0</v>
      </c>
      <c r="W178" s="133">
        <v>0</v>
      </c>
      <c r="X178" s="133">
        <v>1195.535714285714</v>
      </c>
      <c r="Y178" s="133">
        <v>0</v>
      </c>
      <c r="Z178" s="133">
        <v>0</v>
      </c>
      <c r="AA178" s="133">
        <v>41755.051888489208</v>
      </c>
      <c r="AB178" s="133">
        <v>0</v>
      </c>
      <c r="AC178" s="133">
        <v>0</v>
      </c>
      <c r="AD178" s="133">
        <v>0</v>
      </c>
      <c r="AE178" s="133">
        <v>110000</v>
      </c>
      <c r="AF178" s="133">
        <v>0</v>
      </c>
      <c r="AG178" s="133">
        <v>0</v>
      </c>
      <c r="AH178" s="133">
        <v>0</v>
      </c>
      <c r="AI178" s="133">
        <v>3389.14</v>
      </c>
      <c r="AJ178" s="133">
        <v>0</v>
      </c>
      <c r="AK178" s="133">
        <v>0</v>
      </c>
      <c r="AL178" s="133">
        <v>0</v>
      </c>
      <c r="AM178" s="133">
        <v>0</v>
      </c>
      <c r="AN178" s="133">
        <v>0</v>
      </c>
      <c r="AO178" s="133">
        <v>0</v>
      </c>
      <c r="AP178" s="133">
        <v>0</v>
      </c>
      <c r="AQ178" s="133">
        <v>0</v>
      </c>
      <c r="AR178" s="133">
        <v>535665</v>
      </c>
      <c r="AS178" s="133">
        <v>96861.412345043005</v>
      </c>
      <c r="AT178" s="326">
        <v>113389.14</v>
      </c>
      <c r="AU178" s="133">
        <v>78709.464259623244</v>
      </c>
      <c r="AV178" s="133">
        <v>745915.55234504305</v>
      </c>
      <c r="AW178" s="133">
        <v>745915.55234504293</v>
      </c>
      <c r="AX178" s="133">
        <v>0</v>
      </c>
      <c r="AY178" s="133">
        <v>742526.41234504303</v>
      </c>
      <c r="AZ178" s="327">
        <v>3300</v>
      </c>
      <c r="BA178" s="327">
        <v>643500</v>
      </c>
      <c r="BB178" s="133">
        <v>0</v>
      </c>
      <c r="BC178" s="326">
        <v>0</v>
      </c>
      <c r="BD178" s="326">
        <v>745915.55234504305</v>
      </c>
      <c r="BE178" s="327">
        <v>646889.14</v>
      </c>
      <c r="BF178" s="133">
        <v>533500</v>
      </c>
      <c r="BG178" s="133">
        <v>632526.41234504303</v>
      </c>
      <c r="BH178" s="133">
        <v>3243.7251915130414</v>
      </c>
      <c r="BI178" s="133">
        <v>3086.520276804124</v>
      </c>
      <c r="BJ178" s="328">
        <v>5.093273350262649E-2</v>
      </c>
      <c r="BK178" s="328">
        <v>-1.206895941150217E-2</v>
      </c>
      <c r="BL178" s="133">
        <v>-7263.9621489878464</v>
      </c>
      <c r="BM178" s="133">
        <v>738651.59019605524</v>
      </c>
      <c r="BN178" s="133">
        <v>3770.5766676720782</v>
      </c>
      <c r="BO178" s="133" t="s">
        <v>1228</v>
      </c>
      <c r="BP178" s="133">
        <v>3787.9568728002832</v>
      </c>
      <c r="BQ178" s="328">
        <v>3.3399030567313748E-2</v>
      </c>
      <c r="BR178" s="133">
        <v>0</v>
      </c>
      <c r="BS178" s="133">
        <v>738651.59019605524</v>
      </c>
      <c r="BT178" s="133">
        <v>0</v>
      </c>
      <c r="BU178" s="133">
        <v>738651.59019605524</v>
      </c>
      <c r="BV178" s="133"/>
      <c r="BW178" s="133">
        <v>0</v>
      </c>
      <c r="BX178" s="133">
        <v>0</v>
      </c>
    </row>
    <row r="179" spans="1:77" x14ac:dyDescent="0.25">
      <c r="A179" s="302">
        <v>179</v>
      </c>
      <c r="B179" s="302">
        <v>92</v>
      </c>
      <c r="C179" s="324">
        <v>9352052</v>
      </c>
      <c r="D179" s="324" t="s">
        <v>207</v>
      </c>
      <c r="E179" s="325">
        <v>508195</v>
      </c>
      <c r="F179" s="133">
        <v>0</v>
      </c>
      <c r="G179" s="133">
        <v>0</v>
      </c>
      <c r="H179" s="133">
        <v>10560.00000000002</v>
      </c>
      <c r="I179" s="133">
        <v>0</v>
      </c>
      <c r="J179" s="133">
        <v>24556.424581005587</v>
      </c>
      <c r="K179" s="133">
        <v>0</v>
      </c>
      <c r="L179" s="133">
        <v>399.99999999999955</v>
      </c>
      <c r="M179" s="133">
        <v>240.00000000000023</v>
      </c>
      <c r="N179" s="133">
        <v>719.9999999999992</v>
      </c>
      <c r="O179" s="133">
        <v>0</v>
      </c>
      <c r="P179" s="133">
        <v>0</v>
      </c>
      <c r="Q179" s="133">
        <v>0</v>
      </c>
      <c r="R179" s="133">
        <v>0</v>
      </c>
      <c r="S179" s="133">
        <v>0</v>
      </c>
      <c r="T179" s="133">
        <v>0</v>
      </c>
      <c r="U179" s="133">
        <v>0</v>
      </c>
      <c r="V179" s="133">
        <v>0</v>
      </c>
      <c r="W179" s="133">
        <v>0</v>
      </c>
      <c r="X179" s="133">
        <v>2458.7096774193528</v>
      </c>
      <c r="Y179" s="133">
        <v>0</v>
      </c>
      <c r="Z179" s="133">
        <v>0</v>
      </c>
      <c r="AA179" s="133">
        <v>31606.605483870939</v>
      </c>
      <c r="AB179" s="133">
        <v>0</v>
      </c>
      <c r="AC179" s="133">
        <v>0</v>
      </c>
      <c r="AD179" s="133">
        <v>0</v>
      </c>
      <c r="AE179" s="133">
        <v>110000</v>
      </c>
      <c r="AF179" s="133">
        <v>0</v>
      </c>
      <c r="AG179" s="133">
        <v>0</v>
      </c>
      <c r="AH179" s="133">
        <v>0</v>
      </c>
      <c r="AI179" s="133">
        <v>4264.45</v>
      </c>
      <c r="AJ179" s="133">
        <v>0</v>
      </c>
      <c r="AK179" s="133">
        <v>0</v>
      </c>
      <c r="AL179" s="133">
        <v>0</v>
      </c>
      <c r="AM179" s="133">
        <v>0</v>
      </c>
      <c r="AN179" s="133">
        <v>0</v>
      </c>
      <c r="AO179" s="133">
        <v>0</v>
      </c>
      <c r="AP179" s="133">
        <v>0</v>
      </c>
      <c r="AQ179" s="133">
        <v>0</v>
      </c>
      <c r="AR179" s="133">
        <v>508195</v>
      </c>
      <c r="AS179" s="133">
        <v>70541.739742295904</v>
      </c>
      <c r="AT179" s="326">
        <v>114264.45</v>
      </c>
      <c r="AU179" s="133">
        <v>59843.817774373747</v>
      </c>
      <c r="AV179" s="133">
        <v>693001.18974229589</v>
      </c>
      <c r="AW179" s="133">
        <v>693001.18974229589</v>
      </c>
      <c r="AX179" s="133">
        <v>0</v>
      </c>
      <c r="AY179" s="133">
        <v>688736.73974229593</v>
      </c>
      <c r="AZ179" s="327">
        <v>3300</v>
      </c>
      <c r="BA179" s="327">
        <v>610500</v>
      </c>
      <c r="BB179" s="133">
        <v>0</v>
      </c>
      <c r="BC179" s="326">
        <v>0</v>
      </c>
      <c r="BD179" s="326">
        <v>693001.18974229589</v>
      </c>
      <c r="BE179" s="327">
        <v>614764.44999999995</v>
      </c>
      <c r="BF179" s="133">
        <v>500499.99999999994</v>
      </c>
      <c r="BG179" s="133">
        <v>578736.73974229593</v>
      </c>
      <c r="BH179" s="133">
        <v>3128.3067013097079</v>
      </c>
      <c r="BI179" s="133">
        <v>2983.6686308988765</v>
      </c>
      <c r="BJ179" s="328">
        <v>4.8476586479128211E-2</v>
      </c>
      <c r="BK179" s="328">
        <v>-1.1486953760190446E-2</v>
      </c>
      <c r="BL179" s="133">
        <v>-6340.5537657902341</v>
      </c>
      <c r="BM179" s="133">
        <v>686660.6359765057</v>
      </c>
      <c r="BN179" s="133">
        <v>3688.6280323054366</v>
      </c>
      <c r="BO179" s="133" t="s">
        <v>1228</v>
      </c>
      <c r="BP179" s="133">
        <v>3711.6791133865172</v>
      </c>
      <c r="BQ179" s="328">
        <v>2.5156210164636317E-2</v>
      </c>
      <c r="BR179" s="133">
        <v>0</v>
      </c>
      <c r="BS179" s="133">
        <v>686660.6359765057</v>
      </c>
      <c r="BT179" s="133">
        <v>0</v>
      </c>
      <c r="BU179" s="133">
        <v>686660.6359765057</v>
      </c>
      <c r="BV179" s="133"/>
      <c r="BW179" s="133">
        <v>0</v>
      </c>
      <c r="BX179" s="133">
        <v>0</v>
      </c>
    </row>
    <row r="180" spans="1:77" x14ac:dyDescent="0.25">
      <c r="A180" s="302">
        <v>180</v>
      </c>
      <c r="B180" s="302">
        <v>59</v>
      </c>
      <c r="C180" s="324">
        <v>9352053</v>
      </c>
      <c r="D180" s="324" t="s">
        <v>169</v>
      </c>
      <c r="E180" s="325">
        <v>1107041</v>
      </c>
      <c r="F180" s="133">
        <v>0</v>
      </c>
      <c r="G180" s="133">
        <v>0</v>
      </c>
      <c r="H180" s="133">
        <v>25520.000000000044</v>
      </c>
      <c r="I180" s="133">
        <v>0</v>
      </c>
      <c r="J180" s="133">
        <v>56982.793017456359</v>
      </c>
      <c r="K180" s="133">
        <v>0</v>
      </c>
      <c r="L180" s="133">
        <v>8441.8952618453604</v>
      </c>
      <c r="M180" s="133">
        <v>723.59102244389044</v>
      </c>
      <c r="N180" s="133">
        <v>47033.416458852917</v>
      </c>
      <c r="O180" s="133">
        <v>5879.17705735661</v>
      </c>
      <c r="P180" s="133">
        <v>13929.127182044884</v>
      </c>
      <c r="Q180" s="133">
        <v>1733.6034912718208</v>
      </c>
      <c r="R180" s="133">
        <v>0</v>
      </c>
      <c r="S180" s="133">
        <v>0</v>
      </c>
      <c r="T180" s="133">
        <v>0</v>
      </c>
      <c r="U180" s="133">
        <v>0</v>
      </c>
      <c r="V180" s="133">
        <v>0</v>
      </c>
      <c r="W180" s="133">
        <v>0</v>
      </c>
      <c r="X180" s="133">
        <v>2392.4495677233358</v>
      </c>
      <c r="Y180" s="133">
        <v>0</v>
      </c>
      <c r="Z180" s="133">
        <v>0</v>
      </c>
      <c r="AA180" s="133">
        <v>113075.18872275247</v>
      </c>
      <c r="AB180" s="133">
        <v>0</v>
      </c>
      <c r="AC180" s="133">
        <v>0</v>
      </c>
      <c r="AD180" s="133">
        <v>0</v>
      </c>
      <c r="AE180" s="133">
        <v>110000</v>
      </c>
      <c r="AF180" s="133">
        <v>0</v>
      </c>
      <c r="AG180" s="133">
        <v>0</v>
      </c>
      <c r="AH180" s="133">
        <v>0</v>
      </c>
      <c r="AI180" s="133">
        <v>4358.3100000000004</v>
      </c>
      <c r="AJ180" s="133">
        <v>0</v>
      </c>
      <c r="AK180" s="133">
        <v>0</v>
      </c>
      <c r="AL180" s="133">
        <v>0</v>
      </c>
      <c r="AM180" s="133">
        <v>0</v>
      </c>
      <c r="AN180" s="133">
        <v>0</v>
      </c>
      <c r="AO180" s="133">
        <v>0</v>
      </c>
      <c r="AP180" s="133">
        <v>0</v>
      </c>
      <c r="AQ180" s="133">
        <v>0</v>
      </c>
      <c r="AR180" s="133">
        <v>1107041</v>
      </c>
      <c r="AS180" s="133">
        <v>275711.24178174767</v>
      </c>
      <c r="AT180" s="326">
        <v>114358.31</v>
      </c>
      <c r="AU180" s="133">
        <v>203195.99046838839</v>
      </c>
      <c r="AV180" s="133">
        <v>1497110.5517817477</v>
      </c>
      <c r="AW180" s="133">
        <v>1497110.5517817475</v>
      </c>
      <c r="AX180" s="133">
        <v>0</v>
      </c>
      <c r="AY180" s="133">
        <v>1492752.2417817477</v>
      </c>
      <c r="AZ180" s="327">
        <v>3300</v>
      </c>
      <c r="BA180" s="327">
        <v>1329900</v>
      </c>
      <c r="BB180" s="133">
        <v>0</v>
      </c>
      <c r="BC180" s="326">
        <v>0</v>
      </c>
      <c r="BD180" s="326">
        <v>1497110.5517817477</v>
      </c>
      <c r="BE180" s="327">
        <v>1334258.31</v>
      </c>
      <c r="BF180" s="133">
        <v>1219900</v>
      </c>
      <c r="BG180" s="133">
        <v>1382752.2417817477</v>
      </c>
      <c r="BH180" s="133">
        <v>3431.1470019398207</v>
      </c>
      <c r="BI180" s="133">
        <v>3536.0890766169155</v>
      </c>
      <c r="BJ180" s="328">
        <v>-2.9677440925073087E-2</v>
      </c>
      <c r="BK180" s="328">
        <v>1.4677440925073088E-2</v>
      </c>
      <c r="BL180" s="133">
        <v>20915.997626719931</v>
      </c>
      <c r="BM180" s="133">
        <v>1518026.5494084677</v>
      </c>
      <c r="BN180" s="133">
        <v>3756.0005940656765</v>
      </c>
      <c r="BO180" s="133" t="s">
        <v>1228</v>
      </c>
      <c r="BP180" s="133">
        <v>3766.8152590780837</v>
      </c>
      <c r="BQ180" s="328">
        <v>-1.3175647776973221E-2</v>
      </c>
      <c r="BR180" s="133">
        <v>0</v>
      </c>
      <c r="BS180" s="133">
        <v>1518026.5494084677</v>
      </c>
      <c r="BT180" s="133">
        <v>0</v>
      </c>
      <c r="BU180" s="133">
        <v>1518026.5494084677</v>
      </c>
      <c r="BV180" s="133"/>
      <c r="BW180" s="133">
        <v>0</v>
      </c>
      <c r="BX180" s="133">
        <v>0</v>
      </c>
    </row>
    <row r="181" spans="1:77" x14ac:dyDescent="0.25">
      <c r="A181" s="302">
        <v>181</v>
      </c>
      <c r="B181" s="302">
        <v>465</v>
      </c>
      <c r="C181" s="324">
        <v>9352054</v>
      </c>
      <c r="D181" s="324" t="s">
        <v>1303</v>
      </c>
      <c r="E181" s="325">
        <v>571376</v>
      </c>
      <c r="F181" s="133">
        <v>0</v>
      </c>
      <c r="G181" s="133">
        <v>0</v>
      </c>
      <c r="H181" s="133">
        <v>3520.0000000000032</v>
      </c>
      <c r="I181" s="133">
        <v>0</v>
      </c>
      <c r="J181" s="133">
        <v>5374.1626794258373</v>
      </c>
      <c r="K181" s="133">
        <v>0</v>
      </c>
      <c r="L181" s="133">
        <v>0</v>
      </c>
      <c r="M181" s="133">
        <v>240.00000000000011</v>
      </c>
      <c r="N181" s="133">
        <v>0</v>
      </c>
      <c r="O181" s="133">
        <v>0</v>
      </c>
      <c r="P181" s="133">
        <v>0</v>
      </c>
      <c r="Q181" s="133">
        <v>0</v>
      </c>
      <c r="R181" s="133">
        <v>0</v>
      </c>
      <c r="S181" s="133">
        <v>0</v>
      </c>
      <c r="T181" s="133">
        <v>0</v>
      </c>
      <c r="U181" s="133">
        <v>0</v>
      </c>
      <c r="V181" s="133">
        <v>0</v>
      </c>
      <c r="W181" s="133">
        <v>0</v>
      </c>
      <c r="X181" s="133">
        <v>1203.5955056179801</v>
      </c>
      <c r="Y181" s="133">
        <v>0</v>
      </c>
      <c r="Z181" s="133">
        <v>0</v>
      </c>
      <c r="AA181" s="133">
        <v>33857.388635634081</v>
      </c>
      <c r="AB181" s="133">
        <v>0</v>
      </c>
      <c r="AC181" s="133">
        <v>0</v>
      </c>
      <c r="AD181" s="133">
        <v>0</v>
      </c>
      <c r="AE181" s="133">
        <v>110000</v>
      </c>
      <c r="AF181" s="133">
        <v>0</v>
      </c>
      <c r="AG181" s="133">
        <v>0</v>
      </c>
      <c r="AH181" s="133">
        <v>0</v>
      </c>
      <c r="AI181" s="133">
        <v>4013.99</v>
      </c>
      <c r="AJ181" s="133">
        <v>0</v>
      </c>
      <c r="AK181" s="133">
        <v>0</v>
      </c>
      <c r="AL181" s="133">
        <v>0</v>
      </c>
      <c r="AM181" s="133">
        <v>0</v>
      </c>
      <c r="AN181" s="133">
        <v>0</v>
      </c>
      <c r="AO181" s="133">
        <v>0</v>
      </c>
      <c r="AP181" s="133">
        <v>0</v>
      </c>
      <c r="AQ181" s="133">
        <v>0</v>
      </c>
      <c r="AR181" s="133">
        <v>571376</v>
      </c>
      <c r="AS181" s="133">
        <v>44195.146820677903</v>
      </c>
      <c r="AT181" s="326">
        <v>114013.99</v>
      </c>
      <c r="AU181" s="133">
        <v>48423.469975347005</v>
      </c>
      <c r="AV181" s="133">
        <v>729585.1368206779</v>
      </c>
      <c r="AW181" s="133">
        <v>729585.1368206779</v>
      </c>
      <c r="AX181" s="133">
        <v>0</v>
      </c>
      <c r="AY181" s="133">
        <v>725571.14682067791</v>
      </c>
      <c r="AZ181" s="327">
        <v>3300</v>
      </c>
      <c r="BA181" s="327">
        <v>686400</v>
      </c>
      <c r="BB181" s="133">
        <v>0</v>
      </c>
      <c r="BC181" s="326">
        <v>0</v>
      </c>
      <c r="BD181" s="326">
        <v>729585.1368206779</v>
      </c>
      <c r="BE181" s="327">
        <v>690413.99</v>
      </c>
      <c r="BF181" s="133">
        <v>576400</v>
      </c>
      <c r="BG181" s="133">
        <v>615571.14682067791</v>
      </c>
      <c r="BH181" s="133">
        <v>2959.4766674071052</v>
      </c>
      <c r="BI181" s="133">
        <v>2865.485354589372</v>
      </c>
      <c r="BJ181" s="328">
        <v>3.2801184157928542E-2</v>
      </c>
      <c r="BK181" s="328">
        <v>-7.7725292366417576E-3</v>
      </c>
      <c r="BL181" s="133">
        <v>-4632.5902887086513</v>
      </c>
      <c r="BM181" s="133">
        <v>724952.54653196922</v>
      </c>
      <c r="BN181" s="133">
        <v>3466.0507525575445</v>
      </c>
      <c r="BO181" s="133" t="s">
        <v>1228</v>
      </c>
      <c r="BP181" s="133">
        <v>3485.348781403698</v>
      </c>
      <c r="BQ181" s="328">
        <v>2.1864647676563376E-2</v>
      </c>
      <c r="BR181" s="133">
        <v>0</v>
      </c>
      <c r="BS181" s="133">
        <v>724952.54653196922</v>
      </c>
      <c r="BT181" s="133">
        <v>0</v>
      </c>
      <c r="BU181" s="133">
        <v>724952.54653196922</v>
      </c>
      <c r="BV181" s="133"/>
      <c r="BW181" s="133">
        <v>0</v>
      </c>
      <c r="BX181" s="133">
        <v>0</v>
      </c>
    </row>
    <row r="182" spans="1:77" x14ac:dyDescent="0.25">
      <c r="A182" s="302">
        <v>182</v>
      </c>
      <c r="B182" s="302">
        <v>63</v>
      </c>
      <c r="C182" s="324">
        <v>9352056</v>
      </c>
      <c r="D182" s="324" t="s">
        <v>1304</v>
      </c>
      <c r="E182" s="325">
        <v>530171</v>
      </c>
      <c r="F182" s="133">
        <v>0</v>
      </c>
      <c r="G182" s="133">
        <v>0</v>
      </c>
      <c r="H182" s="133">
        <v>26839.999999999989</v>
      </c>
      <c r="I182" s="133">
        <v>0</v>
      </c>
      <c r="J182" s="133">
        <v>38250.957446808512</v>
      </c>
      <c r="K182" s="133">
        <v>0</v>
      </c>
      <c r="L182" s="133">
        <v>12327.748691099472</v>
      </c>
      <c r="M182" s="133">
        <v>1212.5654450261784</v>
      </c>
      <c r="N182" s="133">
        <v>10549.319371727728</v>
      </c>
      <c r="O182" s="133">
        <v>9852.0942408376995</v>
      </c>
      <c r="P182" s="133">
        <v>15278.324607329831</v>
      </c>
      <c r="Q182" s="133">
        <v>6391.2303664921446</v>
      </c>
      <c r="R182" s="133">
        <v>0</v>
      </c>
      <c r="S182" s="133">
        <v>0</v>
      </c>
      <c r="T182" s="133">
        <v>0</v>
      </c>
      <c r="U182" s="133">
        <v>0</v>
      </c>
      <c r="V182" s="133">
        <v>0</v>
      </c>
      <c r="W182" s="133">
        <v>0</v>
      </c>
      <c r="X182" s="133">
        <v>4819.1515151515168</v>
      </c>
      <c r="Y182" s="133">
        <v>0</v>
      </c>
      <c r="Z182" s="133">
        <v>0</v>
      </c>
      <c r="AA182" s="133">
        <v>68962.825589037384</v>
      </c>
      <c r="AB182" s="133">
        <v>0</v>
      </c>
      <c r="AC182" s="133">
        <v>0</v>
      </c>
      <c r="AD182" s="133">
        <v>0</v>
      </c>
      <c r="AE182" s="133">
        <v>110000</v>
      </c>
      <c r="AF182" s="133">
        <v>0</v>
      </c>
      <c r="AG182" s="133">
        <v>0</v>
      </c>
      <c r="AH182" s="133">
        <v>0</v>
      </c>
      <c r="AI182" s="133">
        <v>4346.1099999999997</v>
      </c>
      <c r="AJ182" s="133">
        <v>0</v>
      </c>
      <c r="AK182" s="133">
        <v>0</v>
      </c>
      <c r="AL182" s="133">
        <v>0</v>
      </c>
      <c r="AM182" s="133">
        <v>0</v>
      </c>
      <c r="AN182" s="133">
        <v>0</v>
      </c>
      <c r="AO182" s="133">
        <v>0</v>
      </c>
      <c r="AP182" s="133">
        <v>0</v>
      </c>
      <c r="AQ182" s="133">
        <v>0</v>
      </c>
      <c r="AR182" s="133">
        <v>530171</v>
      </c>
      <c r="AS182" s="133">
        <v>194484.21727351047</v>
      </c>
      <c r="AT182" s="326">
        <v>114346.11</v>
      </c>
      <c r="AU182" s="133">
        <v>139312.94567369818</v>
      </c>
      <c r="AV182" s="133">
        <v>839001.32727351051</v>
      </c>
      <c r="AW182" s="133">
        <v>839001.3272735104</v>
      </c>
      <c r="AX182" s="133">
        <v>0</v>
      </c>
      <c r="AY182" s="133">
        <v>834655.21727351053</v>
      </c>
      <c r="AZ182" s="327">
        <v>3300</v>
      </c>
      <c r="BA182" s="327">
        <v>636900</v>
      </c>
      <c r="BB182" s="133">
        <v>0</v>
      </c>
      <c r="BC182" s="326">
        <v>0</v>
      </c>
      <c r="BD182" s="326">
        <v>839001.32727351051</v>
      </c>
      <c r="BE182" s="327">
        <v>641246.11</v>
      </c>
      <c r="BF182" s="133">
        <v>526900</v>
      </c>
      <c r="BG182" s="133">
        <v>724655.21727351053</v>
      </c>
      <c r="BH182" s="133">
        <v>3754.6902449404693</v>
      </c>
      <c r="BI182" s="133">
        <v>3747.2786303030302</v>
      </c>
      <c r="BJ182" s="328">
        <v>1.9778659044736319E-3</v>
      </c>
      <c r="BK182" s="328">
        <v>-4.6867273128498645E-4</v>
      </c>
      <c r="BL182" s="133">
        <v>-338.95573093614695</v>
      </c>
      <c r="BM182" s="133">
        <v>838662.37154257437</v>
      </c>
      <c r="BN182" s="133">
        <v>4322.8821841584167</v>
      </c>
      <c r="BO182" s="133" t="s">
        <v>1228</v>
      </c>
      <c r="BP182" s="133">
        <v>4345.4008888216285</v>
      </c>
      <c r="BQ182" s="328">
        <v>6.1890597084675036E-3</v>
      </c>
      <c r="BR182" s="133">
        <v>0</v>
      </c>
      <c r="BS182" s="133">
        <v>838662.37154257437</v>
      </c>
      <c r="BT182" s="133">
        <v>0</v>
      </c>
      <c r="BU182" s="133">
        <v>838662.37154257437</v>
      </c>
      <c r="BV182" s="133"/>
      <c r="BW182" s="133">
        <v>0</v>
      </c>
      <c r="BX182" s="133">
        <v>0</v>
      </c>
    </row>
    <row r="183" spans="1:77" x14ac:dyDescent="0.25">
      <c r="A183" s="302">
        <v>183</v>
      </c>
      <c r="B183" s="302">
        <v>70</v>
      </c>
      <c r="C183" s="324">
        <v>9352057</v>
      </c>
      <c r="D183" s="324" t="s">
        <v>1305</v>
      </c>
      <c r="E183" s="325">
        <v>1096053</v>
      </c>
      <c r="F183" s="133">
        <v>0</v>
      </c>
      <c r="G183" s="133">
        <v>0</v>
      </c>
      <c r="H183" s="133">
        <v>74799.999999999956</v>
      </c>
      <c r="I183" s="133">
        <v>0</v>
      </c>
      <c r="J183" s="133">
        <v>106899.17737789203</v>
      </c>
      <c r="K183" s="133">
        <v>0</v>
      </c>
      <c r="L183" s="133">
        <v>2412.0906801007582</v>
      </c>
      <c r="M183" s="133">
        <v>26532.997481108279</v>
      </c>
      <c r="N183" s="133">
        <v>6150.8312342569243</v>
      </c>
      <c r="O183" s="133">
        <v>0</v>
      </c>
      <c r="P183" s="133">
        <v>58674.105793450901</v>
      </c>
      <c r="Q183" s="133">
        <v>47387.531486146014</v>
      </c>
      <c r="R183" s="133">
        <v>0</v>
      </c>
      <c r="S183" s="133">
        <v>0</v>
      </c>
      <c r="T183" s="133">
        <v>0</v>
      </c>
      <c r="U183" s="133">
        <v>0</v>
      </c>
      <c r="V183" s="133">
        <v>0</v>
      </c>
      <c r="W183" s="133">
        <v>0</v>
      </c>
      <c r="X183" s="133">
        <v>3636.9026548672591</v>
      </c>
      <c r="Y183" s="133">
        <v>0</v>
      </c>
      <c r="Z183" s="133">
        <v>0</v>
      </c>
      <c r="AA183" s="133">
        <v>128137.5428738145</v>
      </c>
      <c r="AB183" s="133">
        <v>0</v>
      </c>
      <c r="AC183" s="133">
        <v>0</v>
      </c>
      <c r="AD183" s="133">
        <v>0</v>
      </c>
      <c r="AE183" s="133">
        <v>110000</v>
      </c>
      <c r="AF183" s="133">
        <v>0</v>
      </c>
      <c r="AG183" s="133">
        <v>0</v>
      </c>
      <c r="AH183" s="133">
        <v>0</v>
      </c>
      <c r="AI183" s="133">
        <v>3826.89</v>
      </c>
      <c r="AJ183" s="133">
        <v>0</v>
      </c>
      <c r="AK183" s="133">
        <v>0</v>
      </c>
      <c r="AL183" s="133">
        <v>0</v>
      </c>
      <c r="AM183" s="133">
        <v>0</v>
      </c>
      <c r="AN183" s="133">
        <v>0</v>
      </c>
      <c r="AO183" s="133">
        <v>0</v>
      </c>
      <c r="AP183" s="133">
        <v>0</v>
      </c>
      <c r="AQ183" s="133">
        <v>0</v>
      </c>
      <c r="AR183" s="133">
        <v>1096053</v>
      </c>
      <c r="AS183" s="133">
        <v>454631.17958163668</v>
      </c>
      <c r="AT183" s="326">
        <v>113826.89</v>
      </c>
      <c r="AU183" s="133">
        <v>299564.90990029194</v>
      </c>
      <c r="AV183" s="133">
        <v>1664511.0695816365</v>
      </c>
      <c r="AW183" s="133">
        <v>1664511.0695816362</v>
      </c>
      <c r="AX183" s="133">
        <v>0</v>
      </c>
      <c r="AY183" s="133">
        <v>1660684.1795816366</v>
      </c>
      <c r="AZ183" s="327">
        <v>3300</v>
      </c>
      <c r="BA183" s="327">
        <v>1316700</v>
      </c>
      <c r="BB183" s="133">
        <v>0</v>
      </c>
      <c r="BC183" s="326">
        <v>0</v>
      </c>
      <c r="BD183" s="326">
        <v>1664511.0695816365</v>
      </c>
      <c r="BE183" s="327">
        <v>1320526.8899999999</v>
      </c>
      <c r="BF183" s="133">
        <v>1206700</v>
      </c>
      <c r="BG183" s="133">
        <v>1550684.1795816366</v>
      </c>
      <c r="BH183" s="133">
        <v>3886.4265152421967</v>
      </c>
      <c r="BI183" s="133">
        <v>4089.2776345771144</v>
      </c>
      <c r="BJ183" s="328">
        <v>-4.9605611910450584E-2</v>
      </c>
      <c r="BK183" s="328">
        <v>3.4605611910450584E-2</v>
      </c>
      <c r="BL183" s="133">
        <v>56463.269971688133</v>
      </c>
      <c r="BM183" s="133">
        <v>1720974.3395533245</v>
      </c>
      <c r="BN183" s="133">
        <v>4303.6276931161019</v>
      </c>
      <c r="BO183" s="133" t="s">
        <v>1228</v>
      </c>
      <c r="BP183" s="133">
        <v>4313.2188961236207</v>
      </c>
      <c r="BQ183" s="328">
        <v>-1.2860162508856132E-2</v>
      </c>
      <c r="BR183" s="133">
        <v>0</v>
      </c>
      <c r="BS183" s="133">
        <v>1720974.3395533245</v>
      </c>
      <c r="BT183" s="133">
        <v>0</v>
      </c>
      <c r="BU183" s="133">
        <v>1720974.3395533245</v>
      </c>
      <c r="BV183" s="133"/>
      <c r="BW183" s="133">
        <v>0</v>
      </c>
      <c r="BX183" s="133">
        <v>0</v>
      </c>
    </row>
    <row r="184" spans="1:77" x14ac:dyDescent="0.25">
      <c r="A184" s="302">
        <v>184</v>
      </c>
      <c r="B184" s="302">
        <v>1</v>
      </c>
      <c r="C184" s="324">
        <v>9352058</v>
      </c>
      <c r="D184" s="324" t="s">
        <v>1306</v>
      </c>
      <c r="E184" s="325">
        <v>269206</v>
      </c>
      <c r="F184" s="133">
        <v>0</v>
      </c>
      <c r="G184" s="133">
        <v>0</v>
      </c>
      <c r="H184" s="133">
        <v>4840.0000000000136</v>
      </c>
      <c r="I184" s="133">
        <v>0</v>
      </c>
      <c r="J184" s="133">
        <v>8220.5825242718438</v>
      </c>
      <c r="K184" s="133">
        <v>0</v>
      </c>
      <c r="L184" s="133">
        <v>0</v>
      </c>
      <c r="M184" s="133">
        <v>0</v>
      </c>
      <c r="N184" s="133">
        <v>0</v>
      </c>
      <c r="O184" s="133">
        <v>0</v>
      </c>
      <c r="P184" s="133">
        <v>0</v>
      </c>
      <c r="Q184" s="133">
        <v>0</v>
      </c>
      <c r="R184" s="133">
        <v>0</v>
      </c>
      <c r="S184" s="133">
        <v>0</v>
      </c>
      <c r="T184" s="133">
        <v>0</v>
      </c>
      <c r="U184" s="133">
        <v>0</v>
      </c>
      <c r="V184" s="133">
        <v>0</v>
      </c>
      <c r="W184" s="133">
        <v>0</v>
      </c>
      <c r="X184" s="133">
        <v>1187.5294117647068</v>
      </c>
      <c r="Y184" s="133">
        <v>0</v>
      </c>
      <c r="Z184" s="133">
        <v>0</v>
      </c>
      <c r="AA184" s="133">
        <v>19743.284528605989</v>
      </c>
      <c r="AB184" s="133">
        <v>0</v>
      </c>
      <c r="AC184" s="133">
        <v>0</v>
      </c>
      <c r="AD184" s="133">
        <v>0</v>
      </c>
      <c r="AE184" s="133">
        <v>110000</v>
      </c>
      <c r="AF184" s="133">
        <v>8644.859813084111</v>
      </c>
      <c r="AG184" s="133">
        <v>0</v>
      </c>
      <c r="AH184" s="133">
        <v>0</v>
      </c>
      <c r="AI184" s="133">
        <v>1600.39</v>
      </c>
      <c r="AJ184" s="133">
        <v>0</v>
      </c>
      <c r="AK184" s="133">
        <v>0</v>
      </c>
      <c r="AL184" s="133">
        <v>0</v>
      </c>
      <c r="AM184" s="133">
        <v>0</v>
      </c>
      <c r="AN184" s="133">
        <v>10775</v>
      </c>
      <c r="AO184" s="133">
        <v>0</v>
      </c>
      <c r="AP184" s="133">
        <v>0</v>
      </c>
      <c r="AQ184" s="133">
        <v>0</v>
      </c>
      <c r="AR184" s="133">
        <v>269206</v>
      </c>
      <c r="AS184" s="133">
        <v>33991.396464642552</v>
      </c>
      <c r="AT184" s="326">
        <v>131020.24981308411</v>
      </c>
      <c r="AU184" s="133">
        <v>36272.575790741917</v>
      </c>
      <c r="AV184" s="133">
        <v>434217.64627772663</v>
      </c>
      <c r="AW184" s="133">
        <v>434217.64627772663</v>
      </c>
      <c r="AX184" s="133">
        <v>0</v>
      </c>
      <c r="AY184" s="133">
        <v>432617.25627772661</v>
      </c>
      <c r="AZ184" s="327">
        <v>3300</v>
      </c>
      <c r="BA184" s="327">
        <v>323400</v>
      </c>
      <c r="BB184" s="133">
        <v>0</v>
      </c>
      <c r="BC184" s="326">
        <v>0</v>
      </c>
      <c r="BD184" s="326">
        <v>434217.64627772663</v>
      </c>
      <c r="BE184" s="327">
        <v>325000.39</v>
      </c>
      <c r="BF184" s="133">
        <v>204755.14018691587</v>
      </c>
      <c r="BG184" s="133">
        <v>313972.39646464249</v>
      </c>
      <c r="BH184" s="133">
        <v>3203.7999639249233</v>
      </c>
      <c r="BI184" s="133">
        <v>3310.2876668632612</v>
      </c>
      <c r="BJ184" s="328">
        <v>-3.2168715729543447E-2</v>
      </c>
      <c r="BK184" s="328">
        <v>1.7168715729543448E-2</v>
      </c>
      <c r="BL184" s="133">
        <v>5569.6720176681174</v>
      </c>
      <c r="BM184" s="133">
        <v>439787.31829539477</v>
      </c>
      <c r="BN184" s="133">
        <v>4471.295186687702</v>
      </c>
      <c r="BO184" s="133" t="s">
        <v>1228</v>
      </c>
      <c r="BP184" s="133">
        <v>4487.6256968917833</v>
      </c>
      <c r="BQ184" s="328">
        <v>-7.8880209011382707E-3</v>
      </c>
      <c r="BR184" s="133">
        <v>0</v>
      </c>
      <c r="BS184" s="133">
        <v>439787.31829539477</v>
      </c>
      <c r="BT184" s="133">
        <v>0</v>
      </c>
      <c r="BU184" s="133">
        <v>439787.31829539477</v>
      </c>
      <c r="BV184" s="133"/>
      <c r="BW184" s="133">
        <v>24</v>
      </c>
      <c r="BX184" s="133">
        <v>15</v>
      </c>
    </row>
    <row r="185" spans="1:77" x14ac:dyDescent="0.25">
      <c r="A185" s="302">
        <v>185</v>
      </c>
      <c r="B185" s="302">
        <v>295</v>
      </c>
      <c r="C185" s="324">
        <v>9352059</v>
      </c>
      <c r="D185" s="324" t="s">
        <v>544</v>
      </c>
      <c r="E185" s="325">
        <v>1109788</v>
      </c>
      <c r="F185" s="133">
        <v>0</v>
      </c>
      <c r="G185" s="133">
        <v>0</v>
      </c>
      <c r="H185" s="133">
        <v>25079.999999999982</v>
      </c>
      <c r="I185" s="133">
        <v>0</v>
      </c>
      <c r="J185" s="133">
        <v>63136.744186046504</v>
      </c>
      <c r="K185" s="133">
        <v>0</v>
      </c>
      <c r="L185" s="133">
        <v>13433.250620347417</v>
      </c>
      <c r="M185" s="133">
        <v>23097.171215880888</v>
      </c>
      <c r="N185" s="133">
        <v>22736.277915632811</v>
      </c>
      <c r="O185" s="133">
        <v>14856.774193548383</v>
      </c>
      <c r="P185" s="133">
        <v>5473.5483870967682</v>
      </c>
      <c r="Q185" s="133">
        <v>0</v>
      </c>
      <c r="R185" s="133">
        <v>0</v>
      </c>
      <c r="S185" s="133">
        <v>0</v>
      </c>
      <c r="T185" s="133">
        <v>0</v>
      </c>
      <c r="U185" s="133">
        <v>0</v>
      </c>
      <c r="V185" s="133">
        <v>0</v>
      </c>
      <c r="W185" s="133">
        <v>0</v>
      </c>
      <c r="X185" s="133">
        <v>6030.7246376811572</v>
      </c>
      <c r="Y185" s="133">
        <v>0</v>
      </c>
      <c r="Z185" s="133">
        <v>0</v>
      </c>
      <c r="AA185" s="133">
        <v>77515.466582125708</v>
      </c>
      <c r="AB185" s="133">
        <v>0</v>
      </c>
      <c r="AC185" s="133">
        <v>0</v>
      </c>
      <c r="AD185" s="133">
        <v>0</v>
      </c>
      <c r="AE185" s="133">
        <v>110000</v>
      </c>
      <c r="AF185" s="133">
        <v>0</v>
      </c>
      <c r="AG185" s="133">
        <v>0</v>
      </c>
      <c r="AH185" s="133">
        <v>0</v>
      </c>
      <c r="AI185" s="133">
        <v>5859.16</v>
      </c>
      <c r="AJ185" s="133">
        <v>0</v>
      </c>
      <c r="AK185" s="133">
        <v>0</v>
      </c>
      <c r="AL185" s="133">
        <v>0</v>
      </c>
      <c r="AM185" s="133">
        <v>0</v>
      </c>
      <c r="AN185" s="133">
        <v>0</v>
      </c>
      <c r="AO185" s="133">
        <v>0</v>
      </c>
      <c r="AP185" s="133">
        <v>0</v>
      </c>
      <c r="AQ185" s="133">
        <v>0</v>
      </c>
      <c r="AR185" s="133">
        <v>1109788</v>
      </c>
      <c r="AS185" s="133">
        <v>251359.95773835963</v>
      </c>
      <c r="AT185" s="326">
        <v>115859.16</v>
      </c>
      <c r="AU185" s="133">
        <v>171421.34984140209</v>
      </c>
      <c r="AV185" s="133">
        <v>1477007.1177383596</v>
      </c>
      <c r="AW185" s="133">
        <v>1477007.1177383596</v>
      </c>
      <c r="AX185" s="133">
        <v>0</v>
      </c>
      <c r="AY185" s="133">
        <v>1471147.9577383597</v>
      </c>
      <c r="AZ185" s="327">
        <v>3300</v>
      </c>
      <c r="BA185" s="327">
        <v>1333200</v>
      </c>
      <c r="BB185" s="133">
        <v>0</v>
      </c>
      <c r="BC185" s="326">
        <v>0</v>
      </c>
      <c r="BD185" s="326">
        <v>1477007.1177383596</v>
      </c>
      <c r="BE185" s="327">
        <v>1339059.1599999999</v>
      </c>
      <c r="BF185" s="133">
        <v>1223200</v>
      </c>
      <c r="BG185" s="133">
        <v>1361147.9577383597</v>
      </c>
      <c r="BH185" s="133">
        <v>3369.1781132137617</v>
      </c>
      <c r="BI185" s="133">
        <v>3532.0035275252526</v>
      </c>
      <c r="BJ185" s="328">
        <v>-4.6100014635482772E-2</v>
      </c>
      <c r="BK185" s="328">
        <v>3.1100014635482773E-2</v>
      </c>
      <c r="BL185" s="133">
        <v>44377.526005039304</v>
      </c>
      <c r="BM185" s="133">
        <v>1521384.6437433988</v>
      </c>
      <c r="BN185" s="133">
        <v>3751.3007023351456</v>
      </c>
      <c r="BO185" s="133" t="s">
        <v>1228</v>
      </c>
      <c r="BP185" s="133">
        <v>3765.8035736222741</v>
      </c>
      <c r="BQ185" s="328">
        <v>-1.4166931017984163E-2</v>
      </c>
      <c r="BR185" s="133">
        <v>0</v>
      </c>
      <c r="BS185" s="133">
        <v>1521384.6437433988</v>
      </c>
      <c r="BT185" s="133">
        <v>0</v>
      </c>
      <c r="BU185" s="133">
        <v>1521384.6437433988</v>
      </c>
      <c r="BV185" s="133"/>
      <c r="BW185" s="133">
        <v>0</v>
      </c>
      <c r="BX185" s="133">
        <v>0</v>
      </c>
    </row>
    <row r="186" spans="1:77" x14ac:dyDescent="0.25">
      <c r="A186" s="302">
        <v>186</v>
      </c>
      <c r="B186" s="302">
        <v>402</v>
      </c>
      <c r="C186" s="324">
        <v>9352060</v>
      </c>
      <c r="D186" s="324" t="s">
        <v>1307</v>
      </c>
      <c r="E186" s="325">
        <v>431279</v>
      </c>
      <c r="F186" s="133">
        <v>0</v>
      </c>
      <c r="G186" s="133">
        <v>0</v>
      </c>
      <c r="H186" s="133">
        <v>7919.9999999999718</v>
      </c>
      <c r="I186" s="133">
        <v>0</v>
      </c>
      <c r="J186" s="133">
        <v>13706.946107784432</v>
      </c>
      <c r="K186" s="133">
        <v>0</v>
      </c>
      <c r="L186" s="133">
        <v>200.00000000000009</v>
      </c>
      <c r="M186" s="133">
        <v>0</v>
      </c>
      <c r="N186" s="133">
        <v>360.00000000000017</v>
      </c>
      <c r="O186" s="133">
        <v>0</v>
      </c>
      <c r="P186" s="133">
        <v>0</v>
      </c>
      <c r="Q186" s="133">
        <v>0</v>
      </c>
      <c r="R186" s="133">
        <v>0</v>
      </c>
      <c r="S186" s="133">
        <v>0</v>
      </c>
      <c r="T186" s="133">
        <v>0</v>
      </c>
      <c r="U186" s="133">
        <v>0</v>
      </c>
      <c r="V186" s="133">
        <v>0</v>
      </c>
      <c r="W186" s="133">
        <v>0</v>
      </c>
      <c r="X186" s="133">
        <v>0</v>
      </c>
      <c r="Y186" s="133">
        <v>0</v>
      </c>
      <c r="Z186" s="133">
        <v>0</v>
      </c>
      <c r="AA186" s="133">
        <v>27789.130833333325</v>
      </c>
      <c r="AB186" s="133">
        <v>0</v>
      </c>
      <c r="AC186" s="133">
        <v>0</v>
      </c>
      <c r="AD186" s="133">
        <v>0</v>
      </c>
      <c r="AE186" s="133">
        <v>110000</v>
      </c>
      <c r="AF186" s="133">
        <v>0</v>
      </c>
      <c r="AG186" s="133">
        <v>0</v>
      </c>
      <c r="AH186" s="133">
        <v>0</v>
      </c>
      <c r="AI186" s="133">
        <v>12473.16</v>
      </c>
      <c r="AJ186" s="133">
        <v>0</v>
      </c>
      <c r="AK186" s="133">
        <v>0</v>
      </c>
      <c r="AL186" s="133">
        <v>0</v>
      </c>
      <c r="AM186" s="133">
        <v>0</v>
      </c>
      <c r="AN186" s="133">
        <v>0</v>
      </c>
      <c r="AO186" s="133">
        <v>0</v>
      </c>
      <c r="AP186" s="133">
        <v>0</v>
      </c>
      <c r="AQ186" s="133">
        <v>0</v>
      </c>
      <c r="AR186" s="133">
        <v>431279</v>
      </c>
      <c r="AS186" s="133">
        <v>49976.076941117732</v>
      </c>
      <c r="AT186" s="326">
        <v>122473.16</v>
      </c>
      <c r="AU186" s="133">
        <v>48881.60388722553</v>
      </c>
      <c r="AV186" s="133">
        <v>603728.23694111779</v>
      </c>
      <c r="AW186" s="133">
        <v>603728.23694111768</v>
      </c>
      <c r="AX186" s="133">
        <v>0</v>
      </c>
      <c r="AY186" s="133">
        <v>591255.07694111776</v>
      </c>
      <c r="AZ186" s="327">
        <v>3300</v>
      </c>
      <c r="BA186" s="327">
        <v>518100</v>
      </c>
      <c r="BB186" s="133">
        <v>0</v>
      </c>
      <c r="BC186" s="326">
        <v>0</v>
      </c>
      <c r="BD186" s="326">
        <v>603728.23694111779</v>
      </c>
      <c r="BE186" s="327">
        <v>530573.16</v>
      </c>
      <c r="BF186" s="133">
        <v>408100.00000000006</v>
      </c>
      <c r="BG186" s="133">
        <v>481255.07694111782</v>
      </c>
      <c r="BH186" s="133">
        <v>3065.3189614083935</v>
      </c>
      <c r="BI186" s="133">
        <v>2909.0706650306747</v>
      </c>
      <c r="BJ186" s="328">
        <v>5.3710725647178895E-2</v>
      </c>
      <c r="BK186" s="328">
        <v>-1.2727229096484735E-2</v>
      </c>
      <c r="BL186" s="133">
        <v>-5812.8321834382505</v>
      </c>
      <c r="BM186" s="133">
        <v>597915.40475767956</v>
      </c>
      <c r="BN186" s="133">
        <v>3728.9314952718441</v>
      </c>
      <c r="BO186" s="133" t="s">
        <v>1228</v>
      </c>
      <c r="BP186" s="133">
        <v>3808.3783742527362</v>
      </c>
      <c r="BQ186" s="328">
        <v>4.2751140369031493E-2</v>
      </c>
      <c r="BR186" s="133">
        <v>0</v>
      </c>
      <c r="BS186" s="133">
        <v>597915.40475767956</v>
      </c>
      <c r="BT186" s="133">
        <v>0</v>
      </c>
      <c r="BU186" s="133">
        <v>597915.40475767956</v>
      </c>
      <c r="BV186" s="133"/>
      <c r="BW186" s="133">
        <v>-7982.4799999999232</v>
      </c>
      <c r="BX186" s="133">
        <v>7984.0199999999986</v>
      </c>
    </row>
    <row r="187" spans="1:77" x14ac:dyDescent="0.25">
      <c r="A187" s="302">
        <v>187</v>
      </c>
      <c r="B187" s="302">
        <v>6</v>
      </c>
      <c r="C187" s="324">
        <v>9352063</v>
      </c>
      <c r="D187" s="324" t="s">
        <v>105</v>
      </c>
      <c r="E187" s="325">
        <v>988920</v>
      </c>
      <c r="F187" s="133">
        <v>0</v>
      </c>
      <c r="G187" s="133">
        <v>0</v>
      </c>
      <c r="H187" s="133">
        <v>18040.000000000018</v>
      </c>
      <c r="I187" s="133">
        <v>0</v>
      </c>
      <c r="J187" s="133">
        <v>52275.63025210084</v>
      </c>
      <c r="K187" s="133">
        <v>0</v>
      </c>
      <c r="L187" s="133">
        <v>14600.000000000016</v>
      </c>
      <c r="M187" s="133">
        <v>0</v>
      </c>
      <c r="N187" s="133">
        <v>720.00000000000068</v>
      </c>
      <c r="O187" s="133">
        <v>0</v>
      </c>
      <c r="P187" s="133">
        <v>18479.999999999967</v>
      </c>
      <c r="Q187" s="133">
        <v>0</v>
      </c>
      <c r="R187" s="133">
        <v>0</v>
      </c>
      <c r="S187" s="133">
        <v>0</v>
      </c>
      <c r="T187" s="133">
        <v>0</v>
      </c>
      <c r="U187" s="133">
        <v>0</v>
      </c>
      <c r="V187" s="133">
        <v>0</v>
      </c>
      <c r="W187" s="133">
        <v>0</v>
      </c>
      <c r="X187" s="133">
        <v>2324.7648902821397</v>
      </c>
      <c r="Y187" s="133">
        <v>0</v>
      </c>
      <c r="Z187" s="133">
        <v>0</v>
      </c>
      <c r="AA187" s="133">
        <v>68939.523196356575</v>
      </c>
      <c r="AB187" s="133">
        <v>0</v>
      </c>
      <c r="AC187" s="133">
        <v>0</v>
      </c>
      <c r="AD187" s="133">
        <v>0</v>
      </c>
      <c r="AE187" s="133">
        <v>110000</v>
      </c>
      <c r="AF187" s="133">
        <v>0</v>
      </c>
      <c r="AG187" s="133">
        <v>0</v>
      </c>
      <c r="AH187" s="133">
        <v>0</v>
      </c>
      <c r="AI187" s="133">
        <v>6852.7</v>
      </c>
      <c r="AJ187" s="133">
        <v>0</v>
      </c>
      <c r="AK187" s="133">
        <v>0</v>
      </c>
      <c r="AL187" s="133">
        <v>0</v>
      </c>
      <c r="AM187" s="133">
        <v>0</v>
      </c>
      <c r="AN187" s="133">
        <v>0</v>
      </c>
      <c r="AO187" s="133">
        <v>0</v>
      </c>
      <c r="AP187" s="133">
        <v>0</v>
      </c>
      <c r="AQ187" s="133">
        <v>0</v>
      </c>
      <c r="AR187" s="133">
        <v>988920</v>
      </c>
      <c r="AS187" s="133">
        <v>175379.91833873955</v>
      </c>
      <c r="AT187" s="326">
        <v>116852.7</v>
      </c>
      <c r="AU187" s="133">
        <v>130996.338322407</v>
      </c>
      <c r="AV187" s="133">
        <v>1281152.6183387395</v>
      </c>
      <c r="AW187" s="133">
        <v>1281152.6183387395</v>
      </c>
      <c r="AX187" s="133">
        <v>0</v>
      </c>
      <c r="AY187" s="133">
        <v>1274299.9183387395</v>
      </c>
      <c r="AZ187" s="327">
        <v>3300</v>
      </c>
      <c r="BA187" s="327">
        <v>1188000</v>
      </c>
      <c r="BB187" s="133">
        <v>0</v>
      </c>
      <c r="BC187" s="326">
        <v>0</v>
      </c>
      <c r="BD187" s="326">
        <v>1281152.6183387395</v>
      </c>
      <c r="BE187" s="327">
        <v>1194852.7</v>
      </c>
      <c r="BF187" s="133">
        <v>1078000</v>
      </c>
      <c r="BG187" s="133">
        <v>1164299.9183387395</v>
      </c>
      <c r="BH187" s="133">
        <v>3234.1664398298321</v>
      </c>
      <c r="BI187" s="133">
        <v>3118.6208766016716</v>
      </c>
      <c r="BJ187" s="328">
        <v>3.7050211551866892E-2</v>
      </c>
      <c r="BK187" s="328">
        <v>-8.7793736690765165E-3</v>
      </c>
      <c r="BL187" s="133">
        <v>-9856.6336828328549</v>
      </c>
      <c r="BM187" s="133">
        <v>1271295.9846559067</v>
      </c>
      <c r="BN187" s="133">
        <v>3512.3424573775187</v>
      </c>
      <c r="BO187" s="133" t="s">
        <v>1228</v>
      </c>
      <c r="BP187" s="133">
        <v>3531.3777351552963</v>
      </c>
      <c r="BQ187" s="328">
        <v>5.5878488555363148E-3</v>
      </c>
      <c r="BR187" s="133">
        <v>0</v>
      </c>
      <c r="BS187" s="133">
        <v>1271295.9846559067</v>
      </c>
      <c r="BT187" s="133">
        <v>0</v>
      </c>
      <c r="BU187" s="133">
        <v>1271295.9846559067</v>
      </c>
      <c r="BV187" s="133"/>
      <c r="BW187" s="133">
        <v>-3334.3600000011502</v>
      </c>
      <c r="BX187" s="133">
        <v>3322.13</v>
      </c>
    </row>
    <row r="188" spans="1:77" x14ac:dyDescent="0.25">
      <c r="A188" s="302">
        <v>188</v>
      </c>
      <c r="B188" s="302">
        <v>7</v>
      </c>
      <c r="C188" s="324">
        <v>9352064</v>
      </c>
      <c r="D188" s="324" t="s">
        <v>107</v>
      </c>
      <c r="E188" s="325">
        <v>159326</v>
      </c>
      <c r="F188" s="133">
        <v>0</v>
      </c>
      <c r="G188" s="133">
        <v>0</v>
      </c>
      <c r="H188" s="133">
        <v>5280.0000000000027</v>
      </c>
      <c r="I188" s="133">
        <v>0</v>
      </c>
      <c r="J188" s="133">
        <v>6786</v>
      </c>
      <c r="K188" s="133">
        <v>0</v>
      </c>
      <c r="L188" s="133">
        <v>2199.9999999999991</v>
      </c>
      <c r="M188" s="133">
        <v>0</v>
      </c>
      <c r="N188" s="133">
        <v>0</v>
      </c>
      <c r="O188" s="133">
        <v>0</v>
      </c>
      <c r="P188" s="133">
        <v>1260.0000000000005</v>
      </c>
      <c r="Q188" s="133">
        <v>0</v>
      </c>
      <c r="R188" s="133">
        <v>0</v>
      </c>
      <c r="S188" s="133">
        <v>0</v>
      </c>
      <c r="T188" s="133">
        <v>0</v>
      </c>
      <c r="U188" s="133">
        <v>0</v>
      </c>
      <c r="V188" s="133">
        <v>0</v>
      </c>
      <c r="W188" s="133">
        <v>0</v>
      </c>
      <c r="X188" s="133">
        <v>0</v>
      </c>
      <c r="Y188" s="133">
        <v>0</v>
      </c>
      <c r="Z188" s="133">
        <v>0</v>
      </c>
      <c r="AA188" s="133">
        <v>7598.2365789473488</v>
      </c>
      <c r="AB188" s="133">
        <v>0</v>
      </c>
      <c r="AC188" s="133">
        <v>0</v>
      </c>
      <c r="AD188" s="133">
        <v>0</v>
      </c>
      <c r="AE188" s="133">
        <v>110000</v>
      </c>
      <c r="AF188" s="133">
        <v>0</v>
      </c>
      <c r="AG188" s="133">
        <v>0</v>
      </c>
      <c r="AH188" s="133">
        <v>0</v>
      </c>
      <c r="AI188" s="133">
        <v>890.19</v>
      </c>
      <c r="AJ188" s="133">
        <v>0</v>
      </c>
      <c r="AK188" s="133">
        <v>0</v>
      </c>
      <c r="AL188" s="133">
        <v>0</v>
      </c>
      <c r="AM188" s="133">
        <v>0</v>
      </c>
      <c r="AN188" s="133">
        <v>0</v>
      </c>
      <c r="AO188" s="133">
        <v>0</v>
      </c>
      <c r="AP188" s="133">
        <v>0</v>
      </c>
      <c r="AQ188" s="133">
        <v>0</v>
      </c>
      <c r="AR188" s="133">
        <v>159326</v>
      </c>
      <c r="AS188" s="133">
        <v>23124.236578947352</v>
      </c>
      <c r="AT188" s="326">
        <v>110890.19</v>
      </c>
      <c r="AU188" s="133">
        <v>25360.236578947352</v>
      </c>
      <c r="AV188" s="133">
        <v>293340.42657894734</v>
      </c>
      <c r="AW188" s="133">
        <v>293340.42657894734</v>
      </c>
      <c r="AX188" s="133">
        <v>0</v>
      </c>
      <c r="AY188" s="133">
        <v>292450.23657894734</v>
      </c>
      <c r="AZ188" s="327">
        <v>3300</v>
      </c>
      <c r="BA188" s="327">
        <v>191400</v>
      </c>
      <c r="BB188" s="133">
        <v>0</v>
      </c>
      <c r="BC188" s="326">
        <v>0</v>
      </c>
      <c r="BD188" s="326">
        <v>293340.42657894734</v>
      </c>
      <c r="BE188" s="327">
        <v>192290.19</v>
      </c>
      <c r="BF188" s="133">
        <v>81400</v>
      </c>
      <c r="BG188" s="133">
        <v>182450.23657894734</v>
      </c>
      <c r="BH188" s="133">
        <v>3145.6937341197818</v>
      </c>
      <c r="BI188" s="133">
        <v>3123.6054749999998</v>
      </c>
      <c r="BJ188" s="328">
        <v>7.0713985157750837E-3</v>
      </c>
      <c r="BK188" s="328">
        <v>-1.6756301066198449E-3</v>
      </c>
      <c r="BL188" s="133">
        <v>-303.57242775652969</v>
      </c>
      <c r="BM188" s="133">
        <v>293036.85415119084</v>
      </c>
      <c r="BN188" s="133">
        <v>5037.0114508826009</v>
      </c>
      <c r="BO188" s="133" t="s">
        <v>1228</v>
      </c>
      <c r="BP188" s="133">
        <v>5052.3595543308766</v>
      </c>
      <c r="BQ188" s="328">
        <v>1.1163518062897282E-2</v>
      </c>
      <c r="BR188" s="133">
        <v>0</v>
      </c>
      <c r="BS188" s="133">
        <v>293036.85415119084</v>
      </c>
      <c r="BT188" s="133">
        <v>0</v>
      </c>
      <c r="BU188" s="133">
        <v>293036.85415119084</v>
      </c>
      <c r="BV188" s="133"/>
      <c r="BW188" s="133">
        <v>-8269.570000000007</v>
      </c>
      <c r="BX188" s="133">
        <v>8271.4800000000014</v>
      </c>
      <c r="BY188" s="133" t="e">
        <v>#N/A</v>
      </c>
    </row>
    <row r="189" spans="1:77" x14ac:dyDescent="0.25">
      <c r="A189" s="302">
        <v>189</v>
      </c>
      <c r="B189" s="302">
        <v>64</v>
      </c>
      <c r="C189" s="324">
        <v>9352065</v>
      </c>
      <c r="D189" s="324" t="s">
        <v>540</v>
      </c>
      <c r="E189" s="325">
        <v>1120776</v>
      </c>
      <c r="F189" s="133">
        <v>0</v>
      </c>
      <c r="G189" s="133">
        <v>0</v>
      </c>
      <c r="H189" s="133">
        <v>65999.999999999927</v>
      </c>
      <c r="I189" s="133">
        <v>0</v>
      </c>
      <c r="J189" s="133">
        <v>117610.4347826087</v>
      </c>
      <c r="K189" s="133">
        <v>0</v>
      </c>
      <c r="L189" s="133">
        <v>807.92079207920779</v>
      </c>
      <c r="M189" s="133">
        <v>19632.475247524802</v>
      </c>
      <c r="N189" s="133">
        <v>10179.801980198019</v>
      </c>
      <c r="O189" s="133">
        <v>0</v>
      </c>
      <c r="P189" s="133">
        <v>68289.504950495131</v>
      </c>
      <c r="Q189" s="133">
        <v>42390.594059406008</v>
      </c>
      <c r="R189" s="133">
        <v>0</v>
      </c>
      <c r="S189" s="133">
        <v>0</v>
      </c>
      <c r="T189" s="133">
        <v>0</v>
      </c>
      <c r="U189" s="133">
        <v>0</v>
      </c>
      <c r="V189" s="133">
        <v>0</v>
      </c>
      <c r="W189" s="133">
        <v>0</v>
      </c>
      <c r="X189" s="133">
        <v>9005.142857142866</v>
      </c>
      <c r="Y189" s="133">
        <v>0</v>
      </c>
      <c r="Z189" s="133">
        <v>0</v>
      </c>
      <c r="AA189" s="133">
        <v>139238.22095000965</v>
      </c>
      <c r="AB189" s="133">
        <v>0</v>
      </c>
      <c r="AC189" s="133">
        <v>0</v>
      </c>
      <c r="AD189" s="133">
        <v>0</v>
      </c>
      <c r="AE189" s="133">
        <v>110000</v>
      </c>
      <c r="AF189" s="133">
        <v>0</v>
      </c>
      <c r="AG189" s="133">
        <v>0</v>
      </c>
      <c r="AH189" s="133">
        <v>0</v>
      </c>
      <c r="AI189" s="133">
        <v>7126.06</v>
      </c>
      <c r="AJ189" s="133">
        <v>0</v>
      </c>
      <c r="AK189" s="133">
        <v>0</v>
      </c>
      <c r="AL189" s="133">
        <v>0</v>
      </c>
      <c r="AM189" s="133">
        <v>0</v>
      </c>
      <c r="AN189" s="133">
        <v>0</v>
      </c>
      <c r="AO189" s="133">
        <v>0</v>
      </c>
      <c r="AP189" s="133">
        <v>0</v>
      </c>
      <c r="AQ189" s="133">
        <v>0</v>
      </c>
      <c r="AR189" s="133">
        <v>1120776</v>
      </c>
      <c r="AS189" s="133">
        <v>473154.09561946429</v>
      </c>
      <c r="AT189" s="326">
        <v>117126.06</v>
      </c>
      <c r="AU189" s="133">
        <v>311692.58685616555</v>
      </c>
      <c r="AV189" s="133">
        <v>1711056.1556194643</v>
      </c>
      <c r="AW189" s="133">
        <v>1711056.1556194648</v>
      </c>
      <c r="AX189" s="133">
        <v>0</v>
      </c>
      <c r="AY189" s="133">
        <v>1703930.0956194643</v>
      </c>
      <c r="AZ189" s="327">
        <v>3300</v>
      </c>
      <c r="BA189" s="327">
        <v>1346400</v>
      </c>
      <c r="BB189" s="133">
        <v>0</v>
      </c>
      <c r="BC189" s="326">
        <v>0</v>
      </c>
      <c r="BD189" s="326">
        <v>1711056.1556194643</v>
      </c>
      <c r="BE189" s="327">
        <v>1353526.06</v>
      </c>
      <c r="BF189" s="133">
        <v>1236400</v>
      </c>
      <c r="BG189" s="133">
        <v>1593930.0956194643</v>
      </c>
      <c r="BH189" s="133">
        <v>3906.6914108320202</v>
      </c>
      <c r="BI189" s="133">
        <v>4139.8221373464376</v>
      </c>
      <c r="BJ189" s="328">
        <v>-5.6314189059303542E-2</v>
      </c>
      <c r="BK189" s="328">
        <v>4.1314189059303542E-2</v>
      </c>
      <c r="BL189" s="133">
        <v>69781.624937322078</v>
      </c>
      <c r="BM189" s="133">
        <v>1780837.7805567863</v>
      </c>
      <c r="BN189" s="133">
        <v>4347.3326484234958</v>
      </c>
      <c r="BO189" s="133" t="s">
        <v>1228</v>
      </c>
      <c r="BP189" s="133">
        <v>4364.7984817568295</v>
      </c>
      <c r="BQ189" s="328">
        <v>-1.2961771912118891E-2</v>
      </c>
      <c r="BR189" s="133">
        <v>0</v>
      </c>
      <c r="BS189" s="133">
        <v>1780837.7805567863</v>
      </c>
      <c r="BT189" s="133">
        <v>0</v>
      </c>
      <c r="BU189" s="133">
        <v>1780837.7805567863</v>
      </c>
      <c r="BV189" s="133"/>
      <c r="BW189" s="133">
        <v>0</v>
      </c>
      <c r="BX189" s="133">
        <v>0</v>
      </c>
    </row>
    <row r="190" spans="1:77" x14ac:dyDescent="0.25">
      <c r="A190" s="302">
        <v>190</v>
      </c>
      <c r="B190" s="302">
        <v>15</v>
      </c>
      <c r="C190" s="324">
        <v>9352067</v>
      </c>
      <c r="D190" s="324" t="s">
        <v>122</v>
      </c>
      <c r="E190" s="325">
        <v>587858</v>
      </c>
      <c r="F190" s="133">
        <v>0</v>
      </c>
      <c r="G190" s="133">
        <v>0</v>
      </c>
      <c r="H190" s="133">
        <v>18919.999999999967</v>
      </c>
      <c r="I190" s="133">
        <v>0</v>
      </c>
      <c r="J190" s="133">
        <v>37745.728643216084</v>
      </c>
      <c r="K190" s="133">
        <v>0</v>
      </c>
      <c r="L190" s="133">
        <v>15673.239436619739</v>
      </c>
      <c r="M190" s="133">
        <v>0</v>
      </c>
      <c r="N190" s="133">
        <v>0</v>
      </c>
      <c r="O190" s="133">
        <v>0</v>
      </c>
      <c r="P190" s="133">
        <v>0</v>
      </c>
      <c r="Q190" s="133">
        <v>0</v>
      </c>
      <c r="R190" s="133">
        <v>0</v>
      </c>
      <c r="S190" s="133">
        <v>0</v>
      </c>
      <c r="T190" s="133">
        <v>0</v>
      </c>
      <c r="U190" s="133">
        <v>0</v>
      </c>
      <c r="V190" s="133">
        <v>0</v>
      </c>
      <c r="W190" s="133">
        <v>0</v>
      </c>
      <c r="X190" s="133">
        <v>4871.1602209944749</v>
      </c>
      <c r="Y190" s="133">
        <v>0</v>
      </c>
      <c r="Z190" s="133">
        <v>0</v>
      </c>
      <c r="AA190" s="133">
        <v>59843.015337840799</v>
      </c>
      <c r="AB190" s="133">
        <v>0</v>
      </c>
      <c r="AC190" s="133">
        <v>0</v>
      </c>
      <c r="AD190" s="133">
        <v>0</v>
      </c>
      <c r="AE190" s="133">
        <v>110000</v>
      </c>
      <c r="AF190" s="133">
        <v>0</v>
      </c>
      <c r="AG190" s="133">
        <v>0</v>
      </c>
      <c r="AH190" s="133">
        <v>0</v>
      </c>
      <c r="AI190" s="133">
        <v>4289.1000000000004</v>
      </c>
      <c r="AJ190" s="133">
        <v>0</v>
      </c>
      <c r="AK190" s="133">
        <v>0</v>
      </c>
      <c r="AL190" s="133">
        <v>0</v>
      </c>
      <c r="AM190" s="133">
        <v>0</v>
      </c>
      <c r="AN190" s="133">
        <v>0</v>
      </c>
      <c r="AO190" s="133">
        <v>0</v>
      </c>
      <c r="AP190" s="133">
        <v>0</v>
      </c>
      <c r="AQ190" s="133">
        <v>0</v>
      </c>
      <c r="AR190" s="133">
        <v>587858</v>
      </c>
      <c r="AS190" s="133">
        <v>137053.14363867106</v>
      </c>
      <c r="AT190" s="326">
        <v>114289.1</v>
      </c>
      <c r="AU190" s="133">
        <v>106011.49937775869</v>
      </c>
      <c r="AV190" s="133">
        <v>839200.243638671</v>
      </c>
      <c r="AW190" s="133">
        <v>839200.243638671</v>
      </c>
      <c r="AX190" s="133">
        <v>0</v>
      </c>
      <c r="AY190" s="133">
        <v>834911.14363867103</v>
      </c>
      <c r="AZ190" s="327">
        <v>3300</v>
      </c>
      <c r="BA190" s="327">
        <v>706200</v>
      </c>
      <c r="BB190" s="133">
        <v>0</v>
      </c>
      <c r="BC190" s="326">
        <v>0</v>
      </c>
      <c r="BD190" s="326">
        <v>839200.243638671</v>
      </c>
      <c r="BE190" s="327">
        <v>710489.1</v>
      </c>
      <c r="BF190" s="133">
        <v>596200</v>
      </c>
      <c r="BG190" s="133">
        <v>724911.14363867103</v>
      </c>
      <c r="BH190" s="133">
        <v>3387.4352506479954</v>
      </c>
      <c r="BI190" s="133">
        <v>3203.3212543147206</v>
      </c>
      <c r="BJ190" s="328">
        <v>5.7475970006218416E-2</v>
      </c>
      <c r="BK190" s="328">
        <v>-1.3619436881509508E-2</v>
      </c>
      <c r="BL190" s="133">
        <v>-9336.2703697481629</v>
      </c>
      <c r="BM190" s="133">
        <v>829863.97326892288</v>
      </c>
      <c r="BN190" s="133">
        <v>3857.8265106024437</v>
      </c>
      <c r="BO190" s="133" t="s">
        <v>1228</v>
      </c>
      <c r="BP190" s="133">
        <v>3877.8690339669292</v>
      </c>
      <c r="BQ190" s="328">
        <v>8.5551214243524409E-3</v>
      </c>
      <c r="BR190" s="133">
        <v>0</v>
      </c>
      <c r="BS190" s="133">
        <v>829863.97326892288</v>
      </c>
      <c r="BT190" s="133">
        <v>0</v>
      </c>
      <c r="BU190" s="133">
        <v>829863.97326892288</v>
      </c>
      <c r="BV190" s="133"/>
      <c r="BW190" s="133">
        <v>32785.83881399699</v>
      </c>
      <c r="BX190" s="133">
        <v>736.90000000000055</v>
      </c>
    </row>
    <row r="191" spans="1:77" x14ac:dyDescent="0.25">
      <c r="A191" s="302">
        <v>191</v>
      </c>
      <c r="B191" s="302">
        <v>30</v>
      </c>
      <c r="C191" s="324">
        <v>9352073</v>
      </c>
      <c r="D191" s="324" t="s">
        <v>539</v>
      </c>
      <c r="E191" s="325">
        <v>208772</v>
      </c>
      <c r="F191" s="133">
        <v>0</v>
      </c>
      <c r="G191" s="133">
        <v>0</v>
      </c>
      <c r="H191" s="133">
        <v>0</v>
      </c>
      <c r="I191" s="133">
        <v>0</v>
      </c>
      <c r="J191" s="133">
        <v>2379.1304347826085</v>
      </c>
      <c r="K191" s="133">
        <v>0</v>
      </c>
      <c r="L191" s="133">
        <v>0</v>
      </c>
      <c r="M191" s="133">
        <v>0</v>
      </c>
      <c r="N191" s="133">
        <v>0</v>
      </c>
      <c r="O191" s="133">
        <v>0</v>
      </c>
      <c r="P191" s="133">
        <v>0</v>
      </c>
      <c r="Q191" s="133">
        <v>0</v>
      </c>
      <c r="R191" s="133">
        <v>0</v>
      </c>
      <c r="S191" s="133">
        <v>0</v>
      </c>
      <c r="T191" s="133">
        <v>0</v>
      </c>
      <c r="U191" s="133">
        <v>0</v>
      </c>
      <c r="V191" s="133">
        <v>0</v>
      </c>
      <c r="W191" s="133">
        <v>0</v>
      </c>
      <c r="X191" s="133">
        <v>0</v>
      </c>
      <c r="Y191" s="133">
        <v>0</v>
      </c>
      <c r="Z191" s="133">
        <v>0</v>
      </c>
      <c r="AA191" s="133">
        <v>17215.372047337278</v>
      </c>
      <c r="AB191" s="133">
        <v>0</v>
      </c>
      <c r="AC191" s="133">
        <v>0</v>
      </c>
      <c r="AD191" s="133">
        <v>0</v>
      </c>
      <c r="AE191" s="133">
        <v>110000</v>
      </c>
      <c r="AF191" s="133">
        <v>12316.421895861145</v>
      </c>
      <c r="AG191" s="133">
        <v>0</v>
      </c>
      <c r="AH191" s="133">
        <v>0</v>
      </c>
      <c r="AI191" s="133">
        <v>1623.89</v>
      </c>
      <c r="AJ191" s="133">
        <v>0</v>
      </c>
      <c r="AK191" s="133">
        <v>0</v>
      </c>
      <c r="AL191" s="133">
        <v>0</v>
      </c>
      <c r="AM191" s="133">
        <v>0</v>
      </c>
      <c r="AN191" s="133">
        <v>0</v>
      </c>
      <c r="AO191" s="133">
        <v>0</v>
      </c>
      <c r="AP191" s="133">
        <v>0</v>
      </c>
      <c r="AQ191" s="133">
        <v>0</v>
      </c>
      <c r="AR191" s="133">
        <v>208772</v>
      </c>
      <c r="AS191" s="133">
        <v>19594.502482119886</v>
      </c>
      <c r="AT191" s="326">
        <v>123940.31189586114</v>
      </c>
      <c r="AU191" s="133">
        <v>28403.937264728582</v>
      </c>
      <c r="AV191" s="133">
        <v>352306.81437798101</v>
      </c>
      <c r="AW191" s="133">
        <v>352306.81437798101</v>
      </c>
      <c r="AX191" s="133">
        <v>0</v>
      </c>
      <c r="AY191" s="133">
        <v>350682.92437798099</v>
      </c>
      <c r="AZ191" s="327">
        <v>3300</v>
      </c>
      <c r="BA191" s="327">
        <v>250800</v>
      </c>
      <c r="BB191" s="133">
        <v>0</v>
      </c>
      <c r="BC191" s="326">
        <v>0</v>
      </c>
      <c r="BD191" s="326">
        <v>352306.81437798101</v>
      </c>
      <c r="BE191" s="327">
        <v>252423.89</v>
      </c>
      <c r="BF191" s="133">
        <v>128483.57810413887</v>
      </c>
      <c r="BG191" s="133">
        <v>228366.50248211983</v>
      </c>
      <c r="BH191" s="133">
        <v>3004.8224010805243</v>
      </c>
      <c r="BI191" s="133">
        <v>3527.2403254104061</v>
      </c>
      <c r="BJ191" s="328">
        <v>-0.14810953497167698</v>
      </c>
      <c r="BK191" s="328">
        <v>0.13310953497167699</v>
      </c>
      <c r="BL191" s="133">
        <v>35682.708278103157</v>
      </c>
      <c r="BM191" s="133">
        <v>387989.52265608415</v>
      </c>
      <c r="BN191" s="133">
        <v>5083.7583244221596</v>
      </c>
      <c r="BO191" s="133" t="s">
        <v>1228</v>
      </c>
      <c r="BP191" s="133">
        <v>5105.1252981063708</v>
      </c>
      <c r="BQ191" s="328">
        <v>-3.0993230043446895E-2</v>
      </c>
      <c r="BR191" s="133">
        <v>0</v>
      </c>
      <c r="BS191" s="133">
        <v>387989.52265608415</v>
      </c>
      <c r="BT191" s="133">
        <v>0</v>
      </c>
      <c r="BU191" s="133">
        <v>387989.52265608415</v>
      </c>
      <c r="BV191" s="133"/>
      <c r="BW191" s="133">
        <v>0</v>
      </c>
      <c r="BX191" s="133">
        <v>0</v>
      </c>
    </row>
    <row r="192" spans="1:77" x14ac:dyDescent="0.25">
      <c r="A192" s="302">
        <v>192</v>
      </c>
      <c r="B192" s="302">
        <v>8</v>
      </c>
      <c r="C192" s="324">
        <v>9352078</v>
      </c>
      <c r="D192" s="324" t="s">
        <v>486</v>
      </c>
      <c r="E192" s="325">
        <v>659280</v>
      </c>
      <c r="F192" s="133">
        <v>0</v>
      </c>
      <c r="G192" s="133">
        <v>0</v>
      </c>
      <c r="H192" s="133">
        <v>28160.000000000036</v>
      </c>
      <c r="I192" s="133">
        <v>0</v>
      </c>
      <c r="J192" s="133">
        <v>50048.780487804877</v>
      </c>
      <c r="K192" s="133">
        <v>0</v>
      </c>
      <c r="L192" s="133">
        <v>5445.3781512605283</v>
      </c>
      <c r="M192" s="133">
        <v>0</v>
      </c>
      <c r="N192" s="133">
        <v>726.05042016806669</v>
      </c>
      <c r="O192" s="133">
        <v>0</v>
      </c>
      <c r="P192" s="133">
        <v>33458.823529411799</v>
      </c>
      <c r="Q192" s="133">
        <v>0</v>
      </c>
      <c r="R192" s="133">
        <v>0</v>
      </c>
      <c r="S192" s="133">
        <v>0</v>
      </c>
      <c r="T192" s="133">
        <v>0</v>
      </c>
      <c r="U192" s="133">
        <v>0</v>
      </c>
      <c r="V192" s="133">
        <v>0</v>
      </c>
      <c r="W192" s="133">
        <v>0</v>
      </c>
      <c r="X192" s="133">
        <v>0</v>
      </c>
      <c r="Y192" s="133">
        <v>0</v>
      </c>
      <c r="Z192" s="133">
        <v>0</v>
      </c>
      <c r="AA192" s="133">
        <v>80335.025978140358</v>
      </c>
      <c r="AB192" s="133">
        <v>0</v>
      </c>
      <c r="AC192" s="133">
        <v>0</v>
      </c>
      <c r="AD192" s="133">
        <v>0</v>
      </c>
      <c r="AE192" s="133">
        <v>110000</v>
      </c>
      <c r="AF192" s="133">
        <v>0</v>
      </c>
      <c r="AG192" s="133">
        <v>0</v>
      </c>
      <c r="AH192" s="133">
        <v>0</v>
      </c>
      <c r="AI192" s="133">
        <v>3798.48</v>
      </c>
      <c r="AJ192" s="133">
        <v>0</v>
      </c>
      <c r="AK192" s="133">
        <v>0</v>
      </c>
      <c r="AL192" s="133">
        <v>0</v>
      </c>
      <c r="AM192" s="133">
        <v>0</v>
      </c>
      <c r="AN192" s="133">
        <v>0</v>
      </c>
      <c r="AO192" s="133">
        <v>0</v>
      </c>
      <c r="AP192" s="133">
        <v>0</v>
      </c>
      <c r="AQ192" s="133">
        <v>0</v>
      </c>
      <c r="AR192" s="133">
        <v>659280</v>
      </c>
      <c r="AS192" s="133">
        <v>198174.05856678565</v>
      </c>
      <c r="AT192" s="326">
        <v>113798.48</v>
      </c>
      <c r="AU192" s="133">
        <v>149253.542272463</v>
      </c>
      <c r="AV192" s="133">
        <v>971252.53856678563</v>
      </c>
      <c r="AW192" s="133">
        <v>971252.53856678563</v>
      </c>
      <c r="AX192" s="133">
        <v>0</v>
      </c>
      <c r="AY192" s="133">
        <v>967454.05856678565</v>
      </c>
      <c r="AZ192" s="327">
        <v>3300</v>
      </c>
      <c r="BA192" s="327">
        <v>792000</v>
      </c>
      <c r="BB192" s="133">
        <v>0</v>
      </c>
      <c r="BC192" s="326">
        <v>0</v>
      </c>
      <c r="BD192" s="326">
        <v>971252.53856678563</v>
      </c>
      <c r="BE192" s="327">
        <v>795798.48</v>
      </c>
      <c r="BF192" s="133">
        <v>682000</v>
      </c>
      <c r="BG192" s="133">
        <v>857454.05856678565</v>
      </c>
      <c r="BH192" s="133">
        <v>3572.7252440282737</v>
      </c>
      <c r="BI192" s="133">
        <v>3565.8514595918368</v>
      </c>
      <c r="BJ192" s="328">
        <v>1.9276698747355111E-3</v>
      </c>
      <c r="BK192" s="328">
        <v>-4.5677834031347702E-4</v>
      </c>
      <c r="BL192" s="133">
        <v>-390.91289076401972</v>
      </c>
      <c r="BM192" s="133">
        <v>970861.62567602156</v>
      </c>
      <c r="BN192" s="133">
        <v>4029.4297736500898</v>
      </c>
      <c r="BO192" s="133" t="s">
        <v>1228</v>
      </c>
      <c r="BP192" s="133">
        <v>4045.2567736500901</v>
      </c>
      <c r="BQ192" s="328">
        <v>4.9327192898591665E-3</v>
      </c>
      <c r="BR192" s="133">
        <v>0</v>
      </c>
      <c r="BS192" s="133">
        <v>970861.62567602156</v>
      </c>
      <c r="BT192" s="133">
        <v>0</v>
      </c>
      <c r="BU192" s="133">
        <v>970861.62567602156</v>
      </c>
      <c r="BV192" s="133"/>
      <c r="BW192" s="133">
        <v>0</v>
      </c>
      <c r="BX192" s="133">
        <v>0</v>
      </c>
    </row>
    <row r="193" spans="1:76" x14ac:dyDescent="0.25">
      <c r="A193" s="302">
        <v>193</v>
      </c>
      <c r="B193" s="302">
        <v>41</v>
      </c>
      <c r="C193" s="324">
        <v>9352080</v>
      </c>
      <c r="D193" s="324" t="s">
        <v>151</v>
      </c>
      <c r="E193" s="325">
        <v>769160</v>
      </c>
      <c r="F193" s="133">
        <v>0</v>
      </c>
      <c r="G193" s="133">
        <v>0</v>
      </c>
      <c r="H193" s="133">
        <v>12760.000000000051</v>
      </c>
      <c r="I193" s="133">
        <v>0</v>
      </c>
      <c r="J193" s="133">
        <v>31569.230769230773</v>
      </c>
      <c r="K193" s="133">
        <v>0</v>
      </c>
      <c r="L193" s="133">
        <v>10000.000000000024</v>
      </c>
      <c r="M193" s="133">
        <v>0</v>
      </c>
      <c r="N193" s="133">
        <v>0</v>
      </c>
      <c r="O193" s="133">
        <v>0</v>
      </c>
      <c r="P193" s="133">
        <v>0</v>
      </c>
      <c r="Q193" s="133">
        <v>0</v>
      </c>
      <c r="R193" s="133">
        <v>0</v>
      </c>
      <c r="S193" s="133">
        <v>0</v>
      </c>
      <c r="T193" s="133">
        <v>0</v>
      </c>
      <c r="U193" s="133">
        <v>0</v>
      </c>
      <c r="V193" s="133">
        <v>0</v>
      </c>
      <c r="W193" s="133">
        <v>0</v>
      </c>
      <c r="X193" s="133">
        <v>1216.8776371308011</v>
      </c>
      <c r="Y193" s="133">
        <v>0</v>
      </c>
      <c r="Z193" s="133">
        <v>0</v>
      </c>
      <c r="AA193" s="133">
        <v>68696.31440748043</v>
      </c>
      <c r="AB193" s="133">
        <v>0</v>
      </c>
      <c r="AC193" s="133">
        <v>0</v>
      </c>
      <c r="AD193" s="133">
        <v>0</v>
      </c>
      <c r="AE193" s="133">
        <v>110000</v>
      </c>
      <c r="AF193" s="133">
        <v>0</v>
      </c>
      <c r="AG193" s="133">
        <v>0</v>
      </c>
      <c r="AH193" s="133">
        <v>0</v>
      </c>
      <c r="AI193" s="133">
        <v>5916</v>
      </c>
      <c r="AJ193" s="133">
        <v>0</v>
      </c>
      <c r="AK193" s="133">
        <v>0</v>
      </c>
      <c r="AL193" s="133">
        <v>0</v>
      </c>
      <c r="AM193" s="133">
        <v>0</v>
      </c>
      <c r="AN193" s="133">
        <v>0</v>
      </c>
      <c r="AO193" s="133">
        <v>0</v>
      </c>
      <c r="AP193" s="133">
        <v>0</v>
      </c>
      <c r="AQ193" s="133">
        <v>0</v>
      </c>
      <c r="AR193" s="133">
        <v>769160</v>
      </c>
      <c r="AS193" s="133">
        <v>124242.42281384207</v>
      </c>
      <c r="AT193" s="326">
        <v>115916</v>
      </c>
      <c r="AU193" s="133">
        <v>105859.92979209585</v>
      </c>
      <c r="AV193" s="133">
        <v>1009318.4228138421</v>
      </c>
      <c r="AW193" s="133">
        <v>1009318.422813842</v>
      </c>
      <c r="AX193" s="133">
        <v>0</v>
      </c>
      <c r="AY193" s="133">
        <v>1003402.4228138421</v>
      </c>
      <c r="AZ193" s="327">
        <v>3300</v>
      </c>
      <c r="BA193" s="327">
        <v>924000</v>
      </c>
      <c r="BB193" s="133">
        <v>0</v>
      </c>
      <c r="BC193" s="326">
        <v>0</v>
      </c>
      <c r="BD193" s="326">
        <v>1009318.4228138421</v>
      </c>
      <c r="BE193" s="327">
        <v>929916</v>
      </c>
      <c r="BF193" s="133">
        <v>814000</v>
      </c>
      <c r="BG193" s="133">
        <v>893402.42281384207</v>
      </c>
      <c r="BH193" s="133">
        <v>3190.7229386208646</v>
      </c>
      <c r="BI193" s="133">
        <v>3031.5382576086954</v>
      </c>
      <c r="BJ193" s="328">
        <v>5.2509540531985741E-2</v>
      </c>
      <c r="BK193" s="328">
        <v>-1.2442597713010702E-2</v>
      </c>
      <c r="BL193" s="133">
        <v>-10561.659077487393</v>
      </c>
      <c r="BM193" s="133">
        <v>998756.76373635465</v>
      </c>
      <c r="BN193" s="133">
        <v>3545.859870486981</v>
      </c>
      <c r="BO193" s="133" t="s">
        <v>1228</v>
      </c>
      <c r="BP193" s="133">
        <v>3566.9884419155524</v>
      </c>
      <c r="BQ193" s="328">
        <v>1.6384155169811621E-2</v>
      </c>
      <c r="BR193" s="133">
        <v>0</v>
      </c>
      <c r="BS193" s="133">
        <v>998756.76373635465</v>
      </c>
      <c r="BT193" s="133">
        <v>0</v>
      </c>
      <c r="BU193" s="133">
        <v>998756.76373635465</v>
      </c>
      <c r="BV193" s="133"/>
      <c r="BW193" s="133">
        <v>35711.120234803413</v>
      </c>
      <c r="BX193" s="133">
        <v>8432.9599999999991</v>
      </c>
    </row>
    <row r="194" spans="1:76" x14ac:dyDescent="0.25">
      <c r="A194" s="302">
        <v>194</v>
      </c>
      <c r="B194" s="302">
        <v>242</v>
      </c>
      <c r="C194" s="324">
        <v>9352083</v>
      </c>
      <c r="D194" s="324" t="s">
        <v>262</v>
      </c>
      <c r="E194" s="325">
        <v>288435</v>
      </c>
      <c r="F194" s="133">
        <v>0</v>
      </c>
      <c r="G194" s="133">
        <v>0</v>
      </c>
      <c r="H194" s="133">
        <v>2639.9999999999982</v>
      </c>
      <c r="I194" s="133">
        <v>0</v>
      </c>
      <c r="J194" s="133">
        <v>4403.8834951456311</v>
      </c>
      <c r="K194" s="133">
        <v>0</v>
      </c>
      <c r="L194" s="133">
        <v>201.92307692307702</v>
      </c>
      <c r="M194" s="133">
        <v>0</v>
      </c>
      <c r="N194" s="133">
        <v>363.46153846153862</v>
      </c>
      <c r="O194" s="133">
        <v>787.49999999999875</v>
      </c>
      <c r="P194" s="133">
        <v>0</v>
      </c>
      <c r="Q194" s="133">
        <v>0</v>
      </c>
      <c r="R194" s="133">
        <v>0</v>
      </c>
      <c r="S194" s="133">
        <v>0</v>
      </c>
      <c r="T194" s="133">
        <v>0</v>
      </c>
      <c r="U194" s="133">
        <v>0</v>
      </c>
      <c r="V194" s="133">
        <v>0</v>
      </c>
      <c r="W194" s="133">
        <v>0</v>
      </c>
      <c r="X194" s="133">
        <v>0</v>
      </c>
      <c r="Y194" s="133">
        <v>0</v>
      </c>
      <c r="Z194" s="133">
        <v>0</v>
      </c>
      <c r="AA194" s="133">
        <v>18490.290000000019</v>
      </c>
      <c r="AB194" s="133">
        <v>0</v>
      </c>
      <c r="AC194" s="133">
        <v>0</v>
      </c>
      <c r="AD194" s="133">
        <v>0</v>
      </c>
      <c r="AE194" s="133">
        <v>110000</v>
      </c>
      <c r="AF194" s="133">
        <v>0</v>
      </c>
      <c r="AG194" s="133">
        <v>0</v>
      </c>
      <c r="AH194" s="133">
        <v>0</v>
      </c>
      <c r="AI194" s="133">
        <v>9960</v>
      </c>
      <c r="AJ194" s="133">
        <v>0</v>
      </c>
      <c r="AK194" s="133">
        <v>0</v>
      </c>
      <c r="AL194" s="133">
        <v>0</v>
      </c>
      <c r="AM194" s="133">
        <v>0</v>
      </c>
      <c r="AN194" s="133">
        <v>0</v>
      </c>
      <c r="AO194" s="133">
        <v>0</v>
      </c>
      <c r="AP194" s="133">
        <v>0</v>
      </c>
      <c r="AQ194" s="133">
        <v>0</v>
      </c>
      <c r="AR194" s="133">
        <v>288435</v>
      </c>
      <c r="AS194" s="133">
        <v>26887.058110530263</v>
      </c>
      <c r="AT194" s="326">
        <v>119960</v>
      </c>
      <c r="AU194" s="133">
        <v>32687.674055265139</v>
      </c>
      <c r="AV194" s="133">
        <v>435282.05811053026</v>
      </c>
      <c r="AW194" s="133">
        <v>435282.05811053031</v>
      </c>
      <c r="AX194" s="133">
        <v>0</v>
      </c>
      <c r="AY194" s="133">
        <v>425322.05811053026</v>
      </c>
      <c r="AZ194" s="327">
        <v>3300</v>
      </c>
      <c r="BA194" s="327">
        <v>346500</v>
      </c>
      <c r="BB194" s="133">
        <v>0</v>
      </c>
      <c r="BC194" s="326">
        <v>0</v>
      </c>
      <c r="BD194" s="326">
        <v>435282.05811053026</v>
      </c>
      <c r="BE194" s="327">
        <v>356460</v>
      </c>
      <c r="BF194" s="133">
        <v>236500</v>
      </c>
      <c r="BG194" s="133">
        <v>315322.05811053026</v>
      </c>
      <c r="BH194" s="133">
        <v>3003.0672201002881</v>
      </c>
      <c r="BI194" s="133">
        <v>3190.6353820754716</v>
      </c>
      <c r="BJ194" s="328">
        <v>-5.878708768445131E-2</v>
      </c>
      <c r="BK194" s="328">
        <v>4.378708768445131E-2</v>
      </c>
      <c r="BL194" s="133">
        <v>14669.406280625404</v>
      </c>
      <c r="BM194" s="133">
        <v>449951.46439115563</v>
      </c>
      <c r="BN194" s="133">
        <v>4190.3948989633873</v>
      </c>
      <c r="BO194" s="133" t="s">
        <v>1228</v>
      </c>
      <c r="BP194" s="133">
        <v>4285.2520418205295</v>
      </c>
      <c r="BQ194" s="328">
        <v>-2.3780314996294516E-3</v>
      </c>
      <c r="BR194" s="133">
        <v>0</v>
      </c>
      <c r="BS194" s="133">
        <v>449951.46439115563</v>
      </c>
      <c r="BT194" s="133">
        <v>0</v>
      </c>
      <c r="BU194" s="133">
        <v>449951.46439115563</v>
      </c>
      <c r="BV194" s="133"/>
      <c r="BW194" s="133">
        <v>39440.337635239528</v>
      </c>
      <c r="BX194" s="133">
        <v>5857.13</v>
      </c>
    </row>
    <row r="195" spans="1:76" x14ac:dyDescent="0.25">
      <c r="A195" s="302">
        <v>195</v>
      </c>
      <c r="B195" s="302">
        <v>44</v>
      </c>
      <c r="C195" s="324">
        <v>9352086</v>
      </c>
      <c r="D195" s="324" t="s">
        <v>155</v>
      </c>
      <c r="E195" s="325">
        <v>258218</v>
      </c>
      <c r="F195" s="133">
        <v>0</v>
      </c>
      <c r="G195" s="133">
        <v>0</v>
      </c>
      <c r="H195" s="133">
        <v>4399.99999999999</v>
      </c>
      <c r="I195" s="133">
        <v>0</v>
      </c>
      <c r="J195" s="133">
        <v>10989.278350515466</v>
      </c>
      <c r="K195" s="133">
        <v>0</v>
      </c>
      <c r="L195" s="133">
        <v>2600.0000000000091</v>
      </c>
      <c r="M195" s="133">
        <v>0</v>
      </c>
      <c r="N195" s="133">
        <v>0</v>
      </c>
      <c r="O195" s="133">
        <v>0</v>
      </c>
      <c r="P195" s="133">
        <v>0</v>
      </c>
      <c r="Q195" s="133">
        <v>0</v>
      </c>
      <c r="R195" s="133">
        <v>0</v>
      </c>
      <c r="S195" s="133">
        <v>0</v>
      </c>
      <c r="T195" s="133">
        <v>0</v>
      </c>
      <c r="U195" s="133">
        <v>0</v>
      </c>
      <c r="V195" s="133">
        <v>0</v>
      </c>
      <c r="W195" s="133">
        <v>0</v>
      </c>
      <c r="X195" s="133">
        <v>0</v>
      </c>
      <c r="Y195" s="133">
        <v>0</v>
      </c>
      <c r="Z195" s="133">
        <v>0</v>
      </c>
      <c r="AA195" s="133">
        <v>18347.100811764732</v>
      </c>
      <c r="AB195" s="133">
        <v>0</v>
      </c>
      <c r="AC195" s="133">
        <v>0</v>
      </c>
      <c r="AD195" s="133">
        <v>0</v>
      </c>
      <c r="AE195" s="133">
        <v>110000</v>
      </c>
      <c r="AF195" s="133">
        <v>0</v>
      </c>
      <c r="AG195" s="133">
        <v>0</v>
      </c>
      <c r="AH195" s="133">
        <v>0</v>
      </c>
      <c r="AI195" s="133">
        <v>1540.39</v>
      </c>
      <c r="AJ195" s="133">
        <v>0</v>
      </c>
      <c r="AK195" s="133">
        <v>0</v>
      </c>
      <c r="AL195" s="133">
        <v>0</v>
      </c>
      <c r="AM195" s="133">
        <v>0</v>
      </c>
      <c r="AN195" s="133">
        <v>0</v>
      </c>
      <c r="AO195" s="133">
        <v>0</v>
      </c>
      <c r="AP195" s="133">
        <v>0</v>
      </c>
      <c r="AQ195" s="133">
        <v>0</v>
      </c>
      <c r="AR195" s="133">
        <v>258218</v>
      </c>
      <c r="AS195" s="133">
        <v>36336.379162280195</v>
      </c>
      <c r="AT195" s="326">
        <v>111540.39</v>
      </c>
      <c r="AU195" s="133">
        <v>37340.739987022462</v>
      </c>
      <c r="AV195" s="133">
        <v>406094.76916228019</v>
      </c>
      <c r="AW195" s="133">
        <v>406094.76916228019</v>
      </c>
      <c r="AX195" s="133">
        <v>0</v>
      </c>
      <c r="AY195" s="133">
        <v>404554.37916228018</v>
      </c>
      <c r="AZ195" s="327">
        <v>3300</v>
      </c>
      <c r="BA195" s="327">
        <v>310200</v>
      </c>
      <c r="BB195" s="133">
        <v>0</v>
      </c>
      <c r="BC195" s="326">
        <v>0</v>
      </c>
      <c r="BD195" s="326">
        <v>406094.76916228019</v>
      </c>
      <c r="BE195" s="327">
        <v>311740.39</v>
      </c>
      <c r="BF195" s="133">
        <v>200200</v>
      </c>
      <c r="BG195" s="133">
        <v>294554.37916228018</v>
      </c>
      <c r="BH195" s="133">
        <v>3133.5572251306403</v>
      </c>
      <c r="BI195" s="133">
        <v>2950.611232989691</v>
      </c>
      <c r="BJ195" s="328">
        <v>6.2002743735093929E-2</v>
      </c>
      <c r="BK195" s="328">
        <v>-1.4692095752175375E-2</v>
      </c>
      <c r="BL195" s="133">
        <v>-4074.9622996777057</v>
      </c>
      <c r="BM195" s="133">
        <v>402019.80686260248</v>
      </c>
      <c r="BN195" s="133">
        <v>4260.4193283255581</v>
      </c>
      <c r="BO195" s="133" t="s">
        <v>1228</v>
      </c>
      <c r="BP195" s="133">
        <v>4276.8064559851327</v>
      </c>
      <c r="BQ195" s="328">
        <v>3.1267733844187351E-2</v>
      </c>
      <c r="BR195" s="133">
        <v>0</v>
      </c>
      <c r="BS195" s="133">
        <v>402019.80686260248</v>
      </c>
      <c r="BT195" s="133">
        <v>0</v>
      </c>
      <c r="BU195" s="133">
        <v>402019.80686260248</v>
      </c>
      <c r="BV195" s="133"/>
      <c r="BW195" s="133">
        <v>30613.853591331688</v>
      </c>
      <c r="BX195" s="133">
        <v>261.32000000000153</v>
      </c>
    </row>
    <row r="196" spans="1:76" x14ac:dyDescent="0.25">
      <c r="A196" s="302">
        <v>196</v>
      </c>
      <c r="B196" s="302">
        <v>45</v>
      </c>
      <c r="C196" s="324">
        <v>9352087</v>
      </c>
      <c r="D196" s="324" t="s">
        <v>538</v>
      </c>
      <c r="E196" s="325">
        <v>195037</v>
      </c>
      <c r="F196" s="133">
        <v>0</v>
      </c>
      <c r="G196" s="133">
        <v>0</v>
      </c>
      <c r="H196" s="133">
        <v>879.99999999999875</v>
      </c>
      <c r="I196" s="133">
        <v>0</v>
      </c>
      <c r="J196" s="133">
        <v>3779.9999999999995</v>
      </c>
      <c r="K196" s="133">
        <v>0</v>
      </c>
      <c r="L196" s="133">
        <v>0</v>
      </c>
      <c r="M196" s="133">
        <v>0</v>
      </c>
      <c r="N196" s="133">
        <v>0</v>
      </c>
      <c r="O196" s="133">
        <v>0</v>
      </c>
      <c r="P196" s="133">
        <v>0</v>
      </c>
      <c r="Q196" s="133">
        <v>0</v>
      </c>
      <c r="R196" s="133">
        <v>0</v>
      </c>
      <c r="S196" s="133">
        <v>0</v>
      </c>
      <c r="T196" s="133">
        <v>0</v>
      </c>
      <c r="U196" s="133">
        <v>0</v>
      </c>
      <c r="V196" s="133">
        <v>0</v>
      </c>
      <c r="W196" s="133">
        <v>0</v>
      </c>
      <c r="X196" s="133">
        <v>1179.5161290322567</v>
      </c>
      <c r="Y196" s="133">
        <v>0</v>
      </c>
      <c r="Z196" s="133">
        <v>0</v>
      </c>
      <c r="AA196" s="133">
        <v>9800.3469148537242</v>
      </c>
      <c r="AB196" s="133">
        <v>0</v>
      </c>
      <c r="AC196" s="133">
        <v>0</v>
      </c>
      <c r="AD196" s="133">
        <v>0</v>
      </c>
      <c r="AE196" s="133">
        <v>110000</v>
      </c>
      <c r="AF196" s="133">
        <v>13150.86782376502</v>
      </c>
      <c r="AG196" s="133">
        <v>0</v>
      </c>
      <c r="AH196" s="133">
        <v>0</v>
      </c>
      <c r="AI196" s="133">
        <v>1182.3699999999999</v>
      </c>
      <c r="AJ196" s="133">
        <v>0</v>
      </c>
      <c r="AK196" s="133">
        <v>0</v>
      </c>
      <c r="AL196" s="133">
        <v>0</v>
      </c>
      <c r="AM196" s="133">
        <v>0</v>
      </c>
      <c r="AN196" s="133">
        <v>0</v>
      </c>
      <c r="AO196" s="133">
        <v>0</v>
      </c>
      <c r="AP196" s="133">
        <v>0</v>
      </c>
      <c r="AQ196" s="133">
        <v>0</v>
      </c>
      <c r="AR196" s="133">
        <v>195037</v>
      </c>
      <c r="AS196" s="133">
        <v>15639.86304388598</v>
      </c>
      <c r="AT196" s="326">
        <v>124333.23782376501</v>
      </c>
      <c r="AU196" s="133">
        <v>22129.346914853722</v>
      </c>
      <c r="AV196" s="133">
        <v>335010.100867651</v>
      </c>
      <c r="AW196" s="133">
        <v>335010.100867651</v>
      </c>
      <c r="AX196" s="133">
        <v>0</v>
      </c>
      <c r="AY196" s="133">
        <v>333827.730867651</v>
      </c>
      <c r="AZ196" s="327">
        <v>3300</v>
      </c>
      <c r="BA196" s="327">
        <v>234300</v>
      </c>
      <c r="BB196" s="133">
        <v>0</v>
      </c>
      <c r="BC196" s="326">
        <v>0</v>
      </c>
      <c r="BD196" s="326">
        <v>335010.100867651</v>
      </c>
      <c r="BE196" s="327">
        <v>235482.37</v>
      </c>
      <c r="BF196" s="133">
        <v>111149.13217623498</v>
      </c>
      <c r="BG196" s="133">
        <v>210676.86304388597</v>
      </c>
      <c r="BH196" s="133">
        <v>2967.2797611814926</v>
      </c>
      <c r="BI196" s="133">
        <v>2973.6487706700723</v>
      </c>
      <c r="BJ196" s="328">
        <v>-2.1418163272673516E-3</v>
      </c>
      <c r="BK196" s="328">
        <v>0</v>
      </c>
      <c r="BL196" s="133">
        <v>0</v>
      </c>
      <c r="BM196" s="133">
        <v>335010.100867651</v>
      </c>
      <c r="BN196" s="133">
        <v>4701.7990263049433</v>
      </c>
      <c r="BO196" s="133" t="s">
        <v>1228</v>
      </c>
      <c r="BP196" s="133">
        <v>4718.4521248964929</v>
      </c>
      <c r="BQ196" s="328">
        <v>-2.2634145545119E-2</v>
      </c>
      <c r="BR196" s="133">
        <v>0</v>
      </c>
      <c r="BS196" s="133">
        <v>335010.100867651</v>
      </c>
      <c r="BT196" s="133">
        <v>0</v>
      </c>
      <c r="BU196" s="133">
        <v>335010.100867651</v>
      </c>
      <c r="BV196" s="133"/>
      <c r="BW196" s="133">
        <v>0</v>
      </c>
      <c r="BX196" s="133">
        <v>0</v>
      </c>
    </row>
    <row r="197" spans="1:76" x14ac:dyDescent="0.25">
      <c r="A197" s="302">
        <v>197</v>
      </c>
      <c r="B197" s="302">
        <v>48</v>
      </c>
      <c r="C197" s="324">
        <v>9352088</v>
      </c>
      <c r="D197" s="324" t="s">
        <v>159</v>
      </c>
      <c r="E197" s="325">
        <v>271953</v>
      </c>
      <c r="F197" s="133">
        <v>0</v>
      </c>
      <c r="G197" s="133">
        <v>0</v>
      </c>
      <c r="H197" s="133">
        <v>3519.9999999999995</v>
      </c>
      <c r="I197" s="133">
        <v>0</v>
      </c>
      <c r="J197" s="133">
        <v>8573.7735849056608</v>
      </c>
      <c r="K197" s="133">
        <v>0</v>
      </c>
      <c r="L197" s="133">
        <v>1400</v>
      </c>
      <c r="M197" s="133">
        <v>0</v>
      </c>
      <c r="N197" s="133">
        <v>0</v>
      </c>
      <c r="O197" s="133">
        <v>0</v>
      </c>
      <c r="P197" s="133">
        <v>419.99999999999994</v>
      </c>
      <c r="Q197" s="133">
        <v>0</v>
      </c>
      <c r="R197" s="133">
        <v>0</v>
      </c>
      <c r="S197" s="133">
        <v>0</v>
      </c>
      <c r="T197" s="133">
        <v>0</v>
      </c>
      <c r="U197" s="133">
        <v>0</v>
      </c>
      <c r="V197" s="133">
        <v>0</v>
      </c>
      <c r="W197" s="133">
        <v>0</v>
      </c>
      <c r="X197" s="133">
        <v>0</v>
      </c>
      <c r="Y197" s="133">
        <v>0</v>
      </c>
      <c r="Z197" s="133">
        <v>0</v>
      </c>
      <c r="AA197" s="133">
        <v>20534.767150684933</v>
      </c>
      <c r="AB197" s="133">
        <v>0</v>
      </c>
      <c r="AC197" s="133">
        <v>0</v>
      </c>
      <c r="AD197" s="133">
        <v>0</v>
      </c>
      <c r="AE197" s="133">
        <v>110000</v>
      </c>
      <c r="AF197" s="133">
        <v>8477.9706275033368</v>
      </c>
      <c r="AG197" s="133">
        <v>0</v>
      </c>
      <c r="AH197" s="133">
        <v>0</v>
      </c>
      <c r="AI197" s="133">
        <v>3105.9</v>
      </c>
      <c r="AJ197" s="133">
        <v>0</v>
      </c>
      <c r="AK197" s="133">
        <v>0</v>
      </c>
      <c r="AL197" s="133">
        <v>0</v>
      </c>
      <c r="AM197" s="133">
        <v>0</v>
      </c>
      <c r="AN197" s="133">
        <v>0</v>
      </c>
      <c r="AO197" s="133">
        <v>0</v>
      </c>
      <c r="AP197" s="133">
        <v>0</v>
      </c>
      <c r="AQ197" s="133">
        <v>0</v>
      </c>
      <c r="AR197" s="133">
        <v>271953</v>
      </c>
      <c r="AS197" s="133">
        <v>34448.540735590592</v>
      </c>
      <c r="AT197" s="326">
        <v>121583.87062750333</v>
      </c>
      <c r="AU197" s="133">
        <v>37490.653943137761</v>
      </c>
      <c r="AV197" s="133">
        <v>427985.41136309394</v>
      </c>
      <c r="AW197" s="133">
        <v>427985.41136309394</v>
      </c>
      <c r="AX197" s="133">
        <v>0</v>
      </c>
      <c r="AY197" s="133">
        <v>424879.51136309392</v>
      </c>
      <c r="AZ197" s="327">
        <v>3300</v>
      </c>
      <c r="BA197" s="327">
        <v>326700</v>
      </c>
      <c r="BB197" s="133">
        <v>0</v>
      </c>
      <c r="BC197" s="326">
        <v>0</v>
      </c>
      <c r="BD197" s="326">
        <v>427985.41136309394</v>
      </c>
      <c r="BE197" s="327">
        <v>329805.90000000002</v>
      </c>
      <c r="BF197" s="133">
        <v>208222.02937249668</v>
      </c>
      <c r="BG197" s="133">
        <v>306401.54073559056</v>
      </c>
      <c r="BH197" s="133">
        <v>3094.9650579352583</v>
      </c>
      <c r="BI197" s="133">
        <v>3081.1688730713968</v>
      </c>
      <c r="BJ197" s="328">
        <v>4.4775815387584055E-3</v>
      </c>
      <c r="BK197" s="328">
        <v>-1.0610023483263453E-3</v>
      </c>
      <c r="BL197" s="133">
        <v>-323.64361358196032</v>
      </c>
      <c r="BM197" s="133">
        <v>427661.76774951199</v>
      </c>
      <c r="BN197" s="133">
        <v>4288.4431085809292</v>
      </c>
      <c r="BO197" s="133" t="s">
        <v>1228</v>
      </c>
      <c r="BP197" s="133">
        <v>4319.8158358536566</v>
      </c>
      <c r="BQ197" s="328">
        <v>-5.8526771766829189E-3</v>
      </c>
      <c r="BR197" s="133">
        <v>0</v>
      </c>
      <c r="BS197" s="133">
        <v>427661.76774951199</v>
      </c>
      <c r="BT197" s="133">
        <v>0</v>
      </c>
      <c r="BU197" s="133">
        <v>427661.76774951199</v>
      </c>
      <c r="BV197" s="133"/>
      <c r="BW197" s="133">
        <v>27673.742553522228</v>
      </c>
      <c r="BX197" s="133">
        <v>11805.149999999998</v>
      </c>
    </row>
    <row r="198" spans="1:76" x14ac:dyDescent="0.25">
      <c r="A198" s="302">
        <v>198</v>
      </c>
      <c r="B198" s="302">
        <v>312</v>
      </c>
      <c r="C198" s="324">
        <v>9352090</v>
      </c>
      <c r="D198" s="324" t="s">
        <v>537</v>
      </c>
      <c r="E198" s="325">
        <v>269206</v>
      </c>
      <c r="F198" s="133">
        <v>0</v>
      </c>
      <c r="G198" s="133">
        <v>0</v>
      </c>
      <c r="H198" s="133">
        <v>2199.9999999999995</v>
      </c>
      <c r="I198" s="133">
        <v>0</v>
      </c>
      <c r="J198" s="133">
        <v>12364.485981308411</v>
      </c>
      <c r="K198" s="133">
        <v>0</v>
      </c>
      <c r="L198" s="133">
        <v>606.18556701030946</v>
      </c>
      <c r="M198" s="133">
        <v>727.42268041237128</v>
      </c>
      <c r="N198" s="133">
        <v>363.71134020618683</v>
      </c>
      <c r="O198" s="133">
        <v>0</v>
      </c>
      <c r="P198" s="133">
        <v>0</v>
      </c>
      <c r="Q198" s="133">
        <v>0</v>
      </c>
      <c r="R198" s="133">
        <v>0</v>
      </c>
      <c r="S198" s="133">
        <v>0</v>
      </c>
      <c r="T198" s="133">
        <v>0</v>
      </c>
      <c r="U198" s="133">
        <v>0</v>
      </c>
      <c r="V198" s="133">
        <v>0</v>
      </c>
      <c r="W198" s="133">
        <v>0</v>
      </c>
      <c r="X198" s="133">
        <v>5281.7441860465287</v>
      </c>
      <c r="Y198" s="133">
        <v>0</v>
      </c>
      <c r="Z198" s="133">
        <v>0</v>
      </c>
      <c r="AA198" s="133">
        <v>26439.212747093021</v>
      </c>
      <c r="AB198" s="133">
        <v>0</v>
      </c>
      <c r="AC198" s="133">
        <v>0</v>
      </c>
      <c r="AD198" s="133">
        <v>0</v>
      </c>
      <c r="AE198" s="133">
        <v>110000</v>
      </c>
      <c r="AF198" s="133">
        <v>0</v>
      </c>
      <c r="AG198" s="133">
        <v>0</v>
      </c>
      <c r="AH198" s="133">
        <v>0</v>
      </c>
      <c r="AI198" s="133">
        <v>2144.15</v>
      </c>
      <c r="AJ198" s="133">
        <v>0</v>
      </c>
      <c r="AK198" s="133">
        <v>0</v>
      </c>
      <c r="AL198" s="133">
        <v>0</v>
      </c>
      <c r="AM198" s="133">
        <v>0</v>
      </c>
      <c r="AN198" s="133">
        <v>0</v>
      </c>
      <c r="AO198" s="133">
        <v>0</v>
      </c>
      <c r="AP198" s="133">
        <v>0</v>
      </c>
      <c r="AQ198" s="133">
        <v>0</v>
      </c>
      <c r="AR198" s="133">
        <v>269206</v>
      </c>
      <c r="AS198" s="133">
        <v>47982.762502076832</v>
      </c>
      <c r="AT198" s="326">
        <v>112144.15</v>
      </c>
      <c r="AU198" s="133">
        <v>44569.115531561663</v>
      </c>
      <c r="AV198" s="133">
        <v>429332.91250207683</v>
      </c>
      <c r="AW198" s="133">
        <v>429332.91250207683</v>
      </c>
      <c r="AX198" s="133">
        <v>0</v>
      </c>
      <c r="AY198" s="133">
        <v>427188.7625020768</v>
      </c>
      <c r="AZ198" s="327">
        <v>3300</v>
      </c>
      <c r="BA198" s="327">
        <v>323400</v>
      </c>
      <c r="BB198" s="133">
        <v>0</v>
      </c>
      <c r="BC198" s="326">
        <v>0</v>
      </c>
      <c r="BD198" s="326">
        <v>429332.91250207683</v>
      </c>
      <c r="BE198" s="327">
        <v>325544.15000000002</v>
      </c>
      <c r="BF198" s="133">
        <v>213400.00000000003</v>
      </c>
      <c r="BG198" s="133">
        <v>317188.7625020768</v>
      </c>
      <c r="BH198" s="133">
        <v>3236.6200255313961</v>
      </c>
      <c r="BI198" s="133">
        <v>3091.9889627450984</v>
      </c>
      <c r="BJ198" s="328">
        <v>4.6776060499870854E-2</v>
      </c>
      <c r="BK198" s="328">
        <v>-1.1083999164776797E-2</v>
      </c>
      <c r="BL198" s="133">
        <v>-3358.6171018954433</v>
      </c>
      <c r="BM198" s="133">
        <v>425974.29540018138</v>
      </c>
      <c r="BN198" s="133">
        <v>4324.7974020426673</v>
      </c>
      <c r="BO198" s="133" t="s">
        <v>1228</v>
      </c>
      <c r="BP198" s="133">
        <v>4346.67648367532</v>
      </c>
      <c r="BQ198" s="328">
        <v>2.4847685615740023E-2</v>
      </c>
      <c r="BR198" s="133">
        <v>0</v>
      </c>
      <c r="BS198" s="133">
        <v>425974.29540018138</v>
      </c>
      <c r="BT198" s="133">
        <v>0</v>
      </c>
      <c r="BU198" s="133">
        <v>425974.29540018138</v>
      </c>
      <c r="BV198" s="133"/>
      <c r="BW198" s="133">
        <v>-27702.140000000003</v>
      </c>
      <c r="BX198" s="133">
        <v>0</v>
      </c>
    </row>
    <row r="199" spans="1:76" x14ac:dyDescent="0.25">
      <c r="A199" s="302">
        <v>199</v>
      </c>
      <c r="B199" s="302">
        <v>57</v>
      </c>
      <c r="C199" s="324">
        <v>9352091</v>
      </c>
      <c r="D199" s="324" t="s">
        <v>167</v>
      </c>
      <c r="E199" s="325">
        <v>711473</v>
      </c>
      <c r="F199" s="133">
        <v>0</v>
      </c>
      <c r="G199" s="133">
        <v>0</v>
      </c>
      <c r="H199" s="133">
        <v>19800.000000000033</v>
      </c>
      <c r="I199" s="133">
        <v>0</v>
      </c>
      <c r="J199" s="133">
        <v>48279.074733096088</v>
      </c>
      <c r="K199" s="133">
        <v>0</v>
      </c>
      <c r="L199" s="133">
        <v>20600.000000000018</v>
      </c>
      <c r="M199" s="133">
        <v>0</v>
      </c>
      <c r="N199" s="133">
        <v>0</v>
      </c>
      <c r="O199" s="133">
        <v>0</v>
      </c>
      <c r="P199" s="133">
        <v>0</v>
      </c>
      <c r="Q199" s="133">
        <v>0</v>
      </c>
      <c r="R199" s="133">
        <v>0</v>
      </c>
      <c r="S199" s="133">
        <v>0</v>
      </c>
      <c r="T199" s="133">
        <v>0</v>
      </c>
      <c r="U199" s="133">
        <v>0</v>
      </c>
      <c r="V199" s="133">
        <v>0</v>
      </c>
      <c r="W199" s="133">
        <v>0</v>
      </c>
      <c r="X199" s="133">
        <v>7638.7885462555132</v>
      </c>
      <c r="Y199" s="133">
        <v>0</v>
      </c>
      <c r="Z199" s="133">
        <v>0</v>
      </c>
      <c r="AA199" s="133">
        <v>60999.283482544699</v>
      </c>
      <c r="AB199" s="133">
        <v>0</v>
      </c>
      <c r="AC199" s="133">
        <v>0</v>
      </c>
      <c r="AD199" s="133">
        <v>0</v>
      </c>
      <c r="AE199" s="133">
        <v>110000</v>
      </c>
      <c r="AF199" s="133">
        <v>0</v>
      </c>
      <c r="AG199" s="133">
        <v>0</v>
      </c>
      <c r="AH199" s="133">
        <v>0</v>
      </c>
      <c r="AI199" s="133">
        <v>3516.39</v>
      </c>
      <c r="AJ199" s="133">
        <v>0</v>
      </c>
      <c r="AK199" s="133">
        <v>0</v>
      </c>
      <c r="AL199" s="133">
        <v>0</v>
      </c>
      <c r="AM199" s="133">
        <v>0</v>
      </c>
      <c r="AN199" s="133">
        <v>0</v>
      </c>
      <c r="AO199" s="133">
        <v>0</v>
      </c>
      <c r="AP199" s="133">
        <v>0</v>
      </c>
      <c r="AQ199" s="133">
        <v>0</v>
      </c>
      <c r="AR199" s="133">
        <v>711473</v>
      </c>
      <c r="AS199" s="133">
        <v>157317.14676189635</v>
      </c>
      <c r="AT199" s="326">
        <v>113516.39</v>
      </c>
      <c r="AU199" s="133">
        <v>115337.82084909276</v>
      </c>
      <c r="AV199" s="133">
        <v>982306.53676189634</v>
      </c>
      <c r="AW199" s="133">
        <v>982306.53676189634</v>
      </c>
      <c r="AX199" s="133">
        <v>0</v>
      </c>
      <c r="AY199" s="133">
        <v>978790.14676189632</v>
      </c>
      <c r="AZ199" s="327">
        <v>3300</v>
      </c>
      <c r="BA199" s="327">
        <v>854700</v>
      </c>
      <c r="BB199" s="133">
        <v>0</v>
      </c>
      <c r="BC199" s="326">
        <v>0</v>
      </c>
      <c r="BD199" s="326">
        <v>982306.53676189634</v>
      </c>
      <c r="BE199" s="327">
        <v>858216.39</v>
      </c>
      <c r="BF199" s="133">
        <v>744700</v>
      </c>
      <c r="BG199" s="133">
        <v>868790.14676189632</v>
      </c>
      <c r="BH199" s="133">
        <v>3354.4021110497929</v>
      </c>
      <c r="BI199" s="133">
        <v>3250.5808553956836</v>
      </c>
      <c r="BJ199" s="328">
        <v>3.1939293397909178E-2</v>
      </c>
      <c r="BK199" s="328">
        <v>-7.5682966364164815E-3</v>
      </c>
      <c r="BL199" s="133">
        <v>-6371.7522799613589</v>
      </c>
      <c r="BM199" s="133">
        <v>975934.78448193497</v>
      </c>
      <c r="BN199" s="133">
        <v>3754.5111756059264</v>
      </c>
      <c r="BO199" s="133" t="s">
        <v>1228</v>
      </c>
      <c r="BP199" s="133">
        <v>3768.0879709727219</v>
      </c>
      <c r="BQ199" s="328">
        <v>3.0849569870178728E-2</v>
      </c>
      <c r="BR199" s="133">
        <v>0</v>
      </c>
      <c r="BS199" s="133">
        <v>975934.78448193497</v>
      </c>
      <c r="BT199" s="133">
        <v>0</v>
      </c>
      <c r="BU199" s="133">
        <v>975934.78448193497</v>
      </c>
      <c r="BV199" s="133"/>
      <c r="BW199" s="133">
        <v>0</v>
      </c>
      <c r="BX199" s="133">
        <v>0</v>
      </c>
    </row>
    <row r="200" spans="1:76" x14ac:dyDescent="0.25">
      <c r="A200" s="302">
        <v>200</v>
      </c>
      <c r="B200" s="302">
        <v>515</v>
      </c>
      <c r="C200" s="324">
        <v>9352093</v>
      </c>
      <c r="D200" s="324" t="s">
        <v>423</v>
      </c>
      <c r="E200" s="325">
        <v>873546</v>
      </c>
      <c r="F200" s="133">
        <v>0</v>
      </c>
      <c r="G200" s="133">
        <v>0</v>
      </c>
      <c r="H200" s="133">
        <v>21559.999999999945</v>
      </c>
      <c r="I200" s="133">
        <v>0</v>
      </c>
      <c r="J200" s="133">
        <v>44961.388012618292</v>
      </c>
      <c r="K200" s="133">
        <v>0</v>
      </c>
      <c r="L200" s="133">
        <v>0</v>
      </c>
      <c r="M200" s="133">
        <v>0</v>
      </c>
      <c r="N200" s="133">
        <v>359.99999999999949</v>
      </c>
      <c r="O200" s="133">
        <v>0</v>
      </c>
      <c r="P200" s="133">
        <v>0</v>
      </c>
      <c r="Q200" s="133">
        <v>0</v>
      </c>
      <c r="R200" s="133">
        <v>0</v>
      </c>
      <c r="S200" s="133">
        <v>0</v>
      </c>
      <c r="T200" s="133">
        <v>0</v>
      </c>
      <c r="U200" s="133">
        <v>0</v>
      </c>
      <c r="V200" s="133">
        <v>0</v>
      </c>
      <c r="W200" s="133">
        <v>0</v>
      </c>
      <c r="X200" s="133">
        <v>18552.0703125</v>
      </c>
      <c r="Y200" s="133">
        <v>0</v>
      </c>
      <c r="Z200" s="133">
        <v>0</v>
      </c>
      <c r="AA200" s="133">
        <v>109422.00315675672</v>
      </c>
      <c r="AB200" s="133">
        <v>0</v>
      </c>
      <c r="AC200" s="133">
        <v>0</v>
      </c>
      <c r="AD200" s="133">
        <v>0</v>
      </c>
      <c r="AE200" s="133">
        <v>110000</v>
      </c>
      <c r="AF200" s="133">
        <v>0</v>
      </c>
      <c r="AG200" s="133">
        <v>0</v>
      </c>
      <c r="AH200" s="133">
        <v>0</v>
      </c>
      <c r="AI200" s="133">
        <v>0</v>
      </c>
      <c r="AJ200" s="133">
        <v>0</v>
      </c>
      <c r="AK200" s="133">
        <v>0</v>
      </c>
      <c r="AL200" s="133">
        <v>0</v>
      </c>
      <c r="AM200" s="133">
        <v>0</v>
      </c>
      <c r="AN200" s="133">
        <v>0</v>
      </c>
      <c r="AO200" s="133">
        <v>0</v>
      </c>
      <c r="AP200" s="133">
        <v>0</v>
      </c>
      <c r="AQ200" s="133">
        <v>0</v>
      </c>
      <c r="AR200" s="133">
        <v>873546</v>
      </c>
      <c r="AS200" s="133">
        <v>194855.46148187495</v>
      </c>
      <c r="AT200" s="326">
        <v>110000</v>
      </c>
      <c r="AU200" s="133">
        <v>152861.69716306584</v>
      </c>
      <c r="AV200" s="133">
        <v>1178401.461481875</v>
      </c>
      <c r="AW200" s="133">
        <v>1178401.461481875</v>
      </c>
      <c r="AX200" s="133">
        <v>0</v>
      </c>
      <c r="AY200" s="133">
        <v>1178401.461481875</v>
      </c>
      <c r="AZ200" s="327">
        <v>3300</v>
      </c>
      <c r="BA200" s="327">
        <v>1049400</v>
      </c>
      <c r="BB200" s="133">
        <v>0</v>
      </c>
      <c r="BC200" s="326">
        <v>0</v>
      </c>
      <c r="BD200" s="326">
        <v>1178401.461481875</v>
      </c>
      <c r="BE200" s="327">
        <v>1049400</v>
      </c>
      <c r="BF200" s="133">
        <v>939400</v>
      </c>
      <c r="BG200" s="133">
        <v>1068401.461481875</v>
      </c>
      <c r="BH200" s="133">
        <v>3359.7530235279091</v>
      </c>
      <c r="BI200" s="133">
        <v>3114.7133418238991</v>
      </c>
      <c r="BJ200" s="328">
        <v>7.8671664070543601E-2</v>
      </c>
      <c r="BK200" s="328">
        <v>-1.8641943112159127E-2</v>
      </c>
      <c r="BL200" s="133">
        <v>-18464.450239410606</v>
      </c>
      <c r="BM200" s="133">
        <v>1159937.0112424644</v>
      </c>
      <c r="BN200" s="133">
        <v>3647.6006642844791</v>
      </c>
      <c r="BO200" s="133" t="s">
        <v>1228</v>
      </c>
      <c r="BP200" s="133">
        <v>3647.6006642844791</v>
      </c>
      <c r="BQ200" s="328">
        <v>-4.877934138940887E-3</v>
      </c>
      <c r="BR200" s="133">
        <v>0</v>
      </c>
      <c r="BS200" s="133">
        <v>1159937.0112424644</v>
      </c>
      <c r="BT200" s="133">
        <v>0</v>
      </c>
      <c r="BU200" s="133">
        <v>1159937.0112424644</v>
      </c>
      <c r="BV200" s="133"/>
      <c r="BW200" s="133">
        <v>22185.340000000084</v>
      </c>
      <c r="BX200" s="133">
        <v>4263.8600000000006</v>
      </c>
    </row>
    <row r="201" spans="1:76" x14ac:dyDescent="0.25">
      <c r="A201" s="302">
        <v>201</v>
      </c>
      <c r="B201" s="302">
        <v>81</v>
      </c>
      <c r="C201" s="324">
        <v>9352096</v>
      </c>
      <c r="D201" s="324" t="s">
        <v>199</v>
      </c>
      <c r="E201" s="325">
        <v>151085</v>
      </c>
      <c r="F201" s="133">
        <v>0</v>
      </c>
      <c r="G201" s="133">
        <v>0</v>
      </c>
      <c r="H201" s="133">
        <v>2199.9999999999995</v>
      </c>
      <c r="I201" s="133">
        <v>0</v>
      </c>
      <c r="J201" s="133">
        <v>5500</v>
      </c>
      <c r="K201" s="133">
        <v>0</v>
      </c>
      <c r="L201" s="133">
        <v>0</v>
      </c>
      <c r="M201" s="133">
        <v>0</v>
      </c>
      <c r="N201" s="133">
        <v>0</v>
      </c>
      <c r="O201" s="133">
        <v>0</v>
      </c>
      <c r="P201" s="133">
        <v>0</v>
      </c>
      <c r="Q201" s="133">
        <v>0</v>
      </c>
      <c r="R201" s="133">
        <v>0</v>
      </c>
      <c r="S201" s="133">
        <v>0</v>
      </c>
      <c r="T201" s="133">
        <v>0</v>
      </c>
      <c r="U201" s="133">
        <v>0</v>
      </c>
      <c r="V201" s="133">
        <v>0</v>
      </c>
      <c r="W201" s="133">
        <v>0</v>
      </c>
      <c r="X201" s="133">
        <v>0</v>
      </c>
      <c r="Y201" s="133">
        <v>0</v>
      </c>
      <c r="Z201" s="133">
        <v>0</v>
      </c>
      <c r="AA201" s="133">
        <v>5510.3296875000033</v>
      </c>
      <c r="AB201" s="133">
        <v>0</v>
      </c>
      <c r="AC201" s="133">
        <v>0</v>
      </c>
      <c r="AD201" s="133">
        <v>0</v>
      </c>
      <c r="AE201" s="133">
        <v>110000</v>
      </c>
      <c r="AF201" s="133">
        <v>15821.094793057411</v>
      </c>
      <c r="AG201" s="133">
        <v>0</v>
      </c>
      <c r="AH201" s="133">
        <v>0</v>
      </c>
      <c r="AI201" s="133">
        <v>743.99</v>
      </c>
      <c r="AJ201" s="133">
        <v>0</v>
      </c>
      <c r="AK201" s="133">
        <v>0</v>
      </c>
      <c r="AL201" s="133">
        <v>0</v>
      </c>
      <c r="AM201" s="133">
        <v>0</v>
      </c>
      <c r="AN201" s="133">
        <v>0</v>
      </c>
      <c r="AO201" s="133">
        <v>0</v>
      </c>
      <c r="AP201" s="133">
        <v>0</v>
      </c>
      <c r="AQ201" s="133">
        <v>0</v>
      </c>
      <c r="AR201" s="133">
        <v>151085</v>
      </c>
      <c r="AS201" s="133">
        <v>13210.329687500003</v>
      </c>
      <c r="AT201" s="326">
        <v>126565.08479305742</v>
      </c>
      <c r="AU201" s="133">
        <v>19359.329687500001</v>
      </c>
      <c r="AV201" s="133">
        <v>290860.41448055743</v>
      </c>
      <c r="AW201" s="133">
        <v>290860.41448055743</v>
      </c>
      <c r="AX201" s="133">
        <v>0</v>
      </c>
      <c r="AY201" s="133">
        <v>290116.42448055744</v>
      </c>
      <c r="AZ201" s="327">
        <v>3300</v>
      </c>
      <c r="BA201" s="327">
        <v>181500</v>
      </c>
      <c r="BB201" s="133">
        <v>0</v>
      </c>
      <c r="BC201" s="326">
        <v>0</v>
      </c>
      <c r="BD201" s="326">
        <v>290860.41448055743</v>
      </c>
      <c r="BE201" s="327">
        <v>182243.99</v>
      </c>
      <c r="BF201" s="133">
        <v>55678.905206942574</v>
      </c>
      <c r="BG201" s="133">
        <v>164295.32968750002</v>
      </c>
      <c r="BH201" s="133">
        <v>2987.1878125000003</v>
      </c>
      <c r="BI201" s="133">
        <v>3343.5618511165217</v>
      </c>
      <c r="BJ201" s="328">
        <v>-0.10658514915688393</v>
      </c>
      <c r="BK201" s="328">
        <v>9.1585149156883927E-2</v>
      </c>
      <c r="BL201" s="133">
        <v>16842.133596737545</v>
      </c>
      <c r="BM201" s="133">
        <v>307702.54807729495</v>
      </c>
      <c r="BN201" s="133">
        <v>5581.0646923144541</v>
      </c>
      <c r="BO201" s="133" t="s">
        <v>1228</v>
      </c>
      <c r="BP201" s="133">
        <v>5594.5917832235446</v>
      </c>
      <c r="BQ201" s="328">
        <v>-4.6634112720152943E-2</v>
      </c>
      <c r="BR201" s="133">
        <v>0</v>
      </c>
      <c r="BS201" s="133">
        <v>307702.54807729495</v>
      </c>
      <c r="BT201" s="133">
        <v>0</v>
      </c>
      <c r="BU201" s="133">
        <v>307702.54807729495</v>
      </c>
      <c r="BV201" s="133"/>
      <c r="BW201" s="133">
        <v>5971.8400000000838</v>
      </c>
      <c r="BX201" s="133">
        <v>12030.670000000002</v>
      </c>
    </row>
    <row r="202" spans="1:76" x14ac:dyDescent="0.25">
      <c r="A202" s="302">
        <v>202</v>
      </c>
      <c r="B202" s="302">
        <v>471</v>
      </c>
      <c r="C202" s="324">
        <v>9352097</v>
      </c>
      <c r="D202" s="324" t="s">
        <v>1308</v>
      </c>
      <c r="E202" s="325">
        <v>266459</v>
      </c>
      <c r="F202" s="133">
        <v>0</v>
      </c>
      <c r="G202" s="133">
        <v>0</v>
      </c>
      <c r="H202" s="133">
        <v>3960.0000000000014</v>
      </c>
      <c r="I202" s="133">
        <v>0</v>
      </c>
      <c r="J202" s="133">
        <v>7856.9999999999991</v>
      </c>
      <c r="K202" s="133">
        <v>0</v>
      </c>
      <c r="L202" s="133">
        <v>0</v>
      </c>
      <c r="M202" s="133">
        <v>0</v>
      </c>
      <c r="N202" s="133">
        <v>0</v>
      </c>
      <c r="O202" s="133">
        <v>0</v>
      </c>
      <c r="P202" s="133">
        <v>0</v>
      </c>
      <c r="Q202" s="133">
        <v>0</v>
      </c>
      <c r="R202" s="133">
        <v>0</v>
      </c>
      <c r="S202" s="133">
        <v>0</v>
      </c>
      <c r="T202" s="133">
        <v>0</v>
      </c>
      <c r="U202" s="133">
        <v>0</v>
      </c>
      <c r="V202" s="133">
        <v>0</v>
      </c>
      <c r="W202" s="133">
        <v>0</v>
      </c>
      <c r="X202" s="133">
        <v>0</v>
      </c>
      <c r="Y202" s="133">
        <v>0</v>
      </c>
      <c r="Z202" s="133">
        <v>0</v>
      </c>
      <c r="AA202" s="133">
        <v>26705.189823529432</v>
      </c>
      <c r="AB202" s="133">
        <v>0</v>
      </c>
      <c r="AC202" s="133">
        <v>0</v>
      </c>
      <c r="AD202" s="133">
        <v>0</v>
      </c>
      <c r="AE202" s="133">
        <v>110000</v>
      </c>
      <c r="AF202" s="133">
        <v>0</v>
      </c>
      <c r="AG202" s="133">
        <v>0</v>
      </c>
      <c r="AH202" s="133">
        <v>0</v>
      </c>
      <c r="AI202" s="133">
        <v>2095.25</v>
      </c>
      <c r="AJ202" s="133">
        <v>0</v>
      </c>
      <c r="AK202" s="133">
        <v>0</v>
      </c>
      <c r="AL202" s="133">
        <v>0</v>
      </c>
      <c r="AM202" s="133">
        <v>0</v>
      </c>
      <c r="AN202" s="133">
        <v>0</v>
      </c>
      <c r="AO202" s="133">
        <v>0</v>
      </c>
      <c r="AP202" s="133">
        <v>0</v>
      </c>
      <c r="AQ202" s="133">
        <v>0</v>
      </c>
      <c r="AR202" s="133">
        <v>266459</v>
      </c>
      <c r="AS202" s="133">
        <v>38522.189823529436</v>
      </c>
      <c r="AT202" s="326">
        <v>112095.25</v>
      </c>
      <c r="AU202" s="133">
        <v>42612.689823529436</v>
      </c>
      <c r="AV202" s="133">
        <v>417076.43982352945</v>
      </c>
      <c r="AW202" s="133">
        <v>417076.43982352945</v>
      </c>
      <c r="AX202" s="133">
        <v>0</v>
      </c>
      <c r="AY202" s="133">
        <v>414981.18982352945</v>
      </c>
      <c r="AZ202" s="327">
        <v>3300</v>
      </c>
      <c r="BA202" s="327">
        <v>320100</v>
      </c>
      <c r="BB202" s="133">
        <v>0</v>
      </c>
      <c r="BC202" s="326">
        <v>0</v>
      </c>
      <c r="BD202" s="326">
        <v>417076.43982352945</v>
      </c>
      <c r="BE202" s="327">
        <v>322195.25</v>
      </c>
      <c r="BF202" s="133">
        <v>210100</v>
      </c>
      <c r="BG202" s="133">
        <v>304981.18982352945</v>
      </c>
      <c r="BH202" s="133">
        <v>3144.1359775621595</v>
      </c>
      <c r="BI202" s="133">
        <v>3051.2912917525773</v>
      </c>
      <c r="BJ202" s="328">
        <v>3.0427998159511926E-2</v>
      </c>
      <c r="BK202" s="328">
        <v>-7.2101819302801545E-3</v>
      </c>
      <c r="BL202" s="133">
        <v>-2134.0354375741153</v>
      </c>
      <c r="BM202" s="133">
        <v>414942.40438595531</v>
      </c>
      <c r="BN202" s="133">
        <v>4256.1562307830445</v>
      </c>
      <c r="BO202" s="133" t="s">
        <v>1228</v>
      </c>
      <c r="BP202" s="133">
        <v>4277.7567462469615</v>
      </c>
      <c r="BQ202" s="328">
        <v>8.3249245271899142E-4</v>
      </c>
      <c r="BR202" s="133">
        <v>0</v>
      </c>
      <c r="BS202" s="133">
        <v>414942.40438595531</v>
      </c>
      <c r="BT202" s="133">
        <v>0</v>
      </c>
      <c r="BU202" s="133">
        <v>414942.40438595531</v>
      </c>
      <c r="BV202" s="133"/>
      <c r="BW202" s="133">
        <v>-9855.2300000000978</v>
      </c>
      <c r="BX202" s="133">
        <v>9760.3700000000008</v>
      </c>
    </row>
    <row r="203" spans="1:76" x14ac:dyDescent="0.25">
      <c r="A203" s="302">
        <v>203</v>
      </c>
      <c r="B203" s="302">
        <v>82</v>
      </c>
      <c r="C203" s="324">
        <v>9352098</v>
      </c>
      <c r="D203" s="324" t="s">
        <v>201</v>
      </c>
      <c r="E203" s="325">
        <v>85157</v>
      </c>
      <c r="F203" s="133">
        <v>0</v>
      </c>
      <c r="G203" s="133">
        <v>0</v>
      </c>
      <c r="H203" s="133">
        <v>439.99999999999949</v>
      </c>
      <c r="I203" s="133">
        <v>0</v>
      </c>
      <c r="J203" s="133">
        <v>2954.1176470588234</v>
      </c>
      <c r="K203" s="133">
        <v>0</v>
      </c>
      <c r="L203" s="133">
        <v>799.99999999999909</v>
      </c>
      <c r="M203" s="133">
        <v>0</v>
      </c>
      <c r="N203" s="133">
        <v>0</v>
      </c>
      <c r="O203" s="133">
        <v>0</v>
      </c>
      <c r="P203" s="133">
        <v>0</v>
      </c>
      <c r="Q203" s="133">
        <v>0</v>
      </c>
      <c r="R203" s="133">
        <v>0</v>
      </c>
      <c r="S203" s="133">
        <v>0</v>
      </c>
      <c r="T203" s="133">
        <v>0</v>
      </c>
      <c r="U203" s="133">
        <v>0</v>
      </c>
      <c r="V203" s="133">
        <v>0</v>
      </c>
      <c r="W203" s="133">
        <v>0</v>
      </c>
      <c r="X203" s="133">
        <v>0</v>
      </c>
      <c r="Y203" s="133">
        <v>0</v>
      </c>
      <c r="Z203" s="133">
        <v>0</v>
      </c>
      <c r="AA203" s="133">
        <v>11773.334999999999</v>
      </c>
      <c r="AB203" s="133">
        <v>0</v>
      </c>
      <c r="AC203" s="133">
        <v>0</v>
      </c>
      <c r="AD203" s="133">
        <v>0</v>
      </c>
      <c r="AE203" s="133">
        <v>110000</v>
      </c>
      <c r="AF203" s="133">
        <v>19826.435246995992</v>
      </c>
      <c r="AG203" s="133">
        <v>0</v>
      </c>
      <c r="AH203" s="133">
        <v>1000</v>
      </c>
      <c r="AI203" s="133">
        <v>793.28</v>
      </c>
      <c r="AJ203" s="133">
        <v>0</v>
      </c>
      <c r="AK203" s="133">
        <v>0</v>
      </c>
      <c r="AL203" s="133">
        <v>0</v>
      </c>
      <c r="AM203" s="133">
        <v>0</v>
      </c>
      <c r="AN203" s="133">
        <v>0</v>
      </c>
      <c r="AO203" s="133">
        <v>0</v>
      </c>
      <c r="AP203" s="133">
        <v>0</v>
      </c>
      <c r="AQ203" s="133">
        <v>0</v>
      </c>
      <c r="AR203" s="133">
        <v>85157</v>
      </c>
      <c r="AS203" s="133">
        <v>15967.452647058821</v>
      </c>
      <c r="AT203" s="326">
        <v>131619.715246996</v>
      </c>
      <c r="AU203" s="133">
        <v>23869.393823529412</v>
      </c>
      <c r="AV203" s="133">
        <v>232744.16789405482</v>
      </c>
      <c r="AW203" s="133">
        <v>232744.16789405482</v>
      </c>
      <c r="AX203" s="133">
        <v>0</v>
      </c>
      <c r="AY203" s="133">
        <v>230950.88789405482</v>
      </c>
      <c r="AZ203" s="327">
        <v>3300</v>
      </c>
      <c r="BA203" s="327">
        <v>102300</v>
      </c>
      <c r="BB203" s="133">
        <v>0</v>
      </c>
      <c r="BC203" s="326">
        <v>0</v>
      </c>
      <c r="BD203" s="326">
        <v>232744.16789405482</v>
      </c>
      <c r="BE203" s="327">
        <v>104093.28</v>
      </c>
      <c r="BF203" s="133">
        <v>-26526.435246995999</v>
      </c>
      <c r="BG203" s="133">
        <v>102124.45264705882</v>
      </c>
      <c r="BH203" s="133">
        <v>3294.3371821631877</v>
      </c>
      <c r="BI203" s="133">
        <v>3738.2906040264215</v>
      </c>
      <c r="BJ203" s="328">
        <v>-0.11875840294092238</v>
      </c>
      <c r="BK203" s="328">
        <v>0.10375840294092238</v>
      </c>
      <c r="BL203" s="133">
        <v>12024.250946887963</v>
      </c>
      <c r="BM203" s="133">
        <v>244768.41884094279</v>
      </c>
      <c r="BN203" s="133">
        <v>7837.9077045465419</v>
      </c>
      <c r="BO203" s="133" t="s">
        <v>1228</v>
      </c>
      <c r="BP203" s="133">
        <v>7895.755446482025</v>
      </c>
      <c r="BQ203" s="328">
        <v>9.1025451358679677E-2</v>
      </c>
      <c r="BR203" s="133">
        <v>0</v>
      </c>
      <c r="BS203" s="133">
        <v>244768.41884094279</v>
      </c>
      <c r="BT203" s="133">
        <v>0</v>
      </c>
      <c r="BU203" s="133">
        <v>244768.41884094279</v>
      </c>
      <c r="BV203" s="133"/>
      <c r="BW203" s="133">
        <v>-54708.89</v>
      </c>
      <c r="BX203" s="133">
        <v>5169.66</v>
      </c>
    </row>
    <row r="204" spans="1:76" x14ac:dyDescent="0.25">
      <c r="A204" s="302">
        <v>204</v>
      </c>
      <c r="B204" s="302">
        <v>511</v>
      </c>
      <c r="C204" s="324">
        <v>9352099</v>
      </c>
      <c r="D204" s="324" t="s">
        <v>1309</v>
      </c>
      <c r="E204" s="325">
        <v>631810</v>
      </c>
      <c r="F204" s="133">
        <v>0</v>
      </c>
      <c r="G204" s="133">
        <v>0</v>
      </c>
      <c r="H204" s="133">
        <v>23759.999999999985</v>
      </c>
      <c r="I204" s="133">
        <v>0</v>
      </c>
      <c r="J204" s="133">
        <v>46440</v>
      </c>
      <c r="K204" s="133">
        <v>0</v>
      </c>
      <c r="L204" s="133">
        <v>9200</v>
      </c>
      <c r="M204" s="133">
        <v>8399.9999999999854</v>
      </c>
      <c r="N204" s="133">
        <v>2159.9999999999973</v>
      </c>
      <c r="O204" s="133">
        <v>13260.000000000022</v>
      </c>
      <c r="P204" s="133">
        <v>0</v>
      </c>
      <c r="Q204" s="133">
        <v>0</v>
      </c>
      <c r="R204" s="133">
        <v>0</v>
      </c>
      <c r="S204" s="133">
        <v>0</v>
      </c>
      <c r="T204" s="133">
        <v>0</v>
      </c>
      <c r="U204" s="133">
        <v>0</v>
      </c>
      <c r="V204" s="133">
        <v>0</v>
      </c>
      <c r="W204" s="133">
        <v>0</v>
      </c>
      <c r="X204" s="133">
        <v>6833.6538461538476</v>
      </c>
      <c r="Y204" s="133">
        <v>0</v>
      </c>
      <c r="Z204" s="133">
        <v>0</v>
      </c>
      <c r="AA204" s="133">
        <v>55202.940665425042</v>
      </c>
      <c r="AB204" s="133">
        <v>0</v>
      </c>
      <c r="AC204" s="133">
        <v>0</v>
      </c>
      <c r="AD204" s="133">
        <v>0</v>
      </c>
      <c r="AE204" s="133">
        <v>110000</v>
      </c>
      <c r="AF204" s="133">
        <v>0</v>
      </c>
      <c r="AG204" s="133">
        <v>0</v>
      </c>
      <c r="AH204" s="133">
        <v>0</v>
      </c>
      <c r="AI204" s="133">
        <v>5127</v>
      </c>
      <c r="AJ204" s="133">
        <v>0</v>
      </c>
      <c r="AK204" s="133">
        <v>0</v>
      </c>
      <c r="AL204" s="133">
        <v>0</v>
      </c>
      <c r="AM204" s="133">
        <v>0</v>
      </c>
      <c r="AN204" s="133">
        <v>0</v>
      </c>
      <c r="AO204" s="133">
        <v>0</v>
      </c>
      <c r="AP204" s="133">
        <v>0</v>
      </c>
      <c r="AQ204" s="133">
        <v>0</v>
      </c>
      <c r="AR204" s="133">
        <v>631810</v>
      </c>
      <c r="AS204" s="133">
        <v>165256.59451157888</v>
      </c>
      <c r="AT204" s="326">
        <v>115127</v>
      </c>
      <c r="AU204" s="133">
        <v>116811.94066542503</v>
      </c>
      <c r="AV204" s="133">
        <v>912193.59451157891</v>
      </c>
      <c r="AW204" s="133">
        <v>912193.59451157891</v>
      </c>
      <c r="AX204" s="133">
        <v>0</v>
      </c>
      <c r="AY204" s="133">
        <v>907066.59451157891</v>
      </c>
      <c r="AZ204" s="327">
        <v>3300</v>
      </c>
      <c r="BA204" s="327">
        <v>759000</v>
      </c>
      <c r="BB204" s="133">
        <v>0</v>
      </c>
      <c r="BC204" s="326">
        <v>0</v>
      </c>
      <c r="BD204" s="326">
        <v>912193.59451157891</v>
      </c>
      <c r="BE204" s="327">
        <v>764127</v>
      </c>
      <c r="BF204" s="133">
        <v>649000</v>
      </c>
      <c r="BG204" s="133">
        <v>797066.59451157891</v>
      </c>
      <c r="BH204" s="133">
        <v>3465.5069326590387</v>
      </c>
      <c r="BI204" s="133">
        <v>3422.3376414847162</v>
      </c>
      <c r="BJ204" s="328">
        <v>1.261397784106257E-2</v>
      </c>
      <c r="BK204" s="328">
        <v>-2.9889930524447774E-3</v>
      </c>
      <c r="BL204" s="133">
        <v>-2352.7489897091546</v>
      </c>
      <c r="BM204" s="133">
        <v>909840.84552186972</v>
      </c>
      <c r="BN204" s="133">
        <v>3933.5384587907379</v>
      </c>
      <c r="BO204" s="133" t="s">
        <v>1228</v>
      </c>
      <c r="BP204" s="133">
        <v>3955.829763138564</v>
      </c>
      <c r="BQ204" s="328">
        <v>1.109049890684588E-2</v>
      </c>
      <c r="BR204" s="133">
        <v>0</v>
      </c>
      <c r="BS204" s="133">
        <v>909840.84552186972</v>
      </c>
      <c r="BT204" s="133">
        <v>0</v>
      </c>
      <c r="BU204" s="133">
        <v>909840.84552186972</v>
      </c>
      <c r="BV204" s="133"/>
      <c r="BW204" s="133">
        <v>0</v>
      </c>
      <c r="BX204" s="133">
        <v>0</v>
      </c>
    </row>
    <row r="205" spans="1:76" x14ac:dyDescent="0.25">
      <c r="A205" s="302">
        <v>205</v>
      </c>
      <c r="B205" s="302">
        <v>474</v>
      </c>
      <c r="C205" s="324">
        <v>9352103</v>
      </c>
      <c r="D205" s="324" t="s">
        <v>533</v>
      </c>
      <c r="E205" s="325">
        <v>1324054</v>
      </c>
      <c r="F205" s="133">
        <v>0</v>
      </c>
      <c r="G205" s="133">
        <v>0</v>
      </c>
      <c r="H205" s="133">
        <v>22000.000000000022</v>
      </c>
      <c r="I205" s="133">
        <v>0</v>
      </c>
      <c r="J205" s="133">
        <v>57441.103448275862</v>
      </c>
      <c r="K205" s="133">
        <v>0</v>
      </c>
      <c r="L205" s="133">
        <v>0</v>
      </c>
      <c r="M205" s="133">
        <v>0</v>
      </c>
      <c r="N205" s="133">
        <v>52199.999999999971</v>
      </c>
      <c r="O205" s="133">
        <v>0</v>
      </c>
      <c r="P205" s="133">
        <v>0</v>
      </c>
      <c r="Q205" s="133">
        <v>0</v>
      </c>
      <c r="R205" s="133">
        <v>0</v>
      </c>
      <c r="S205" s="133">
        <v>0</v>
      </c>
      <c r="T205" s="133">
        <v>0</v>
      </c>
      <c r="U205" s="133">
        <v>0</v>
      </c>
      <c r="V205" s="133">
        <v>0</v>
      </c>
      <c r="W205" s="133">
        <v>0</v>
      </c>
      <c r="X205" s="133">
        <v>26596.071428571395</v>
      </c>
      <c r="Y205" s="133">
        <v>0</v>
      </c>
      <c r="Z205" s="133">
        <v>0</v>
      </c>
      <c r="AA205" s="133">
        <v>143038.34407785936</v>
      </c>
      <c r="AB205" s="133">
        <v>0</v>
      </c>
      <c r="AC205" s="133">
        <v>0</v>
      </c>
      <c r="AD205" s="133">
        <v>0</v>
      </c>
      <c r="AE205" s="133">
        <v>110000</v>
      </c>
      <c r="AF205" s="133">
        <v>0</v>
      </c>
      <c r="AG205" s="133">
        <v>0</v>
      </c>
      <c r="AH205" s="133">
        <v>0</v>
      </c>
      <c r="AI205" s="133">
        <v>8233.1</v>
      </c>
      <c r="AJ205" s="133">
        <v>0</v>
      </c>
      <c r="AK205" s="133">
        <v>0</v>
      </c>
      <c r="AL205" s="133">
        <v>0</v>
      </c>
      <c r="AM205" s="133">
        <v>0</v>
      </c>
      <c r="AN205" s="133">
        <v>0</v>
      </c>
      <c r="AO205" s="133">
        <v>0</v>
      </c>
      <c r="AP205" s="133">
        <v>0</v>
      </c>
      <c r="AQ205" s="133">
        <v>0</v>
      </c>
      <c r="AR205" s="133">
        <v>1324054</v>
      </c>
      <c r="AS205" s="133">
        <v>301275.51895470661</v>
      </c>
      <c r="AT205" s="326">
        <v>118233.1</v>
      </c>
      <c r="AU205" s="133">
        <v>218857.89580199728</v>
      </c>
      <c r="AV205" s="133">
        <v>1743562.6189547067</v>
      </c>
      <c r="AW205" s="133">
        <v>1743562.6189547067</v>
      </c>
      <c r="AX205" s="133">
        <v>0</v>
      </c>
      <c r="AY205" s="133">
        <v>1735329.5189547066</v>
      </c>
      <c r="AZ205" s="327">
        <v>3300</v>
      </c>
      <c r="BA205" s="327">
        <v>1590600</v>
      </c>
      <c r="BB205" s="133">
        <v>0</v>
      </c>
      <c r="BC205" s="326">
        <v>0</v>
      </c>
      <c r="BD205" s="326">
        <v>1743562.6189547067</v>
      </c>
      <c r="BE205" s="327">
        <v>1598833.1</v>
      </c>
      <c r="BF205" s="133">
        <v>1480600</v>
      </c>
      <c r="BG205" s="133">
        <v>1625329.5189547066</v>
      </c>
      <c r="BH205" s="133">
        <v>3372.0529438894328</v>
      </c>
      <c r="BI205" s="133">
        <v>3444.9634111888108</v>
      </c>
      <c r="BJ205" s="328">
        <v>-2.1164366234652589E-2</v>
      </c>
      <c r="BK205" s="328">
        <v>6.16436623465259E-3</v>
      </c>
      <c r="BL205" s="133">
        <v>10235.759775405129</v>
      </c>
      <c r="BM205" s="133">
        <v>1753798.3787301118</v>
      </c>
      <c r="BN205" s="133">
        <v>3621.5047276558334</v>
      </c>
      <c r="BO205" s="133" t="s">
        <v>1228</v>
      </c>
      <c r="BP205" s="133">
        <v>3638.5858479877838</v>
      </c>
      <c r="BQ205" s="328">
        <v>-2.1181036977785395E-2</v>
      </c>
      <c r="BR205" s="133">
        <v>0</v>
      </c>
      <c r="BS205" s="133">
        <v>1753798.3787301118</v>
      </c>
      <c r="BT205" s="133">
        <v>0</v>
      </c>
      <c r="BU205" s="133">
        <v>1753798.3787301118</v>
      </c>
      <c r="BV205" s="133"/>
      <c r="BW205" s="133">
        <v>0</v>
      </c>
      <c r="BX205" s="133">
        <v>0</v>
      </c>
    </row>
    <row r="206" spans="1:76" x14ac:dyDescent="0.25">
      <c r="A206" s="302">
        <v>206</v>
      </c>
      <c r="B206" s="302">
        <v>62</v>
      </c>
      <c r="C206" s="324">
        <v>9352104</v>
      </c>
      <c r="D206" s="324" t="s">
        <v>532</v>
      </c>
      <c r="E206" s="325">
        <v>848823</v>
      </c>
      <c r="F206" s="133">
        <v>0</v>
      </c>
      <c r="G206" s="133">
        <v>0</v>
      </c>
      <c r="H206" s="133">
        <v>24639.999999999975</v>
      </c>
      <c r="I206" s="133">
        <v>0</v>
      </c>
      <c r="J206" s="133">
        <v>38170.588235294119</v>
      </c>
      <c r="K206" s="133">
        <v>0</v>
      </c>
      <c r="L206" s="133">
        <v>1610.4234527687292</v>
      </c>
      <c r="M206" s="133">
        <v>5555.9609120521181</v>
      </c>
      <c r="N206" s="133">
        <v>1811.7263843648248</v>
      </c>
      <c r="O206" s="133">
        <v>0</v>
      </c>
      <c r="P206" s="133">
        <v>28323.32247557005</v>
      </c>
      <c r="Q206" s="133">
        <v>4051.221498371337</v>
      </c>
      <c r="R206" s="133">
        <v>0</v>
      </c>
      <c r="S206" s="133">
        <v>0</v>
      </c>
      <c r="T206" s="133">
        <v>0</v>
      </c>
      <c r="U206" s="133">
        <v>0</v>
      </c>
      <c r="V206" s="133">
        <v>0</v>
      </c>
      <c r="W206" s="133">
        <v>0</v>
      </c>
      <c r="X206" s="133">
        <v>4219.4886363636333</v>
      </c>
      <c r="Y206" s="133">
        <v>0</v>
      </c>
      <c r="Z206" s="133">
        <v>0</v>
      </c>
      <c r="AA206" s="133">
        <v>60646.441341743048</v>
      </c>
      <c r="AB206" s="133">
        <v>0</v>
      </c>
      <c r="AC206" s="133">
        <v>0</v>
      </c>
      <c r="AD206" s="133">
        <v>0</v>
      </c>
      <c r="AE206" s="133">
        <v>110000</v>
      </c>
      <c r="AF206" s="133">
        <v>0</v>
      </c>
      <c r="AG206" s="133">
        <v>0</v>
      </c>
      <c r="AH206" s="133">
        <v>0</v>
      </c>
      <c r="AI206" s="133">
        <v>6701.45</v>
      </c>
      <c r="AJ206" s="133">
        <v>0</v>
      </c>
      <c r="AK206" s="133">
        <v>0</v>
      </c>
      <c r="AL206" s="133">
        <v>0</v>
      </c>
      <c r="AM206" s="133">
        <v>0</v>
      </c>
      <c r="AN206" s="133">
        <v>0</v>
      </c>
      <c r="AO206" s="133">
        <v>0</v>
      </c>
      <c r="AP206" s="133">
        <v>0</v>
      </c>
      <c r="AQ206" s="133">
        <v>0</v>
      </c>
      <c r="AR206" s="133">
        <v>848823</v>
      </c>
      <c r="AS206" s="133">
        <v>169029.17293652782</v>
      </c>
      <c r="AT206" s="326">
        <v>116701.45</v>
      </c>
      <c r="AU206" s="133">
        <v>122727.06282095362</v>
      </c>
      <c r="AV206" s="133">
        <v>1134553.6229365277</v>
      </c>
      <c r="AW206" s="133">
        <v>1134553.6229365277</v>
      </c>
      <c r="AX206" s="133">
        <v>0</v>
      </c>
      <c r="AY206" s="133">
        <v>1127852.1729365278</v>
      </c>
      <c r="AZ206" s="327">
        <v>3300</v>
      </c>
      <c r="BA206" s="327">
        <v>1019700</v>
      </c>
      <c r="BB206" s="133">
        <v>0</v>
      </c>
      <c r="BC206" s="326">
        <v>0</v>
      </c>
      <c r="BD206" s="326">
        <v>1134553.6229365277</v>
      </c>
      <c r="BE206" s="327">
        <v>1026401.45</v>
      </c>
      <c r="BF206" s="133">
        <v>909700</v>
      </c>
      <c r="BG206" s="133">
        <v>1017852.1729365278</v>
      </c>
      <c r="BH206" s="133">
        <v>3294.0199771408666</v>
      </c>
      <c r="BI206" s="133">
        <v>3388.8771172638435</v>
      </c>
      <c r="BJ206" s="328">
        <v>-2.7990728740133239E-2</v>
      </c>
      <c r="BK206" s="328">
        <v>1.2990728740133239E-2</v>
      </c>
      <c r="BL206" s="133">
        <v>13603.410859481963</v>
      </c>
      <c r="BM206" s="133">
        <v>1148157.0337960096</v>
      </c>
      <c r="BN206" s="133">
        <v>3694.0310155210668</v>
      </c>
      <c r="BO206" s="133" t="s">
        <v>1228</v>
      </c>
      <c r="BP206" s="133">
        <v>3715.7185559741411</v>
      </c>
      <c r="BQ206" s="328">
        <v>-1.3327971773819836E-2</v>
      </c>
      <c r="BR206" s="133">
        <v>0</v>
      </c>
      <c r="BS206" s="133">
        <v>1148157.0337960096</v>
      </c>
      <c r="BT206" s="133">
        <v>0</v>
      </c>
      <c r="BU206" s="133">
        <v>1148157.0337960096</v>
      </c>
      <c r="BV206" s="133"/>
      <c r="BW206" s="133">
        <v>0</v>
      </c>
      <c r="BX206" s="133">
        <v>0</v>
      </c>
    </row>
    <row r="207" spans="1:76" x14ac:dyDescent="0.25">
      <c r="A207" s="302">
        <v>207</v>
      </c>
      <c r="B207" s="302">
        <v>60</v>
      </c>
      <c r="C207" s="324">
        <v>9352113</v>
      </c>
      <c r="D207" s="324" t="s">
        <v>1310</v>
      </c>
      <c r="E207" s="325">
        <v>936727</v>
      </c>
      <c r="F207" s="133">
        <v>0</v>
      </c>
      <c r="G207" s="133">
        <v>0</v>
      </c>
      <c r="H207" s="133">
        <v>32120.000000000018</v>
      </c>
      <c r="I207" s="133">
        <v>0</v>
      </c>
      <c r="J207" s="133">
        <v>48727.855153203345</v>
      </c>
      <c r="K207" s="133">
        <v>0</v>
      </c>
      <c r="L207" s="133">
        <v>11800.000000000031</v>
      </c>
      <c r="M207" s="133">
        <v>2399.9999999999964</v>
      </c>
      <c r="N207" s="133">
        <v>23399.999999999989</v>
      </c>
      <c r="O207" s="133">
        <v>4679.9999999999964</v>
      </c>
      <c r="P207" s="133">
        <v>14699.999999999958</v>
      </c>
      <c r="Q207" s="133">
        <v>5174.9999999999918</v>
      </c>
      <c r="R207" s="133">
        <v>0</v>
      </c>
      <c r="S207" s="133">
        <v>0</v>
      </c>
      <c r="T207" s="133">
        <v>0</v>
      </c>
      <c r="U207" s="133">
        <v>0</v>
      </c>
      <c r="V207" s="133">
        <v>0</v>
      </c>
      <c r="W207" s="133">
        <v>0</v>
      </c>
      <c r="X207" s="133">
        <v>2318.3498349834981</v>
      </c>
      <c r="Y207" s="133">
        <v>0</v>
      </c>
      <c r="Z207" s="133">
        <v>0</v>
      </c>
      <c r="AA207" s="133">
        <v>94987.919744700717</v>
      </c>
      <c r="AB207" s="133">
        <v>0</v>
      </c>
      <c r="AC207" s="133">
        <v>0</v>
      </c>
      <c r="AD207" s="133">
        <v>0</v>
      </c>
      <c r="AE207" s="133">
        <v>110000</v>
      </c>
      <c r="AF207" s="133">
        <v>0</v>
      </c>
      <c r="AG207" s="133">
        <v>0</v>
      </c>
      <c r="AH207" s="133">
        <v>0</v>
      </c>
      <c r="AI207" s="133">
        <v>6758.97</v>
      </c>
      <c r="AJ207" s="133">
        <v>0</v>
      </c>
      <c r="AK207" s="133">
        <v>0</v>
      </c>
      <c r="AL207" s="133">
        <v>0</v>
      </c>
      <c r="AM207" s="133">
        <v>0</v>
      </c>
      <c r="AN207" s="133">
        <v>0</v>
      </c>
      <c r="AO207" s="133">
        <v>0</v>
      </c>
      <c r="AP207" s="133">
        <v>0</v>
      </c>
      <c r="AQ207" s="133">
        <v>0</v>
      </c>
      <c r="AR207" s="133">
        <v>936727</v>
      </c>
      <c r="AS207" s="133">
        <v>240309.12473288755</v>
      </c>
      <c r="AT207" s="326">
        <v>116758.97</v>
      </c>
      <c r="AU207" s="133">
        <v>176488.3473213024</v>
      </c>
      <c r="AV207" s="133">
        <v>1293795.0947328876</v>
      </c>
      <c r="AW207" s="133">
        <v>1293795.0947328873</v>
      </c>
      <c r="AX207" s="133">
        <v>0</v>
      </c>
      <c r="AY207" s="133">
        <v>1287036.1247328876</v>
      </c>
      <c r="AZ207" s="327">
        <v>3300</v>
      </c>
      <c r="BA207" s="327">
        <v>1125300</v>
      </c>
      <c r="BB207" s="133">
        <v>0</v>
      </c>
      <c r="BC207" s="326">
        <v>0</v>
      </c>
      <c r="BD207" s="326">
        <v>1293795.0947328876</v>
      </c>
      <c r="BE207" s="327">
        <v>1132058.97</v>
      </c>
      <c r="BF207" s="133">
        <v>1015300</v>
      </c>
      <c r="BG207" s="133">
        <v>1177036.1247328876</v>
      </c>
      <c r="BH207" s="133">
        <v>3451.7188408589082</v>
      </c>
      <c r="BI207" s="133">
        <v>3481.1211035422343</v>
      </c>
      <c r="BJ207" s="328">
        <v>-8.446205061182082E-3</v>
      </c>
      <c r="BK207" s="328">
        <v>0</v>
      </c>
      <c r="BL207" s="133">
        <v>0</v>
      </c>
      <c r="BM207" s="133">
        <v>1293795.0947328876</v>
      </c>
      <c r="BN207" s="133">
        <v>3774.2994860201984</v>
      </c>
      <c r="BO207" s="133" t="s">
        <v>1228</v>
      </c>
      <c r="BP207" s="133">
        <v>3794.1205124131602</v>
      </c>
      <c r="BQ207" s="328">
        <v>-1.3098142803897761E-2</v>
      </c>
      <c r="BR207" s="133">
        <v>0</v>
      </c>
      <c r="BS207" s="133">
        <v>1293795.0947328876</v>
      </c>
      <c r="BT207" s="133">
        <v>0</v>
      </c>
      <c r="BU207" s="133">
        <v>1293795.0947328876</v>
      </c>
      <c r="BV207" s="133"/>
      <c r="BW207" s="133">
        <v>8074.75</v>
      </c>
      <c r="BX207" s="133">
        <v>-7807.25</v>
      </c>
    </row>
    <row r="208" spans="1:76" x14ac:dyDescent="0.25">
      <c r="A208" s="302">
        <v>208</v>
      </c>
      <c r="B208" s="302">
        <v>16</v>
      </c>
      <c r="C208" s="324">
        <v>9352116</v>
      </c>
      <c r="D208" s="324" t="s">
        <v>530</v>
      </c>
      <c r="E208" s="325">
        <v>225254</v>
      </c>
      <c r="F208" s="133">
        <v>0</v>
      </c>
      <c r="G208" s="133">
        <v>0</v>
      </c>
      <c r="H208" s="133">
        <v>3080.0000000000009</v>
      </c>
      <c r="I208" s="133">
        <v>0</v>
      </c>
      <c r="J208" s="133">
        <v>9731.868131868132</v>
      </c>
      <c r="K208" s="133">
        <v>0</v>
      </c>
      <c r="L208" s="133">
        <v>2799.9999999999973</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23333.818831168857</v>
      </c>
      <c r="AB208" s="133">
        <v>0</v>
      </c>
      <c r="AC208" s="133">
        <v>0</v>
      </c>
      <c r="AD208" s="133">
        <v>0</v>
      </c>
      <c r="AE208" s="133">
        <v>110000</v>
      </c>
      <c r="AF208" s="133">
        <v>0</v>
      </c>
      <c r="AG208" s="133">
        <v>0</v>
      </c>
      <c r="AH208" s="133">
        <v>0</v>
      </c>
      <c r="AI208" s="133">
        <v>1909.67</v>
      </c>
      <c r="AJ208" s="133">
        <v>0</v>
      </c>
      <c r="AK208" s="133">
        <v>0</v>
      </c>
      <c r="AL208" s="133">
        <v>0</v>
      </c>
      <c r="AM208" s="133">
        <v>0</v>
      </c>
      <c r="AN208" s="133">
        <v>0</v>
      </c>
      <c r="AO208" s="133">
        <v>0</v>
      </c>
      <c r="AP208" s="133">
        <v>0</v>
      </c>
      <c r="AQ208" s="133">
        <v>0</v>
      </c>
      <c r="AR208" s="133">
        <v>225254</v>
      </c>
      <c r="AS208" s="133">
        <v>38945.686963036991</v>
      </c>
      <c r="AT208" s="326">
        <v>111909.67</v>
      </c>
      <c r="AU208" s="133">
        <v>41138.752897102924</v>
      </c>
      <c r="AV208" s="133">
        <v>376109.35696303699</v>
      </c>
      <c r="AW208" s="133">
        <v>376109.35696303699</v>
      </c>
      <c r="AX208" s="133">
        <v>0</v>
      </c>
      <c r="AY208" s="133">
        <v>374199.68696303701</v>
      </c>
      <c r="AZ208" s="327">
        <v>3300</v>
      </c>
      <c r="BA208" s="327">
        <v>270600</v>
      </c>
      <c r="BB208" s="133">
        <v>0</v>
      </c>
      <c r="BC208" s="326">
        <v>0</v>
      </c>
      <c r="BD208" s="326">
        <v>376109.35696303699</v>
      </c>
      <c r="BE208" s="327">
        <v>272509.67</v>
      </c>
      <c r="BF208" s="133">
        <v>160599.99999999997</v>
      </c>
      <c r="BG208" s="133">
        <v>264199.68696303701</v>
      </c>
      <c r="BH208" s="133">
        <v>3221.9474019882564</v>
      </c>
      <c r="BI208" s="133">
        <v>3069.5599750000006</v>
      </c>
      <c r="BJ208" s="328">
        <v>4.9644713975088815E-2</v>
      </c>
      <c r="BK208" s="328">
        <v>-1.1763751849880275E-2</v>
      </c>
      <c r="BL208" s="133">
        <v>-2960.9824304064259</v>
      </c>
      <c r="BM208" s="133">
        <v>373148.37453263055</v>
      </c>
      <c r="BN208" s="133">
        <v>4527.3012747881776</v>
      </c>
      <c r="BO208" s="133" t="s">
        <v>1228</v>
      </c>
      <c r="BP208" s="133">
        <v>4550.5899333247626</v>
      </c>
      <c r="BQ208" s="328">
        <v>3.5070717284509056E-2</v>
      </c>
      <c r="BR208" s="133">
        <v>0</v>
      </c>
      <c r="BS208" s="133">
        <v>373148.37453263055</v>
      </c>
      <c r="BT208" s="133">
        <v>0</v>
      </c>
      <c r="BU208" s="133">
        <v>373148.37453263055</v>
      </c>
      <c r="BV208" s="133"/>
      <c r="BW208" s="133">
        <v>29548.820000000014</v>
      </c>
      <c r="BX208" s="133">
        <v>0</v>
      </c>
    </row>
    <row r="209" spans="1:76" x14ac:dyDescent="0.25">
      <c r="A209" s="302">
        <v>209</v>
      </c>
      <c r="B209" s="302">
        <v>9</v>
      </c>
      <c r="C209" s="324">
        <v>9352120</v>
      </c>
      <c r="D209" s="324" t="s">
        <v>110</v>
      </c>
      <c r="E209" s="325">
        <v>230748</v>
      </c>
      <c r="F209" s="133">
        <v>0</v>
      </c>
      <c r="G209" s="133">
        <v>0</v>
      </c>
      <c r="H209" s="133">
        <v>6160.0000000000118</v>
      </c>
      <c r="I209" s="133">
        <v>0</v>
      </c>
      <c r="J209" s="133">
        <v>7560.0000000000146</v>
      </c>
      <c r="K209" s="133">
        <v>0</v>
      </c>
      <c r="L209" s="133">
        <v>3799.9999999999964</v>
      </c>
      <c r="M209" s="133">
        <v>0</v>
      </c>
      <c r="N209" s="133">
        <v>719.99999999999977</v>
      </c>
      <c r="O209" s="133">
        <v>0</v>
      </c>
      <c r="P209" s="133">
        <v>2519.9999999999991</v>
      </c>
      <c r="Q209" s="133">
        <v>0</v>
      </c>
      <c r="R209" s="133">
        <v>0</v>
      </c>
      <c r="S209" s="133">
        <v>0</v>
      </c>
      <c r="T209" s="133">
        <v>0</v>
      </c>
      <c r="U209" s="133">
        <v>0</v>
      </c>
      <c r="V209" s="133">
        <v>0</v>
      </c>
      <c r="W209" s="133">
        <v>0</v>
      </c>
      <c r="X209" s="133">
        <v>2307.1999999999989</v>
      </c>
      <c r="Y209" s="133">
        <v>0</v>
      </c>
      <c r="Z209" s="133">
        <v>0</v>
      </c>
      <c r="AA209" s="133">
        <v>28467.129030508488</v>
      </c>
      <c r="AB209" s="133">
        <v>0</v>
      </c>
      <c r="AC209" s="133">
        <v>0</v>
      </c>
      <c r="AD209" s="133">
        <v>0</v>
      </c>
      <c r="AE209" s="133">
        <v>110000</v>
      </c>
      <c r="AF209" s="133">
        <v>0</v>
      </c>
      <c r="AG209" s="133">
        <v>0</v>
      </c>
      <c r="AH209" s="133">
        <v>0</v>
      </c>
      <c r="AI209" s="133">
        <v>1129.52</v>
      </c>
      <c r="AJ209" s="133">
        <v>0</v>
      </c>
      <c r="AK209" s="133">
        <v>0</v>
      </c>
      <c r="AL209" s="133">
        <v>0</v>
      </c>
      <c r="AM209" s="133">
        <v>0</v>
      </c>
      <c r="AN209" s="133">
        <v>0</v>
      </c>
      <c r="AO209" s="133">
        <v>0</v>
      </c>
      <c r="AP209" s="133">
        <v>0</v>
      </c>
      <c r="AQ209" s="133">
        <v>0</v>
      </c>
      <c r="AR209" s="133">
        <v>230748</v>
      </c>
      <c r="AS209" s="133">
        <v>51534.32903050851</v>
      </c>
      <c r="AT209" s="326">
        <v>111129.52</v>
      </c>
      <c r="AU209" s="133">
        <v>48846.129030508499</v>
      </c>
      <c r="AV209" s="133">
        <v>393411.84903050854</v>
      </c>
      <c r="AW209" s="133">
        <v>393411.84903050854</v>
      </c>
      <c r="AX209" s="133">
        <v>0</v>
      </c>
      <c r="AY209" s="133">
        <v>392282.32903050852</v>
      </c>
      <c r="AZ209" s="327">
        <v>3300</v>
      </c>
      <c r="BA209" s="327">
        <v>277200</v>
      </c>
      <c r="BB209" s="133">
        <v>0</v>
      </c>
      <c r="BC209" s="326">
        <v>0</v>
      </c>
      <c r="BD209" s="326">
        <v>393411.84903050854</v>
      </c>
      <c r="BE209" s="327">
        <v>278329.52</v>
      </c>
      <c r="BF209" s="133">
        <v>167200.00000000003</v>
      </c>
      <c r="BG209" s="133">
        <v>282282.32903050852</v>
      </c>
      <c r="BH209" s="133">
        <v>3360.5039170298633</v>
      </c>
      <c r="BI209" s="133">
        <v>3193.1148499999999</v>
      </c>
      <c r="BJ209" s="328">
        <v>5.2421874844202153E-2</v>
      </c>
      <c r="BK209" s="328">
        <v>-1.2421824556832328E-2</v>
      </c>
      <c r="BL209" s="133">
        <v>-3331.8022463473417</v>
      </c>
      <c r="BM209" s="133">
        <v>390080.04678416118</v>
      </c>
      <c r="BN209" s="133">
        <v>4630.3634140971571</v>
      </c>
      <c r="BO209" s="133" t="s">
        <v>1228</v>
      </c>
      <c r="BP209" s="133">
        <v>4643.8100807638239</v>
      </c>
      <c r="BQ209" s="328">
        <v>1.2030052655319423E-2</v>
      </c>
      <c r="BR209" s="133">
        <v>0</v>
      </c>
      <c r="BS209" s="133">
        <v>390080.04678416118</v>
      </c>
      <c r="BT209" s="133">
        <v>0</v>
      </c>
      <c r="BU209" s="133">
        <v>390080.04678416118</v>
      </c>
      <c r="BV209" s="133"/>
      <c r="BW209" s="133">
        <v>284.73999999988882</v>
      </c>
      <c r="BX209" s="133">
        <v>0</v>
      </c>
    </row>
    <row r="210" spans="1:76" x14ac:dyDescent="0.25">
      <c r="A210" s="302">
        <v>210</v>
      </c>
      <c r="B210" s="302">
        <v>109</v>
      </c>
      <c r="C210" s="324">
        <v>9352122</v>
      </c>
      <c r="D210" s="324" t="s">
        <v>221</v>
      </c>
      <c r="E210" s="325">
        <v>225254</v>
      </c>
      <c r="F210" s="133">
        <v>0</v>
      </c>
      <c r="G210" s="133">
        <v>0</v>
      </c>
      <c r="H210" s="133">
        <v>3080.0000000000009</v>
      </c>
      <c r="I210" s="133">
        <v>0</v>
      </c>
      <c r="J210" s="133">
        <v>10136.385542168675</v>
      </c>
      <c r="K210" s="133">
        <v>0</v>
      </c>
      <c r="L210" s="133">
        <v>205.00000000000003</v>
      </c>
      <c r="M210" s="133">
        <v>0</v>
      </c>
      <c r="N210" s="133">
        <v>0</v>
      </c>
      <c r="O210" s="133">
        <v>0</v>
      </c>
      <c r="P210" s="133">
        <v>0</v>
      </c>
      <c r="Q210" s="133">
        <v>0</v>
      </c>
      <c r="R210" s="133">
        <v>0</v>
      </c>
      <c r="S210" s="133">
        <v>0</v>
      </c>
      <c r="T210" s="133">
        <v>0</v>
      </c>
      <c r="U210" s="133">
        <v>0</v>
      </c>
      <c r="V210" s="133">
        <v>0</v>
      </c>
      <c r="W210" s="133">
        <v>0</v>
      </c>
      <c r="X210" s="133">
        <v>0</v>
      </c>
      <c r="Y210" s="133">
        <v>0</v>
      </c>
      <c r="Z210" s="133">
        <v>0</v>
      </c>
      <c r="AA210" s="133">
        <v>16066.52357142855</v>
      </c>
      <c r="AB210" s="133">
        <v>0</v>
      </c>
      <c r="AC210" s="133">
        <v>0</v>
      </c>
      <c r="AD210" s="133">
        <v>0</v>
      </c>
      <c r="AE210" s="133">
        <v>110000</v>
      </c>
      <c r="AF210" s="133">
        <v>11315.086782376502</v>
      </c>
      <c r="AG210" s="133">
        <v>0</v>
      </c>
      <c r="AH210" s="133">
        <v>0</v>
      </c>
      <c r="AI210" s="133">
        <v>974.01</v>
      </c>
      <c r="AJ210" s="133">
        <v>0</v>
      </c>
      <c r="AK210" s="133">
        <v>0</v>
      </c>
      <c r="AL210" s="133">
        <v>0</v>
      </c>
      <c r="AM210" s="133">
        <v>0</v>
      </c>
      <c r="AN210" s="133">
        <v>0</v>
      </c>
      <c r="AO210" s="133">
        <v>0</v>
      </c>
      <c r="AP210" s="133">
        <v>0</v>
      </c>
      <c r="AQ210" s="133">
        <v>0</v>
      </c>
      <c r="AR210" s="133">
        <v>225254</v>
      </c>
      <c r="AS210" s="133">
        <v>29487.909113597227</v>
      </c>
      <c r="AT210" s="326">
        <v>122289.09678237649</v>
      </c>
      <c r="AU210" s="133">
        <v>32776.216342512889</v>
      </c>
      <c r="AV210" s="133">
        <v>377031.00589597377</v>
      </c>
      <c r="AW210" s="133">
        <v>377031.00589597377</v>
      </c>
      <c r="AX210" s="133">
        <v>0</v>
      </c>
      <c r="AY210" s="133">
        <v>376056.99589597376</v>
      </c>
      <c r="AZ210" s="327">
        <v>3300</v>
      </c>
      <c r="BA210" s="327">
        <v>270600</v>
      </c>
      <c r="BB210" s="133">
        <v>0</v>
      </c>
      <c r="BC210" s="326">
        <v>0</v>
      </c>
      <c r="BD210" s="326">
        <v>377031.00589597377</v>
      </c>
      <c r="BE210" s="327">
        <v>271574.01</v>
      </c>
      <c r="BF210" s="133">
        <v>149284.91321762349</v>
      </c>
      <c r="BG210" s="133">
        <v>254741.90911359724</v>
      </c>
      <c r="BH210" s="133">
        <v>3106.6086477267954</v>
      </c>
      <c r="BI210" s="133">
        <v>3312.1957472002823</v>
      </c>
      <c r="BJ210" s="328">
        <v>-6.2069731128440886E-2</v>
      </c>
      <c r="BK210" s="328">
        <v>4.7069731128440886E-2</v>
      </c>
      <c r="BL210" s="133">
        <v>12784.141387769578</v>
      </c>
      <c r="BM210" s="133">
        <v>389815.14728374337</v>
      </c>
      <c r="BN210" s="133">
        <v>4741.9650888261385</v>
      </c>
      <c r="BO210" s="133" t="s">
        <v>1228</v>
      </c>
      <c r="BP210" s="133">
        <v>4753.8432595578461</v>
      </c>
      <c r="BQ210" s="328">
        <v>-1.3589665859755073E-2</v>
      </c>
      <c r="BR210" s="133">
        <v>0</v>
      </c>
      <c r="BS210" s="133">
        <v>389815.14728374337</v>
      </c>
      <c r="BT210" s="133">
        <v>0</v>
      </c>
      <c r="BU210" s="133">
        <v>389815.14728374337</v>
      </c>
      <c r="BV210" s="133"/>
      <c r="BW210" s="133">
        <v>28970.7915289987</v>
      </c>
      <c r="BX210" s="133">
        <v>21435.59</v>
      </c>
    </row>
    <row r="211" spans="1:76" x14ac:dyDescent="0.25">
      <c r="A211" s="302">
        <v>211</v>
      </c>
      <c r="B211" s="302">
        <v>111</v>
      </c>
      <c r="C211" s="324">
        <v>9352123</v>
      </c>
      <c r="D211" s="324" t="s">
        <v>529</v>
      </c>
      <c r="E211" s="325">
        <v>392821</v>
      </c>
      <c r="F211" s="133">
        <v>0</v>
      </c>
      <c r="G211" s="133">
        <v>0</v>
      </c>
      <c r="H211" s="133">
        <v>9240.0000000000073</v>
      </c>
      <c r="I211" s="133">
        <v>0</v>
      </c>
      <c r="J211" s="133">
        <v>20188.235294117647</v>
      </c>
      <c r="K211" s="133">
        <v>0</v>
      </c>
      <c r="L211" s="133">
        <v>0</v>
      </c>
      <c r="M211" s="133">
        <v>0</v>
      </c>
      <c r="N211" s="133">
        <v>0</v>
      </c>
      <c r="O211" s="133">
        <v>0</v>
      </c>
      <c r="P211" s="133">
        <v>0</v>
      </c>
      <c r="Q211" s="133">
        <v>0</v>
      </c>
      <c r="R211" s="133">
        <v>0</v>
      </c>
      <c r="S211" s="133">
        <v>0</v>
      </c>
      <c r="T211" s="133">
        <v>0</v>
      </c>
      <c r="U211" s="133">
        <v>0</v>
      </c>
      <c r="V211" s="133">
        <v>0</v>
      </c>
      <c r="W211" s="133">
        <v>0</v>
      </c>
      <c r="X211" s="133">
        <v>0</v>
      </c>
      <c r="Y211" s="133">
        <v>0</v>
      </c>
      <c r="Z211" s="133">
        <v>0</v>
      </c>
      <c r="AA211" s="133">
        <v>41147.485213439373</v>
      </c>
      <c r="AB211" s="133">
        <v>0</v>
      </c>
      <c r="AC211" s="133">
        <v>0</v>
      </c>
      <c r="AD211" s="133">
        <v>0</v>
      </c>
      <c r="AE211" s="133">
        <v>110000</v>
      </c>
      <c r="AF211" s="133">
        <v>0</v>
      </c>
      <c r="AG211" s="133">
        <v>0</v>
      </c>
      <c r="AH211" s="133">
        <v>0</v>
      </c>
      <c r="AI211" s="133">
        <v>3195.24</v>
      </c>
      <c r="AJ211" s="133">
        <v>0</v>
      </c>
      <c r="AK211" s="133">
        <v>0</v>
      </c>
      <c r="AL211" s="133">
        <v>0</v>
      </c>
      <c r="AM211" s="133">
        <v>0</v>
      </c>
      <c r="AN211" s="133">
        <v>0</v>
      </c>
      <c r="AO211" s="133">
        <v>0</v>
      </c>
      <c r="AP211" s="133">
        <v>0</v>
      </c>
      <c r="AQ211" s="133">
        <v>0</v>
      </c>
      <c r="AR211" s="133">
        <v>392821</v>
      </c>
      <c r="AS211" s="133">
        <v>70575.720507557024</v>
      </c>
      <c r="AT211" s="326">
        <v>113195.24</v>
      </c>
      <c r="AU211" s="133">
        <v>65860.602860498198</v>
      </c>
      <c r="AV211" s="133">
        <v>576591.96050755703</v>
      </c>
      <c r="AW211" s="133">
        <v>576591.96050755703</v>
      </c>
      <c r="AX211" s="133">
        <v>0</v>
      </c>
      <c r="AY211" s="133">
        <v>573396.72050755704</v>
      </c>
      <c r="AZ211" s="327">
        <v>3300</v>
      </c>
      <c r="BA211" s="327">
        <v>471900</v>
      </c>
      <c r="BB211" s="133">
        <v>0</v>
      </c>
      <c r="BC211" s="326">
        <v>0</v>
      </c>
      <c r="BD211" s="326">
        <v>576591.96050755703</v>
      </c>
      <c r="BE211" s="327">
        <v>475095.24</v>
      </c>
      <c r="BF211" s="133">
        <v>361900</v>
      </c>
      <c r="BG211" s="133">
        <v>463396.72050755704</v>
      </c>
      <c r="BH211" s="133">
        <v>3240.5365070458533</v>
      </c>
      <c r="BI211" s="133">
        <v>3077.1889653594776</v>
      </c>
      <c r="BJ211" s="328">
        <v>5.3083363915967199E-2</v>
      </c>
      <c r="BK211" s="328">
        <v>-1.2578570213490889E-2</v>
      </c>
      <c r="BL211" s="133">
        <v>-5535.0491569163605</v>
      </c>
      <c r="BM211" s="133">
        <v>571056.9113506407</v>
      </c>
      <c r="BN211" s="133">
        <v>3971.0606388156693</v>
      </c>
      <c r="BO211" s="133" t="s">
        <v>1228</v>
      </c>
      <c r="BP211" s="133">
        <v>3993.404974480005</v>
      </c>
      <c r="BQ211" s="328">
        <v>4.75503141739122E-2</v>
      </c>
      <c r="BR211" s="133">
        <v>0</v>
      </c>
      <c r="BS211" s="133">
        <v>571056.9113506407</v>
      </c>
      <c r="BT211" s="133">
        <v>0</v>
      </c>
      <c r="BU211" s="133">
        <v>571056.9113506407</v>
      </c>
      <c r="BV211" s="133"/>
      <c r="BW211" s="133">
        <v>0</v>
      </c>
      <c r="BX211" s="133">
        <v>0</v>
      </c>
    </row>
    <row r="212" spans="1:76" x14ac:dyDescent="0.25">
      <c r="A212" s="302">
        <v>212</v>
      </c>
      <c r="B212" s="302">
        <v>67</v>
      </c>
      <c r="C212" s="324">
        <v>9352145</v>
      </c>
      <c r="D212" s="324" t="s">
        <v>182</v>
      </c>
      <c r="E212" s="325">
        <v>1140005</v>
      </c>
      <c r="F212" s="133">
        <v>0</v>
      </c>
      <c r="G212" s="133">
        <v>0</v>
      </c>
      <c r="H212" s="133">
        <v>23760.000000000029</v>
      </c>
      <c r="I212" s="133">
        <v>0</v>
      </c>
      <c r="J212" s="133">
        <v>50395.693779904308</v>
      </c>
      <c r="K212" s="133">
        <v>0</v>
      </c>
      <c r="L212" s="133">
        <v>9043.5835351089518</v>
      </c>
      <c r="M212" s="133">
        <v>13746.246973365587</v>
      </c>
      <c r="N212" s="133">
        <v>12299.273607748179</v>
      </c>
      <c r="O212" s="133">
        <v>12540.435835351091</v>
      </c>
      <c r="P212" s="133">
        <v>7174.5762711864463</v>
      </c>
      <c r="Q212" s="133">
        <v>0</v>
      </c>
      <c r="R212" s="133">
        <v>0</v>
      </c>
      <c r="S212" s="133">
        <v>0</v>
      </c>
      <c r="T212" s="133">
        <v>0</v>
      </c>
      <c r="U212" s="133">
        <v>0</v>
      </c>
      <c r="V212" s="133">
        <v>0</v>
      </c>
      <c r="W212" s="133">
        <v>0</v>
      </c>
      <c r="X212" s="133">
        <v>0</v>
      </c>
      <c r="Y212" s="133">
        <v>0</v>
      </c>
      <c r="Z212" s="133">
        <v>0</v>
      </c>
      <c r="AA212" s="133">
        <v>93712.705360883701</v>
      </c>
      <c r="AB212" s="133">
        <v>0</v>
      </c>
      <c r="AC212" s="133">
        <v>0</v>
      </c>
      <c r="AD212" s="133">
        <v>0</v>
      </c>
      <c r="AE212" s="133">
        <v>110000</v>
      </c>
      <c r="AF212" s="133">
        <v>0</v>
      </c>
      <c r="AG212" s="133">
        <v>0</v>
      </c>
      <c r="AH212" s="133">
        <v>0</v>
      </c>
      <c r="AI212" s="133">
        <v>7122.53</v>
      </c>
      <c r="AJ212" s="133">
        <v>0</v>
      </c>
      <c r="AK212" s="133">
        <v>0</v>
      </c>
      <c r="AL212" s="133">
        <v>0</v>
      </c>
      <c r="AM212" s="133">
        <v>0</v>
      </c>
      <c r="AN212" s="133">
        <v>0</v>
      </c>
      <c r="AO212" s="133">
        <v>0</v>
      </c>
      <c r="AP212" s="133">
        <v>0</v>
      </c>
      <c r="AQ212" s="133">
        <v>0</v>
      </c>
      <c r="AR212" s="133">
        <v>1140005</v>
      </c>
      <c r="AS212" s="133">
        <v>222672.5153635483</v>
      </c>
      <c r="AT212" s="326">
        <v>117122.53</v>
      </c>
      <c r="AU212" s="133">
        <v>168191.61036221602</v>
      </c>
      <c r="AV212" s="133">
        <v>1479800.0453635484</v>
      </c>
      <c r="AW212" s="133">
        <v>1479800.045363548</v>
      </c>
      <c r="AX212" s="133">
        <v>0</v>
      </c>
      <c r="AY212" s="133">
        <v>1472677.5153635484</v>
      </c>
      <c r="AZ212" s="327">
        <v>3300</v>
      </c>
      <c r="BA212" s="327">
        <v>1369500</v>
      </c>
      <c r="BB212" s="133">
        <v>0</v>
      </c>
      <c r="BC212" s="326">
        <v>0</v>
      </c>
      <c r="BD212" s="326">
        <v>1479800.0453635484</v>
      </c>
      <c r="BE212" s="327">
        <v>1376622.53</v>
      </c>
      <c r="BF212" s="133">
        <v>1259500</v>
      </c>
      <c r="BG212" s="133">
        <v>1362677.5153635484</v>
      </c>
      <c r="BH212" s="133">
        <v>3283.5602779844539</v>
      </c>
      <c r="BI212" s="133">
        <v>3263.330508695652</v>
      </c>
      <c r="BJ212" s="328">
        <v>6.1991175073736852E-3</v>
      </c>
      <c r="BK212" s="328">
        <v>-1.4689354456062596E-3</v>
      </c>
      <c r="BL212" s="133">
        <v>-1989.35306980481</v>
      </c>
      <c r="BM212" s="133">
        <v>1477810.6922937436</v>
      </c>
      <c r="BN212" s="133">
        <v>3543.8268970933582</v>
      </c>
      <c r="BO212" s="133" t="s">
        <v>1228</v>
      </c>
      <c r="BP212" s="133">
        <v>3560.9896199849245</v>
      </c>
      <c r="BQ212" s="328">
        <v>4.9054337075018495E-3</v>
      </c>
      <c r="BR212" s="133">
        <v>0</v>
      </c>
      <c r="BS212" s="133">
        <v>1477810.6922937436</v>
      </c>
      <c r="BT212" s="133">
        <v>0</v>
      </c>
      <c r="BU212" s="133">
        <v>1477810.6922937436</v>
      </c>
      <c r="BV212" s="133"/>
      <c r="BW212" s="133">
        <v>0</v>
      </c>
      <c r="BX212" s="133">
        <v>0</v>
      </c>
    </row>
    <row r="213" spans="1:76" x14ac:dyDescent="0.25">
      <c r="A213" s="302">
        <v>213</v>
      </c>
      <c r="B213" s="302">
        <v>13</v>
      </c>
      <c r="C213" s="324">
        <v>9352150</v>
      </c>
      <c r="D213" s="324" t="s">
        <v>528</v>
      </c>
      <c r="E213" s="325">
        <v>241736</v>
      </c>
      <c r="F213" s="133">
        <v>0</v>
      </c>
      <c r="G213" s="133">
        <v>0</v>
      </c>
      <c r="H213" s="133">
        <v>2640.0000000000009</v>
      </c>
      <c r="I213" s="133">
        <v>0</v>
      </c>
      <c r="J213" s="133">
        <v>6008.2758620689665</v>
      </c>
      <c r="K213" s="133">
        <v>0</v>
      </c>
      <c r="L213" s="133">
        <v>1599.9999999999998</v>
      </c>
      <c r="M213" s="133">
        <v>0</v>
      </c>
      <c r="N213" s="133">
        <v>0</v>
      </c>
      <c r="O213" s="133">
        <v>0</v>
      </c>
      <c r="P213" s="133">
        <v>420.00000000000142</v>
      </c>
      <c r="Q213" s="133">
        <v>0</v>
      </c>
      <c r="R213" s="133">
        <v>0</v>
      </c>
      <c r="S213" s="133">
        <v>0</v>
      </c>
      <c r="T213" s="133">
        <v>0</v>
      </c>
      <c r="U213" s="133">
        <v>0</v>
      </c>
      <c r="V213" s="133">
        <v>0</v>
      </c>
      <c r="W213" s="133">
        <v>0</v>
      </c>
      <c r="X213" s="133">
        <v>0</v>
      </c>
      <c r="Y213" s="133">
        <v>0</v>
      </c>
      <c r="Z213" s="133">
        <v>0</v>
      </c>
      <c r="AA213" s="133">
        <v>21545.682162162146</v>
      </c>
      <c r="AB213" s="133">
        <v>0</v>
      </c>
      <c r="AC213" s="133">
        <v>0</v>
      </c>
      <c r="AD213" s="133">
        <v>0</v>
      </c>
      <c r="AE213" s="133">
        <v>110000</v>
      </c>
      <c r="AF213" s="133">
        <v>10313.751668891855</v>
      </c>
      <c r="AG213" s="133">
        <v>0</v>
      </c>
      <c r="AH213" s="133">
        <v>0</v>
      </c>
      <c r="AI213" s="133">
        <v>2223.16</v>
      </c>
      <c r="AJ213" s="133">
        <v>0</v>
      </c>
      <c r="AK213" s="133">
        <v>0</v>
      </c>
      <c r="AL213" s="133">
        <v>0</v>
      </c>
      <c r="AM213" s="133">
        <v>0</v>
      </c>
      <c r="AN213" s="133">
        <v>0</v>
      </c>
      <c r="AO213" s="133">
        <v>0</v>
      </c>
      <c r="AP213" s="133">
        <v>0</v>
      </c>
      <c r="AQ213" s="133">
        <v>0</v>
      </c>
      <c r="AR213" s="133">
        <v>241736</v>
      </c>
      <c r="AS213" s="133">
        <v>32213.958024231113</v>
      </c>
      <c r="AT213" s="326">
        <v>122536.91166889186</v>
      </c>
      <c r="AU213" s="133">
        <v>36878.820093196628</v>
      </c>
      <c r="AV213" s="133">
        <v>396486.86969312298</v>
      </c>
      <c r="AW213" s="133">
        <v>396486.86969312292</v>
      </c>
      <c r="AX213" s="133">
        <v>0</v>
      </c>
      <c r="AY213" s="133">
        <v>394263.709693123</v>
      </c>
      <c r="AZ213" s="327">
        <v>3300</v>
      </c>
      <c r="BA213" s="327">
        <v>290400</v>
      </c>
      <c r="BB213" s="133">
        <v>0</v>
      </c>
      <c r="BC213" s="326">
        <v>0</v>
      </c>
      <c r="BD213" s="326">
        <v>396486.86969312298</v>
      </c>
      <c r="BE213" s="327">
        <v>292623.15999999997</v>
      </c>
      <c r="BF213" s="133">
        <v>170086.2483311081</v>
      </c>
      <c r="BG213" s="133">
        <v>273949.95802423113</v>
      </c>
      <c r="BH213" s="133">
        <v>3113.0677048208086</v>
      </c>
      <c r="BI213" s="133">
        <v>3350.6161486012725</v>
      </c>
      <c r="BJ213" s="328">
        <v>-7.0896943500863091E-2</v>
      </c>
      <c r="BK213" s="328">
        <v>5.5896943500863092E-2</v>
      </c>
      <c r="BL213" s="133">
        <v>16481.449736527145</v>
      </c>
      <c r="BM213" s="133">
        <v>412968.31942965015</v>
      </c>
      <c r="BN213" s="133">
        <v>4667.5586298823882</v>
      </c>
      <c r="BO213" s="133" t="s">
        <v>1228</v>
      </c>
      <c r="BP213" s="133">
        <v>4692.8218117005699</v>
      </c>
      <c r="BQ213" s="328">
        <v>-3.7837468022479115E-2</v>
      </c>
      <c r="BR213" s="133">
        <v>0</v>
      </c>
      <c r="BS213" s="133">
        <v>412968.31942965015</v>
      </c>
      <c r="BT213" s="133">
        <v>0</v>
      </c>
      <c r="BU213" s="133">
        <v>412968.31942965015</v>
      </c>
      <c r="BV213" s="133"/>
      <c r="BW213" s="133">
        <v>131714.70999999996</v>
      </c>
      <c r="BX213" s="133">
        <v>9379.7000000000007</v>
      </c>
    </row>
    <row r="214" spans="1:76" x14ac:dyDescent="0.25">
      <c r="A214" s="302">
        <v>214</v>
      </c>
      <c r="B214" s="302">
        <v>264</v>
      </c>
      <c r="C214" s="324">
        <v>9352154</v>
      </c>
      <c r="D214" s="324" t="s">
        <v>276</v>
      </c>
      <c r="E214" s="325">
        <v>868052</v>
      </c>
      <c r="F214" s="133">
        <v>0</v>
      </c>
      <c r="G214" s="133">
        <v>0</v>
      </c>
      <c r="H214" s="133">
        <v>16280.00000000004</v>
      </c>
      <c r="I214" s="133">
        <v>0</v>
      </c>
      <c r="J214" s="133">
        <v>40472.307692307688</v>
      </c>
      <c r="K214" s="133">
        <v>0</v>
      </c>
      <c r="L214" s="133">
        <v>22399.999999999971</v>
      </c>
      <c r="M214" s="133">
        <v>5520.0000000000018</v>
      </c>
      <c r="N214" s="133">
        <v>20160.000000000029</v>
      </c>
      <c r="O214" s="133">
        <v>3900.000000000005</v>
      </c>
      <c r="P214" s="133">
        <v>0</v>
      </c>
      <c r="Q214" s="133">
        <v>0</v>
      </c>
      <c r="R214" s="133">
        <v>0</v>
      </c>
      <c r="S214" s="133">
        <v>0</v>
      </c>
      <c r="T214" s="133">
        <v>0</v>
      </c>
      <c r="U214" s="133">
        <v>0</v>
      </c>
      <c r="V214" s="133">
        <v>0</v>
      </c>
      <c r="W214" s="133">
        <v>0</v>
      </c>
      <c r="X214" s="133">
        <v>85751.461538461561</v>
      </c>
      <c r="Y214" s="133">
        <v>0</v>
      </c>
      <c r="Z214" s="133">
        <v>0</v>
      </c>
      <c r="AA214" s="133">
        <v>81737.83615384622</v>
      </c>
      <c r="AB214" s="133">
        <v>0</v>
      </c>
      <c r="AC214" s="133">
        <v>0</v>
      </c>
      <c r="AD214" s="133">
        <v>0</v>
      </c>
      <c r="AE214" s="133">
        <v>110000</v>
      </c>
      <c r="AF214" s="133">
        <v>0</v>
      </c>
      <c r="AG214" s="133">
        <v>0</v>
      </c>
      <c r="AH214" s="133">
        <v>0</v>
      </c>
      <c r="AI214" s="133">
        <v>5965.18</v>
      </c>
      <c r="AJ214" s="133">
        <v>0</v>
      </c>
      <c r="AK214" s="133">
        <v>0</v>
      </c>
      <c r="AL214" s="133">
        <v>0</v>
      </c>
      <c r="AM214" s="133">
        <v>0</v>
      </c>
      <c r="AN214" s="133">
        <v>0</v>
      </c>
      <c r="AO214" s="133">
        <v>0</v>
      </c>
      <c r="AP214" s="133">
        <v>0</v>
      </c>
      <c r="AQ214" s="133">
        <v>0</v>
      </c>
      <c r="AR214" s="133">
        <v>868052</v>
      </c>
      <c r="AS214" s="133">
        <v>276221.60538461554</v>
      </c>
      <c r="AT214" s="326">
        <v>115965.18</v>
      </c>
      <c r="AU214" s="133">
        <v>146102.99000000008</v>
      </c>
      <c r="AV214" s="133">
        <v>1260238.7853846154</v>
      </c>
      <c r="AW214" s="133">
        <v>1260238.7853846154</v>
      </c>
      <c r="AX214" s="133">
        <v>0</v>
      </c>
      <c r="AY214" s="133">
        <v>1254273.6053846155</v>
      </c>
      <c r="AZ214" s="327">
        <v>3300</v>
      </c>
      <c r="BA214" s="327">
        <v>1042800</v>
      </c>
      <c r="BB214" s="133">
        <v>0</v>
      </c>
      <c r="BC214" s="326">
        <v>0</v>
      </c>
      <c r="BD214" s="326">
        <v>1260238.7853846154</v>
      </c>
      <c r="BE214" s="327">
        <v>1048765.18</v>
      </c>
      <c r="BF214" s="133">
        <v>932799.99999999988</v>
      </c>
      <c r="BG214" s="133">
        <v>1144273.6053846155</v>
      </c>
      <c r="BH214" s="133">
        <v>3621.1190043816946</v>
      </c>
      <c r="BI214" s="133">
        <v>3751.98807073955</v>
      </c>
      <c r="BJ214" s="328">
        <v>-3.4879926026006793E-2</v>
      </c>
      <c r="BK214" s="328">
        <v>1.9879926026006793E-2</v>
      </c>
      <c r="BL214" s="133">
        <v>23570.201513776854</v>
      </c>
      <c r="BM214" s="133">
        <v>1283808.9868983922</v>
      </c>
      <c r="BN214" s="133">
        <v>4043.8095155012415</v>
      </c>
      <c r="BO214" s="133" t="s">
        <v>1228</v>
      </c>
      <c r="BP214" s="133">
        <v>4062.6866673999752</v>
      </c>
      <c r="BQ214" s="328">
        <v>-2.5462052310255667E-2</v>
      </c>
      <c r="BR214" s="133">
        <v>0</v>
      </c>
      <c r="BS214" s="133">
        <v>1283808.9868983922</v>
      </c>
      <c r="BT214" s="133">
        <v>0</v>
      </c>
      <c r="BU214" s="133">
        <v>1283808.9868983922</v>
      </c>
      <c r="BV214" s="133"/>
      <c r="BW214" s="133">
        <v>396025.97484395769</v>
      </c>
      <c r="BX214" s="133">
        <v>25632</v>
      </c>
    </row>
    <row r="215" spans="1:76" x14ac:dyDescent="0.25">
      <c r="A215" s="302">
        <v>215</v>
      </c>
      <c r="B215" s="302">
        <v>469</v>
      </c>
      <c r="C215" s="324">
        <v>9352155</v>
      </c>
      <c r="D215" s="324" t="s">
        <v>527</v>
      </c>
      <c r="E215" s="325">
        <v>442267</v>
      </c>
      <c r="F215" s="133">
        <v>0</v>
      </c>
      <c r="G215" s="133">
        <v>0</v>
      </c>
      <c r="H215" s="133">
        <v>5719.9999999999973</v>
      </c>
      <c r="I215" s="133">
        <v>0</v>
      </c>
      <c r="J215" s="133">
        <v>13455</v>
      </c>
      <c r="K215" s="133">
        <v>0</v>
      </c>
      <c r="L215" s="133">
        <v>2012.5</v>
      </c>
      <c r="M215" s="133">
        <v>483.00000000000006</v>
      </c>
      <c r="N215" s="133">
        <v>724.50000000000011</v>
      </c>
      <c r="O215" s="133">
        <v>1177.3125</v>
      </c>
      <c r="P215" s="133">
        <v>0</v>
      </c>
      <c r="Q215" s="133">
        <v>0</v>
      </c>
      <c r="R215" s="133">
        <v>0</v>
      </c>
      <c r="S215" s="133">
        <v>0</v>
      </c>
      <c r="T215" s="133">
        <v>0</v>
      </c>
      <c r="U215" s="133">
        <v>0</v>
      </c>
      <c r="V215" s="133">
        <v>0</v>
      </c>
      <c r="W215" s="133">
        <v>0</v>
      </c>
      <c r="X215" s="133">
        <v>0</v>
      </c>
      <c r="Y215" s="133">
        <v>0</v>
      </c>
      <c r="Z215" s="133">
        <v>0</v>
      </c>
      <c r="AA215" s="133">
        <v>37583.753392211969</v>
      </c>
      <c r="AB215" s="133">
        <v>0</v>
      </c>
      <c r="AC215" s="133">
        <v>0</v>
      </c>
      <c r="AD215" s="133">
        <v>0</v>
      </c>
      <c r="AE215" s="133">
        <v>110000</v>
      </c>
      <c r="AF215" s="133">
        <v>0</v>
      </c>
      <c r="AG215" s="133">
        <v>0</v>
      </c>
      <c r="AH215" s="133">
        <v>0</v>
      </c>
      <c r="AI215" s="133">
        <v>2786.14</v>
      </c>
      <c r="AJ215" s="133">
        <v>0</v>
      </c>
      <c r="AK215" s="133">
        <v>0</v>
      </c>
      <c r="AL215" s="133">
        <v>0</v>
      </c>
      <c r="AM215" s="133">
        <v>0</v>
      </c>
      <c r="AN215" s="133">
        <v>0</v>
      </c>
      <c r="AO215" s="133">
        <v>0</v>
      </c>
      <c r="AP215" s="133">
        <v>0</v>
      </c>
      <c r="AQ215" s="133">
        <v>0</v>
      </c>
      <c r="AR215" s="133">
        <v>442267</v>
      </c>
      <c r="AS215" s="133">
        <v>61156.065892211962</v>
      </c>
      <c r="AT215" s="326">
        <v>112786.14</v>
      </c>
      <c r="AU215" s="133">
        <v>59368.909642211969</v>
      </c>
      <c r="AV215" s="133">
        <v>616209.20589221199</v>
      </c>
      <c r="AW215" s="133">
        <v>616209.20589221199</v>
      </c>
      <c r="AX215" s="133">
        <v>0</v>
      </c>
      <c r="AY215" s="133">
        <v>613423.06589221198</v>
      </c>
      <c r="AZ215" s="327">
        <v>3300</v>
      </c>
      <c r="BA215" s="327">
        <v>531300</v>
      </c>
      <c r="BB215" s="133">
        <v>0</v>
      </c>
      <c r="BC215" s="326">
        <v>0</v>
      </c>
      <c r="BD215" s="326">
        <v>616209.20589221199</v>
      </c>
      <c r="BE215" s="327">
        <v>534086.14</v>
      </c>
      <c r="BF215" s="133">
        <v>421300</v>
      </c>
      <c r="BG215" s="133">
        <v>503423.06589221198</v>
      </c>
      <c r="BH215" s="133">
        <v>3126.8513409454158</v>
      </c>
      <c r="BI215" s="133">
        <v>3010.9737422619046</v>
      </c>
      <c r="BJ215" s="328">
        <v>3.8485091071057173E-2</v>
      </c>
      <c r="BK215" s="328">
        <v>-9.1193809980884225E-3</v>
      </c>
      <c r="BL215" s="133">
        <v>-4420.77289367915</v>
      </c>
      <c r="BM215" s="133">
        <v>611788.43299853289</v>
      </c>
      <c r="BN215" s="133">
        <v>3782.6229378790863</v>
      </c>
      <c r="BO215" s="133" t="s">
        <v>1228</v>
      </c>
      <c r="BP215" s="133">
        <v>3799.9281552703906</v>
      </c>
      <c r="BQ215" s="328">
        <v>2.072889737397543E-2</v>
      </c>
      <c r="BR215" s="133">
        <v>0</v>
      </c>
      <c r="BS215" s="133">
        <v>611788.43299853289</v>
      </c>
      <c r="BT215" s="133">
        <v>0</v>
      </c>
      <c r="BU215" s="133">
        <v>611788.43299853289</v>
      </c>
      <c r="BV215" s="133"/>
      <c r="BW215" s="133">
        <v>-22713.539999999979</v>
      </c>
      <c r="BX215" s="133">
        <v>22712.2</v>
      </c>
    </row>
    <row r="216" spans="1:76" x14ac:dyDescent="0.25">
      <c r="A216" s="302">
        <v>216</v>
      </c>
      <c r="B216" s="302">
        <v>283</v>
      </c>
      <c r="C216" s="324">
        <v>9352158</v>
      </c>
      <c r="D216" s="324" t="s">
        <v>284</v>
      </c>
      <c r="E216" s="325">
        <v>1150993</v>
      </c>
      <c r="F216" s="133">
        <v>0</v>
      </c>
      <c r="G216" s="133">
        <v>0</v>
      </c>
      <c r="H216" s="133">
        <v>21559.999999999996</v>
      </c>
      <c r="I216" s="133">
        <v>0</v>
      </c>
      <c r="J216" s="133">
        <v>46440</v>
      </c>
      <c r="K216" s="133">
        <v>0</v>
      </c>
      <c r="L216" s="133">
        <v>31675.598086124439</v>
      </c>
      <c r="M216" s="133">
        <v>18283.636363636382</v>
      </c>
      <c r="N216" s="133">
        <v>6134.6411483253514</v>
      </c>
      <c r="O216" s="133">
        <v>1954.6650717703385</v>
      </c>
      <c r="P216" s="133">
        <v>421.0047846889961</v>
      </c>
      <c r="Q216" s="133">
        <v>576.37559808612559</v>
      </c>
      <c r="R216" s="133">
        <v>0</v>
      </c>
      <c r="S216" s="133">
        <v>0</v>
      </c>
      <c r="T216" s="133">
        <v>0</v>
      </c>
      <c r="U216" s="133">
        <v>0</v>
      </c>
      <c r="V216" s="133">
        <v>0</v>
      </c>
      <c r="W216" s="133">
        <v>0</v>
      </c>
      <c r="X216" s="133">
        <v>61652.857142857196</v>
      </c>
      <c r="Y216" s="133">
        <v>0</v>
      </c>
      <c r="Z216" s="133">
        <v>0</v>
      </c>
      <c r="AA216" s="133">
        <v>113301.21861033833</v>
      </c>
      <c r="AB216" s="133">
        <v>0</v>
      </c>
      <c r="AC216" s="133">
        <v>0</v>
      </c>
      <c r="AD216" s="133">
        <v>0</v>
      </c>
      <c r="AE216" s="133">
        <v>110000</v>
      </c>
      <c r="AF216" s="133">
        <v>0</v>
      </c>
      <c r="AG216" s="133">
        <v>0</v>
      </c>
      <c r="AH216" s="133">
        <v>0</v>
      </c>
      <c r="AI216" s="133">
        <v>6359.7</v>
      </c>
      <c r="AJ216" s="133">
        <v>0</v>
      </c>
      <c r="AK216" s="133">
        <v>0</v>
      </c>
      <c r="AL216" s="133">
        <v>0</v>
      </c>
      <c r="AM216" s="133">
        <v>0</v>
      </c>
      <c r="AN216" s="133">
        <v>0</v>
      </c>
      <c r="AO216" s="133">
        <v>0</v>
      </c>
      <c r="AP216" s="133">
        <v>0</v>
      </c>
      <c r="AQ216" s="133">
        <v>0</v>
      </c>
      <c r="AR216" s="133">
        <v>1150993</v>
      </c>
      <c r="AS216" s="133">
        <v>301999.99680582713</v>
      </c>
      <c r="AT216" s="326">
        <v>116359.7</v>
      </c>
      <c r="AU216" s="133">
        <v>186823.17913665413</v>
      </c>
      <c r="AV216" s="133">
        <v>1569352.6968058271</v>
      </c>
      <c r="AW216" s="133">
        <v>1569352.6968058273</v>
      </c>
      <c r="AX216" s="133">
        <v>0</v>
      </c>
      <c r="AY216" s="133">
        <v>1562992.9968058271</v>
      </c>
      <c r="AZ216" s="327">
        <v>3300</v>
      </c>
      <c r="BA216" s="327">
        <v>1382700</v>
      </c>
      <c r="BB216" s="133">
        <v>0</v>
      </c>
      <c r="BC216" s="326">
        <v>0</v>
      </c>
      <c r="BD216" s="326">
        <v>1569352.6968058271</v>
      </c>
      <c r="BE216" s="327">
        <v>1389059.7</v>
      </c>
      <c r="BF216" s="133">
        <v>1272700</v>
      </c>
      <c r="BG216" s="133">
        <v>1452992.9968058271</v>
      </c>
      <c r="BH216" s="133">
        <v>3467.7637155270336</v>
      </c>
      <c r="BI216" s="133">
        <v>3390.8603161057695</v>
      </c>
      <c r="BJ216" s="328">
        <v>2.2679612915929181E-2</v>
      </c>
      <c r="BK216" s="328">
        <v>-5.3741338610230798E-3</v>
      </c>
      <c r="BL216" s="133">
        <v>-7635.4107047262623</v>
      </c>
      <c r="BM216" s="133">
        <v>1561717.2861011007</v>
      </c>
      <c r="BN216" s="133">
        <v>3712.0706112198109</v>
      </c>
      <c r="BO216" s="133" t="s">
        <v>1228</v>
      </c>
      <c r="BP216" s="133">
        <v>3727.2488928427224</v>
      </c>
      <c r="BQ216" s="328">
        <v>1.6559254600528872E-2</v>
      </c>
      <c r="BR216" s="133">
        <v>0</v>
      </c>
      <c r="BS216" s="133">
        <v>1561717.2861011007</v>
      </c>
      <c r="BT216" s="133">
        <v>0</v>
      </c>
      <c r="BU216" s="133">
        <v>1561717.2861011007</v>
      </c>
      <c r="BV216" s="133"/>
      <c r="BW216" s="133">
        <v>0</v>
      </c>
      <c r="BX216" s="133">
        <v>0</v>
      </c>
    </row>
    <row r="217" spans="1:76" x14ac:dyDescent="0.25">
      <c r="A217" s="302">
        <v>217</v>
      </c>
      <c r="B217" s="302">
        <v>256</v>
      </c>
      <c r="C217" s="324">
        <v>9352159</v>
      </c>
      <c r="D217" s="324" t="s">
        <v>271</v>
      </c>
      <c r="E217" s="325">
        <v>1107041</v>
      </c>
      <c r="F217" s="133">
        <v>0</v>
      </c>
      <c r="G217" s="133">
        <v>0</v>
      </c>
      <c r="H217" s="133">
        <v>18919.999999999967</v>
      </c>
      <c r="I217" s="133">
        <v>0</v>
      </c>
      <c r="J217" s="133">
        <v>36700.760095011879</v>
      </c>
      <c r="K217" s="133">
        <v>0</v>
      </c>
      <c r="L217" s="133">
        <v>4400.0000000000018</v>
      </c>
      <c r="M217" s="133">
        <v>5759.9999999999982</v>
      </c>
      <c r="N217" s="133">
        <v>9000.0000000000018</v>
      </c>
      <c r="O217" s="133">
        <v>15600.000000000005</v>
      </c>
      <c r="P217" s="133">
        <v>1680.0000000000007</v>
      </c>
      <c r="Q217" s="133">
        <v>0</v>
      </c>
      <c r="R217" s="133">
        <v>0</v>
      </c>
      <c r="S217" s="133">
        <v>0</v>
      </c>
      <c r="T217" s="133">
        <v>0</v>
      </c>
      <c r="U217" s="133">
        <v>0</v>
      </c>
      <c r="V217" s="133">
        <v>0</v>
      </c>
      <c r="W217" s="133">
        <v>0</v>
      </c>
      <c r="X217" s="133">
        <v>21783.148688046578</v>
      </c>
      <c r="Y217" s="133">
        <v>0</v>
      </c>
      <c r="Z217" s="133">
        <v>0</v>
      </c>
      <c r="AA217" s="133">
        <v>125936.89364496381</v>
      </c>
      <c r="AB217" s="133">
        <v>0</v>
      </c>
      <c r="AC217" s="133">
        <v>0</v>
      </c>
      <c r="AD217" s="133">
        <v>0</v>
      </c>
      <c r="AE217" s="133">
        <v>110000</v>
      </c>
      <c r="AF217" s="133">
        <v>0</v>
      </c>
      <c r="AG217" s="133">
        <v>0</v>
      </c>
      <c r="AH217" s="133">
        <v>0</v>
      </c>
      <c r="AI217" s="133">
        <v>4622.16</v>
      </c>
      <c r="AJ217" s="133">
        <v>0</v>
      </c>
      <c r="AK217" s="133">
        <v>0</v>
      </c>
      <c r="AL217" s="133">
        <v>0</v>
      </c>
      <c r="AM217" s="133">
        <v>0</v>
      </c>
      <c r="AN217" s="133">
        <v>0</v>
      </c>
      <c r="AO217" s="133">
        <v>0</v>
      </c>
      <c r="AP217" s="133">
        <v>0</v>
      </c>
      <c r="AQ217" s="133">
        <v>0</v>
      </c>
      <c r="AR217" s="133">
        <v>1107041</v>
      </c>
      <c r="AS217" s="133">
        <v>239780.80242802226</v>
      </c>
      <c r="AT217" s="326">
        <v>114622.16</v>
      </c>
      <c r="AU217" s="133">
        <v>181966.27369246975</v>
      </c>
      <c r="AV217" s="133">
        <v>1461443.9624280222</v>
      </c>
      <c r="AW217" s="133">
        <v>1461443.9624280222</v>
      </c>
      <c r="AX217" s="133">
        <v>0</v>
      </c>
      <c r="AY217" s="133">
        <v>1456821.8024280223</v>
      </c>
      <c r="AZ217" s="327">
        <v>3300</v>
      </c>
      <c r="BA217" s="327">
        <v>1329900</v>
      </c>
      <c r="BB217" s="133">
        <v>0</v>
      </c>
      <c r="BC217" s="326">
        <v>0</v>
      </c>
      <c r="BD217" s="326">
        <v>1461443.9624280222</v>
      </c>
      <c r="BE217" s="327">
        <v>1334522.1599999999</v>
      </c>
      <c r="BF217" s="133">
        <v>1219900</v>
      </c>
      <c r="BG217" s="133">
        <v>1346821.8024280223</v>
      </c>
      <c r="BH217" s="133">
        <v>3341.9895841886409</v>
      </c>
      <c r="BI217" s="133">
        <v>3289.9813944578318</v>
      </c>
      <c r="BJ217" s="328">
        <v>1.5808049801868184E-2</v>
      </c>
      <c r="BK217" s="328">
        <v>-3.7458565113909228E-3</v>
      </c>
      <c r="BL217" s="133">
        <v>-4966.4906862002981</v>
      </c>
      <c r="BM217" s="133">
        <v>1456477.4717418218</v>
      </c>
      <c r="BN217" s="133">
        <v>3602.6186395578707</v>
      </c>
      <c r="BO217" s="133" t="s">
        <v>1228</v>
      </c>
      <c r="BP217" s="133">
        <v>3614.088019210476</v>
      </c>
      <c r="BQ217" s="328">
        <v>1.4518102712503644E-2</v>
      </c>
      <c r="BR217" s="133">
        <v>0</v>
      </c>
      <c r="BS217" s="133">
        <v>1456477.4717418218</v>
      </c>
      <c r="BT217" s="133">
        <v>0</v>
      </c>
      <c r="BU217" s="133">
        <v>1456477.4717418218</v>
      </c>
      <c r="BV217" s="133"/>
      <c r="BW217" s="133">
        <v>0</v>
      </c>
      <c r="BX217" s="133">
        <v>0</v>
      </c>
    </row>
    <row r="218" spans="1:76" x14ac:dyDescent="0.25">
      <c r="A218" s="302">
        <v>218</v>
      </c>
      <c r="B218" s="302">
        <v>293</v>
      </c>
      <c r="C218" s="324">
        <v>9352172</v>
      </c>
      <c r="D218" s="324" t="s">
        <v>1311</v>
      </c>
      <c r="E218" s="325">
        <v>716967</v>
      </c>
      <c r="F218" s="133">
        <v>0</v>
      </c>
      <c r="G218" s="133">
        <v>0</v>
      </c>
      <c r="H218" s="133">
        <v>11440.000000000002</v>
      </c>
      <c r="I218" s="133">
        <v>0</v>
      </c>
      <c r="J218" s="133">
        <v>32276.335877862592</v>
      </c>
      <c r="K218" s="133">
        <v>0</v>
      </c>
      <c r="L218" s="133">
        <v>5420.7692307692387</v>
      </c>
      <c r="M218" s="133">
        <v>18069.23076923074</v>
      </c>
      <c r="N218" s="133">
        <v>7950.4615384615381</v>
      </c>
      <c r="O218" s="133">
        <v>1174.4999999999959</v>
      </c>
      <c r="P218" s="133">
        <v>0</v>
      </c>
      <c r="Q218" s="133">
        <v>0</v>
      </c>
      <c r="R218" s="133">
        <v>0</v>
      </c>
      <c r="S218" s="133">
        <v>0</v>
      </c>
      <c r="T218" s="133">
        <v>0</v>
      </c>
      <c r="U218" s="133">
        <v>0</v>
      </c>
      <c r="V218" s="133">
        <v>0</v>
      </c>
      <c r="W218" s="133">
        <v>0</v>
      </c>
      <c r="X218" s="133">
        <v>30899.999999999953</v>
      </c>
      <c r="Y218" s="133">
        <v>0</v>
      </c>
      <c r="Z218" s="133">
        <v>0</v>
      </c>
      <c r="AA218" s="133">
        <v>61871.35499999993</v>
      </c>
      <c r="AB218" s="133">
        <v>0</v>
      </c>
      <c r="AC218" s="133">
        <v>0</v>
      </c>
      <c r="AD218" s="133">
        <v>0</v>
      </c>
      <c r="AE218" s="133">
        <v>110000</v>
      </c>
      <c r="AF218" s="133">
        <v>0</v>
      </c>
      <c r="AG218" s="133">
        <v>0</v>
      </c>
      <c r="AH218" s="133">
        <v>0</v>
      </c>
      <c r="AI218" s="133">
        <v>4215.1499999999996</v>
      </c>
      <c r="AJ218" s="133">
        <v>0</v>
      </c>
      <c r="AK218" s="133">
        <v>0</v>
      </c>
      <c r="AL218" s="133">
        <v>0</v>
      </c>
      <c r="AM218" s="133">
        <v>0</v>
      </c>
      <c r="AN218" s="133">
        <v>0</v>
      </c>
      <c r="AO218" s="133">
        <v>0</v>
      </c>
      <c r="AP218" s="133">
        <v>0</v>
      </c>
      <c r="AQ218" s="133">
        <v>0</v>
      </c>
      <c r="AR218" s="133">
        <v>716967</v>
      </c>
      <c r="AS218" s="133">
        <v>169102.65241632398</v>
      </c>
      <c r="AT218" s="326">
        <v>114215.15</v>
      </c>
      <c r="AU218" s="133">
        <v>110036.00370816198</v>
      </c>
      <c r="AV218" s="133">
        <v>1000284.802416324</v>
      </c>
      <c r="AW218" s="133">
        <v>1000284.8024163241</v>
      </c>
      <c r="AX218" s="133">
        <v>0</v>
      </c>
      <c r="AY218" s="133">
        <v>996069.65241632401</v>
      </c>
      <c r="AZ218" s="327">
        <v>3300</v>
      </c>
      <c r="BA218" s="327">
        <v>861300</v>
      </c>
      <c r="BB218" s="133">
        <v>0</v>
      </c>
      <c r="BC218" s="326">
        <v>0</v>
      </c>
      <c r="BD218" s="326">
        <v>1000284.802416324</v>
      </c>
      <c r="BE218" s="327">
        <v>865515.15</v>
      </c>
      <c r="BF218" s="133">
        <v>751300</v>
      </c>
      <c r="BG218" s="133">
        <v>886069.65241632401</v>
      </c>
      <c r="BH218" s="133">
        <v>3394.9028828211649</v>
      </c>
      <c r="BI218" s="133">
        <v>3468.0421799227802</v>
      </c>
      <c r="BJ218" s="328">
        <v>-2.1089506213342483E-2</v>
      </c>
      <c r="BK218" s="328">
        <v>6.089506213342484E-3</v>
      </c>
      <c r="BL218" s="133">
        <v>5511.9714091239048</v>
      </c>
      <c r="BM218" s="133">
        <v>1005796.7738254479</v>
      </c>
      <c r="BN218" s="133">
        <v>3837.4774859212562</v>
      </c>
      <c r="BO218" s="133" t="s">
        <v>1228</v>
      </c>
      <c r="BP218" s="133">
        <v>3853.6274859212563</v>
      </c>
      <c r="BQ218" s="328">
        <v>-2.2703131312195257E-2</v>
      </c>
      <c r="BR218" s="133">
        <v>0</v>
      </c>
      <c r="BS218" s="133">
        <v>1005796.7738254479</v>
      </c>
      <c r="BT218" s="133">
        <v>0</v>
      </c>
      <c r="BU218" s="133">
        <v>1005796.7738254479</v>
      </c>
      <c r="BV218" s="133"/>
      <c r="BW218" s="133">
        <v>102284.94753436302</v>
      </c>
      <c r="BX218" s="133">
        <v>14348.3</v>
      </c>
    </row>
    <row r="219" spans="1:76" x14ac:dyDescent="0.25">
      <c r="A219" s="302">
        <v>219</v>
      </c>
      <c r="B219" s="302">
        <v>260</v>
      </c>
      <c r="C219" s="324">
        <v>9352185</v>
      </c>
      <c r="D219" s="324" t="s">
        <v>274</v>
      </c>
      <c r="E219" s="325">
        <v>939474</v>
      </c>
      <c r="F219" s="133">
        <v>0</v>
      </c>
      <c r="G219" s="133">
        <v>0</v>
      </c>
      <c r="H219" s="133">
        <v>56319.999999999964</v>
      </c>
      <c r="I219" s="133">
        <v>0</v>
      </c>
      <c r="J219" s="133">
        <v>95418.000000000015</v>
      </c>
      <c r="K219" s="133">
        <v>0</v>
      </c>
      <c r="L219" s="133">
        <v>3017.647058823527</v>
      </c>
      <c r="M219" s="133">
        <v>6035.2941176470604</v>
      </c>
      <c r="N219" s="133">
        <v>17381.647058823492</v>
      </c>
      <c r="O219" s="133">
        <v>16476.352941176487</v>
      </c>
      <c r="P219" s="133">
        <v>64215.529411764743</v>
      </c>
      <c r="Q219" s="133">
        <v>0</v>
      </c>
      <c r="R219" s="133">
        <v>0</v>
      </c>
      <c r="S219" s="133">
        <v>0</v>
      </c>
      <c r="T219" s="133">
        <v>0</v>
      </c>
      <c r="U219" s="133">
        <v>0</v>
      </c>
      <c r="V219" s="133">
        <v>0</v>
      </c>
      <c r="W219" s="133">
        <v>0</v>
      </c>
      <c r="X219" s="133">
        <v>26573.999999999975</v>
      </c>
      <c r="Y219" s="133">
        <v>0</v>
      </c>
      <c r="Z219" s="133">
        <v>0</v>
      </c>
      <c r="AA219" s="133">
        <v>91833.799431353487</v>
      </c>
      <c r="AB219" s="133">
        <v>0</v>
      </c>
      <c r="AC219" s="133">
        <v>0</v>
      </c>
      <c r="AD219" s="133">
        <v>0</v>
      </c>
      <c r="AE219" s="133">
        <v>110000</v>
      </c>
      <c r="AF219" s="133">
        <v>0</v>
      </c>
      <c r="AG219" s="133">
        <v>0</v>
      </c>
      <c r="AH219" s="133">
        <v>0</v>
      </c>
      <c r="AI219" s="133">
        <v>2614.39</v>
      </c>
      <c r="AJ219" s="133">
        <v>0</v>
      </c>
      <c r="AK219" s="133">
        <v>0</v>
      </c>
      <c r="AL219" s="133">
        <v>0</v>
      </c>
      <c r="AM219" s="133">
        <v>0</v>
      </c>
      <c r="AN219" s="133">
        <v>0</v>
      </c>
      <c r="AO219" s="133">
        <v>0</v>
      </c>
      <c r="AP219" s="133">
        <v>0</v>
      </c>
      <c r="AQ219" s="133">
        <v>0</v>
      </c>
      <c r="AR219" s="133">
        <v>939474</v>
      </c>
      <c r="AS219" s="133">
        <v>377272.27001958876</v>
      </c>
      <c r="AT219" s="326">
        <v>112614.39</v>
      </c>
      <c r="AU219" s="133">
        <v>231265.03472547111</v>
      </c>
      <c r="AV219" s="133">
        <v>1429360.6600195887</v>
      </c>
      <c r="AW219" s="133">
        <v>1429360.6600195887</v>
      </c>
      <c r="AX219" s="133">
        <v>0</v>
      </c>
      <c r="AY219" s="133">
        <v>1426746.2700195888</v>
      </c>
      <c r="AZ219" s="327">
        <v>3300</v>
      </c>
      <c r="BA219" s="327">
        <v>1128600</v>
      </c>
      <c r="BB219" s="133">
        <v>0</v>
      </c>
      <c r="BC219" s="326">
        <v>0</v>
      </c>
      <c r="BD219" s="326">
        <v>1429360.6600195887</v>
      </c>
      <c r="BE219" s="327">
        <v>1131214.3899999999</v>
      </c>
      <c r="BF219" s="133">
        <v>1018599.9999999999</v>
      </c>
      <c r="BG219" s="133">
        <v>1316746.2700195888</v>
      </c>
      <c r="BH219" s="133">
        <v>3850.1352924549378</v>
      </c>
      <c r="BI219" s="133">
        <v>4098.5097224025976</v>
      </c>
      <c r="BJ219" s="328">
        <v>-6.0601156705823209E-2</v>
      </c>
      <c r="BK219" s="328">
        <v>4.5601156705823209E-2</v>
      </c>
      <c r="BL219" s="133">
        <v>63918.700166174327</v>
      </c>
      <c r="BM219" s="133">
        <v>1493279.3601857629</v>
      </c>
      <c r="BN219" s="133">
        <v>4358.6695034671429</v>
      </c>
      <c r="BO219" s="133" t="s">
        <v>1228</v>
      </c>
      <c r="BP219" s="133">
        <v>4366.3139186718208</v>
      </c>
      <c r="BQ219" s="328">
        <v>-2.5185416098973734E-2</v>
      </c>
      <c r="BR219" s="133">
        <v>0</v>
      </c>
      <c r="BS219" s="133">
        <v>1493279.3601857629</v>
      </c>
      <c r="BT219" s="133">
        <v>0</v>
      </c>
      <c r="BU219" s="133">
        <v>1493279.3601857629</v>
      </c>
      <c r="BV219" s="133"/>
      <c r="BW219" s="133">
        <v>11419.735570006305</v>
      </c>
      <c r="BX219" s="133">
        <v>142.67000000000007</v>
      </c>
    </row>
    <row r="220" spans="1:76" x14ac:dyDescent="0.25">
      <c r="A220" s="302">
        <v>220</v>
      </c>
      <c r="B220" s="302">
        <v>263</v>
      </c>
      <c r="C220" s="324">
        <v>9352186</v>
      </c>
      <c r="D220" s="324" t="s">
        <v>275</v>
      </c>
      <c r="E220" s="325">
        <v>1142752</v>
      </c>
      <c r="F220" s="133">
        <v>0</v>
      </c>
      <c r="G220" s="133">
        <v>0</v>
      </c>
      <c r="H220" s="133">
        <v>19360.000000000044</v>
      </c>
      <c r="I220" s="133">
        <v>0</v>
      </c>
      <c r="J220" s="133">
        <v>50882.313253012042</v>
      </c>
      <c r="K220" s="133">
        <v>0</v>
      </c>
      <c r="L220" s="133">
        <v>801.92771084337357</v>
      </c>
      <c r="M220" s="133">
        <v>30072.289156626462</v>
      </c>
      <c r="N220" s="133">
        <v>20930.313253012002</v>
      </c>
      <c r="O220" s="133">
        <v>7427.8554216867506</v>
      </c>
      <c r="P220" s="133">
        <v>18524.530120481897</v>
      </c>
      <c r="Q220" s="133">
        <v>0</v>
      </c>
      <c r="R220" s="133">
        <v>0</v>
      </c>
      <c r="S220" s="133">
        <v>0</v>
      </c>
      <c r="T220" s="133">
        <v>0</v>
      </c>
      <c r="U220" s="133">
        <v>0</v>
      </c>
      <c r="V220" s="133">
        <v>0</v>
      </c>
      <c r="W220" s="133">
        <v>0</v>
      </c>
      <c r="X220" s="133">
        <v>11434.157303370781</v>
      </c>
      <c r="Y220" s="133">
        <v>0</v>
      </c>
      <c r="Z220" s="133">
        <v>0</v>
      </c>
      <c r="AA220" s="133">
        <v>102718.84912504935</v>
      </c>
      <c r="AB220" s="133">
        <v>0</v>
      </c>
      <c r="AC220" s="133">
        <v>0</v>
      </c>
      <c r="AD220" s="133">
        <v>0</v>
      </c>
      <c r="AE220" s="133">
        <v>110000</v>
      </c>
      <c r="AF220" s="133">
        <v>0</v>
      </c>
      <c r="AG220" s="133">
        <v>0</v>
      </c>
      <c r="AH220" s="133">
        <v>0</v>
      </c>
      <c r="AI220" s="133">
        <v>6131.92</v>
      </c>
      <c r="AJ220" s="133">
        <v>0</v>
      </c>
      <c r="AK220" s="133">
        <v>0</v>
      </c>
      <c r="AL220" s="133">
        <v>0</v>
      </c>
      <c r="AM220" s="133">
        <v>0</v>
      </c>
      <c r="AN220" s="133">
        <v>0</v>
      </c>
      <c r="AO220" s="133">
        <v>0</v>
      </c>
      <c r="AP220" s="133">
        <v>0</v>
      </c>
      <c r="AQ220" s="133">
        <v>0</v>
      </c>
      <c r="AR220" s="133">
        <v>1142752</v>
      </c>
      <c r="AS220" s="133">
        <v>262152.2353440827</v>
      </c>
      <c r="AT220" s="326">
        <v>116131.92</v>
      </c>
      <c r="AU220" s="133">
        <v>186717.46358288062</v>
      </c>
      <c r="AV220" s="133">
        <v>1521036.1553440825</v>
      </c>
      <c r="AW220" s="133">
        <v>1521036.1553440825</v>
      </c>
      <c r="AX220" s="133">
        <v>0</v>
      </c>
      <c r="AY220" s="133">
        <v>1514904.2353440826</v>
      </c>
      <c r="AZ220" s="327">
        <v>3300</v>
      </c>
      <c r="BA220" s="327">
        <v>1372800</v>
      </c>
      <c r="BB220" s="133">
        <v>0</v>
      </c>
      <c r="BC220" s="326">
        <v>0</v>
      </c>
      <c r="BD220" s="326">
        <v>1521036.1553440825</v>
      </c>
      <c r="BE220" s="327">
        <v>1378931.92</v>
      </c>
      <c r="BF220" s="133">
        <v>1262800</v>
      </c>
      <c r="BG220" s="133">
        <v>1404904.2353440826</v>
      </c>
      <c r="BH220" s="133">
        <v>3377.1736426540447</v>
      </c>
      <c r="BI220" s="133">
        <v>3591.1923502380955</v>
      </c>
      <c r="BJ220" s="328">
        <v>-5.9595445387340899E-2</v>
      </c>
      <c r="BK220" s="328">
        <v>4.45954453873409E-2</v>
      </c>
      <c r="BL220" s="133">
        <v>66622.742089479434</v>
      </c>
      <c r="BM220" s="133">
        <v>1587658.897433562</v>
      </c>
      <c r="BN220" s="133">
        <v>3801.7475419076009</v>
      </c>
      <c r="BO220" s="133" t="s">
        <v>1228</v>
      </c>
      <c r="BP220" s="133">
        <v>3816.4877342152931</v>
      </c>
      <c r="BQ220" s="328">
        <v>-1.7214186358266437E-2</v>
      </c>
      <c r="BR220" s="133">
        <v>0</v>
      </c>
      <c r="BS220" s="133">
        <v>1587658.897433562</v>
      </c>
      <c r="BT220" s="133">
        <v>0</v>
      </c>
      <c r="BU220" s="133">
        <v>1587658.897433562</v>
      </c>
      <c r="BV220" s="133"/>
      <c r="BW220" s="133">
        <v>526333.9666438112</v>
      </c>
      <c r="BX220" s="133">
        <v>40818.25</v>
      </c>
    </row>
    <row r="221" spans="1:76" x14ac:dyDescent="0.25">
      <c r="A221" s="302">
        <v>221</v>
      </c>
      <c r="B221" s="302">
        <v>225</v>
      </c>
      <c r="C221" s="324">
        <v>9352187</v>
      </c>
      <c r="D221" s="324" t="s">
        <v>1312</v>
      </c>
      <c r="E221" s="325">
        <v>304917</v>
      </c>
      <c r="F221" s="133">
        <v>0</v>
      </c>
      <c r="G221" s="133">
        <v>0</v>
      </c>
      <c r="H221" s="133">
        <v>3520.0000000000014</v>
      </c>
      <c r="I221" s="133">
        <v>0</v>
      </c>
      <c r="J221" s="133">
        <v>9412.0661157024806</v>
      </c>
      <c r="K221" s="133">
        <v>0</v>
      </c>
      <c r="L221" s="133">
        <v>599.99999999999943</v>
      </c>
      <c r="M221" s="133">
        <v>0</v>
      </c>
      <c r="N221" s="133">
        <v>0</v>
      </c>
      <c r="O221" s="133">
        <v>0</v>
      </c>
      <c r="P221" s="133">
        <v>0</v>
      </c>
      <c r="Q221" s="133">
        <v>0</v>
      </c>
      <c r="R221" s="133">
        <v>0</v>
      </c>
      <c r="S221" s="133">
        <v>0</v>
      </c>
      <c r="T221" s="133">
        <v>0</v>
      </c>
      <c r="U221" s="133">
        <v>0</v>
      </c>
      <c r="V221" s="133">
        <v>0</v>
      </c>
      <c r="W221" s="133">
        <v>0</v>
      </c>
      <c r="X221" s="133">
        <v>589.32989690721854</v>
      </c>
      <c r="Y221" s="133">
        <v>0</v>
      </c>
      <c r="Z221" s="133">
        <v>0</v>
      </c>
      <c r="AA221" s="133">
        <v>26837.219536082455</v>
      </c>
      <c r="AB221" s="133">
        <v>0</v>
      </c>
      <c r="AC221" s="133">
        <v>0</v>
      </c>
      <c r="AD221" s="133">
        <v>0</v>
      </c>
      <c r="AE221" s="133">
        <v>110000</v>
      </c>
      <c r="AF221" s="133">
        <v>0</v>
      </c>
      <c r="AG221" s="133">
        <v>0</v>
      </c>
      <c r="AH221" s="133">
        <v>0</v>
      </c>
      <c r="AI221" s="133">
        <v>2866.82</v>
      </c>
      <c r="AJ221" s="133">
        <v>0</v>
      </c>
      <c r="AK221" s="133">
        <v>0</v>
      </c>
      <c r="AL221" s="133">
        <v>0</v>
      </c>
      <c r="AM221" s="133">
        <v>0</v>
      </c>
      <c r="AN221" s="133">
        <v>0</v>
      </c>
      <c r="AO221" s="133">
        <v>0</v>
      </c>
      <c r="AP221" s="133">
        <v>0</v>
      </c>
      <c r="AQ221" s="133">
        <v>0</v>
      </c>
      <c r="AR221" s="133">
        <v>304917</v>
      </c>
      <c r="AS221" s="133">
        <v>40958.615548692156</v>
      </c>
      <c r="AT221" s="326">
        <v>112866.82</v>
      </c>
      <c r="AU221" s="133">
        <v>43602.252593933699</v>
      </c>
      <c r="AV221" s="133">
        <v>458742.43554869218</v>
      </c>
      <c r="AW221" s="133">
        <v>458742.43554869218</v>
      </c>
      <c r="AX221" s="133">
        <v>0</v>
      </c>
      <c r="AY221" s="133">
        <v>455875.61554869218</v>
      </c>
      <c r="AZ221" s="327">
        <v>3300</v>
      </c>
      <c r="BA221" s="327">
        <v>366300</v>
      </c>
      <c r="BB221" s="133">
        <v>0</v>
      </c>
      <c r="BC221" s="326">
        <v>0</v>
      </c>
      <c r="BD221" s="326">
        <v>458742.43554869218</v>
      </c>
      <c r="BE221" s="327">
        <v>369166.82</v>
      </c>
      <c r="BF221" s="133">
        <v>256300</v>
      </c>
      <c r="BG221" s="133">
        <v>345875.61554869218</v>
      </c>
      <c r="BH221" s="133">
        <v>3115.9965364747045</v>
      </c>
      <c r="BI221" s="133">
        <v>3049.3373649999999</v>
      </c>
      <c r="BJ221" s="328">
        <v>2.1860215350328952E-2</v>
      </c>
      <c r="BK221" s="328">
        <v>-5.179970397155528E-3</v>
      </c>
      <c r="BL221" s="133">
        <v>-1753.2979782620666</v>
      </c>
      <c r="BM221" s="133">
        <v>456989.13757043012</v>
      </c>
      <c r="BN221" s="133">
        <v>4091.192050184055</v>
      </c>
      <c r="BO221" s="133" t="s">
        <v>1228</v>
      </c>
      <c r="BP221" s="133">
        <v>4117.0192573912627</v>
      </c>
      <c r="BQ221" s="328">
        <v>2.1559969636675724E-2</v>
      </c>
      <c r="BR221" s="133">
        <v>0</v>
      </c>
      <c r="BS221" s="133">
        <v>456989.13757043012</v>
      </c>
      <c r="BT221" s="133">
        <v>0</v>
      </c>
      <c r="BU221" s="133">
        <v>456989.13757043012</v>
      </c>
      <c r="BV221" s="133"/>
      <c r="BW221" s="133">
        <v>-5270.4999999999418</v>
      </c>
      <c r="BX221" s="133">
        <v>5268.7199999999993</v>
      </c>
    </row>
    <row r="222" spans="1:76" x14ac:dyDescent="0.25">
      <c r="A222" s="302">
        <v>222</v>
      </c>
      <c r="B222" s="302">
        <v>270</v>
      </c>
      <c r="C222" s="324">
        <v>9352188</v>
      </c>
      <c r="D222" s="324" t="s">
        <v>278</v>
      </c>
      <c r="E222" s="325">
        <v>947715</v>
      </c>
      <c r="F222" s="133">
        <v>0</v>
      </c>
      <c r="G222" s="133">
        <v>0</v>
      </c>
      <c r="H222" s="133">
        <v>37400.000000000015</v>
      </c>
      <c r="I222" s="133">
        <v>0</v>
      </c>
      <c r="J222" s="133">
        <v>76744.477611940296</v>
      </c>
      <c r="K222" s="133">
        <v>0</v>
      </c>
      <c r="L222" s="133">
        <v>1799.999999999998</v>
      </c>
      <c r="M222" s="133">
        <v>6480.0000000000009</v>
      </c>
      <c r="N222" s="133">
        <v>32760</v>
      </c>
      <c r="O222" s="133">
        <v>13650.000000000022</v>
      </c>
      <c r="P222" s="133">
        <v>42839.999999999927</v>
      </c>
      <c r="Q222" s="133">
        <v>0</v>
      </c>
      <c r="R222" s="133">
        <v>0</v>
      </c>
      <c r="S222" s="133">
        <v>0</v>
      </c>
      <c r="T222" s="133">
        <v>0</v>
      </c>
      <c r="U222" s="133">
        <v>0</v>
      </c>
      <c r="V222" s="133">
        <v>0</v>
      </c>
      <c r="W222" s="133">
        <v>0</v>
      </c>
      <c r="X222" s="133">
        <v>41951.041666666642</v>
      </c>
      <c r="Y222" s="133">
        <v>0</v>
      </c>
      <c r="Z222" s="133">
        <v>0</v>
      </c>
      <c r="AA222" s="133">
        <v>93026.571565140461</v>
      </c>
      <c r="AB222" s="133">
        <v>0</v>
      </c>
      <c r="AC222" s="133">
        <v>0</v>
      </c>
      <c r="AD222" s="133">
        <v>0</v>
      </c>
      <c r="AE222" s="133">
        <v>110000</v>
      </c>
      <c r="AF222" s="133">
        <v>0</v>
      </c>
      <c r="AG222" s="133">
        <v>0</v>
      </c>
      <c r="AH222" s="133">
        <v>0</v>
      </c>
      <c r="AI222" s="133">
        <v>5088.58</v>
      </c>
      <c r="AJ222" s="133">
        <v>0</v>
      </c>
      <c r="AK222" s="133">
        <v>0</v>
      </c>
      <c r="AL222" s="133">
        <v>0</v>
      </c>
      <c r="AM222" s="133">
        <v>0</v>
      </c>
      <c r="AN222" s="133">
        <v>0</v>
      </c>
      <c r="AO222" s="133">
        <v>0</v>
      </c>
      <c r="AP222" s="133">
        <v>0</v>
      </c>
      <c r="AQ222" s="133">
        <v>0</v>
      </c>
      <c r="AR222" s="133">
        <v>947715</v>
      </c>
      <c r="AS222" s="133">
        <v>346652.09084374731</v>
      </c>
      <c r="AT222" s="326">
        <v>115088.58</v>
      </c>
      <c r="AU222" s="133">
        <v>208862.81037111057</v>
      </c>
      <c r="AV222" s="133">
        <v>1409455.6708437474</v>
      </c>
      <c r="AW222" s="133">
        <v>1409455.6708437477</v>
      </c>
      <c r="AX222" s="133">
        <v>0</v>
      </c>
      <c r="AY222" s="133">
        <v>1404367.0908437474</v>
      </c>
      <c r="AZ222" s="327">
        <v>3300</v>
      </c>
      <c r="BA222" s="327">
        <v>1138500</v>
      </c>
      <c r="BB222" s="133">
        <v>0</v>
      </c>
      <c r="BC222" s="326">
        <v>0</v>
      </c>
      <c r="BD222" s="326">
        <v>1409455.6708437474</v>
      </c>
      <c r="BE222" s="327">
        <v>1143588.58</v>
      </c>
      <c r="BF222" s="133">
        <v>1028500.0000000001</v>
      </c>
      <c r="BG222" s="133">
        <v>1294367.0908437474</v>
      </c>
      <c r="BH222" s="133">
        <v>3751.7886691123113</v>
      </c>
      <c r="BI222" s="133">
        <v>4026.3818058651032</v>
      </c>
      <c r="BJ222" s="328">
        <v>-6.8198484394301789E-2</v>
      </c>
      <c r="BK222" s="328">
        <v>5.319848439430179E-2</v>
      </c>
      <c r="BL222" s="133">
        <v>73898.106334361291</v>
      </c>
      <c r="BM222" s="133">
        <v>1483353.7771781087</v>
      </c>
      <c r="BN222" s="133">
        <v>4284.8266584872717</v>
      </c>
      <c r="BO222" s="133" t="s">
        <v>1228</v>
      </c>
      <c r="BP222" s="133">
        <v>4299.5761657336479</v>
      </c>
      <c r="BQ222" s="328">
        <v>-2.2953475946716373E-2</v>
      </c>
      <c r="BR222" s="133">
        <v>0</v>
      </c>
      <c r="BS222" s="133">
        <v>1483353.7771781087</v>
      </c>
      <c r="BT222" s="133">
        <v>0</v>
      </c>
      <c r="BU222" s="133">
        <v>1483353.7771781087</v>
      </c>
      <c r="BV222" s="133"/>
      <c r="BW222" s="133">
        <v>-9507.5599999984261</v>
      </c>
      <c r="BX222" s="133">
        <v>9502.25</v>
      </c>
    </row>
    <row r="223" spans="1:76" x14ac:dyDescent="0.25">
      <c r="A223" s="302">
        <v>223</v>
      </c>
      <c r="B223" s="302">
        <v>119</v>
      </c>
      <c r="C223" s="324">
        <v>9352197</v>
      </c>
      <c r="D223" s="324" t="s">
        <v>1313</v>
      </c>
      <c r="E223" s="325">
        <v>195037</v>
      </c>
      <c r="F223" s="133">
        <v>0</v>
      </c>
      <c r="G223" s="133">
        <v>0</v>
      </c>
      <c r="H223" s="133">
        <v>2639.9999999999991</v>
      </c>
      <c r="I223" s="133">
        <v>0</v>
      </c>
      <c r="J223" s="133">
        <v>5308.6153846153848</v>
      </c>
      <c r="K223" s="133">
        <v>0</v>
      </c>
      <c r="L223" s="133">
        <v>0</v>
      </c>
      <c r="M223" s="133">
        <v>0</v>
      </c>
      <c r="N223" s="133">
        <v>0</v>
      </c>
      <c r="O223" s="133">
        <v>0</v>
      </c>
      <c r="P223" s="133">
        <v>0</v>
      </c>
      <c r="Q223" s="133">
        <v>0</v>
      </c>
      <c r="R223" s="133">
        <v>0</v>
      </c>
      <c r="S223" s="133">
        <v>0</v>
      </c>
      <c r="T223" s="133">
        <v>0</v>
      </c>
      <c r="U223" s="133">
        <v>0</v>
      </c>
      <c r="V223" s="133">
        <v>0</v>
      </c>
      <c r="W223" s="133">
        <v>0</v>
      </c>
      <c r="X223" s="133">
        <v>0</v>
      </c>
      <c r="Y223" s="133">
        <v>0</v>
      </c>
      <c r="Z223" s="133">
        <v>0</v>
      </c>
      <c r="AA223" s="133">
        <v>19387.080133333344</v>
      </c>
      <c r="AB223" s="133">
        <v>0</v>
      </c>
      <c r="AC223" s="133">
        <v>0</v>
      </c>
      <c r="AD223" s="133">
        <v>0</v>
      </c>
      <c r="AE223" s="133">
        <v>110000</v>
      </c>
      <c r="AF223" s="133">
        <v>13150.86782376502</v>
      </c>
      <c r="AG223" s="133">
        <v>0</v>
      </c>
      <c r="AH223" s="133">
        <v>0</v>
      </c>
      <c r="AI223" s="133">
        <v>9646.75</v>
      </c>
      <c r="AJ223" s="133">
        <v>0</v>
      </c>
      <c r="AK223" s="133">
        <v>0</v>
      </c>
      <c r="AL223" s="133">
        <v>0</v>
      </c>
      <c r="AM223" s="133">
        <v>0</v>
      </c>
      <c r="AN223" s="133">
        <v>0</v>
      </c>
      <c r="AO223" s="133">
        <v>0</v>
      </c>
      <c r="AP223" s="133">
        <v>0</v>
      </c>
      <c r="AQ223" s="133">
        <v>0</v>
      </c>
      <c r="AR223" s="133">
        <v>195037</v>
      </c>
      <c r="AS223" s="133">
        <v>27335.695517948727</v>
      </c>
      <c r="AT223" s="326">
        <v>132797.61782376503</v>
      </c>
      <c r="AU223" s="133">
        <v>33360.387825641039</v>
      </c>
      <c r="AV223" s="133">
        <v>355170.31334171374</v>
      </c>
      <c r="AW223" s="133">
        <v>355170.31334171374</v>
      </c>
      <c r="AX223" s="133">
        <v>0</v>
      </c>
      <c r="AY223" s="133">
        <v>345523.56334171374</v>
      </c>
      <c r="AZ223" s="327">
        <v>3300</v>
      </c>
      <c r="BA223" s="327">
        <v>234300</v>
      </c>
      <c r="BB223" s="133">
        <v>0</v>
      </c>
      <c r="BC223" s="326">
        <v>0</v>
      </c>
      <c r="BD223" s="326">
        <v>355170.31334171374</v>
      </c>
      <c r="BE223" s="327">
        <v>243946.75</v>
      </c>
      <c r="BF223" s="133">
        <v>111149.13217623498</v>
      </c>
      <c r="BG223" s="133">
        <v>222372.69551794871</v>
      </c>
      <c r="BH223" s="133">
        <v>3132.0097960274466</v>
      </c>
      <c r="BI223" s="133">
        <v>2944.7323429288799</v>
      </c>
      <c r="BJ223" s="328">
        <v>6.3597444959054367E-2</v>
      </c>
      <c r="BK223" s="328">
        <v>-1.5069974240563572E-2</v>
      </c>
      <c r="BL223" s="133">
        <v>-3150.7698792837773</v>
      </c>
      <c r="BM223" s="133">
        <v>352019.54346242995</v>
      </c>
      <c r="BN223" s="133">
        <v>4822.1520205976049</v>
      </c>
      <c r="BO223" s="133" t="s">
        <v>1228</v>
      </c>
      <c r="BP223" s="133">
        <v>4958.0217389074642</v>
      </c>
      <c r="BQ223" s="328">
        <v>2.3820448002972228E-2</v>
      </c>
      <c r="BR223" s="133">
        <v>0</v>
      </c>
      <c r="BS223" s="133">
        <v>352019.54346242995</v>
      </c>
      <c r="BT223" s="133">
        <v>0</v>
      </c>
      <c r="BU223" s="133">
        <v>352019.54346242995</v>
      </c>
      <c r="BV223" s="133"/>
      <c r="BW223" s="133">
        <v>26634.860000000393</v>
      </c>
      <c r="BX223" s="133">
        <v>13666.71</v>
      </c>
    </row>
    <row r="224" spans="1:76" x14ac:dyDescent="0.25">
      <c r="A224" s="302">
        <v>224</v>
      </c>
      <c r="B224" s="302">
        <v>512</v>
      </c>
      <c r="C224" s="324">
        <v>9352198</v>
      </c>
      <c r="D224" s="324" t="s">
        <v>1314</v>
      </c>
      <c r="E224" s="325">
        <v>1071330</v>
      </c>
      <c r="F224" s="133">
        <v>0</v>
      </c>
      <c r="G224" s="133">
        <v>0</v>
      </c>
      <c r="H224" s="133">
        <v>29039.999999999956</v>
      </c>
      <c r="I224" s="133">
        <v>0</v>
      </c>
      <c r="J224" s="133">
        <v>67711.898734177215</v>
      </c>
      <c r="K224" s="133">
        <v>0</v>
      </c>
      <c r="L224" s="133">
        <v>12422.976501305448</v>
      </c>
      <c r="M224" s="133">
        <v>21261.618798955609</v>
      </c>
      <c r="N224" s="133">
        <v>4032.3759791122734</v>
      </c>
      <c r="O224" s="133">
        <v>36932.898172323832</v>
      </c>
      <c r="P224" s="133">
        <v>0</v>
      </c>
      <c r="Q224" s="133">
        <v>0</v>
      </c>
      <c r="R224" s="133">
        <v>0</v>
      </c>
      <c r="S224" s="133">
        <v>0</v>
      </c>
      <c r="T224" s="133">
        <v>0</v>
      </c>
      <c r="U224" s="133">
        <v>0</v>
      </c>
      <c r="V224" s="133">
        <v>0</v>
      </c>
      <c r="W224" s="133">
        <v>0</v>
      </c>
      <c r="X224" s="133">
        <v>7657.0381231671518</v>
      </c>
      <c r="Y224" s="133">
        <v>0</v>
      </c>
      <c r="Z224" s="133">
        <v>0</v>
      </c>
      <c r="AA224" s="133">
        <v>90096.749713528436</v>
      </c>
      <c r="AB224" s="133">
        <v>0</v>
      </c>
      <c r="AC224" s="133">
        <v>0</v>
      </c>
      <c r="AD224" s="133">
        <v>0</v>
      </c>
      <c r="AE224" s="133">
        <v>110000</v>
      </c>
      <c r="AF224" s="133">
        <v>0</v>
      </c>
      <c r="AG224" s="133">
        <v>0</v>
      </c>
      <c r="AH224" s="133">
        <v>0</v>
      </c>
      <c r="AI224" s="133">
        <v>4558.84</v>
      </c>
      <c r="AJ224" s="133">
        <v>0</v>
      </c>
      <c r="AK224" s="133">
        <v>0</v>
      </c>
      <c r="AL224" s="133">
        <v>0</v>
      </c>
      <c r="AM224" s="133">
        <v>0</v>
      </c>
      <c r="AN224" s="133">
        <v>0</v>
      </c>
      <c r="AO224" s="133">
        <v>0</v>
      </c>
      <c r="AP224" s="133">
        <v>0</v>
      </c>
      <c r="AQ224" s="133">
        <v>0</v>
      </c>
      <c r="AR224" s="133">
        <v>1071330</v>
      </c>
      <c r="AS224" s="133">
        <v>269155.55602256989</v>
      </c>
      <c r="AT224" s="326">
        <v>114558.84</v>
      </c>
      <c r="AU224" s="133">
        <v>185796.6338064656</v>
      </c>
      <c r="AV224" s="133">
        <v>1455044.3960225701</v>
      </c>
      <c r="AW224" s="133">
        <v>1455044.3960225699</v>
      </c>
      <c r="AX224" s="133">
        <v>0</v>
      </c>
      <c r="AY224" s="133">
        <v>1450485.55602257</v>
      </c>
      <c r="AZ224" s="327">
        <v>3300</v>
      </c>
      <c r="BA224" s="327">
        <v>1287000</v>
      </c>
      <c r="BB224" s="133">
        <v>0</v>
      </c>
      <c r="BC224" s="326">
        <v>0</v>
      </c>
      <c r="BD224" s="326">
        <v>1455044.3960225701</v>
      </c>
      <c r="BE224" s="327">
        <v>1291558.8400000001</v>
      </c>
      <c r="BF224" s="133">
        <v>1177000</v>
      </c>
      <c r="BG224" s="133">
        <v>1340485.55602257</v>
      </c>
      <c r="BH224" s="133">
        <v>3437.1424513399229</v>
      </c>
      <c r="BI224" s="133">
        <v>3486.0369642499995</v>
      </c>
      <c r="BJ224" s="328">
        <v>-1.4025815965665182E-2</v>
      </c>
      <c r="BK224" s="328">
        <v>0</v>
      </c>
      <c r="BL224" s="133">
        <v>0</v>
      </c>
      <c r="BM224" s="133">
        <v>1455044.3960225701</v>
      </c>
      <c r="BN224" s="133">
        <v>3719.1937333912051</v>
      </c>
      <c r="BO224" s="133" t="s">
        <v>1228</v>
      </c>
      <c r="BP224" s="133">
        <v>3730.8830667245388</v>
      </c>
      <c r="BQ224" s="328">
        <v>-1.5384641267657928E-2</v>
      </c>
      <c r="BR224" s="133">
        <v>0</v>
      </c>
      <c r="BS224" s="133">
        <v>1455044.3960225701</v>
      </c>
      <c r="BT224" s="133">
        <v>0</v>
      </c>
      <c r="BU224" s="133">
        <v>1455044.3960225701</v>
      </c>
      <c r="BV224" s="133"/>
      <c r="BW224" s="133">
        <v>-6458.1899999997113</v>
      </c>
      <c r="BX224" s="133">
        <v>6459.25</v>
      </c>
    </row>
    <row r="225" spans="1:76" x14ac:dyDescent="0.25">
      <c r="A225" s="302">
        <v>225</v>
      </c>
      <c r="B225" s="302">
        <v>483</v>
      </c>
      <c r="C225" s="324">
        <v>9352199</v>
      </c>
      <c r="D225" s="324" t="s">
        <v>1315</v>
      </c>
      <c r="E225" s="325">
        <v>760919</v>
      </c>
      <c r="F225" s="133">
        <v>0</v>
      </c>
      <c r="G225" s="133">
        <v>0</v>
      </c>
      <c r="H225" s="133">
        <v>17600.000000000011</v>
      </c>
      <c r="I225" s="133">
        <v>0</v>
      </c>
      <c r="J225" s="133">
        <v>34996.07547169811</v>
      </c>
      <c r="K225" s="133">
        <v>0</v>
      </c>
      <c r="L225" s="133">
        <v>11199.999999999975</v>
      </c>
      <c r="M225" s="133">
        <v>0</v>
      </c>
      <c r="N225" s="133">
        <v>0</v>
      </c>
      <c r="O225" s="133">
        <v>0</v>
      </c>
      <c r="P225" s="133">
        <v>0</v>
      </c>
      <c r="Q225" s="133">
        <v>0</v>
      </c>
      <c r="R225" s="133">
        <v>0</v>
      </c>
      <c r="S225" s="133">
        <v>0</v>
      </c>
      <c r="T225" s="133">
        <v>0</v>
      </c>
      <c r="U225" s="133">
        <v>0</v>
      </c>
      <c r="V225" s="133">
        <v>0</v>
      </c>
      <c r="W225" s="133">
        <v>0</v>
      </c>
      <c r="X225" s="133">
        <v>32310.747863247794</v>
      </c>
      <c r="Y225" s="133">
        <v>0</v>
      </c>
      <c r="Z225" s="133">
        <v>0</v>
      </c>
      <c r="AA225" s="133">
        <v>71507.798404712783</v>
      </c>
      <c r="AB225" s="133">
        <v>0</v>
      </c>
      <c r="AC225" s="133">
        <v>0</v>
      </c>
      <c r="AD225" s="133">
        <v>0</v>
      </c>
      <c r="AE225" s="133">
        <v>110000</v>
      </c>
      <c r="AF225" s="133">
        <v>0</v>
      </c>
      <c r="AG225" s="133">
        <v>0</v>
      </c>
      <c r="AH225" s="133">
        <v>0</v>
      </c>
      <c r="AI225" s="133">
        <v>2289.8200000000002</v>
      </c>
      <c r="AJ225" s="133">
        <v>0</v>
      </c>
      <c r="AK225" s="133">
        <v>0</v>
      </c>
      <c r="AL225" s="133">
        <v>0</v>
      </c>
      <c r="AM225" s="133">
        <v>0</v>
      </c>
      <c r="AN225" s="133">
        <v>0</v>
      </c>
      <c r="AO225" s="133">
        <v>0</v>
      </c>
      <c r="AP225" s="133">
        <v>0</v>
      </c>
      <c r="AQ225" s="133">
        <v>0</v>
      </c>
      <c r="AR225" s="133">
        <v>760919</v>
      </c>
      <c r="AS225" s="133">
        <v>167614.62173965867</v>
      </c>
      <c r="AT225" s="326">
        <v>112289.82</v>
      </c>
      <c r="AU225" s="133">
        <v>113404.83614056182</v>
      </c>
      <c r="AV225" s="133">
        <v>1040823.4417396586</v>
      </c>
      <c r="AW225" s="133">
        <v>1040823.4417396586</v>
      </c>
      <c r="AX225" s="133">
        <v>0</v>
      </c>
      <c r="AY225" s="133">
        <v>1038533.6217396586</v>
      </c>
      <c r="AZ225" s="327">
        <v>3300</v>
      </c>
      <c r="BA225" s="327">
        <v>914100</v>
      </c>
      <c r="BB225" s="133">
        <v>0</v>
      </c>
      <c r="BC225" s="326">
        <v>0</v>
      </c>
      <c r="BD225" s="326">
        <v>1040823.4417396586</v>
      </c>
      <c r="BE225" s="327">
        <v>916389.82</v>
      </c>
      <c r="BF225" s="133">
        <v>804100</v>
      </c>
      <c r="BG225" s="133">
        <v>928533.62173965864</v>
      </c>
      <c r="BH225" s="133">
        <v>3352.1069376882983</v>
      </c>
      <c r="BI225" s="133">
        <v>3342.1986469534054</v>
      </c>
      <c r="BJ225" s="328">
        <v>2.9646025809761146E-3</v>
      </c>
      <c r="BK225" s="328">
        <v>-7.0248867006500297E-4</v>
      </c>
      <c r="BL225" s="133">
        <v>-650.35630107780401</v>
      </c>
      <c r="BM225" s="133">
        <v>1040173.0854385808</v>
      </c>
      <c r="BN225" s="133">
        <v>3746.8709943631079</v>
      </c>
      <c r="BO225" s="133" t="s">
        <v>1228</v>
      </c>
      <c r="BP225" s="133">
        <v>3755.1374925580535</v>
      </c>
      <c r="BQ225" s="328">
        <v>-2.2556618635238834E-3</v>
      </c>
      <c r="BR225" s="133">
        <v>0</v>
      </c>
      <c r="BS225" s="133">
        <v>1040173.0854385808</v>
      </c>
      <c r="BT225" s="133">
        <v>0</v>
      </c>
      <c r="BU225" s="133">
        <v>1040173.0854385808</v>
      </c>
      <c r="BV225" s="133"/>
      <c r="BW225" s="133">
        <v>-12848.999999999418</v>
      </c>
      <c r="BX225" s="133">
        <v>12848.89</v>
      </c>
    </row>
    <row r="226" spans="1:76" x14ac:dyDescent="0.25">
      <c r="A226" s="302">
        <v>226</v>
      </c>
      <c r="B226" s="302">
        <v>473</v>
      </c>
      <c r="C226" s="324">
        <v>9352200</v>
      </c>
      <c r="D226" s="324" t="s">
        <v>1316</v>
      </c>
      <c r="E226" s="325">
        <v>527424</v>
      </c>
      <c r="F226" s="133">
        <v>0</v>
      </c>
      <c r="G226" s="133">
        <v>0</v>
      </c>
      <c r="H226" s="133">
        <v>11880</v>
      </c>
      <c r="I226" s="133">
        <v>0</v>
      </c>
      <c r="J226" s="133">
        <v>22918.73684210526</v>
      </c>
      <c r="K226" s="133">
        <v>0</v>
      </c>
      <c r="L226" s="133">
        <v>0</v>
      </c>
      <c r="M226" s="133">
        <v>0</v>
      </c>
      <c r="N226" s="133">
        <v>1800.0000000000023</v>
      </c>
      <c r="O226" s="133">
        <v>0</v>
      </c>
      <c r="P226" s="133">
        <v>0</v>
      </c>
      <c r="Q226" s="133">
        <v>0</v>
      </c>
      <c r="R226" s="133">
        <v>0</v>
      </c>
      <c r="S226" s="133">
        <v>0</v>
      </c>
      <c r="T226" s="133">
        <v>0</v>
      </c>
      <c r="U226" s="133">
        <v>0</v>
      </c>
      <c r="V226" s="133">
        <v>0</v>
      </c>
      <c r="W226" s="133">
        <v>0</v>
      </c>
      <c r="X226" s="133">
        <v>5308.9932885906001</v>
      </c>
      <c r="Y226" s="133">
        <v>0</v>
      </c>
      <c r="Z226" s="133">
        <v>0</v>
      </c>
      <c r="AA226" s="133">
        <v>66480.12272786317</v>
      </c>
      <c r="AB226" s="133">
        <v>0</v>
      </c>
      <c r="AC226" s="133">
        <v>0</v>
      </c>
      <c r="AD226" s="133">
        <v>0</v>
      </c>
      <c r="AE226" s="133">
        <v>110000</v>
      </c>
      <c r="AF226" s="133">
        <v>0</v>
      </c>
      <c r="AG226" s="133">
        <v>0</v>
      </c>
      <c r="AH226" s="133">
        <v>0</v>
      </c>
      <c r="AI226" s="133">
        <v>18480</v>
      </c>
      <c r="AJ226" s="133">
        <v>0</v>
      </c>
      <c r="AK226" s="133">
        <v>0</v>
      </c>
      <c r="AL226" s="133">
        <v>0</v>
      </c>
      <c r="AM226" s="133">
        <v>0</v>
      </c>
      <c r="AN226" s="133">
        <v>0</v>
      </c>
      <c r="AO226" s="133">
        <v>0</v>
      </c>
      <c r="AP226" s="133">
        <v>0</v>
      </c>
      <c r="AQ226" s="133">
        <v>0</v>
      </c>
      <c r="AR226" s="133">
        <v>527424</v>
      </c>
      <c r="AS226" s="133">
        <v>108387.85285855902</v>
      </c>
      <c r="AT226" s="326">
        <v>128480</v>
      </c>
      <c r="AU226" s="133">
        <v>94778.491148915797</v>
      </c>
      <c r="AV226" s="133">
        <v>764291.852858559</v>
      </c>
      <c r="AW226" s="133">
        <v>764291.852858559</v>
      </c>
      <c r="AX226" s="133">
        <v>0</v>
      </c>
      <c r="AY226" s="133">
        <v>745811.852858559</v>
      </c>
      <c r="AZ226" s="327">
        <v>3300</v>
      </c>
      <c r="BA226" s="327">
        <v>633600</v>
      </c>
      <c r="BB226" s="133">
        <v>0</v>
      </c>
      <c r="BC226" s="326">
        <v>0</v>
      </c>
      <c r="BD226" s="326">
        <v>764291.852858559</v>
      </c>
      <c r="BE226" s="327">
        <v>652080</v>
      </c>
      <c r="BF226" s="133">
        <v>523600</v>
      </c>
      <c r="BG226" s="133">
        <v>635811.852858559</v>
      </c>
      <c r="BH226" s="133">
        <v>3311.5200669716614</v>
      </c>
      <c r="BI226" s="133">
        <v>3101.1554983783785</v>
      </c>
      <c r="BJ226" s="328">
        <v>6.7834253620395496E-2</v>
      </c>
      <c r="BK226" s="328">
        <v>-1.6073923336784573E-2</v>
      </c>
      <c r="BL226" s="133">
        <v>-9570.7652613853461</v>
      </c>
      <c r="BM226" s="133">
        <v>754721.08759717364</v>
      </c>
      <c r="BN226" s="133">
        <v>3834.5889979019462</v>
      </c>
      <c r="BO226" s="133" t="s">
        <v>1228</v>
      </c>
      <c r="BP226" s="133">
        <v>3930.8389979019462</v>
      </c>
      <c r="BQ226" s="328">
        <v>3.9042688375615642E-2</v>
      </c>
      <c r="BR226" s="133">
        <v>0</v>
      </c>
      <c r="BS226" s="133">
        <v>754721.08759717364</v>
      </c>
      <c r="BT226" s="133">
        <v>0</v>
      </c>
      <c r="BU226" s="133">
        <v>754721.08759717364</v>
      </c>
      <c r="BV226" s="133"/>
      <c r="BW226" s="133">
        <v>85556.856166638783</v>
      </c>
      <c r="BX226" s="133">
        <v>19608</v>
      </c>
    </row>
    <row r="227" spans="1:76" x14ac:dyDescent="0.25">
      <c r="A227" s="302">
        <v>227</v>
      </c>
      <c r="B227" s="302">
        <v>452</v>
      </c>
      <c r="C227" s="324">
        <v>9352201</v>
      </c>
      <c r="D227" s="324" t="s">
        <v>1317</v>
      </c>
      <c r="E227" s="325">
        <v>760919</v>
      </c>
      <c r="F227" s="133">
        <v>0</v>
      </c>
      <c r="G227" s="133">
        <v>0</v>
      </c>
      <c r="H227" s="133">
        <v>26840.000000000007</v>
      </c>
      <c r="I227" s="133">
        <v>0</v>
      </c>
      <c r="J227" s="133">
        <v>48953.454545454544</v>
      </c>
      <c r="K227" s="133">
        <v>0</v>
      </c>
      <c r="L227" s="133">
        <v>11199.999999999975</v>
      </c>
      <c r="M227" s="133">
        <v>13680.000000000031</v>
      </c>
      <c r="N227" s="133">
        <v>0</v>
      </c>
      <c r="O227" s="133">
        <v>0</v>
      </c>
      <c r="P227" s="133">
        <v>0</v>
      </c>
      <c r="Q227" s="133">
        <v>0</v>
      </c>
      <c r="R227" s="133">
        <v>0</v>
      </c>
      <c r="S227" s="133">
        <v>0</v>
      </c>
      <c r="T227" s="133">
        <v>0</v>
      </c>
      <c r="U227" s="133">
        <v>0</v>
      </c>
      <c r="V227" s="133">
        <v>0</v>
      </c>
      <c r="W227" s="133">
        <v>0</v>
      </c>
      <c r="X227" s="133">
        <v>12038.396624472567</v>
      </c>
      <c r="Y227" s="133">
        <v>0</v>
      </c>
      <c r="Z227" s="133">
        <v>0</v>
      </c>
      <c r="AA227" s="133">
        <v>85636.52368951992</v>
      </c>
      <c r="AB227" s="133">
        <v>0</v>
      </c>
      <c r="AC227" s="133">
        <v>0</v>
      </c>
      <c r="AD227" s="133">
        <v>0</v>
      </c>
      <c r="AE227" s="133">
        <v>110000</v>
      </c>
      <c r="AF227" s="133">
        <v>0</v>
      </c>
      <c r="AG227" s="133">
        <v>0</v>
      </c>
      <c r="AH227" s="133">
        <v>0</v>
      </c>
      <c r="AI227" s="133">
        <v>8874</v>
      </c>
      <c r="AJ227" s="133">
        <v>0</v>
      </c>
      <c r="AK227" s="133">
        <v>0</v>
      </c>
      <c r="AL227" s="133">
        <v>0</v>
      </c>
      <c r="AM227" s="133">
        <v>0</v>
      </c>
      <c r="AN227" s="133">
        <v>0</v>
      </c>
      <c r="AO227" s="133">
        <v>0</v>
      </c>
      <c r="AP227" s="133">
        <v>0</v>
      </c>
      <c r="AQ227" s="133">
        <v>0</v>
      </c>
      <c r="AR227" s="133">
        <v>760919</v>
      </c>
      <c r="AS227" s="133">
        <v>198348.37485944707</v>
      </c>
      <c r="AT227" s="326">
        <v>118874</v>
      </c>
      <c r="AU227" s="133">
        <v>145972.2509622472</v>
      </c>
      <c r="AV227" s="133">
        <v>1078141.3748594471</v>
      </c>
      <c r="AW227" s="133">
        <v>1078141.3748594471</v>
      </c>
      <c r="AX227" s="133">
        <v>0</v>
      </c>
      <c r="AY227" s="133">
        <v>1069267.3748594471</v>
      </c>
      <c r="AZ227" s="327">
        <v>3300</v>
      </c>
      <c r="BA227" s="327">
        <v>914100</v>
      </c>
      <c r="BB227" s="133">
        <v>0</v>
      </c>
      <c r="BC227" s="326">
        <v>0</v>
      </c>
      <c r="BD227" s="326">
        <v>1078141.3748594471</v>
      </c>
      <c r="BE227" s="327">
        <v>922974</v>
      </c>
      <c r="BF227" s="133">
        <v>804100</v>
      </c>
      <c r="BG227" s="133">
        <v>959267.37485944713</v>
      </c>
      <c r="BH227" s="133">
        <v>3463.0591150160544</v>
      </c>
      <c r="BI227" s="133">
        <v>3327.888714233577</v>
      </c>
      <c r="BJ227" s="328">
        <v>4.0617464221187914E-2</v>
      </c>
      <c r="BK227" s="328">
        <v>-9.6246655808956225E-3</v>
      </c>
      <c r="BL227" s="133">
        <v>-8872.2590222869658</v>
      </c>
      <c r="BM227" s="133">
        <v>1069269.1158371603</v>
      </c>
      <c r="BN227" s="133">
        <v>3828.1412124085209</v>
      </c>
      <c r="BO227" s="133" t="s">
        <v>1228</v>
      </c>
      <c r="BP227" s="133">
        <v>3860.1773134915534</v>
      </c>
      <c r="BQ227" s="328">
        <v>2.7693471612322051E-2</v>
      </c>
      <c r="BR227" s="133">
        <v>0</v>
      </c>
      <c r="BS227" s="133">
        <v>1069269.1158371603</v>
      </c>
      <c r="BT227" s="133">
        <v>0</v>
      </c>
      <c r="BU227" s="133">
        <v>1069269.1158371603</v>
      </c>
      <c r="BV227" s="133"/>
      <c r="BW227" s="133">
        <v>114923.13550702296</v>
      </c>
      <c r="BX227" s="133">
        <v>3975.4600000000005</v>
      </c>
    </row>
    <row r="228" spans="1:76" x14ac:dyDescent="0.25">
      <c r="A228" s="302">
        <v>228</v>
      </c>
      <c r="B228" s="302">
        <v>429</v>
      </c>
      <c r="C228" s="324">
        <v>9352202</v>
      </c>
      <c r="D228" s="324" t="s">
        <v>358</v>
      </c>
      <c r="E228" s="325">
        <v>516436</v>
      </c>
      <c r="F228" s="133">
        <v>0</v>
      </c>
      <c r="G228" s="133">
        <v>0</v>
      </c>
      <c r="H228" s="133">
        <v>5720.0000000000027</v>
      </c>
      <c r="I228" s="133">
        <v>0</v>
      </c>
      <c r="J228" s="133">
        <v>15577.142857142857</v>
      </c>
      <c r="K228" s="133">
        <v>0</v>
      </c>
      <c r="L228" s="133">
        <v>402.13903743315507</v>
      </c>
      <c r="M228" s="133">
        <v>1447.7005347593581</v>
      </c>
      <c r="N228" s="133">
        <v>0</v>
      </c>
      <c r="O228" s="133">
        <v>0</v>
      </c>
      <c r="P228" s="133">
        <v>0</v>
      </c>
      <c r="Q228" s="133">
        <v>0</v>
      </c>
      <c r="R228" s="133">
        <v>0</v>
      </c>
      <c r="S228" s="133">
        <v>0</v>
      </c>
      <c r="T228" s="133">
        <v>0</v>
      </c>
      <c r="U228" s="133">
        <v>0</v>
      </c>
      <c r="V228" s="133">
        <v>0</v>
      </c>
      <c r="W228" s="133">
        <v>0</v>
      </c>
      <c r="X228" s="133">
        <v>593.98773006134923</v>
      </c>
      <c r="Y228" s="133">
        <v>0</v>
      </c>
      <c r="Z228" s="133">
        <v>0</v>
      </c>
      <c r="AA228" s="133">
        <v>32635.510411375897</v>
      </c>
      <c r="AB228" s="133">
        <v>0</v>
      </c>
      <c r="AC228" s="133">
        <v>0</v>
      </c>
      <c r="AD228" s="133">
        <v>0</v>
      </c>
      <c r="AE228" s="133">
        <v>110000</v>
      </c>
      <c r="AF228" s="133">
        <v>0</v>
      </c>
      <c r="AG228" s="133">
        <v>0</v>
      </c>
      <c r="AH228" s="133">
        <v>0</v>
      </c>
      <c r="AI228" s="133">
        <v>4387.7</v>
      </c>
      <c r="AJ228" s="133">
        <v>0</v>
      </c>
      <c r="AK228" s="133">
        <v>0</v>
      </c>
      <c r="AL228" s="133">
        <v>0</v>
      </c>
      <c r="AM228" s="133">
        <v>0</v>
      </c>
      <c r="AN228" s="133">
        <v>0</v>
      </c>
      <c r="AO228" s="133">
        <v>0</v>
      </c>
      <c r="AP228" s="133">
        <v>0</v>
      </c>
      <c r="AQ228" s="133">
        <v>0</v>
      </c>
      <c r="AR228" s="133">
        <v>516436</v>
      </c>
      <c r="AS228" s="133">
        <v>56376.480570772619</v>
      </c>
      <c r="AT228" s="326">
        <v>114387.7</v>
      </c>
      <c r="AU228" s="133">
        <v>54208.00162604358</v>
      </c>
      <c r="AV228" s="133">
        <v>687200.18057077262</v>
      </c>
      <c r="AW228" s="133">
        <v>687200.18057077262</v>
      </c>
      <c r="AX228" s="133">
        <v>0</v>
      </c>
      <c r="AY228" s="133">
        <v>682812.48057077266</v>
      </c>
      <c r="AZ228" s="327">
        <v>3300</v>
      </c>
      <c r="BA228" s="327">
        <v>620400</v>
      </c>
      <c r="BB228" s="133">
        <v>0</v>
      </c>
      <c r="BC228" s="326">
        <v>0</v>
      </c>
      <c r="BD228" s="326">
        <v>687200.18057077262</v>
      </c>
      <c r="BE228" s="327">
        <v>624787.69999999995</v>
      </c>
      <c r="BF228" s="133">
        <v>510399.99999999994</v>
      </c>
      <c r="BG228" s="133">
        <v>572812.48057077266</v>
      </c>
      <c r="BH228" s="133">
        <v>3046.8748966530461</v>
      </c>
      <c r="BI228" s="133">
        <v>2929.4156331550803</v>
      </c>
      <c r="BJ228" s="328">
        <v>4.0096482782628631E-2</v>
      </c>
      <c r="BK228" s="328">
        <v>-9.5012144443923415E-3</v>
      </c>
      <c r="BL228" s="133">
        <v>-5232.6051519440152</v>
      </c>
      <c r="BM228" s="133">
        <v>681967.57541882864</v>
      </c>
      <c r="BN228" s="133">
        <v>3604.1482735044078</v>
      </c>
      <c r="BO228" s="133" t="s">
        <v>1228</v>
      </c>
      <c r="BP228" s="133">
        <v>3627.4871032916417</v>
      </c>
      <c r="BQ228" s="328">
        <v>-1.3234002953268487E-3</v>
      </c>
      <c r="BR228" s="133">
        <v>0</v>
      </c>
      <c r="BS228" s="133">
        <v>681967.57541882864</v>
      </c>
      <c r="BT228" s="133">
        <v>0</v>
      </c>
      <c r="BU228" s="133">
        <v>681967.57541882864</v>
      </c>
      <c r="BV228" s="133"/>
      <c r="BW228" s="133">
        <v>401.85852682148106</v>
      </c>
      <c r="BX228" s="133">
        <v>24136.039999999997</v>
      </c>
    </row>
    <row r="229" spans="1:76" x14ac:dyDescent="0.25">
      <c r="A229" s="302">
        <v>229</v>
      </c>
      <c r="B229" s="302">
        <v>217</v>
      </c>
      <c r="C229" s="324">
        <v>9352203</v>
      </c>
      <c r="D229" s="324" t="s">
        <v>1318</v>
      </c>
      <c r="E229" s="325">
        <v>310411</v>
      </c>
      <c r="F229" s="133">
        <v>0</v>
      </c>
      <c r="G229" s="133">
        <v>0</v>
      </c>
      <c r="H229" s="133">
        <v>7039.9999999999845</v>
      </c>
      <c r="I229" s="133">
        <v>0</v>
      </c>
      <c r="J229" s="133">
        <v>8639.99999999998</v>
      </c>
      <c r="K229" s="133">
        <v>0</v>
      </c>
      <c r="L229" s="133">
        <v>0</v>
      </c>
      <c r="M229" s="133">
        <v>2159.9999999999986</v>
      </c>
      <c r="N229" s="133">
        <v>2520.0000000000018</v>
      </c>
      <c r="O229" s="133">
        <v>1170.0000000000007</v>
      </c>
      <c r="P229" s="133">
        <v>0</v>
      </c>
      <c r="Q229" s="133">
        <v>0</v>
      </c>
      <c r="R229" s="133">
        <v>0</v>
      </c>
      <c r="S229" s="133">
        <v>0</v>
      </c>
      <c r="T229" s="133">
        <v>0</v>
      </c>
      <c r="U229" s="133">
        <v>0</v>
      </c>
      <c r="V229" s="133">
        <v>0</v>
      </c>
      <c r="W229" s="133">
        <v>0</v>
      </c>
      <c r="X229" s="133">
        <v>625.75268817204233</v>
      </c>
      <c r="Y229" s="133">
        <v>0</v>
      </c>
      <c r="Z229" s="133">
        <v>0</v>
      </c>
      <c r="AA229" s="133">
        <v>23330.800161290328</v>
      </c>
      <c r="AB229" s="133">
        <v>0</v>
      </c>
      <c r="AC229" s="133">
        <v>0</v>
      </c>
      <c r="AD229" s="133">
        <v>0</v>
      </c>
      <c r="AE229" s="133">
        <v>110000</v>
      </c>
      <c r="AF229" s="133">
        <v>0</v>
      </c>
      <c r="AG229" s="133">
        <v>0</v>
      </c>
      <c r="AH229" s="133">
        <v>0</v>
      </c>
      <c r="AI229" s="133">
        <v>1840.38</v>
      </c>
      <c r="AJ229" s="133">
        <v>0</v>
      </c>
      <c r="AK229" s="133">
        <v>0</v>
      </c>
      <c r="AL229" s="133">
        <v>0</v>
      </c>
      <c r="AM229" s="133">
        <v>0</v>
      </c>
      <c r="AN229" s="133">
        <v>0</v>
      </c>
      <c r="AO229" s="133">
        <v>0</v>
      </c>
      <c r="AP229" s="133">
        <v>0</v>
      </c>
      <c r="AQ229" s="133">
        <v>0</v>
      </c>
      <c r="AR229" s="133">
        <v>310411</v>
      </c>
      <c r="AS229" s="133">
        <v>45486.552849462329</v>
      </c>
      <c r="AT229" s="326">
        <v>111840.38</v>
      </c>
      <c r="AU229" s="133">
        <v>44094.80016129031</v>
      </c>
      <c r="AV229" s="133">
        <v>467737.93284946232</v>
      </c>
      <c r="AW229" s="133">
        <v>467737.93284946238</v>
      </c>
      <c r="AX229" s="133">
        <v>0</v>
      </c>
      <c r="AY229" s="133">
        <v>465897.55284946231</v>
      </c>
      <c r="AZ229" s="327">
        <v>3300</v>
      </c>
      <c r="BA229" s="327">
        <v>372900</v>
      </c>
      <c r="BB229" s="133">
        <v>0</v>
      </c>
      <c r="BC229" s="326">
        <v>0</v>
      </c>
      <c r="BD229" s="326">
        <v>467737.93284946232</v>
      </c>
      <c r="BE229" s="327">
        <v>374740.38</v>
      </c>
      <c r="BF229" s="133">
        <v>262900</v>
      </c>
      <c r="BG229" s="133">
        <v>355897.55284946231</v>
      </c>
      <c r="BH229" s="133">
        <v>3149.5358659244453</v>
      </c>
      <c r="BI229" s="133">
        <v>3082.3194174311921</v>
      </c>
      <c r="BJ229" s="328">
        <v>2.1807100235338835E-2</v>
      </c>
      <c r="BK229" s="328">
        <v>-5.167384303245608E-3</v>
      </c>
      <c r="BL229" s="133">
        <v>-1799.8107742002089</v>
      </c>
      <c r="BM229" s="133">
        <v>465938.12207526213</v>
      </c>
      <c r="BN229" s="133">
        <v>4107.0596643828503</v>
      </c>
      <c r="BO229" s="133" t="s">
        <v>1228</v>
      </c>
      <c r="BP229" s="133">
        <v>4123.3462130554171</v>
      </c>
      <c r="BQ229" s="328">
        <v>-5.9879598905806519E-3</v>
      </c>
      <c r="BR229" s="133">
        <v>0</v>
      </c>
      <c r="BS229" s="133">
        <v>465938.12207526213</v>
      </c>
      <c r="BT229" s="133">
        <v>0</v>
      </c>
      <c r="BU229" s="133">
        <v>465938.12207526213</v>
      </c>
      <c r="BV229" s="133"/>
      <c r="BW229" s="133">
        <v>51917.097989590489</v>
      </c>
      <c r="BX229" s="133">
        <v>27818.129999999997</v>
      </c>
    </row>
    <row r="230" spans="1:76" x14ac:dyDescent="0.25">
      <c r="A230" s="302">
        <v>230</v>
      </c>
      <c r="B230" s="302">
        <v>448</v>
      </c>
      <c r="C230" s="324">
        <v>9352204</v>
      </c>
      <c r="D230" s="324" t="s">
        <v>1319</v>
      </c>
      <c r="E230" s="325">
        <v>189543</v>
      </c>
      <c r="F230" s="133">
        <v>0</v>
      </c>
      <c r="G230" s="133">
        <v>0</v>
      </c>
      <c r="H230" s="133">
        <v>1319.9999999999995</v>
      </c>
      <c r="I230" s="133">
        <v>0</v>
      </c>
      <c r="J230" s="133">
        <v>5114.1176470588234</v>
      </c>
      <c r="K230" s="133">
        <v>0</v>
      </c>
      <c r="L230" s="133">
        <v>1400.000000000002</v>
      </c>
      <c r="M230" s="133">
        <v>0</v>
      </c>
      <c r="N230" s="133">
        <v>0</v>
      </c>
      <c r="O230" s="133">
        <v>0</v>
      </c>
      <c r="P230" s="133">
        <v>0</v>
      </c>
      <c r="Q230" s="133">
        <v>0</v>
      </c>
      <c r="R230" s="133">
        <v>0</v>
      </c>
      <c r="S230" s="133">
        <v>0</v>
      </c>
      <c r="T230" s="133">
        <v>0</v>
      </c>
      <c r="U230" s="133">
        <v>0</v>
      </c>
      <c r="V230" s="133">
        <v>0</v>
      </c>
      <c r="W230" s="133">
        <v>0</v>
      </c>
      <c r="X230" s="133">
        <v>0</v>
      </c>
      <c r="Y230" s="133">
        <v>0</v>
      </c>
      <c r="Z230" s="133">
        <v>0</v>
      </c>
      <c r="AA230" s="133">
        <v>16593.851590909086</v>
      </c>
      <c r="AB230" s="133">
        <v>0</v>
      </c>
      <c r="AC230" s="133">
        <v>0</v>
      </c>
      <c r="AD230" s="133">
        <v>0</v>
      </c>
      <c r="AE230" s="133">
        <v>110000</v>
      </c>
      <c r="AF230" s="133">
        <v>13484.646194926569</v>
      </c>
      <c r="AG230" s="133">
        <v>0</v>
      </c>
      <c r="AH230" s="133">
        <v>0</v>
      </c>
      <c r="AI230" s="133">
        <v>1972</v>
      </c>
      <c r="AJ230" s="133">
        <v>0</v>
      </c>
      <c r="AK230" s="133">
        <v>0</v>
      </c>
      <c r="AL230" s="133">
        <v>0</v>
      </c>
      <c r="AM230" s="133">
        <v>0</v>
      </c>
      <c r="AN230" s="133">
        <v>0</v>
      </c>
      <c r="AO230" s="133">
        <v>0</v>
      </c>
      <c r="AP230" s="133">
        <v>0</v>
      </c>
      <c r="AQ230" s="133">
        <v>0</v>
      </c>
      <c r="AR230" s="133">
        <v>189543</v>
      </c>
      <c r="AS230" s="133">
        <v>24427.969237967911</v>
      </c>
      <c r="AT230" s="326">
        <v>125456.64619492656</v>
      </c>
      <c r="AU230" s="133">
        <v>30509.910414438498</v>
      </c>
      <c r="AV230" s="133">
        <v>339427.6154328945</v>
      </c>
      <c r="AW230" s="133">
        <v>339427.6154328945</v>
      </c>
      <c r="AX230" s="133">
        <v>0</v>
      </c>
      <c r="AY230" s="133">
        <v>337455.6154328945</v>
      </c>
      <c r="AZ230" s="327">
        <v>3300</v>
      </c>
      <c r="BA230" s="327">
        <v>227700</v>
      </c>
      <c r="BB230" s="133">
        <v>0</v>
      </c>
      <c r="BC230" s="326">
        <v>0</v>
      </c>
      <c r="BD230" s="326">
        <v>339427.6154328945</v>
      </c>
      <c r="BE230" s="327">
        <v>229672</v>
      </c>
      <c r="BF230" s="133">
        <v>104215.35380507344</v>
      </c>
      <c r="BG230" s="133">
        <v>213970.96923796792</v>
      </c>
      <c r="BH230" s="133">
        <v>3101.0285396806944</v>
      </c>
      <c r="BI230" s="133">
        <v>3529.0965887749699</v>
      </c>
      <c r="BJ230" s="328">
        <v>-0.12129677902719792</v>
      </c>
      <c r="BK230" s="328">
        <v>0.10629677902719792</v>
      </c>
      <c r="BL230" s="133">
        <v>25884.080418122914</v>
      </c>
      <c r="BM230" s="133">
        <v>365311.69585101743</v>
      </c>
      <c r="BN230" s="133">
        <v>5265.7926934930065</v>
      </c>
      <c r="BO230" s="133" t="s">
        <v>1228</v>
      </c>
      <c r="BP230" s="133">
        <v>5294.3724036379335</v>
      </c>
      <c r="BQ230" s="328">
        <v>-0.1211105265382818</v>
      </c>
      <c r="BR230" s="133">
        <v>0</v>
      </c>
      <c r="BS230" s="133">
        <v>365311.69585101743</v>
      </c>
      <c r="BT230" s="133">
        <v>0</v>
      </c>
      <c r="BU230" s="133">
        <v>365311.69585101743</v>
      </c>
      <c r="BV230" s="133"/>
      <c r="BW230" s="133">
        <v>70362.936818261805</v>
      </c>
      <c r="BX230" s="133">
        <v>4875.63</v>
      </c>
    </row>
    <row r="231" spans="1:76" x14ac:dyDescent="0.25">
      <c r="A231" s="302">
        <v>231</v>
      </c>
      <c r="B231" s="302">
        <v>501</v>
      </c>
      <c r="C231" s="324">
        <v>9352205</v>
      </c>
      <c r="D231" s="324" t="s">
        <v>1320</v>
      </c>
      <c r="E231" s="325">
        <v>195037</v>
      </c>
      <c r="F231" s="133">
        <v>0</v>
      </c>
      <c r="G231" s="133">
        <v>0</v>
      </c>
      <c r="H231" s="133">
        <v>4399.9999999999927</v>
      </c>
      <c r="I231" s="133">
        <v>0</v>
      </c>
      <c r="J231" s="133">
        <v>5751</v>
      </c>
      <c r="K231" s="133">
        <v>0</v>
      </c>
      <c r="L231" s="133">
        <v>0</v>
      </c>
      <c r="M231" s="133">
        <v>243.42857142857167</v>
      </c>
      <c r="N231" s="133">
        <v>730.28571428571502</v>
      </c>
      <c r="O231" s="133">
        <v>0</v>
      </c>
      <c r="P231" s="133">
        <v>0</v>
      </c>
      <c r="Q231" s="133">
        <v>0</v>
      </c>
      <c r="R231" s="133">
        <v>0</v>
      </c>
      <c r="S231" s="133">
        <v>0</v>
      </c>
      <c r="T231" s="133">
        <v>0</v>
      </c>
      <c r="U231" s="133">
        <v>0</v>
      </c>
      <c r="V231" s="133">
        <v>0</v>
      </c>
      <c r="W231" s="133">
        <v>0</v>
      </c>
      <c r="X231" s="133">
        <v>0</v>
      </c>
      <c r="Y231" s="133">
        <v>0</v>
      </c>
      <c r="Z231" s="133">
        <v>0</v>
      </c>
      <c r="AA231" s="133">
        <v>19160.495139925384</v>
      </c>
      <c r="AB231" s="133">
        <v>0</v>
      </c>
      <c r="AC231" s="133">
        <v>0</v>
      </c>
      <c r="AD231" s="133">
        <v>0</v>
      </c>
      <c r="AE231" s="133">
        <v>110000</v>
      </c>
      <c r="AF231" s="133">
        <v>0</v>
      </c>
      <c r="AG231" s="133">
        <v>0</v>
      </c>
      <c r="AH231" s="133">
        <v>0</v>
      </c>
      <c r="AI231" s="133">
        <v>10200</v>
      </c>
      <c r="AJ231" s="133">
        <v>0</v>
      </c>
      <c r="AK231" s="133">
        <v>0</v>
      </c>
      <c r="AL231" s="133">
        <v>0</v>
      </c>
      <c r="AM231" s="133">
        <v>0</v>
      </c>
      <c r="AN231" s="133">
        <v>0</v>
      </c>
      <c r="AO231" s="133">
        <v>0</v>
      </c>
      <c r="AP231" s="133">
        <v>0</v>
      </c>
      <c r="AQ231" s="133">
        <v>0</v>
      </c>
      <c r="AR231" s="133">
        <v>195037</v>
      </c>
      <c r="AS231" s="133">
        <v>30285.209425639667</v>
      </c>
      <c r="AT231" s="326">
        <v>120200</v>
      </c>
      <c r="AU231" s="133">
        <v>34721.852282782522</v>
      </c>
      <c r="AV231" s="133">
        <v>345522.20942563965</v>
      </c>
      <c r="AW231" s="133">
        <v>345522.20942563971</v>
      </c>
      <c r="AX231" s="133">
        <v>0</v>
      </c>
      <c r="AY231" s="133">
        <v>335322.20942563965</v>
      </c>
      <c r="AZ231" s="327">
        <v>3300</v>
      </c>
      <c r="BA231" s="327">
        <v>234300</v>
      </c>
      <c r="BB231" s="133">
        <v>0</v>
      </c>
      <c r="BC231" s="326">
        <v>0</v>
      </c>
      <c r="BD231" s="326">
        <v>345522.20942563965</v>
      </c>
      <c r="BE231" s="327">
        <v>244500</v>
      </c>
      <c r="BF231" s="133">
        <v>124300</v>
      </c>
      <c r="BG231" s="133">
        <v>225322.20942563965</v>
      </c>
      <c r="BH231" s="133">
        <v>3173.5522454315442</v>
      </c>
      <c r="BI231" s="133">
        <v>3055.3417600000002</v>
      </c>
      <c r="BJ231" s="328">
        <v>3.8689775061871941E-2</v>
      </c>
      <c r="BK231" s="328">
        <v>-9.1678826709311011E-3</v>
      </c>
      <c r="BL231" s="133">
        <v>-1988.7820490446056</v>
      </c>
      <c r="BM231" s="133">
        <v>343533.42737659503</v>
      </c>
      <c r="BN231" s="133">
        <v>4694.8370053041554</v>
      </c>
      <c r="BO231" s="133" t="s">
        <v>1228</v>
      </c>
      <c r="BP231" s="133">
        <v>4838.4989771351411</v>
      </c>
      <c r="BQ231" s="328">
        <v>6.9953482153263025E-2</v>
      </c>
      <c r="BR231" s="133">
        <v>0</v>
      </c>
      <c r="BS231" s="133">
        <v>343533.42737659503</v>
      </c>
      <c r="BT231" s="133">
        <v>0</v>
      </c>
      <c r="BU231" s="133">
        <v>343533.42737659503</v>
      </c>
      <c r="BV231" s="133"/>
      <c r="BW231" s="133">
        <v>160753.16578281135</v>
      </c>
      <c r="BX231" s="133">
        <v>24363.56</v>
      </c>
    </row>
    <row r="232" spans="1:76" x14ac:dyDescent="0.25">
      <c r="A232" s="302">
        <v>232</v>
      </c>
      <c r="B232" s="302">
        <v>99</v>
      </c>
      <c r="C232" s="324">
        <v>9352206</v>
      </c>
      <c r="D232" s="324" t="s">
        <v>217</v>
      </c>
      <c r="E232" s="325">
        <v>175808</v>
      </c>
      <c r="F232" s="133">
        <v>0</v>
      </c>
      <c r="G232" s="133">
        <v>0</v>
      </c>
      <c r="H232" s="133">
        <v>3960</v>
      </c>
      <c r="I232" s="133">
        <v>0</v>
      </c>
      <c r="J232" s="133">
        <v>7246.4516129032263</v>
      </c>
      <c r="K232" s="133">
        <v>0</v>
      </c>
      <c r="L232" s="133">
        <v>0</v>
      </c>
      <c r="M232" s="133">
        <v>480</v>
      </c>
      <c r="N232" s="133">
        <v>1080</v>
      </c>
      <c r="O232" s="133">
        <v>0</v>
      </c>
      <c r="P232" s="133">
        <v>0</v>
      </c>
      <c r="Q232" s="133">
        <v>0</v>
      </c>
      <c r="R232" s="133">
        <v>0</v>
      </c>
      <c r="S232" s="133">
        <v>0</v>
      </c>
      <c r="T232" s="133">
        <v>0</v>
      </c>
      <c r="U232" s="133">
        <v>0</v>
      </c>
      <c r="V232" s="133">
        <v>0</v>
      </c>
      <c r="W232" s="133">
        <v>0</v>
      </c>
      <c r="X232" s="133">
        <v>578.24561403508744</v>
      </c>
      <c r="Y232" s="133">
        <v>0</v>
      </c>
      <c r="Z232" s="133">
        <v>0</v>
      </c>
      <c r="AA232" s="133">
        <v>7985.0105263158075</v>
      </c>
      <c r="AB232" s="133">
        <v>0</v>
      </c>
      <c r="AC232" s="133">
        <v>0</v>
      </c>
      <c r="AD232" s="133">
        <v>0</v>
      </c>
      <c r="AE232" s="133">
        <v>110000</v>
      </c>
      <c r="AF232" s="133">
        <v>0</v>
      </c>
      <c r="AG232" s="133">
        <v>0</v>
      </c>
      <c r="AH232" s="133">
        <v>0</v>
      </c>
      <c r="AI232" s="133">
        <v>3156.77</v>
      </c>
      <c r="AJ232" s="133">
        <v>0</v>
      </c>
      <c r="AK232" s="133">
        <v>0</v>
      </c>
      <c r="AL232" s="133">
        <v>0</v>
      </c>
      <c r="AM232" s="133">
        <v>0</v>
      </c>
      <c r="AN232" s="133">
        <v>0</v>
      </c>
      <c r="AO232" s="133">
        <v>0</v>
      </c>
      <c r="AP232" s="133">
        <v>0</v>
      </c>
      <c r="AQ232" s="133">
        <v>0</v>
      </c>
      <c r="AR232" s="133">
        <v>175808</v>
      </c>
      <c r="AS232" s="133">
        <v>21329.707753254123</v>
      </c>
      <c r="AT232" s="326">
        <v>113156.77</v>
      </c>
      <c r="AU232" s="133">
        <v>24367.236332767421</v>
      </c>
      <c r="AV232" s="133">
        <v>310294.47775325412</v>
      </c>
      <c r="AW232" s="133">
        <v>310294.47775325412</v>
      </c>
      <c r="AX232" s="133">
        <v>0</v>
      </c>
      <c r="AY232" s="133">
        <v>307137.7077532541</v>
      </c>
      <c r="AZ232" s="327">
        <v>3300</v>
      </c>
      <c r="BA232" s="327">
        <v>211200</v>
      </c>
      <c r="BB232" s="133">
        <v>0</v>
      </c>
      <c r="BC232" s="326">
        <v>0</v>
      </c>
      <c r="BD232" s="326">
        <v>310294.47775325412</v>
      </c>
      <c r="BE232" s="327">
        <v>214356.77</v>
      </c>
      <c r="BF232" s="133">
        <v>101199.99999999999</v>
      </c>
      <c r="BG232" s="133">
        <v>197137.70775325413</v>
      </c>
      <c r="BH232" s="133">
        <v>3080.2766836445958</v>
      </c>
      <c r="BI232" s="133">
        <v>2999.5369047619042</v>
      </c>
      <c r="BJ232" s="328">
        <v>2.6917414736425949E-2</v>
      </c>
      <c r="BK232" s="328">
        <v>-6.378318295045809E-3</v>
      </c>
      <c r="BL232" s="133">
        <v>-1224.4480714437077</v>
      </c>
      <c r="BM232" s="133">
        <v>309070.02968181041</v>
      </c>
      <c r="BN232" s="133">
        <v>4779.8946825282874</v>
      </c>
      <c r="BO232" s="133" t="s">
        <v>1228</v>
      </c>
      <c r="BP232" s="133">
        <v>4829.2192137782877</v>
      </c>
      <c r="BQ232" s="328">
        <v>8.970593125756654E-3</v>
      </c>
      <c r="BR232" s="133">
        <v>0</v>
      </c>
      <c r="BS232" s="133">
        <v>309070.02968181041</v>
      </c>
      <c r="BT232" s="133">
        <v>0</v>
      </c>
      <c r="BU232" s="133">
        <v>309070.02968181041</v>
      </c>
      <c r="BV232" s="133"/>
      <c r="BW232" s="133">
        <v>50277.75695652212</v>
      </c>
      <c r="BX232" s="133">
        <v>8164.4799999999987</v>
      </c>
    </row>
    <row r="233" spans="1:76" x14ac:dyDescent="0.25">
      <c r="A233" s="302">
        <v>233</v>
      </c>
      <c r="B233" s="302">
        <v>14</v>
      </c>
      <c r="C233" s="324">
        <v>9352207</v>
      </c>
      <c r="D233" s="324" t="s">
        <v>1321</v>
      </c>
      <c r="E233" s="325">
        <v>200531</v>
      </c>
      <c r="F233" s="133">
        <v>0</v>
      </c>
      <c r="G233" s="133">
        <v>0</v>
      </c>
      <c r="H233" s="133">
        <v>6159.9999999999918</v>
      </c>
      <c r="I233" s="133">
        <v>0</v>
      </c>
      <c r="J233" s="133">
        <v>14113.333333333332</v>
      </c>
      <c r="K233" s="133">
        <v>0</v>
      </c>
      <c r="L233" s="133">
        <v>600</v>
      </c>
      <c r="M233" s="133">
        <v>0</v>
      </c>
      <c r="N233" s="133">
        <v>0</v>
      </c>
      <c r="O233" s="133">
        <v>0</v>
      </c>
      <c r="P233" s="133">
        <v>1260</v>
      </c>
      <c r="Q233" s="133">
        <v>0</v>
      </c>
      <c r="R233" s="133">
        <v>0</v>
      </c>
      <c r="S233" s="133">
        <v>0</v>
      </c>
      <c r="T233" s="133">
        <v>0</v>
      </c>
      <c r="U233" s="133">
        <v>0</v>
      </c>
      <c r="V233" s="133">
        <v>0</v>
      </c>
      <c r="W233" s="133">
        <v>0</v>
      </c>
      <c r="X233" s="133">
        <v>0</v>
      </c>
      <c r="Y233" s="133">
        <v>0</v>
      </c>
      <c r="Z233" s="133">
        <v>0</v>
      </c>
      <c r="AA233" s="133">
        <v>13370.634375000001</v>
      </c>
      <c r="AB233" s="133">
        <v>0</v>
      </c>
      <c r="AC233" s="133">
        <v>0</v>
      </c>
      <c r="AD233" s="133">
        <v>0</v>
      </c>
      <c r="AE233" s="133">
        <v>110000</v>
      </c>
      <c r="AF233" s="133">
        <v>12817.08945260347</v>
      </c>
      <c r="AG233" s="133">
        <v>0</v>
      </c>
      <c r="AH233" s="133">
        <v>0</v>
      </c>
      <c r="AI233" s="133">
        <v>1577.6</v>
      </c>
      <c r="AJ233" s="133">
        <v>0</v>
      </c>
      <c r="AK233" s="133">
        <v>0</v>
      </c>
      <c r="AL233" s="133">
        <v>0</v>
      </c>
      <c r="AM233" s="133">
        <v>0</v>
      </c>
      <c r="AN233" s="133">
        <v>0</v>
      </c>
      <c r="AO233" s="133">
        <v>0</v>
      </c>
      <c r="AP233" s="133">
        <v>0</v>
      </c>
      <c r="AQ233" s="133">
        <v>0</v>
      </c>
      <c r="AR233" s="133">
        <v>200531</v>
      </c>
      <c r="AS233" s="133">
        <v>35503.967708333323</v>
      </c>
      <c r="AT233" s="326">
        <v>124394.68945260347</v>
      </c>
      <c r="AU233" s="133">
        <v>34436.301041666666</v>
      </c>
      <c r="AV233" s="133">
        <v>360429.6571609368</v>
      </c>
      <c r="AW233" s="133">
        <v>360429.6571609368</v>
      </c>
      <c r="AX233" s="133">
        <v>0</v>
      </c>
      <c r="AY233" s="133">
        <v>358852.05716093682</v>
      </c>
      <c r="AZ233" s="327">
        <v>3300</v>
      </c>
      <c r="BA233" s="327">
        <v>240900</v>
      </c>
      <c r="BB233" s="133">
        <v>0</v>
      </c>
      <c r="BC233" s="326">
        <v>0</v>
      </c>
      <c r="BD233" s="326">
        <v>360429.6571609368</v>
      </c>
      <c r="BE233" s="327">
        <v>242477.6</v>
      </c>
      <c r="BF233" s="133">
        <v>118082.91054739653</v>
      </c>
      <c r="BG233" s="133">
        <v>236034.96770833331</v>
      </c>
      <c r="BH233" s="133">
        <v>3233.3557220319631</v>
      </c>
      <c r="BI233" s="133">
        <v>3216.5359749682502</v>
      </c>
      <c r="BJ233" s="328">
        <v>5.2291493689508211E-3</v>
      </c>
      <c r="BK233" s="328">
        <v>-1.2390929594873438E-3</v>
      </c>
      <c r="BL233" s="133">
        <v>-290.94785687802698</v>
      </c>
      <c r="BM233" s="133">
        <v>360138.70930405875</v>
      </c>
      <c r="BN233" s="133">
        <v>4911.7960178638186</v>
      </c>
      <c r="BO233" s="133" t="s">
        <v>1228</v>
      </c>
      <c r="BP233" s="133">
        <v>4933.4069767679284</v>
      </c>
      <c r="BQ233" s="328">
        <v>3.2155947371609095E-2</v>
      </c>
      <c r="BR233" s="133">
        <v>0</v>
      </c>
      <c r="BS233" s="133">
        <v>360138.70930405875</v>
      </c>
      <c r="BT233" s="133">
        <v>0</v>
      </c>
      <c r="BU233" s="133">
        <v>360138.70930405875</v>
      </c>
      <c r="BV233" s="133"/>
      <c r="BW233" s="133">
        <v>81985.207536387024</v>
      </c>
      <c r="BX233" s="133">
        <v>10141.25</v>
      </c>
    </row>
    <row r="234" spans="1:76" x14ac:dyDescent="0.25">
      <c r="A234" s="302">
        <v>234</v>
      </c>
      <c r="B234" s="302">
        <v>5</v>
      </c>
      <c r="C234" s="324">
        <v>9352208</v>
      </c>
      <c r="D234" s="324" t="s">
        <v>1322</v>
      </c>
      <c r="E234" s="325">
        <v>228001</v>
      </c>
      <c r="F234" s="133">
        <v>0</v>
      </c>
      <c r="G234" s="133">
        <v>0</v>
      </c>
      <c r="H234" s="133">
        <v>3959.9999999999986</v>
      </c>
      <c r="I234" s="133">
        <v>0</v>
      </c>
      <c r="J234" s="133">
        <v>8595.6164383561645</v>
      </c>
      <c r="K234" s="133">
        <v>0</v>
      </c>
      <c r="L234" s="133">
        <v>400.00000000000045</v>
      </c>
      <c r="M234" s="133">
        <v>0</v>
      </c>
      <c r="N234" s="133">
        <v>2159.9999999999991</v>
      </c>
      <c r="O234" s="133">
        <v>0</v>
      </c>
      <c r="P234" s="133">
        <v>1259.9999999999995</v>
      </c>
      <c r="Q234" s="133">
        <v>0</v>
      </c>
      <c r="R234" s="133">
        <v>0</v>
      </c>
      <c r="S234" s="133">
        <v>0</v>
      </c>
      <c r="T234" s="133">
        <v>0</v>
      </c>
      <c r="U234" s="133">
        <v>0</v>
      </c>
      <c r="V234" s="133">
        <v>0</v>
      </c>
      <c r="W234" s="133">
        <v>0</v>
      </c>
      <c r="X234" s="133">
        <v>0</v>
      </c>
      <c r="Y234" s="133">
        <v>0</v>
      </c>
      <c r="Z234" s="133">
        <v>0</v>
      </c>
      <c r="AA234" s="133">
        <v>18502.301219672121</v>
      </c>
      <c r="AB234" s="133">
        <v>0</v>
      </c>
      <c r="AC234" s="133">
        <v>0</v>
      </c>
      <c r="AD234" s="133">
        <v>0</v>
      </c>
      <c r="AE234" s="133">
        <v>110000</v>
      </c>
      <c r="AF234" s="133">
        <v>0</v>
      </c>
      <c r="AG234" s="133">
        <v>0</v>
      </c>
      <c r="AH234" s="133">
        <v>0</v>
      </c>
      <c r="AI234" s="133">
        <v>3673.34</v>
      </c>
      <c r="AJ234" s="133">
        <v>0</v>
      </c>
      <c r="AK234" s="133">
        <v>0</v>
      </c>
      <c r="AL234" s="133">
        <v>0</v>
      </c>
      <c r="AM234" s="133">
        <v>0</v>
      </c>
      <c r="AN234" s="133">
        <v>0</v>
      </c>
      <c r="AO234" s="133">
        <v>0</v>
      </c>
      <c r="AP234" s="133">
        <v>0</v>
      </c>
      <c r="AQ234" s="133">
        <v>0</v>
      </c>
      <c r="AR234" s="133">
        <v>228001</v>
      </c>
      <c r="AS234" s="133">
        <v>34877.91765802828</v>
      </c>
      <c r="AT234" s="326">
        <v>113673.34</v>
      </c>
      <c r="AU234" s="133">
        <v>36689.109438850202</v>
      </c>
      <c r="AV234" s="133">
        <v>376552.25765802828</v>
      </c>
      <c r="AW234" s="133">
        <v>376552.25765802828</v>
      </c>
      <c r="AX234" s="133">
        <v>0</v>
      </c>
      <c r="AY234" s="133">
        <v>372878.91765802825</v>
      </c>
      <c r="AZ234" s="327">
        <v>3300</v>
      </c>
      <c r="BA234" s="327">
        <v>273900</v>
      </c>
      <c r="BB234" s="133">
        <v>0</v>
      </c>
      <c r="BC234" s="326">
        <v>0</v>
      </c>
      <c r="BD234" s="326">
        <v>376552.25765802828</v>
      </c>
      <c r="BE234" s="327">
        <v>277573.34000000003</v>
      </c>
      <c r="BF234" s="133">
        <v>163900.00000000003</v>
      </c>
      <c r="BG234" s="133">
        <v>262878.91765802825</v>
      </c>
      <c r="BH234" s="133">
        <v>3167.2158753979306</v>
      </c>
      <c r="BI234" s="133">
        <v>3128.998975</v>
      </c>
      <c r="BJ234" s="328">
        <v>1.2213778496981022E-2</v>
      </c>
      <c r="BK234" s="328">
        <v>-2.8941622961104266E-3</v>
      </c>
      <c r="BL234" s="133">
        <v>-751.63396121509322</v>
      </c>
      <c r="BM234" s="133">
        <v>375800.62369681319</v>
      </c>
      <c r="BN234" s="133">
        <v>4483.4612493591949</v>
      </c>
      <c r="BO234" s="133" t="s">
        <v>1228</v>
      </c>
      <c r="BP234" s="133">
        <v>4527.71835779293</v>
      </c>
      <c r="BQ234" s="328">
        <v>-3.6293100033652825E-2</v>
      </c>
      <c r="BR234" s="133">
        <v>0</v>
      </c>
      <c r="BS234" s="133">
        <v>375800.62369681319</v>
      </c>
      <c r="BT234" s="133">
        <v>0</v>
      </c>
      <c r="BU234" s="133">
        <v>375800.62369681319</v>
      </c>
      <c r="BV234" s="133"/>
      <c r="BW234" s="133">
        <v>11264.239590012527</v>
      </c>
      <c r="BX234" s="133">
        <v>5603.11</v>
      </c>
    </row>
    <row r="235" spans="1:76" x14ac:dyDescent="0.25">
      <c r="A235" s="302">
        <v>235</v>
      </c>
      <c r="B235" s="302">
        <v>442</v>
      </c>
      <c r="C235" s="324">
        <v>9352209</v>
      </c>
      <c r="D235" s="324" t="s">
        <v>1323</v>
      </c>
      <c r="E235" s="325">
        <v>1161981</v>
      </c>
      <c r="F235" s="133">
        <v>0</v>
      </c>
      <c r="G235" s="133">
        <v>0</v>
      </c>
      <c r="H235" s="133">
        <v>25079.999999999927</v>
      </c>
      <c r="I235" s="133">
        <v>0</v>
      </c>
      <c r="J235" s="133">
        <v>51319.030837004408</v>
      </c>
      <c r="K235" s="133">
        <v>0</v>
      </c>
      <c r="L235" s="133">
        <v>7399.9999999999973</v>
      </c>
      <c r="M235" s="133">
        <v>1440.0000000000034</v>
      </c>
      <c r="N235" s="133">
        <v>25920.000000000029</v>
      </c>
      <c r="O235" s="133">
        <v>780.00000000000068</v>
      </c>
      <c r="P235" s="133">
        <v>0</v>
      </c>
      <c r="Q235" s="133">
        <v>0</v>
      </c>
      <c r="R235" s="133">
        <v>0</v>
      </c>
      <c r="S235" s="133">
        <v>0</v>
      </c>
      <c r="T235" s="133">
        <v>0</v>
      </c>
      <c r="U235" s="133">
        <v>0</v>
      </c>
      <c r="V235" s="133">
        <v>0</v>
      </c>
      <c r="W235" s="133">
        <v>0</v>
      </c>
      <c r="X235" s="133">
        <v>4672.2788203753425</v>
      </c>
      <c r="Y235" s="133">
        <v>0</v>
      </c>
      <c r="Z235" s="133">
        <v>0</v>
      </c>
      <c r="AA235" s="133">
        <v>105684.63722043215</v>
      </c>
      <c r="AB235" s="133">
        <v>0</v>
      </c>
      <c r="AC235" s="133">
        <v>0</v>
      </c>
      <c r="AD235" s="133">
        <v>0</v>
      </c>
      <c r="AE235" s="133">
        <v>110000</v>
      </c>
      <c r="AF235" s="133">
        <v>0</v>
      </c>
      <c r="AG235" s="133">
        <v>0</v>
      </c>
      <c r="AH235" s="133">
        <v>0</v>
      </c>
      <c r="AI235" s="133">
        <v>5271.11</v>
      </c>
      <c r="AJ235" s="133">
        <v>0</v>
      </c>
      <c r="AK235" s="133">
        <v>0</v>
      </c>
      <c r="AL235" s="133">
        <v>0</v>
      </c>
      <c r="AM235" s="133">
        <v>0</v>
      </c>
      <c r="AN235" s="133">
        <v>0</v>
      </c>
      <c r="AO235" s="133">
        <v>0</v>
      </c>
      <c r="AP235" s="133">
        <v>0</v>
      </c>
      <c r="AQ235" s="133">
        <v>0</v>
      </c>
      <c r="AR235" s="133">
        <v>1161981</v>
      </c>
      <c r="AS235" s="133">
        <v>222295.94687781186</v>
      </c>
      <c r="AT235" s="326">
        <v>115271.11</v>
      </c>
      <c r="AU235" s="133">
        <v>171653.15263893432</v>
      </c>
      <c r="AV235" s="133">
        <v>1499548.0568778119</v>
      </c>
      <c r="AW235" s="133">
        <v>1499548.0568778119</v>
      </c>
      <c r="AX235" s="133">
        <v>0</v>
      </c>
      <c r="AY235" s="133">
        <v>1494276.9468778118</v>
      </c>
      <c r="AZ235" s="327">
        <v>3300</v>
      </c>
      <c r="BA235" s="327">
        <v>1395900</v>
      </c>
      <c r="BB235" s="133">
        <v>0</v>
      </c>
      <c r="BC235" s="326">
        <v>0</v>
      </c>
      <c r="BD235" s="326">
        <v>1499548.0568778119</v>
      </c>
      <c r="BE235" s="327">
        <v>1401171.11</v>
      </c>
      <c r="BF235" s="133">
        <v>1285900</v>
      </c>
      <c r="BG235" s="133">
        <v>1384276.9468778118</v>
      </c>
      <c r="BH235" s="133">
        <v>3272.5223330444724</v>
      </c>
      <c r="BI235" s="133">
        <v>3227.749668131868</v>
      </c>
      <c r="BJ235" s="328">
        <v>1.3871170169933753E-2</v>
      </c>
      <c r="BK235" s="328">
        <v>-3.2868958380632982E-3</v>
      </c>
      <c r="BL235" s="133">
        <v>-4487.7241500584669</v>
      </c>
      <c r="BM235" s="133">
        <v>1495060.3327277533</v>
      </c>
      <c r="BN235" s="133">
        <v>3521.9603374178564</v>
      </c>
      <c r="BO235" s="133" t="s">
        <v>1228</v>
      </c>
      <c r="BP235" s="133">
        <v>3534.4215903729391</v>
      </c>
      <c r="BQ235" s="328">
        <v>7.777829801174807E-3</v>
      </c>
      <c r="BR235" s="133">
        <v>0</v>
      </c>
      <c r="BS235" s="133">
        <v>1495060.3327277533</v>
      </c>
      <c r="BT235" s="133">
        <v>0</v>
      </c>
      <c r="BU235" s="133">
        <v>1495060.3327277533</v>
      </c>
      <c r="BV235" s="133"/>
      <c r="BW235" s="133">
        <v>118031.02094282373</v>
      </c>
      <c r="BX235" s="133">
        <v>10218.300000000003</v>
      </c>
    </row>
    <row r="236" spans="1:76" x14ac:dyDescent="0.25">
      <c r="A236" s="302">
        <v>236</v>
      </c>
      <c r="B236" s="302">
        <v>274</v>
      </c>
      <c r="C236" s="324">
        <v>9352211</v>
      </c>
      <c r="D236" s="324" t="s">
        <v>1324</v>
      </c>
      <c r="E236" s="325">
        <v>1008149</v>
      </c>
      <c r="F236" s="133">
        <v>0</v>
      </c>
      <c r="G236" s="133">
        <v>0</v>
      </c>
      <c r="H236" s="133">
        <v>39600.000000000029</v>
      </c>
      <c r="I236" s="133">
        <v>0</v>
      </c>
      <c r="J236" s="133">
        <v>93229.838709677424</v>
      </c>
      <c r="K236" s="133">
        <v>0</v>
      </c>
      <c r="L236" s="133">
        <v>1399.999999999998</v>
      </c>
      <c r="M236" s="133">
        <v>3360.0000000000036</v>
      </c>
      <c r="N236" s="133">
        <v>32760.000000000029</v>
      </c>
      <c r="O236" s="133">
        <v>81510.000000000015</v>
      </c>
      <c r="P236" s="133">
        <v>4619.9999999999955</v>
      </c>
      <c r="Q236" s="133">
        <v>0</v>
      </c>
      <c r="R236" s="133">
        <v>0</v>
      </c>
      <c r="S236" s="133">
        <v>0</v>
      </c>
      <c r="T236" s="133">
        <v>0</v>
      </c>
      <c r="U236" s="133">
        <v>0</v>
      </c>
      <c r="V236" s="133">
        <v>0</v>
      </c>
      <c r="W236" s="133">
        <v>0</v>
      </c>
      <c r="X236" s="133">
        <v>27436.209677419421</v>
      </c>
      <c r="Y236" s="133">
        <v>0</v>
      </c>
      <c r="Z236" s="133">
        <v>0</v>
      </c>
      <c r="AA236" s="133">
        <v>120232.90722769815</v>
      </c>
      <c r="AB236" s="133">
        <v>0</v>
      </c>
      <c r="AC236" s="133">
        <v>0</v>
      </c>
      <c r="AD236" s="133">
        <v>0</v>
      </c>
      <c r="AE236" s="133">
        <v>110000</v>
      </c>
      <c r="AF236" s="133">
        <v>0</v>
      </c>
      <c r="AG236" s="133">
        <v>0</v>
      </c>
      <c r="AH236" s="133">
        <v>0</v>
      </c>
      <c r="AI236" s="133">
        <v>9416.2999999999993</v>
      </c>
      <c r="AJ236" s="133">
        <v>0</v>
      </c>
      <c r="AK236" s="133">
        <v>0</v>
      </c>
      <c r="AL236" s="133">
        <v>0</v>
      </c>
      <c r="AM236" s="133">
        <v>0</v>
      </c>
      <c r="AN236" s="133">
        <v>0</v>
      </c>
      <c r="AO236" s="133">
        <v>0</v>
      </c>
      <c r="AP236" s="133">
        <v>0</v>
      </c>
      <c r="AQ236" s="133">
        <v>0</v>
      </c>
      <c r="AR236" s="133">
        <v>1008149</v>
      </c>
      <c r="AS236" s="133">
        <v>404148.95561479509</v>
      </c>
      <c r="AT236" s="326">
        <v>119416.3</v>
      </c>
      <c r="AU236" s="133">
        <v>258471.82658253692</v>
      </c>
      <c r="AV236" s="133">
        <v>1531714.255614795</v>
      </c>
      <c r="AW236" s="133">
        <v>1531714.255614795</v>
      </c>
      <c r="AX236" s="133">
        <v>0</v>
      </c>
      <c r="AY236" s="133">
        <v>1522297.955614795</v>
      </c>
      <c r="AZ236" s="327">
        <v>3300</v>
      </c>
      <c r="BA236" s="327">
        <v>1211100</v>
      </c>
      <c r="BB236" s="133">
        <v>0</v>
      </c>
      <c r="BC236" s="326">
        <v>0</v>
      </c>
      <c r="BD236" s="326">
        <v>1531714.255614795</v>
      </c>
      <c r="BE236" s="327">
        <v>1220516.3</v>
      </c>
      <c r="BF236" s="133">
        <v>1101100</v>
      </c>
      <c r="BG236" s="133">
        <v>1412297.955614795</v>
      </c>
      <c r="BH236" s="133">
        <v>3848.2233123018937</v>
      </c>
      <c r="BI236" s="133">
        <v>4273.1681301886792</v>
      </c>
      <c r="BJ236" s="328">
        <v>-9.944490947704003E-2</v>
      </c>
      <c r="BK236" s="328">
        <v>8.4444909477040031E-2</v>
      </c>
      <c r="BL236" s="133">
        <v>132430.95760776164</v>
      </c>
      <c r="BM236" s="133">
        <v>1664145.2132225567</v>
      </c>
      <c r="BN236" s="133">
        <v>4508.7981286718168</v>
      </c>
      <c r="BO236" s="133" t="s">
        <v>1228</v>
      </c>
      <c r="BP236" s="133">
        <v>4534.4556218598273</v>
      </c>
      <c r="BQ236" s="328">
        <v>-2.775761258363485E-2</v>
      </c>
      <c r="BR236" s="133">
        <v>0</v>
      </c>
      <c r="BS236" s="133">
        <v>1664145.2132225567</v>
      </c>
      <c r="BT236" s="133">
        <v>0</v>
      </c>
      <c r="BU236" s="133">
        <v>1664145.2132225567</v>
      </c>
      <c r="BV236" s="133"/>
      <c r="BW236" s="133">
        <v>39859.107015070273</v>
      </c>
      <c r="BX236" s="133">
        <v>8204.8300000000017</v>
      </c>
    </row>
    <row r="237" spans="1:76" x14ac:dyDescent="0.25">
      <c r="A237" s="302">
        <v>237</v>
      </c>
      <c r="B237" s="302">
        <v>303</v>
      </c>
      <c r="C237" s="324">
        <v>9352927</v>
      </c>
      <c r="D237" s="324" t="s">
        <v>296</v>
      </c>
      <c r="E237" s="325">
        <v>895522</v>
      </c>
      <c r="F237" s="133">
        <v>0</v>
      </c>
      <c r="G237" s="133">
        <v>0</v>
      </c>
      <c r="H237" s="133">
        <v>49720.000000000051</v>
      </c>
      <c r="I237" s="133">
        <v>0</v>
      </c>
      <c r="J237" s="133">
        <v>95533.902439024401</v>
      </c>
      <c r="K237" s="133">
        <v>0</v>
      </c>
      <c r="L237" s="133">
        <v>2000.0000000000018</v>
      </c>
      <c r="M237" s="133">
        <v>3359.9999999999986</v>
      </c>
      <c r="N237" s="133">
        <v>43920.000000000022</v>
      </c>
      <c r="O237" s="133">
        <v>51869.999999999942</v>
      </c>
      <c r="P237" s="133">
        <v>839.99999999999943</v>
      </c>
      <c r="Q237" s="133">
        <v>4024.9999999999986</v>
      </c>
      <c r="R237" s="133">
        <v>0</v>
      </c>
      <c r="S237" s="133">
        <v>0</v>
      </c>
      <c r="T237" s="133">
        <v>0</v>
      </c>
      <c r="U237" s="133">
        <v>0</v>
      </c>
      <c r="V237" s="133">
        <v>0</v>
      </c>
      <c r="W237" s="133">
        <v>0</v>
      </c>
      <c r="X237" s="133">
        <v>19820.347222222295</v>
      </c>
      <c r="Y237" s="133">
        <v>0</v>
      </c>
      <c r="Z237" s="133">
        <v>0</v>
      </c>
      <c r="AA237" s="133">
        <v>95281.633433134906</v>
      </c>
      <c r="AB237" s="133">
        <v>0</v>
      </c>
      <c r="AC237" s="133">
        <v>0</v>
      </c>
      <c r="AD237" s="133">
        <v>0</v>
      </c>
      <c r="AE237" s="133">
        <v>110000</v>
      </c>
      <c r="AF237" s="133">
        <v>0</v>
      </c>
      <c r="AG237" s="133">
        <v>0</v>
      </c>
      <c r="AH237" s="133">
        <v>0</v>
      </c>
      <c r="AI237" s="133">
        <v>3621.34</v>
      </c>
      <c r="AJ237" s="133">
        <v>0</v>
      </c>
      <c r="AK237" s="133">
        <v>0</v>
      </c>
      <c r="AL237" s="133">
        <v>0</v>
      </c>
      <c r="AM237" s="133">
        <v>0</v>
      </c>
      <c r="AN237" s="133">
        <v>0</v>
      </c>
      <c r="AO237" s="133">
        <v>0</v>
      </c>
      <c r="AP237" s="133">
        <v>0</v>
      </c>
      <c r="AQ237" s="133">
        <v>0</v>
      </c>
      <c r="AR237" s="133">
        <v>895522</v>
      </c>
      <c r="AS237" s="133">
        <v>366370.88309438166</v>
      </c>
      <c r="AT237" s="326">
        <v>113621.34</v>
      </c>
      <c r="AU237" s="133">
        <v>230915.08465264711</v>
      </c>
      <c r="AV237" s="133">
        <v>1375514.2230943816</v>
      </c>
      <c r="AW237" s="133">
        <v>1375514.2230943819</v>
      </c>
      <c r="AX237" s="133">
        <v>0</v>
      </c>
      <c r="AY237" s="133">
        <v>1371892.8830943815</v>
      </c>
      <c r="AZ237" s="327">
        <v>3300</v>
      </c>
      <c r="BA237" s="327">
        <v>1075800</v>
      </c>
      <c r="BB237" s="133">
        <v>0</v>
      </c>
      <c r="BC237" s="326">
        <v>0</v>
      </c>
      <c r="BD237" s="326">
        <v>1375514.2230943816</v>
      </c>
      <c r="BE237" s="327">
        <v>1079421.3400000001</v>
      </c>
      <c r="BF237" s="133">
        <v>965800.00000000012</v>
      </c>
      <c r="BG237" s="133">
        <v>1261892.8830943815</v>
      </c>
      <c r="BH237" s="133">
        <v>3870.8370647066918</v>
      </c>
      <c r="BI237" s="133">
        <v>4156.809033030303</v>
      </c>
      <c r="BJ237" s="328">
        <v>-6.8796032257257292E-2</v>
      </c>
      <c r="BK237" s="328">
        <v>5.3796032257257292E-2</v>
      </c>
      <c r="BL237" s="133">
        <v>72900.065501979072</v>
      </c>
      <c r="BM237" s="133">
        <v>1448414.2885963607</v>
      </c>
      <c r="BN237" s="133">
        <v>4431.8802104182842</v>
      </c>
      <c r="BO237" s="133" t="s">
        <v>1228</v>
      </c>
      <c r="BP237" s="133">
        <v>4442.9886153262596</v>
      </c>
      <c r="BQ237" s="328">
        <v>-1.21488158151839E-2</v>
      </c>
      <c r="BR237" s="133">
        <v>0</v>
      </c>
      <c r="BS237" s="133">
        <v>1448414.2885963607</v>
      </c>
      <c r="BT237" s="133">
        <v>0</v>
      </c>
      <c r="BU237" s="133">
        <v>1448414.2885963607</v>
      </c>
      <c r="BV237" s="133"/>
      <c r="BW237" s="133">
        <v>0</v>
      </c>
      <c r="BX237" s="133">
        <v>0</v>
      </c>
    </row>
    <row r="238" spans="1:76" x14ac:dyDescent="0.25">
      <c r="A238" s="302">
        <v>238</v>
      </c>
      <c r="B238" s="302">
        <v>404</v>
      </c>
      <c r="C238" s="324">
        <v>9353002</v>
      </c>
      <c r="D238" s="324" t="s">
        <v>1325</v>
      </c>
      <c r="E238" s="325">
        <v>189543</v>
      </c>
      <c r="F238" s="133">
        <v>0</v>
      </c>
      <c r="G238" s="133">
        <v>0</v>
      </c>
      <c r="H238" s="133">
        <v>2199.9999999999991</v>
      </c>
      <c r="I238" s="133">
        <v>0</v>
      </c>
      <c r="J238" s="133">
        <v>3157.6271186440677</v>
      </c>
      <c r="K238" s="133">
        <v>0</v>
      </c>
      <c r="L238" s="133">
        <v>0</v>
      </c>
      <c r="M238" s="133">
        <v>0</v>
      </c>
      <c r="N238" s="133">
        <v>0</v>
      </c>
      <c r="O238" s="133">
        <v>0</v>
      </c>
      <c r="P238" s="133">
        <v>0</v>
      </c>
      <c r="Q238" s="133">
        <v>0</v>
      </c>
      <c r="R238" s="133">
        <v>0</v>
      </c>
      <c r="S238" s="133">
        <v>0</v>
      </c>
      <c r="T238" s="133">
        <v>0</v>
      </c>
      <c r="U238" s="133">
        <v>0</v>
      </c>
      <c r="V238" s="133">
        <v>0</v>
      </c>
      <c r="W238" s="133">
        <v>0</v>
      </c>
      <c r="X238" s="133">
        <v>623.42105263157873</v>
      </c>
      <c r="Y238" s="133">
        <v>0</v>
      </c>
      <c r="Z238" s="133">
        <v>0</v>
      </c>
      <c r="AA238" s="133">
        <v>19759.784210526315</v>
      </c>
      <c r="AB238" s="133">
        <v>0</v>
      </c>
      <c r="AC238" s="133">
        <v>0</v>
      </c>
      <c r="AD238" s="133">
        <v>0</v>
      </c>
      <c r="AE238" s="133">
        <v>110000</v>
      </c>
      <c r="AF238" s="133">
        <v>0</v>
      </c>
      <c r="AG238" s="133">
        <v>0</v>
      </c>
      <c r="AH238" s="133">
        <v>0</v>
      </c>
      <c r="AI238" s="133">
        <v>757.64</v>
      </c>
      <c r="AJ238" s="133">
        <v>0</v>
      </c>
      <c r="AK238" s="133">
        <v>0</v>
      </c>
      <c r="AL238" s="133">
        <v>0</v>
      </c>
      <c r="AM238" s="133">
        <v>0</v>
      </c>
      <c r="AN238" s="133">
        <v>0</v>
      </c>
      <c r="AO238" s="133">
        <v>0</v>
      </c>
      <c r="AP238" s="133">
        <v>0</v>
      </c>
      <c r="AQ238" s="133">
        <v>0</v>
      </c>
      <c r="AR238" s="133">
        <v>189543</v>
      </c>
      <c r="AS238" s="133">
        <v>25740.83238180196</v>
      </c>
      <c r="AT238" s="326">
        <v>110757.64</v>
      </c>
      <c r="AU238" s="133">
        <v>32437.597769848348</v>
      </c>
      <c r="AV238" s="133">
        <v>326041.47238180198</v>
      </c>
      <c r="AW238" s="133">
        <v>326041.47238180198</v>
      </c>
      <c r="AX238" s="133">
        <v>0</v>
      </c>
      <c r="AY238" s="133">
        <v>325283.83238180197</v>
      </c>
      <c r="AZ238" s="327">
        <v>3300</v>
      </c>
      <c r="BA238" s="327">
        <v>227700</v>
      </c>
      <c r="BB238" s="133">
        <v>0</v>
      </c>
      <c r="BC238" s="326">
        <v>0</v>
      </c>
      <c r="BD238" s="326">
        <v>326041.47238180198</v>
      </c>
      <c r="BE238" s="327">
        <v>228457.64</v>
      </c>
      <c r="BF238" s="133">
        <v>117700.00000000001</v>
      </c>
      <c r="BG238" s="133">
        <v>215283.83238180197</v>
      </c>
      <c r="BH238" s="133">
        <v>3120.0555417652458</v>
      </c>
      <c r="BI238" s="133">
        <v>3024.0796476190471</v>
      </c>
      <c r="BJ238" s="328">
        <v>3.1737224322700472E-2</v>
      </c>
      <c r="BK238" s="328">
        <v>-7.5204145908379164E-3</v>
      </c>
      <c r="BL238" s="133">
        <v>-1569.2209567009083</v>
      </c>
      <c r="BM238" s="133">
        <v>324472.25142510107</v>
      </c>
      <c r="BN238" s="133">
        <v>4691.5161076101604</v>
      </c>
      <c r="BO238" s="133" t="s">
        <v>1228</v>
      </c>
      <c r="BP238" s="133">
        <v>4702.4963974652328</v>
      </c>
      <c r="BQ238" s="328">
        <v>-2.3719731933610988E-2</v>
      </c>
      <c r="BR238" s="133">
        <v>0</v>
      </c>
      <c r="BS238" s="133">
        <v>324472.25142510107</v>
      </c>
      <c r="BT238" s="133">
        <v>0</v>
      </c>
      <c r="BU238" s="133">
        <v>324472.25142510107</v>
      </c>
      <c r="BV238" s="133"/>
      <c r="BW238" s="133">
        <v>1218.1600000002363</v>
      </c>
      <c r="BX238" s="133">
        <v>-1218.4900000000052</v>
      </c>
    </row>
    <row r="239" spans="1:76" x14ac:dyDescent="0.25">
      <c r="A239" s="302">
        <v>239</v>
      </c>
      <c r="B239" s="302">
        <v>441</v>
      </c>
      <c r="C239" s="324">
        <v>9353025</v>
      </c>
      <c r="D239" s="324" t="s">
        <v>524</v>
      </c>
      <c r="E239" s="325">
        <v>568629</v>
      </c>
      <c r="F239" s="133">
        <v>0</v>
      </c>
      <c r="G239" s="133">
        <v>0</v>
      </c>
      <c r="H239" s="133">
        <v>1759.9999999999961</v>
      </c>
      <c r="I239" s="133">
        <v>0</v>
      </c>
      <c r="J239" s="133">
        <v>3912.3000000000006</v>
      </c>
      <c r="K239" s="133">
        <v>0</v>
      </c>
      <c r="L239" s="133">
        <v>401.94174757281553</v>
      </c>
      <c r="M239" s="133">
        <v>0</v>
      </c>
      <c r="N239" s="133">
        <v>0</v>
      </c>
      <c r="O239" s="133">
        <v>0</v>
      </c>
      <c r="P239" s="133">
        <v>0</v>
      </c>
      <c r="Q239" s="133">
        <v>0</v>
      </c>
      <c r="R239" s="133">
        <v>0</v>
      </c>
      <c r="S239" s="133">
        <v>0</v>
      </c>
      <c r="T239" s="133">
        <v>0</v>
      </c>
      <c r="U239" s="133">
        <v>0</v>
      </c>
      <c r="V239" s="133">
        <v>0</v>
      </c>
      <c r="W239" s="133">
        <v>0</v>
      </c>
      <c r="X239" s="133">
        <v>0</v>
      </c>
      <c r="Y239" s="133">
        <v>0</v>
      </c>
      <c r="Z239" s="133">
        <v>0</v>
      </c>
      <c r="AA239" s="133">
        <v>43298.098375893802</v>
      </c>
      <c r="AB239" s="133">
        <v>0</v>
      </c>
      <c r="AC239" s="133">
        <v>0</v>
      </c>
      <c r="AD239" s="133">
        <v>0</v>
      </c>
      <c r="AE239" s="133">
        <v>110000</v>
      </c>
      <c r="AF239" s="133">
        <v>0</v>
      </c>
      <c r="AG239" s="133">
        <v>0</v>
      </c>
      <c r="AH239" s="133">
        <v>0</v>
      </c>
      <c r="AI239" s="133">
        <v>2352.9499999999998</v>
      </c>
      <c r="AJ239" s="133">
        <v>0</v>
      </c>
      <c r="AK239" s="133">
        <v>0</v>
      </c>
      <c r="AL239" s="133">
        <v>0</v>
      </c>
      <c r="AM239" s="133">
        <v>0</v>
      </c>
      <c r="AN239" s="133">
        <v>0</v>
      </c>
      <c r="AO239" s="133">
        <v>0</v>
      </c>
      <c r="AP239" s="133">
        <v>0</v>
      </c>
      <c r="AQ239" s="133">
        <v>0</v>
      </c>
      <c r="AR239" s="133">
        <v>568629</v>
      </c>
      <c r="AS239" s="133">
        <v>49372.340123466616</v>
      </c>
      <c r="AT239" s="326">
        <v>112352.95</v>
      </c>
      <c r="AU239" s="133">
        <v>56334.219249680209</v>
      </c>
      <c r="AV239" s="133">
        <v>730354.29012346652</v>
      </c>
      <c r="AW239" s="133">
        <v>730354.29012346664</v>
      </c>
      <c r="AX239" s="133">
        <v>0</v>
      </c>
      <c r="AY239" s="133">
        <v>728001.34012346657</v>
      </c>
      <c r="AZ239" s="327">
        <v>3300</v>
      </c>
      <c r="BA239" s="327">
        <v>683100</v>
      </c>
      <c r="BB239" s="133">
        <v>0</v>
      </c>
      <c r="BC239" s="326">
        <v>0</v>
      </c>
      <c r="BD239" s="326">
        <v>730354.29012346652</v>
      </c>
      <c r="BE239" s="327">
        <v>685452.95</v>
      </c>
      <c r="BF239" s="133">
        <v>573100</v>
      </c>
      <c r="BG239" s="133">
        <v>618001.34012346657</v>
      </c>
      <c r="BH239" s="133">
        <v>2985.5137204032203</v>
      </c>
      <c r="BI239" s="133">
        <v>2925.1958487309644</v>
      </c>
      <c r="BJ239" s="328">
        <v>2.0620113931319708E-2</v>
      </c>
      <c r="BK239" s="328">
        <v>-4.8861174530288E-3</v>
      </c>
      <c r="BL239" s="133">
        <v>-2958.6200514324341</v>
      </c>
      <c r="BM239" s="133">
        <v>727395.67007203412</v>
      </c>
      <c r="BN239" s="133">
        <v>3502.6218360967832</v>
      </c>
      <c r="BO239" s="133" t="s">
        <v>1228</v>
      </c>
      <c r="BP239" s="133">
        <v>3513.9887443093435</v>
      </c>
      <c r="BQ239" s="328">
        <v>-2.788968981750406E-3</v>
      </c>
      <c r="BR239" s="133">
        <v>0</v>
      </c>
      <c r="BS239" s="133">
        <v>727395.67007203412</v>
      </c>
      <c r="BT239" s="133">
        <v>0</v>
      </c>
      <c r="BU239" s="133">
        <v>727395.67007203412</v>
      </c>
      <c r="BV239" s="133"/>
      <c r="BW239" s="133">
        <v>-10974.710000000001</v>
      </c>
      <c r="BX239" s="133">
        <v>10974</v>
      </c>
    </row>
    <row r="240" spans="1:76" x14ac:dyDescent="0.25">
      <c r="A240" s="302">
        <v>240</v>
      </c>
      <c r="B240" s="302">
        <v>492</v>
      </c>
      <c r="C240" s="324">
        <v>9353054</v>
      </c>
      <c r="D240" s="324" t="s">
        <v>1326</v>
      </c>
      <c r="E240" s="325">
        <v>337881</v>
      </c>
      <c r="F240" s="133">
        <v>0</v>
      </c>
      <c r="G240" s="133">
        <v>0</v>
      </c>
      <c r="H240" s="133">
        <v>5719.9999999999945</v>
      </c>
      <c r="I240" s="133">
        <v>0</v>
      </c>
      <c r="J240" s="133">
        <v>10973.739130434782</v>
      </c>
      <c r="K240" s="133">
        <v>0</v>
      </c>
      <c r="L240" s="133">
        <v>0</v>
      </c>
      <c r="M240" s="133">
        <v>0</v>
      </c>
      <c r="N240" s="133">
        <v>0</v>
      </c>
      <c r="O240" s="133">
        <v>0</v>
      </c>
      <c r="P240" s="133">
        <v>0</v>
      </c>
      <c r="Q240" s="133">
        <v>0</v>
      </c>
      <c r="R240" s="133">
        <v>0</v>
      </c>
      <c r="S240" s="133">
        <v>0</v>
      </c>
      <c r="T240" s="133">
        <v>0</v>
      </c>
      <c r="U240" s="133">
        <v>0</v>
      </c>
      <c r="V240" s="133">
        <v>0</v>
      </c>
      <c r="W240" s="133">
        <v>0</v>
      </c>
      <c r="X240" s="133">
        <v>0</v>
      </c>
      <c r="Y240" s="133">
        <v>0</v>
      </c>
      <c r="Z240" s="133">
        <v>0</v>
      </c>
      <c r="AA240" s="133">
        <v>32923.065490654219</v>
      </c>
      <c r="AB240" s="133">
        <v>0</v>
      </c>
      <c r="AC240" s="133">
        <v>0</v>
      </c>
      <c r="AD240" s="133">
        <v>0</v>
      </c>
      <c r="AE240" s="133">
        <v>110000</v>
      </c>
      <c r="AF240" s="133">
        <v>4472.6301735647512</v>
      </c>
      <c r="AG240" s="133">
        <v>0</v>
      </c>
      <c r="AH240" s="133">
        <v>0</v>
      </c>
      <c r="AI240" s="133">
        <v>2637.55</v>
      </c>
      <c r="AJ240" s="133">
        <v>0</v>
      </c>
      <c r="AK240" s="133">
        <v>0</v>
      </c>
      <c r="AL240" s="133">
        <v>0</v>
      </c>
      <c r="AM240" s="133">
        <v>0</v>
      </c>
      <c r="AN240" s="133">
        <v>0</v>
      </c>
      <c r="AO240" s="133">
        <v>0</v>
      </c>
      <c r="AP240" s="133">
        <v>0</v>
      </c>
      <c r="AQ240" s="133">
        <v>0</v>
      </c>
      <c r="AR240" s="133">
        <v>337881</v>
      </c>
      <c r="AS240" s="133">
        <v>49616.804621088995</v>
      </c>
      <c r="AT240" s="326">
        <v>117110.18017356476</v>
      </c>
      <c r="AU240" s="133">
        <v>51268.935055871611</v>
      </c>
      <c r="AV240" s="133">
        <v>504607.98479465378</v>
      </c>
      <c r="AW240" s="133">
        <v>504607.98479465372</v>
      </c>
      <c r="AX240" s="133">
        <v>0</v>
      </c>
      <c r="AY240" s="133">
        <v>501970.43479465379</v>
      </c>
      <c r="AZ240" s="327">
        <v>3300</v>
      </c>
      <c r="BA240" s="327">
        <v>405900</v>
      </c>
      <c r="BB240" s="133">
        <v>0</v>
      </c>
      <c r="BC240" s="326">
        <v>0</v>
      </c>
      <c r="BD240" s="326">
        <v>504607.98479465378</v>
      </c>
      <c r="BE240" s="327">
        <v>408537.55</v>
      </c>
      <c r="BF240" s="133">
        <v>291427.36982643523</v>
      </c>
      <c r="BG240" s="133">
        <v>387497.80462108902</v>
      </c>
      <c r="BH240" s="133">
        <v>3150.3886554560081</v>
      </c>
      <c r="BI240" s="133">
        <v>3136.6322121917538</v>
      </c>
      <c r="BJ240" s="328">
        <v>4.385736781884894E-3</v>
      </c>
      <c r="BK240" s="328">
        <v>-1.0392389249513061E-3</v>
      </c>
      <c r="BL240" s="133">
        <v>-400.94436544439282</v>
      </c>
      <c r="BM240" s="133">
        <v>504207.04042920936</v>
      </c>
      <c r="BN240" s="133">
        <v>4077.800735196824</v>
      </c>
      <c r="BO240" s="133" t="s">
        <v>1228</v>
      </c>
      <c r="BP240" s="133">
        <v>4099.2442311317836</v>
      </c>
      <c r="BQ240" s="328">
        <v>-2.6121139775660884E-2</v>
      </c>
      <c r="BR240" s="133">
        <v>0</v>
      </c>
      <c r="BS240" s="133">
        <v>504207.04042920936</v>
      </c>
      <c r="BT240" s="133">
        <v>0</v>
      </c>
      <c r="BU240" s="133">
        <v>504207.04042920936</v>
      </c>
      <c r="BV240" s="133"/>
      <c r="BW240" s="133">
        <v>-19972.5</v>
      </c>
      <c r="BX240" s="133">
        <v>19972.87</v>
      </c>
    </row>
    <row r="241" spans="1:76" x14ac:dyDescent="0.25">
      <c r="A241" s="302">
        <v>241</v>
      </c>
      <c r="B241" s="302">
        <v>514</v>
      </c>
      <c r="C241" s="324">
        <v>9353062</v>
      </c>
      <c r="D241" s="324" t="s">
        <v>1327</v>
      </c>
      <c r="E241" s="325">
        <v>557641</v>
      </c>
      <c r="F241" s="133">
        <v>0</v>
      </c>
      <c r="G241" s="133">
        <v>0</v>
      </c>
      <c r="H241" s="133">
        <v>6159.9999999999982</v>
      </c>
      <c r="I241" s="133">
        <v>0</v>
      </c>
      <c r="J241" s="133">
        <v>8262.8140703517583</v>
      </c>
      <c r="K241" s="133">
        <v>0</v>
      </c>
      <c r="L241" s="133">
        <v>0</v>
      </c>
      <c r="M241" s="133">
        <v>0</v>
      </c>
      <c r="N241" s="133">
        <v>0</v>
      </c>
      <c r="O241" s="133">
        <v>0</v>
      </c>
      <c r="P241" s="133">
        <v>0</v>
      </c>
      <c r="Q241" s="133">
        <v>0</v>
      </c>
      <c r="R241" s="133">
        <v>0</v>
      </c>
      <c r="S241" s="133">
        <v>0</v>
      </c>
      <c r="T241" s="133">
        <v>0</v>
      </c>
      <c r="U241" s="133">
        <v>0</v>
      </c>
      <c r="V241" s="133">
        <v>0</v>
      </c>
      <c r="W241" s="133">
        <v>0</v>
      </c>
      <c r="X241" s="133">
        <v>0</v>
      </c>
      <c r="Y241" s="133">
        <v>0</v>
      </c>
      <c r="Z241" s="133">
        <v>0</v>
      </c>
      <c r="AA241" s="133">
        <v>43461.133372881297</v>
      </c>
      <c r="AB241" s="133">
        <v>0</v>
      </c>
      <c r="AC241" s="133">
        <v>0</v>
      </c>
      <c r="AD241" s="133">
        <v>0</v>
      </c>
      <c r="AE241" s="133">
        <v>110000</v>
      </c>
      <c r="AF241" s="133">
        <v>0</v>
      </c>
      <c r="AG241" s="133">
        <v>0</v>
      </c>
      <c r="AH241" s="133">
        <v>0</v>
      </c>
      <c r="AI241" s="133">
        <v>2939.88</v>
      </c>
      <c r="AJ241" s="133">
        <v>0</v>
      </c>
      <c r="AK241" s="133">
        <v>0</v>
      </c>
      <c r="AL241" s="133">
        <v>0</v>
      </c>
      <c r="AM241" s="133">
        <v>0</v>
      </c>
      <c r="AN241" s="133">
        <v>0</v>
      </c>
      <c r="AO241" s="133">
        <v>0</v>
      </c>
      <c r="AP241" s="133">
        <v>0</v>
      </c>
      <c r="AQ241" s="133">
        <v>0</v>
      </c>
      <c r="AR241" s="133">
        <v>557641</v>
      </c>
      <c r="AS241" s="133">
        <v>57883.947443233053</v>
      </c>
      <c r="AT241" s="326">
        <v>112939.88</v>
      </c>
      <c r="AU241" s="133">
        <v>60671.540408057175</v>
      </c>
      <c r="AV241" s="133">
        <v>728464.82744323311</v>
      </c>
      <c r="AW241" s="133">
        <v>728464.82744323311</v>
      </c>
      <c r="AX241" s="133">
        <v>0</v>
      </c>
      <c r="AY241" s="133">
        <v>725524.9474432331</v>
      </c>
      <c r="AZ241" s="327">
        <v>3300</v>
      </c>
      <c r="BA241" s="327">
        <v>669900</v>
      </c>
      <c r="BB241" s="133">
        <v>0</v>
      </c>
      <c r="BC241" s="326">
        <v>0</v>
      </c>
      <c r="BD241" s="326">
        <v>728464.82744323311</v>
      </c>
      <c r="BE241" s="327">
        <v>672839.88</v>
      </c>
      <c r="BF241" s="133">
        <v>559900</v>
      </c>
      <c r="BG241" s="133">
        <v>615524.9474432331</v>
      </c>
      <c r="BH241" s="133">
        <v>3032.1425982425276</v>
      </c>
      <c r="BI241" s="133">
        <v>2932.7126826530612</v>
      </c>
      <c r="BJ241" s="328">
        <v>3.3903735670252476E-2</v>
      </c>
      <c r="BK241" s="328">
        <v>-8.0337885199402229E-3</v>
      </c>
      <c r="BL241" s="133">
        <v>-4782.8410768827953</v>
      </c>
      <c r="BM241" s="133">
        <v>723681.98636635032</v>
      </c>
      <c r="BN241" s="133">
        <v>3550.4537259426124</v>
      </c>
      <c r="BO241" s="133" t="s">
        <v>1228</v>
      </c>
      <c r="BP241" s="133">
        <v>3564.9358934302973</v>
      </c>
      <c r="BQ241" s="328">
        <v>5.377051423789192E-3</v>
      </c>
      <c r="BR241" s="133">
        <v>0</v>
      </c>
      <c r="BS241" s="133">
        <v>723681.98636635032</v>
      </c>
      <c r="BT241" s="133">
        <v>0</v>
      </c>
      <c r="BU241" s="133">
        <v>723681.98636635032</v>
      </c>
      <c r="BV241" s="133"/>
      <c r="BW241" s="133">
        <v>-9564.69</v>
      </c>
      <c r="BX241" s="133">
        <v>9565.2000000000007</v>
      </c>
    </row>
    <row r="242" spans="1:76" x14ac:dyDescent="0.25">
      <c r="A242" s="302">
        <v>242</v>
      </c>
      <c r="B242" s="302">
        <v>80</v>
      </c>
      <c r="C242" s="324">
        <v>9353096</v>
      </c>
      <c r="D242" s="324" t="s">
        <v>1328</v>
      </c>
      <c r="E242" s="325">
        <v>491713</v>
      </c>
      <c r="F242" s="133">
        <v>0</v>
      </c>
      <c r="G242" s="133">
        <v>0</v>
      </c>
      <c r="H242" s="133">
        <v>1760</v>
      </c>
      <c r="I242" s="133">
        <v>0</v>
      </c>
      <c r="J242" s="133">
        <v>5400</v>
      </c>
      <c r="K242" s="133">
        <v>0</v>
      </c>
      <c r="L242" s="133">
        <v>200</v>
      </c>
      <c r="M242" s="133">
        <v>0</v>
      </c>
      <c r="N242" s="133">
        <v>720</v>
      </c>
      <c r="O242" s="133">
        <v>0</v>
      </c>
      <c r="P242" s="133">
        <v>0</v>
      </c>
      <c r="Q242" s="133">
        <v>0</v>
      </c>
      <c r="R242" s="133">
        <v>0</v>
      </c>
      <c r="S242" s="133">
        <v>0</v>
      </c>
      <c r="T242" s="133">
        <v>0</v>
      </c>
      <c r="U242" s="133">
        <v>0</v>
      </c>
      <c r="V242" s="133">
        <v>0</v>
      </c>
      <c r="W242" s="133">
        <v>0</v>
      </c>
      <c r="X242" s="133">
        <v>1212.9605263157889</v>
      </c>
      <c r="Y242" s="133">
        <v>0</v>
      </c>
      <c r="Z242" s="133">
        <v>0</v>
      </c>
      <c r="AA242" s="133">
        <v>27509.303214545453</v>
      </c>
      <c r="AB242" s="133">
        <v>0</v>
      </c>
      <c r="AC242" s="133">
        <v>0</v>
      </c>
      <c r="AD242" s="133">
        <v>0</v>
      </c>
      <c r="AE242" s="133">
        <v>110000</v>
      </c>
      <c r="AF242" s="133">
        <v>0</v>
      </c>
      <c r="AG242" s="133">
        <v>0</v>
      </c>
      <c r="AH242" s="133">
        <v>0</v>
      </c>
      <c r="AI242" s="133">
        <v>15120</v>
      </c>
      <c r="AJ242" s="133">
        <v>0</v>
      </c>
      <c r="AK242" s="133">
        <v>0</v>
      </c>
      <c r="AL242" s="133">
        <v>0</v>
      </c>
      <c r="AM242" s="133">
        <v>0</v>
      </c>
      <c r="AN242" s="133">
        <v>0</v>
      </c>
      <c r="AO242" s="133">
        <v>0</v>
      </c>
      <c r="AP242" s="133">
        <v>0</v>
      </c>
      <c r="AQ242" s="133">
        <v>0</v>
      </c>
      <c r="AR242" s="133">
        <v>491713</v>
      </c>
      <c r="AS242" s="133">
        <v>36802.263740861243</v>
      </c>
      <c r="AT242" s="326">
        <v>125120</v>
      </c>
      <c r="AU242" s="133">
        <v>41548.303214545449</v>
      </c>
      <c r="AV242" s="133">
        <v>653635.26374086121</v>
      </c>
      <c r="AW242" s="133">
        <v>653635.26374086121</v>
      </c>
      <c r="AX242" s="133">
        <v>0</v>
      </c>
      <c r="AY242" s="133">
        <v>638515.26374086121</v>
      </c>
      <c r="AZ242" s="327">
        <v>3300</v>
      </c>
      <c r="BA242" s="327">
        <v>590700</v>
      </c>
      <c r="BB242" s="133">
        <v>0</v>
      </c>
      <c r="BC242" s="326">
        <v>0</v>
      </c>
      <c r="BD242" s="326">
        <v>653635.26374086121</v>
      </c>
      <c r="BE242" s="327">
        <v>605820</v>
      </c>
      <c r="BF242" s="133">
        <v>480700</v>
      </c>
      <c r="BG242" s="133">
        <v>528515.26374086121</v>
      </c>
      <c r="BH242" s="133">
        <v>2952.599238775761</v>
      </c>
      <c r="BI242" s="133">
        <v>2905.8669387283235</v>
      </c>
      <c r="BJ242" s="328">
        <v>1.6082050910386392E-2</v>
      </c>
      <c r="BK242" s="328">
        <v>-3.8107834852640671E-3</v>
      </c>
      <c r="BL242" s="133">
        <v>-1982.1797235460535</v>
      </c>
      <c r="BM242" s="133">
        <v>651653.08401731518</v>
      </c>
      <c r="BN242" s="133">
        <v>3556.050748700085</v>
      </c>
      <c r="BO242" s="133" t="s">
        <v>1228</v>
      </c>
      <c r="BP242" s="133">
        <v>3640.5200224431014</v>
      </c>
      <c r="BQ242" s="328">
        <v>8.0028098785456248E-3</v>
      </c>
      <c r="BR242" s="133">
        <v>0</v>
      </c>
      <c r="BS242" s="133">
        <v>651653.08401731518</v>
      </c>
      <c r="BT242" s="133">
        <v>0</v>
      </c>
      <c r="BU242" s="133">
        <v>651653.08401731518</v>
      </c>
      <c r="BV242" s="133"/>
      <c r="BW242" s="133">
        <v>21607.373735989444</v>
      </c>
      <c r="BX242" s="133">
        <v>6558.68</v>
      </c>
    </row>
    <row r="243" spans="1:76" x14ac:dyDescent="0.25">
      <c r="A243" s="302">
        <v>243</v>
      </c>
      <c r="B243" s="302">
        <v>316</v>
      </c>
      <c r="C243" s="324">
        <v>9353097</v>
      </c>
      <c r="D243" s="324" t="s">
        <v>521</v>
      </c>
      <c r="E243" s="325">
        <v>260965</v>
      </c>
      <c r="F243" s="133">
        <v>0</v>
      </c>
      <c r="G243" s="133">
        <v>0</v>
      </c>
      <c r="H243" s="133">
        <v>880.00000000000136</v>
      </c>
      <c r="I243" s="133">
        <v>0</v>
      </c>
      <c r="J243" s="133">
        <v>4187.7551020408164</v>
      </c>
      <c r="K243" s="133">
        <v>0</v>
      </c>
      <c r="L243" s="133">
        <v>1800.0000000000007</v>
      </c>
      <c r="M243" s="133">
        <v>4319.9999999999927</v>
      </c>
      <c r="N243" s="133">
        <v>0</v>
      </c>
      <c r="O243" s="133">
        <v>390.00000000000063</v>
      </c>
      <c r="P243" s="133">
        <v>0</v>
      </c>
      <c r="Q243" s="133">
        <v>0</v>
      </c>
      <c r="R243" s="133">
        <v>0</v>
      </c>
      <c r="S243" s="133">
        <v>0</v>
      </c>
      <c r="T243" s="133">
        <v>0</v>
      </c>
      <c r="U243" s="133">
        <v>0</v>
      </c>
      <c r="V243" s="133">
        <v>0</v>
      </c>
      <c r="W243" s="133">
        <v>0</v>
      </c>
      <c r="X243" s="133">
        <v>596.64634146341405</v>
      </c>
      <c r="Y243" s="133">
        <v>0</v>
      </c>
      <c r="Z243" s="133">
        <v>0</v>
      </c>
      <c r="AA243" s="133">
        <v>8360.2700412482191</v>
      </c>
      <c r="AB243" s="133">
        <v>0</v>
      </c>
      <c r="AC243" s="133">
        <v>0</v>
      </c>
      <c r="AD243" s="133">
        <v>0</v>
      </c>
      <c r="AE243" s="133">
        <v>110000</v>
      </c>
      <c r="AF243" s="133">
        <v>0</v>
      </c>
      <c r="AG243" s="133">
        <v>0</v>
      </c>
      <c r="AH243" s="133">
        <v>0</v>
      </c>
      <c r="AI243" s="133">
        <v>1562.59</v>
      </c>
      <c r="AJ243" s="133">
        <v>0</v>
      </c>
      <c r="AK243" s="133">
        <v>0</v>
      </c>
      <c r="AL243" s="133">
        <v>0</v>
      </c>
      <c r="AM243" s="133">
        <v>0</v>
      </c>
      <c r="AN243" s="133">
        <v>0</v>
      </c>
      <c r="AO243" s="133">
        <v>0</v>
      </c>
      <c r="AP243" s="133">
        <v>0</v>
      </c>
      <c r="AQ243" s="133">
        <v>0</v>
      </c>
      <c r="AR243" s="133">
        <v>260965</v>
      </c>
      <c r="AS243" s="133">
        <v>20534.671484752442</v>
      </c>
      <c r="AT243" s="326">
        <v>111562.59</v>
      </c>
      <c r="AU243" s="133">
        <v>24148.147592268622</v>
      </c>
      <c r="AV243" s="133">
        <v>393062.26148475241</v>
      </c>
      <c r="AW243" s="133">
        <v>393062.26148475253</v>
      </c>
      <c r="AX243" s="133">
        <v>0</v>
      </c>
      <c r="AY243" s="133">
        <v>391499.67148475238</v>
      </c>
      <c r="AZ243" s="327">
        <v>3300</v>
      </c>
      <c r="BA243" s="327">
        <v>313500</v>
      </c>
      <c r="BB243" s="133">
        <v>0</v>
      </c>
      <c r="BC243" s="326">
        <v>0</v>
      </c>
      <c r="BD243" s="326">
        <v>393062.26148475241</v>
      </c>
      <c r="BE243" s="327">
        <v>315062.59000000003</v>
      </c>
      <c r="BF243" s="133">
        <v>203500.00000000003</v>
      </c>
      <c r="BG243" s="133">
        <v>281499.67148475238</v>
      </c>
      <c r="BH243" s="133">
        <v>2963.1544366816042</v>
      </c>
      <c r="BI243" s="133">
        <v>3160.306831632653</v>
      </c>
      <c r="BJ243" s="328">
        <v>-6.238394100777786E-2</v>
      </c>
      <c r="BK243" s="328">
        <v>4.7383941007777861E-2</v>
      </c>
      <c r="BL243" s="133">
        <v>14226.040285273104</v>
      </c>
      <c r="BM243" s="133">
        <v>407288.30177002551</v>
      </c>
      <c r="BN243" s="133">
        <v>4270.7969660002682</v>
      </c>
      <c r="BO243" s="133" t="s">
        <v>1228</v>
      </c>
      <c r="BP243" s="133">
        <v>4287.245281789742</v>
      </c>
      <c r="BQ243" s="328">
        <v>-1.3476318224319161E-2</v>
      </c>
      <c r="BR243" s="133">
        <v>0</v>
      </c>
      <c r="BS243" s="133">
        <v>407288.30177002551</v>
      </c>
      <c r="BT243" s="133">
        <v>0</v>
      </c>
      <c r="BU243" s="133">
        <v>407288.30177002551</v>
      </c>
      <c r="BV243" s="133"/>
      <c r="BW243" s="133">
        <v>-8344.7200000000012</v>
      </c>
      <c r="BX243" s="133">
        <v>8344.92</v>
      </c>
    </row>
    <row r="244" spans="1:76" x14ac:dyDescent="0.25">
      <c r="A244" s="302">
        <v>244</v>
      </c>
      <c r="B244" s="302">
        <v>489</v>
      </c>
      <c r="C244" s="324">
        <v>9353098</v>
      </c>
      <c r="D244" s="324" t="s">
        <v>1329</v>
      </c>
      <c r="E244" s="325">
        <v>222507</v>
      </c>
      <c r="F244" s="133">
        <v>0</v>
      </c>
      <c r="G244" s="133">
        <v>0</v>
      </c>
      <c r="H244" s="133">
        <v>880.00000000000136</v>
      </c>
      <c r="I244" s="133">
        <v>0</v>
      </c>
      <c r="J244" s="133">
        <v>5875.5223880597014</v>
      </c>
      <c r="K244" s="133">
        <v>0</v>
      </c>
      <c r="L244" s="133">
        <v>200.00000000000031</v>
      </c>
      <c r="M244" s="133">
        <v>480.00000000000074</v>
      </c>
      <c r="N244" s="133">
        <v>720.00000000000114</v>
      </c>
      <c r="O244" s="133">
        <v>0</v>
      </c>
      <c r="P244" s="133">
        <v>0</v>
      </c>
      <c r="Q244" s="133">
        <v>0</v>
      </c>
      <c r="R244" s="133">
        <v>0</v>
      </c>
      <c r="S244" s="133">
        <v>0</v>
      </c>
      <c r="T244" s="133">
        <v>0</v>
      </c>
      <c r="U244" s="133">
        <v>0</v>
      </c>
      <c r="V244" s="133">
        <v>0</v>
      </c>
      <c r="W244" s="133">
        <v>0</v>
      </c>
      <c r="X244" s="133">
        <v>0</v>
      </c>
      <c r="Y244" s="133">
        <v>0</v>
      </c>
      <c r="Z244" s="133">
        <v>0</v>
      </c>
      <c r="AA244" s="133">
        <v>19637.099999999995</v>
      </c>
      <c r="AB244" s="133">
        <v>0</v>
      </c>
      <c r="AC244" s="133">
        <v>0</v>
      </c>
      <c r="AD244" s="133">
        <v>0</v>
      </c>
      <c r="AE244" s="133">
        <v>110000</v>
      </c>
      <c r="AF244" s="133">
        <v>0</v>
      </c>
      <c r="AG244" s="133">
        <v>0</v>
      </c>
      <c r="AH244" s="133">
        <v>0</v>
      </c>
      <c r="AI244" s="133">
        <v>1774.81</v>
      </c>
      <c r="AJ244" s="133">
        <v>0</v>
      </c>
      <c r="AK244" s="133">
        <v>0</v>
      </c>
      <c r="AL244" s="133">
        <v>0</v>
      </c>
      <c r="AM244" s="133">
        <v>0</v>
      </c>
      <c r="AN244" s="133">
        <v>0</v>
      </c>
      <c r="AO244" s="133">
        <v>0</v>
      </c>
      <c r="AP244" s="133">
        <v>0</v>
      </c>
      <c r="AQ244" s="133">
        <v>0</v>
      </c>
      <c r="AR244" s="133">
        <v>222507</v>
      </c>
      <c r="AS244" s="133">
        <v>27792.622388059699</v>
      </c>
      <c r="AT244" s="326">
        <v>111774.81</v>
      </c>
      <c r="AU244" s="133">
        <v>33713.861194029843</v>
      </c>
      <c r="AV244" s="133">
        <v>362074.43238805968</v>
      </c>
      <c r="AW244" s="133">
        <v>362074.43238805968</v>
      </c>
      <c r="AX244" s="133">
        <v>0</v>
      </c>
      <c r="AY244" s="133">
        <v>360299.62238805968</v>
      </c>
      <c r="AZ244" s="327">
        <v>3300</v>
      </c>
      <c r="BA244" s="327">
        <v>267300</v>
      </c>
      <c r="BB244" s="133">
        <v>0</v>
      </c>
      <c r="BC244" s="326">
        <v>0</v>
      </c>
      <c r="BD244" s="326">
        <v>362074.43238805968</v>
      </c>
      <c r="BE244" s="327">
        <v>269074.81</v>
      </c>
      <c r="BF244" s="133">
        <v>157300</v>
      </c>
      <c r="BG244" s="133">
        <v>250299.62238805968</v>
      </c>
      <c r="BH244" s="133">
        <v>3090.1187949143168</v>
      </c>
      <c r="BI244" s="133">
        <v>3044.6324893939395</v>
      </c>
      <c r="BJ244" s="328">
        <v>1.4939834505093829E-2</v>
      </c>
      <c r="BK244" s="328">
        <v>-3.5401252565256274E-3</v>
      </c>
      <c r="BL244" s="133">
        <v>-873.04881017590037</v>
      </c>
      <c r="BM244" s="133">
        <v>361201.38357788377</v>
      </c>
      <c r="BN244" s="133">
        <v>4437.3651058997993</v>
      </c>
      <c r="BO244" s="133" t="s">
        <v>1228</v>
      </c>
      <c r="BP244" s="133">
        <v>4459.2763404677007</v>
      </c>
      <c r="BQ244" s="328">
        <v>-7.5336157745637844E-2</v>
      </c>
      <c r="BR244" s="133">
        <v>0</v>
      </c>
      <c r="BS244" s="133">
        <v>361201.38357788377</v>
      </c>
      <c r="BT244" s="133">
        <v>0</v>
      </c>
      <c r="BU244" s="133">
        <v>361201.38357788377</v>
      </c>
      <c r="BV244" s="133"/>
      <c r="BW244" s="133">
        <v>-7952.9499999998079</v>
      </c>
      <c r="BX244" s="133">
        <v>8293.4199999999983</v>
      </c>
    </row>
    <row r="245" spans="1:76" x14ac:dyDescent="0.25">
      <c r="A245" s="302">
        <v>245</v>
      </c>
      <c r="B245" s="302">
        <v>86</v>
      </c>
      <c r="C245" s="324">
        <v>9353099</v>
      </c>
      <c r="D245" s="324" t="s">
        <v>1330</v>
      </c>
      <c r="E245" s="325">
        <v>228001</v>
      </c>
      <c r="F245" s="133">
        <v>0</v>
      </c>
      <c r="G245" s="133">
        <v>0</v>
      </c>
      <c r="H245" s="133">
        <v>0</v>
      </c>
      <c r="I245" s="133">
        <v>0</v>
      </c>
      <c r="J245" s="133">
        <v>2422.7027027027029</v>
      </c>
      <c r="K245" s="133">
        <v>0</v>
      </c>
      <c r="L245" s="133">
        <v>599.99999999999977</v>
      </c>
      <c r="M245" s="133">
        <v>0</v>
      </c>
      <c r="N245" s="133">
        <v>359.99999999999886</v>
      </c>
      <c r="O245" s="133">
        <v>0</v>
      </c>
      <c r="P245" s="133">
        <v>0</v>
      </c>
      <c r="Q245" s="133">
        <v>0</v>
      </c>
      <c r="R245" s="133">
        <v>0</v>
      </c>
      <c r="S245" s="133">
        <v>0</v>
      </c>
      <c r="T245" s="133">
        <v>0</v>
      </c>
      <c r="U245" s="133">
        <v>0</v>
      </c>
      <c r="V245" s="133">
        <v>0</v>
      </c>
      <c r="W245" s="133">
        <v>0</v>
      </c>
      <c r="X245" s="133">
        <v>0</v>
      </c>
      <c r="Y245" s="133">
        <v>0</v>
      </c>
      <c r="Z245" s="133">
        <v>0</v>
      </c>
      <c r="AA245" s="133">
        <v>16661.311739130459</v>
      </c>
      <c r="AB245" s="133">
        <v>0</v>
      </c>
      <c r="AC245" s="133">
        <v>0</v>
      </c>
      <c r="AD245" s="133">
        <v>0</v>
      </c>
      <c r="AE245" s="133">
        <v>110000</v>
      </c>
      <c r="AF245" s="133">
        <v>0</v>
      </c>
      <c r="AG245" s="133">
        <v>0</v>
      </c>
      <c r="AH245" s="133">
        <v>1000</v>
      </c>
      <c r="AI245" s="133">
        <v>851.72</v>
      </c>
      <c r="AJ245" s="133">
        <v>0</v>
      </c>
      <c r="AK245" s="133">
        <v>0</v>
      </c>
      <c r="AL245" s="133">
        <v>0</v>
      </c>
      <c r="AM245" s="133">
        <v>0</v>
      </c>
      <c r="AN245" s="133">
        <v>0</v>
      </c>
      <c r="AO245" s="133">
        <v>0</v>
      </c>
      <c r="AP245" s="133">
        <v>0</v>
      </c>
      <c r="AQ245" s="133">
        <v>0</v>
      </c>
      <c r="AR245" s="133">
        <v>228001</v>
      </c>
      <c r="AS245" s="133">
        <v>20044.014441833162</v>
      </c>
      <c r="AT245" s="326">
        <v>111851.72</v>
      </c>
      <c r="AU245" s="133">
        <v>28351.663090481808</v>
      </c>
      <c r="AV245" s="133">
        <v>359896.73444183316</v>
      </c>
      <c r="AW245" s="133">
        <v>359896.73444183316</v>
      </c>
      <c r="AX245" s="133">
        <v>0</v>
      </c>
      <c r="AY245" s="133">
        <v>358045.01444183319</v>
      </c>
      <c r="AZ245" s="327">
        <v>3300</v>
      </c>
      <c r="BA245" s="327">
        <v>273900</v>
      </c>
      <c r="BB245" s="133">
        <v>0</v>
      </c>
      <c r="BC245" s="326">
        <v>0</v>
      </c>
      <c r="BD245" s="326">
        <v>359896.73444183316</v>
      </c>
      <c r="BE245" s="327">
        <v>275751.71999999997</v>
      </c>
      <c r="BF245" s="133">
        <v>164899.99999999997</v>
      </c>
      <c r="BG245" s="133">
        <v>249045.01444183316</v>
      </c>
      <c r="BH245" s="133">
        <v>3000.5423426726888</v>
      </c>
      <c r="BI245" s="133">
        <v>3023.8932314285717</v>
      </c>
      <c r="BJ245" s="328">
        <v>-7.7221273929870844E-3</v>
      </c>
      <c r="BK245" s="328">
        <v>0</v>
      </c>
      <c r="BL245" s="133">
        <v>0</v>
      </c>
      <c r="BM245" s="133">
        <v>359896.73444183316</v>
      </c>
      <c r="BN245" s="133">
        <v>4313.7953547208817</v>
      </c>
      <c r="BO245" s="133" t="s">
        <v>1228</v>
      </c>
      <c r="BP245" s="133">
        <v>4336.1052342389539</v>
      </c>
      <c r="BQ245" s="328">
        <v>-6.6156952445799444E-2</v>
      </c>
      <c r="BR245" s="133">
        <v>0</v>
      </c>
      <c r="BS245" s="133">
        <v>359896.73444183316</v>
      </c>
      <c r="BT245" s="133">
        <v>0</v>
      </c>
      <c r="BU245" s="133">
        <v>359896.73444183316</v>
      </c>
      <c r="BV245" s="133"/>
      <c r="BW245" s="133">
        <v>0</v>
      </c>
      <c r="BX245" s="133">
        <v>0</v>
      </c>
    </row>
    <row r="246" spans="1:76" x14ac:dyDescent="0.25">
      <c r="A246" s="302">
        <v>246</v>
      </c>
      <c r="B246" s="302">
        <v>93</v>
      </c>
      <c r="C246" s="324">
        <v>9353101</v>
      </c>
      <c r="D246" s="324" t="s">
        <v>1331</v>
      </c>
      <c r="E246" s="325">
        <v>238989</v>
      </c>
      <c r="F246" s="133">
        <v>0</v>
      </c>
      <c r="G246" s="133">
        <v>0</v>
      </c>
      <c r="H246" s="133">
        <v>4399.9999999999927</v>
      </c>
      <c r="I246" s="133">
        <v>0</v>
      </c>
      <c r="J246" s="133">
        <v>9286.7441860465096</v>
      </c>
      <c r="K246" s="133">
        <v>0</v>
      </c>
      <c r="L246" s="133">
        <v>600.0000000000008</v>
      </c>
      <c r="M246" s="133">
        <v>0</v>
      </c>
      <c r="N246" s="133">
        <v>0</v>
      </c>
      <c r="O246" s="133">
        <v>0</v>
      </c>
      <c r="P246" s="133">
        <v>1260.0000000000016</v>
      </c>
      <c r="Q246" s="133">
        <v>0</v>
      </c>
      <c r="R246" s="133">
        <v>0</v>
      </c>
      <c r="S246" s="133">
        <v>0</v>
      </c>
      <c r="T246" s="133">
        <v>0</v>
      </c>
      <c r="U246" s="133">
        <v>0</v>
      </c>
      <c r="V246" s="133">
        <v>0</v>
      </c>
      <c r="W246" s="133">
        <v>0</v>
      </c>
      <c r="X246" s="133">
        <v>0</v>
      </c>
      <c r="Y246" s="133">
        <v>0</v>
      </c>
      <c r="Z246" s="133">
        <v>0</v>
      </c>
      <c r="AA246" s="133">
        <v>21947.609037162183</v>
      </c>
      <c r="AB246" s="133">
        <v>0</v>
      </c>
      <c r="AC246" s="133">
        <v>0</v>
      </c>
      <c r="AD246" s="133">
        <v>0</v>
      </c>
      <c r="AE246" s="133">
        <v>110000</v>
      </c>
      <c r="AF246" s="133">
        <v>0</v>
      </c>
      <c r="AG246" s="133">
        <v>0</v>
      </c>
      <c r="AH246" s="133">
        <v>0</v>
      </c>
      <c r="AI246" s="133">
        <v>710.64</v>
      </c>
      <c r="AJ246" s="133">
        <v>0</v>
      </c>
      <c r="AK246" s="133">
        <v>0</v>
      </c>
      <c r="AL246" s="133">
        <v>0</v>
      </c>
      <c r="AM246" s="133">
        <v>0</v>
      </c>
      <c r="AN246" s="133">
        <v>0</v>
      </c>
      <c r="AO246" s="133">
        <v>0</v>
      </c>
      <c r="AP246" s="133">
        <v>0</v>
      </c>
      <c r="AQ246" s="133">
        <v>0</v>
      </c>
      <c r="AR246" s="133">
        <v>238989</v>
      </c>
      <c r="AS246" s="133">
        <v>37494.353223208687</v>
      </c>
      <c r="AT246" s="326">
        <v>110710.64</v>
      </c>
      <c r="AU246" s="133">
        <v>39719.981130185435</v>
      </c>
      <c r="AV246" s="133">
        <v>387193.9932232087</v>
      </c>
      <c r="AW246" s="133">
        <v>387193.9932232087</v>
      </c>
      <c r="AX246" s="133">
        <v>0</v>
      </c>
      <c r="AY246" s="133">
        <v>386483.35322320869</v>
      </c>
      <c r="AZ246" s="327">
        <v>3300</v>
      </c>
      <c r="BA246" s="327">
        <v>287100</v>
      </c>
      <c r="BB246" s="133">
        <v>0</v>
      </c>
      <c r="BC246" s="326">
        <v>0</v>
      </c>
      <c r="BD246" s="326">
        <v>387193.9932232087</v>
      </c>
      <c r="BE246" s="327">
        <v>287810.64</v>
      </c>
      <c r="BF246" s="133">
        <v>177100</v>
      </c>
      <c r="BG246" s="133">
        <v>276483.35322320869</v>
      </c>
      <c r="BH246" s="133">
        <v>3177.9695772782607</v>
      </c>
      <c r="BI246" s="133">
        <v>3018.1620547619045</v>
      </c>
      <c r="BJ246" s="328">
        <v>5.2948622246515836E-2</v>
      </c>
      <c r="BK246" s="328">
        <v>-1.2546641989187696E-2</v>
      </c>
      <c r="BL246" s="133">
        <v>-3294.4984926810394</v>
      </c>
      <c r="BM246" s="133">
        <v>383899.49473052769</v>
      </c>
      <c r="BN246" s="133">
        <v>4404.4695946037664</v>
      </c>
      <c r="BO246" s="133" t="s">
        <v>1228</v>
      </c>
      <c r="BP246" s="133">
        <v>4412.6378704658355</v>
      </c>
      <c r="BQ246" s="328">
        <v>1.2099013825233262E-2</v>
      </c>
      <c r="BR246" s="133">
        <v>0</v>
      </c>
      <c r="BS246" s="133">
        <v>383899.49473052769</v>
      </c>
      <c r="BT246" s="133">
        <v>0</v>
      </c>
      <c r="BU246" s="133">
        <v>383899.49473052769</v>
      </c>
      <c r="BV246" s="133"/>
      <c r="BW246" s="133">
        <v>55518.025586206932</v>
      </c>
      <c r="BX246" s="133">
        <v>5338.6</v>
      </c>
    </row>
    <row r="247" spans="1:76" x14ac:dyDescent="0.25">
      <c r="A247" s="302">
        <v>247</v>
      </c>
      <c r="B247" s="302">
        <v>325</v>
      </c>
      <c r="C247" s="324">
        <v>9353115</v>
      </c>
      <c r="D247" s="324" t="s">
        <v>520</v>
      </c>
      <c r="E247" s="325">
        <v>271953</v>
      </c>
      <c r="F247" s="133">
        <v>0</v>
      </c>
      <c r="G247" s="133">
        <v>0</v>
      </c>
      <c r="H247" s="133">
        <v>3080</v>
      </c>
      <c r="I247" s="133">
        <v>0</v>
      </c>
      <c r="J247" s="133">
        <v>5765.2941176470595</v>
      </c>
      <c r="K247" s="133">
        <v>0</v>
      </c>
      <c r="L247" s="133">
        <v>1414.2857142857138</v>
      </c>
      <c r="M247" s="133">
        <v>1454.6938775510212</v>
      </c>
      <c r="N247" s="133">
        <v>1091.0204081632658</v>
      </c>
      <c r="O247" s="133">
        <v>393.97959183673623</v>
      </c>
      <c r="P247" s="133">
        <v>0</v>
      </c>
      <c r="Q247" s="133">
        <v>0</v>
      </c>
      <c r="R247" s="133">
        <v>0</v>
      </c>
      <c r="S247" s="133">
        <v>0</v>
      </c>
      <c r="T247" s="133">
        <v>0</v>
      </c>
      <c r="U247" s="133">
        <v>0</v>
      </c>
      <c r="V247" s="133">
        <v>0</v>
      </c>
      <c r="W247" s="133">
        <v>0</v>
      </c>
      <c r="X247" s="133">
        <v>599.82352941176259</v>
      </c>
      <c r="Y247" s="133">
        <v>0</v>
      </c>
      <c r="Z247" s="133">
        <v>0</v>
      </c>
      <c r="AA247" s="133">
        <v>16180.977571665291</v>
      </c>
      <c r="AB247" s="133">
        <v>0</v>
      </c>
      <c r="AC247" s="133">
        <v>0</v>
      </c>
      <c r="AD247" s="133">
        <v>0</v>
      </c>
      <c r="AE247" s="133">
        <v>110000</v>
      </c>
      <c r="AF247" s="133">
        <v>0</v>
      </c>
      <c r="AG247" s="133">
        <v>0</v>
      </c>
      <c r="AH247" s="133">
        <v>0</v>
      </c>
      <c r="AI247" s="133">
        <v>1395.6</v>
      </c>
      <c r="AJ247" s="133">
        <v>0</v>
      </c>
      <c r="AK247" s="133">
        <v>0</v>
      </c>
      <c r="AL247" s="133">
        <v>0</v>
      </c>
      <c r="AM247" s="133">
        <v>0</v>
      </c>
      <c r="AN247" s="133">
        <v>0</v>
      </c>
      <c r="AO247" s="133">
        <v>0</v>
      </c>
      <c r="AP247" s="133">
        <v>0</v>
      </c>
      <c r="AQ247" s="133">
        <v>0</v>
      </c>
      <c r="AR247" s="133">
        <v>271953</v>
      </c>
      <c r="AS247" s="133">
        <v>29980.074810560851</v>
      </c>
      <c r="AT247" s="326">
        <v>111395.6</v>
      </c>
      <c r="AU247" s="133">
        <v>32779.614426407192</v>
      </c>
      <c r="AV247" s="133">
        <v>413328.67481056089</v>
      </c>
      <c r="AW247" s="133">
        <v>413328.67481056089</v>
      </c>
      <c r="AX247" s="133">
        <v>0</v>
      </c>
      <c r="AY247" s="133">
        <v>411933.07481056091</v>
      </c>
      <c r="AZ247" s="327">
        <v>3300</v>
      </c>
      <c r="BA247" s="327">
        <v>326700</v>
      </c>
      <c r="BB247" s="133">
        <v>0</v>
      </c>
      <c r="BC247" s="326">
        <v>0</v>
      </c>
      <c r="BD247" s="326">
        <v>413328.67481056089</v>
      </c>
      <c r="BE247" s="327">
        <v>328095.59999999998</v>
      </c>
      <c r="BF247" s="133">
        <v>216699.99999999997</v>
      </c>
      <c r="BG247" s="133">
        <v>301933.07481056091</v>
      </c>
      <c r="BH247" s="133">
        <v>3049.8290384905144</v>
      </c>
      <c r="BI247" s="133">
        <v>2942.919493069307</v>
      </c>
      <c r="BJ247" s="328">
        <v>3.6327716634105583E-2</v>
      </c>
      <c r="BK247" s="328">
        <v>-8.6081721403576984E-3</v>
      </c>
      <c r="BL247" s="133">
        <v>-2507.982601563926</v>
      </c>
      <c r="BM247" s="133">
        <v>410820.69220899697</v>
      </c>
      <c r="BN247" s="133">
        <v>4135.6069920100708</v>
      </c>
      <c r="BO247" s="133" t="s">
        <v>1228</v>
      </c>
      <c r="BP247" s="133">
        <v>4149.7039617070404</v>
      </c>
      <c r="BQ247" s="328">
        <v>1.5520143081488857E-2</v>
      </c>
      <c r="BR247" s="133">
        <v>0</v>
      </c>
      <c r="BS247" s="133">
        <v>410820.69220899697</v>
      </c>
      <c r="BT247" s="133">
        <v>0</v>
      </c>
      <c r="BU247" s="133">
        <v>410820.69220899697</v>
      </c>
      <c r="BV247" s="133"/>
      <c r="BW247" s="133">
        <v>-6706.1699999999992</v>
      </c>
      <c r="BX247" s="133">
        <v>7208.25</v>
      </c>
    </row>
    <row r="248" spans="1:76" x14ac:dyDescent="0.25">
      <c r="A248" s="302">
        <v>248</v>
      </c>
      <c r="B248" s="302">
        <v>38</v>
      </c>
      <c r="C248" s="324">
        <v>9353116</v>
      </c>
      <c r="D248" s="324" t="s">
        <v>1332</v>
      </c>
      <c r="E248" s="325">
        <v>343375</v>
      </c>
      <c r="F248" s="133">
        <v>0</v>
      </c>
      <c r="G248" s="133">
        <v>0</v>
      </c>
      <c r="H248" s="133">
        <v>2640</v>
      </c>
      <c r="I248" s="133">
        <v>0</v>
      </c>
      <c r="J248" s="133">
        <v>8508.4033613445372</v>
      </c>
      <c r="K248" s="133">
        <v>0</v>
      </c>
      <c r="L248" s="133">
        <v>0</v>
      </c>
      <c r="M248" s="133">
        <v>0</v>
      </c>
      <c r="N248" s="133">
        <v>0</v>
      </c>
      <c r="O248" s="133">
        <v>0</v>
      </c>
      <c r="P248" s="133">
        <v>0</v>
      </c>
      <c r="Q248" s="133">
        <v>0</v>
      </c>
      <c r="R248" s="133">
        <v>0</v>
      </c>
      <c r="S248" s="133">
        <v>0</v>
      </c>
      <c r="T248" s="133">
        <v>0</v>
      </c>
      <c r="U248" s="133">
        <v>0</v>
      </c>
      <c r="V248" s="133">
        <v>0</v>
      </c>
      <c r="W248" s="133">
        <v>0</v>
      </c>
      <c r="X248" s="133">
        <v>607.3113207547168</v>
      </c>
      <c r="Y248" s="133">
        <v>0</v>
      </c>
      <c r="Z248" s="133">
        <v>0</v>
      </c>
      <c r="AA248" s="133">
        <v>29077.943825042908</v>
      </c>
      <c r="AB248" s="133">
        <v>0</v>
      </c>
      <c r="AC248" s="133">
        <v>0</v>
      </c>
      <c r="AD248" s="133">
        <v>0</v>
      </c>
      <c r="AE248" s="133">
        <v>110000</v>
      </c>
      <c r="AF248" s="133">
        <v>4138.851802403201</v>
      </c>
      <c r="AG248" s="133">
        <v>0</v>
      </c>
      <c r="AH248" s="133">
        <v>0</v>
      </c>
      <c r="AI248" s="133">
        <v>3426.35</v>
      </c>
      <c r="AJ248" s="133">
        <v>0</v>
      </c>
      <c r="AK248" s="133">
        <v>0</v>
      </c>
      <c r="AL248" s="133">
        <v>0</v>
      </c>
      <c r="AM248" s="133">
        <v>0</v>
      </c>
      <c r="AN248" s="133">
        <v>0</v>
      </c>
      <c r="AO248" s="133">
        <v>0</v>
      </c>
      <c r="AP248" s="133">
        <v>0</v>
      </c>
      <c r="AQ248" s="133">
        <v>0</v>
      </c>
      <c r="AR248" s="133">
        <v>343375</v>
      </c>
      <c r="AS248" s="133">
        <v>40833.658507142165</v>
      </c>
      <c r="AT248" s="326">
        <v>117565.2018024032</v>
      </c>
      <c r="AU248" s="133">
        <v>44651.145505715176</v>
      </c>
      <c r="AV248" s="133">
        <v>501773.86030954536</v>
      </c>
      <c r="AW248" s="133">
        <v>501773.86030954536</v>
      </c>
      <c r="AX248" s="133">
        <v>0</v>
      </c>
      <c r="AY248" s="133">
        <v>498347.51030954538</v>
      </c>
      <c r="AZ248" s="327">
        <v>3300</v>
      </c>
      <c r="BA248" s="327">
        <v>412500</v>
      </c>
      <c r="BB248" s="133">
        <v>0</v>
      </c>
      <c r="BC248" s="326">
        <v>0</v>
      </c>
      <c r="BD248" s="326">
        <v>501773.86030954536</v>
      </c>
      <c r="BE248" s="327">
        <v>415926.35</v>
      </c>
      <c r="BF248" s="133">
        <v>298361.14819759678</v>
      </c>
      <c r="BG248" s="133">
        <v>384208.65850714222</v>
      </c>
      <c r="BH248" s="133">
        <v>3073.6692680571377</v>
      </c>
      <c r="BI248" s="133">
        <v>3015.8475751867509</v>
      </c>
      <c r="BJ248" s="328">
        <v>1.9172617789480415E-2</v>
      </c>
      <c r="BK248" s="328">
        <v>-4.5431205042539315E-3</v>
      </c>
      <c r="BL248" s="133">
        <v>-1712.6698695669284</v>
      </c>
      <c r="BM248" s="133">
        <v>500061.19043997844</v>
      </c>
      <c r="BN248" s="133">
        <v>3973.0787235198277</v>
      </c>
      <c r="BO248" s="133" t="s">
        <v>1228</v>
      </c>
      <c r="BP248" s="133">
        <v>4000.4895235198273</v>
      </c>
      <c r="BQ248" s="328">
        <v>-1.5399637155581236E-2</v>
      </c>
      <c r="BR248" s="133">
        <v>0</v>
      </c>
      <c r="BS248" s="133">
        <v>500061.19043997844</v>
      </c>
      <c r="BT248" s="133">
        <v>0</v>
      </c>
      <c r="BU248" s="133">
        <v>500061.19043997844</v>
      </c>
      <c r="BV248" s="133"/>
      <c r="BW248" s="133">
        <v>-24466.069999999949</v>
      </c>
      <c r="BX248" s="133">
        <v>17440.599999999999</v>
      </c>
    </row>
    <row r="249" spans="1:76" x14ac:dyDescent="0.25">
      <c r="A249" s="302">
        <v>249</v>
      </c>
      <c r="B249" s="302">
        <v>240</v>
      </c>
      <c r="C249" s="324">
        <v>9353302</v>
      </c>
      <c r="D249" s="324" t="s">
        <v>1333</v>
      </c>
      <c r="E249" s="325">
        <v>494460</v>
      </c>
      <c r="F249" s="133">
        <v>0</v>
      </c>
      <c r="G249" s="133">
        <v>0</v>
      </c>
      <c r="H249" s="133">
        <v>8360.0000000000346</v>
      </c>
      <c r="I249" s="133">
        <v>0</v>
      </c>
      <c r="J249" s="133">
        <v>20067.096774193549</v>
      </c>
      <c r="K249" s="133">
        <v>0</v>
      </c>
      <c r="L249" s="133">
        <v>12800.000000000016</v>
      </c>
      <c r="M249" s="133">
        <v>0</v>
      </c>
      <c r="N249" s="133">
        <v>0</v>
      </c>
      <c r="O249" s="133">
        <v>0</v>
      </c>
      <c r="P249" s="133">
        <v>420.0000000000004</v>
      </c>
      <c r="Q249" s="133">
        <v>0</v>
      </c>
      <c r="R249" s="133">
        <v>0</v>
      </c>
      <c r="S249" s="133">
        <v>0</v>
      </c>
      <c r="T249" s="133">
        <v>0</v>
      </c>
      <c r="U249" s="133">
        <v>0</v>
      </c>
      <c r="V249" s="133">
        <v>0</v>
      </c>
      <c r="W249" s="133">
        <v>0</v>
      </c>
      <c r="X249" s="133">
        <v>2439.4736842105253</v>
      </c>
      <c r="Y249" s="133">
        <v>0</v>
      </c>
      <c r="Z249" s="133">
        <v>0</v>
      </c>
      <c r="AA249" s="133">
        <v>48063.507236842117</v>
      </c>
      <c r="AB249" s="133">
        <v>0</v>
      </c>
      <c r="AC249" s="133">
        <v>0</v>
      </c>
      <c r="AD249" s="133">
        <v>0</v>
      </c>
      <c r="AE249" s="133">
        <v>110000</v>
      </c>
      <c r="AF249" s="133">
        <v>0</v>
      </c>
      <c r="AG249" s="133">
        <v>0</v>
      </c>
      <c r="AH249" s="133">
        <v>0</v>
      </c>
      <c r="AI249" s="133">
        <v>0</v>
      </c>
      <c r="AJ249" s="133">
        <v>0</v>
      </c>
      <c r="AK249" s="133">
        <v>0</v>
      </c>
      <c r="AL249" s="133">
        <v>0</v>
      </c>
      <c r="AM249" s="133">
        <v>0</v>
      </c>
      <c r="AN249" s="133">
        <v>0</v>
      </c>
      <c r="AO249" s="133">
        <v>0</v>
      </c>
      <c r="AP249" s="133">
        <v>0</v>
      </c>
      <c r="AQ249" s="133">
        <v>0</v>
      </c>
      <c r="AR249" s="133">
        <v>494460</v>
      </c>
      <c r="AS249" s="133">
        <v>92150.077695246233</v>
      </c>
      <c r="AT249" s="326">
        <v>110000</v>
      </c>
      <c r="AU249" s="133">
        <v>78886.055623938912</v>
      </c>
      <c r="AV249" s="133">
        <v>696610.0776952462</v>
      </c>
      <c r="AW249" s="133">
        <v>696610.07769524632</v>
      </c>
      <c r="AX249" s="133">
        <v>0</v>
      </c>
      <c r="AY249" s="133">
        <v>696610.0776952462</v>
      </c>
      <c r="AZ249" s="327">
        <v>3300</v>
      </c>
      <c r="BA249" s="327">
        <v>594000</v>
      </c>
      <c r="BB249" s="133">
        <v>0</v>
      </c>
      <c r="BC249" s="326">
        <v>0</v>
      </c>
      <c r="BD249" s="326">
        <v>696610.0776952462</v>
      </c>
      <c r="BE249" s="327">
        <v>594000</v>
      </c>
      <c r="BF249" s="133">
        <v>484000</v>
      </c>
      <c r="BG249" s="133">
        <v>586610.0776952462</v>
      </c>
      <c r="BH249" s="133">
        <v>3258.9448760847013</v>
      </c>
      <c r="BI249" s="133">
        <v>3066.5238140000001</v>
      </c>
      <c r="BJ249" s="328">
        <v>6.2748921500696067E-2</v>
      </c>
      <c r="BK249" s="328">
        <v>-1.4868909140099138E-2</v>
      </c>
      <c r="BL249" s="133">
        <v>-8207.2555139369288</v>
      </c>
      <c r="BM249" s="133">
        <v>688402.82218130922</v>
      </c>
      <c r="BN249" s="133">
        <v>3824.4601232294958</v>
      </c>
      <c r="BO249" s="133" t="s">
        <v>1228</v>
      </c>
      <c r="BP249" s="133">
        <v>3824.4601232294958</v>
      </c>
      <c r="BQ249" s="328">
        <v>2.7248187441644145E-3</v>
      </c>
      <c r="BR249" s="133">
        <v>0</v>
      </c>
      <c r="BS249" s="133">
        <v>688402.82218130922</v>
      </c>
      <c r="BT249" s="133">
        <v>0</v>
      </c>
      <c r="BU249" s="133">
        <v>688402.82218130922</v>
      </c>
      <c r="BV249" s="133"/>
      <c r="BW249" s="133">
        <v>-2.0499999999999829</v>
      </c>
      <c r="BX249" s="133">
        <v>0</v>
      </c>
    </row>
    <row r="250" spans="1:76" x14ac:dyDescent="0.25">
      <c r="A250" s="302">
        <v>250</v>
      </c>
      <c r="B250" s="302">
        <v>437</v>
      </c>
      <c r="C250" s="324">
        <v>9353312</v>
      </c>
      <c r="D250" s="324" t="s">
        <v>1334</v>
      </c>
      <c r="E250" s="325">
        <v>230748</v>
      </c>
      <c r="F250" s="133">
        <v>0</v>
      </c>
      <c r="G250" s="133">
        <v>0</v>
      </c>
      <c r="H250" s="133">
        <v>3079.9999999999986</v>
      </c>
      <c r="I250" s="133">
        <v>0</v>
      </c>
      <c r="J250" s="133">
        <v>5600</v>
      </c>
      <c r="K250" s="133">
        <v>0</v>
      </c>
      <c r="L250" s="133">
        <v>199.99999999999994</v>
      </c>
      <c r="M250" s="133">
        <v>1199.9999999999995</v>
      </c>
      <c r="N250" s="133">
        <v>2879.9999999999991</v>
      </c>
      <c r="O250" s="133">
        <v>0</v>
      </c>
      <c r="P250" s="133">
        <v>1259.9999999999995</v>
      </c>
      <c r="Q250" s="133">
        <v>0</v>
      </c>
      <c r="R250" s="133">
        <v>0</v>
      </c>
      <c r="S250" s="133">
        <v>0</v>
      </c>
      <c r="T250" s="133">
        <v>0</v>
      </c>
      <c r="U250" s="133">
        <v>0</v>
      </c>
      <c r="V250" s="133">
        <v>0</v>
      </c>
      <c r="W250" s="133">
        <v>0</v>
      </c>
      <c r="X250" s="133">
        <v>1201.6666666666677</v>
      </c>
      <c r="Y250" s="133">
        <v>0</v>
      </c>
      <c r="Z250" s="133">
        <v>0</v>
      </c>
      <c r="AA250" s="133">
        <v>14582.900381355932</v>
      </c>
      <c r="AB250" s="133">
        <v>0</v>
      </c>
      <c r="AC250" s="133">
        <v>0</v>
      </c>
      <c r="AD250" s="133">
        <v>0</v>
      </c>
      <c r="AE250" s="133">
        <v>110000</v>
      </c>
      <c r="AF250" s="133">
        <v>10981.308411214952</v>
      </c>
      <c r="AG250" s="133">
        <v>0</v>
      </c>
      <c r="AH250" s="133">
        <v>0</v>
      </c>
      <c r="AI250" s="133">
        <v>1069.53</v>
      </c>
      <c r="AJ250" s="133">
        <v>0</v>
      </c>
      <c r="AK250" s="133">
        <v>0</v>
      </c>
      <c r="AL250" s="133">
        <v>0</v>
      </c>
      <c r="AM250" s="133">
        <v>0</v>
      </c>
      <c r="AN250" s="133">
        <v>0</v>
      </c>
      <c r="AO250" s="133">
        <v>0</v>
      </c>
      <c r="AP250" s="133">
        <v>0</v>
      </c>
      <c r="AQ250" s="133">
        <v>0</v>
      </c>
      <c r="AR250" s="133">
        <v>230748</v>
      </c>
      <c r="AS250" s="133">
        <v>30004.567048022596</v>
      </c>
      <c r="AT250" s="326">
        <v>122050.83841121495</v>
      </c>
      <c r="AU250" s="133">
        <v>31691.900381355932</v>
      </c>
      <c r="AV250" s="133">
        <v>382803.40545923752</v>
      </c>
      <c r="AW250" s="133">
        <v>382803.40545923752</v>
      </c>
      <c r="AX250" s="133">
        <v>0</v>
      </c>
      <c r="AY250" s="133">
        <v>381733.87545923749</v>
      </c>
      <c r="AZ250" s="327">
        <v>3300</v>
      </c>
      <c r="BA250" s="327">
        <v>277200</v>
      </c>
      <c r="BB250" s="133">
        <v>0</v>
      </c>
      <c r="BC250" s="326">
        <v>0</v>
      </c>
      <c r="BD250" s="326">
        <v>382803.40545923752</v>
      </c>
      <c r="BE250" s="327">
        <v>278269.53000000003</v>
      </c>
      <c r="BF250" s="133">
        <v>156218.69158878506</v>
      </c>
      <c r="BG250" s="133">
        <v>260752.56704802255</v>
      </c>
      <c r="BH250" s="133">
        <v>3104.1972267621732</v>
      </c>
      <c r="BI250" s="133">
        <v>3239.8800611098131</v>
      </c>
      <c r="BJ250" s="328">
        <v>-4.1878968291549086E-2</v>
      </c>
      <c r="BK250" s="328">
        <v>2.6878968291549087E-2</v>
      </c>
      <c r="BL250" s="133">
        <v>7315.1092082033938</v>
      </c>
      <c r="BM250" s="133">
        <v>390118.5146674409</v>
      </c>
      <c r="BN250" s="133">
        <v>4631.5355317552485</v>
      </c>
      <c r="BO250" s="133" t="s">
        <v>1228</v>
      </c>
      <c r="BP250" s="133">
        <v>4644.2680317552486</v>
      </c>
      <c r="BQ250" s="328">
        <v>-2.489464375035666E-2</v>
      </c>
      <c r="BR250" s="133">
        <v>0</v>
      </c>
      <c r="BS250" s="133">
        <v>390118.5146674409</v>
      </c>
      <c r="BT250" s="133">
        <v>0</v>
      </c>
      <c r="BU250" s="133">
        <v>390118.5146674409</v>
      </c>
      <c r="BV250" s="133"/>
      <c r="BW250" s="133">
        <v>0</v>
      </c>
      <c r="BX250" s="133">
        <v>0</v>
      </c>
    </row>
    <row r="251" spans="1:76" x14ac:dyDescent="0.25">
      <c r="A251" s="302">
        <v>251</v>
      </c>
      <c r="B251" s="302">
        <v>472</v>
      </c>
      <c r="C251" s="324">
        <v>9353314</v>
      </c>
      <c r="D251" s="324" t="s">
        <v>1335</v>
      </c>
      <c r="E251" s="325">
        <v>1131764</v>
      </c>
      <c r="F251" s="133">
        <v>0</v>
      </c>
      <c r="G251" s="133">
        <v>0</v>
      </c>
      <c r="H251" s="133">
        <v>15399.999999999996</v>
      </c>
      <c r="I251" s="133">
        <v>0</v>
      </c>
      <c r="J251" s="133">
        <v>41614.96402877698</v>
      </c>
      <c r="K251" s="133">
        <v>0</v>
      </c>
      <c r="L251" s="133">
        <v>0</v>
      </c>
      <c r="M251" s="133">
        <v>0</v>
      </c>
      <c r="N251" s="133">
        <v>15878.54014598546</v>
      </c>
      <c r="O251" s="133">
        <v>0</v>
      </c>
      <c r="P251" s="133">
        <v>0</v>
      </c>
      <c r="Q251" s="133">
        <v>0</v>
      </c>
      <c r="R251" s="133">
        <v>0</v>
      </c>
      <c r="S251" s="133">
        <v>0</v>
      </c>
      <c r="T251" s="133">
        <v>0</v>
      </c>
      <c r="U251" s="133">
        <v>0</v>
      </c>
      <c r="V251" s="133">
        <v>0</v>
      </c>
      <c r="W251" s="133">
        <v>0</v>
      </c>
      <c r="X251" s="133">
        <v>5379.2112676056258</v>
      </c>
      <c r="Y251" s="133">
        <v>0</v>
      </c>
      <c r="Z251" s="133">
        <v>0</v>
      </c>
      <c r="AA251" s="133">
        <v>96400.850849261682</v>
      </c>
      <c r="AB251" s="133">
        <v>0</v>
      </c>
      <c r="AC251" s="133">
        <v>0</v>
      </c>
      <c r="AD251" s="133">
        <v>0</v>
      </c>
      <c r="AE251" s="133">
        <v>110000</v>
      </c>
      <c r="AF251" s="133">
        <v>0</v>
      </c>
      <c r="AG251" s="133">
        <v>0</v>
      </c>
      <c r="AH251" s="133">
        <v>0</v>
      </c>
      <c r="AI251" s="133">
        <v>3080.17</v>
      </c>
      <c r="AJ251" s="133">
        <v>0</v>
      </c>
      <c r="AK251" s="133">
        <v>0</v>
      </c>
      <c r="AL251" s="133">
        <v>0</v>
      </c>
      <c r="AM251" s="133">
        <v>0</v>
      </c>
      <c r="AN251" s="133">
        <v>0</v>
      </c>
      <c r="AO251" s="133">
        <v>0</v>
      </c>
      <c r="AP251" s="133">
        <v>0</v>
      </c>
      <c r="AQ251" s="133">
        <v>0</v>
      </c>
      <c r="AR251" s="133">
        <v>1131764</v>
      </c>
      <c r="AS251" s="133">
        <v>174673.56629162974</v>
      </c>
      <c r="AT251" s="326">
        <v>113080.17</v>
      </c>
      <c r="AU251" s="133">
        <v>142846.60293664288</v>
      </c>
      <c r="AV251" s="133">
        <v>1419517.7362916297</v>
      </c>
      <c r="AW251" s="133">
        <v>1419517.73629163</v>
      </c>
      <c r="AX251" s="133">
        <v>0</v>
      </c>
      <c r="AY251" s="133">
        <v>1416437.5662916298</v>
      </c>
      <c r="AZ251" s="327">
        <v>3300</v>
      </c>
      <c r="BA251" s="327">
        <v>1359600</v>
      </c>
      <c r="BB251" s="133">
        <v>0</v>
      </c>
      <c r="BC251" s="326">
        <v>0</v>
      </c>
      <c r="BD251" s="326">
        <v>1419517.7362916297</v>
      </c>
      <c r="BE251" s="327">
        <v>1362680.17</v>
      </c>
      <c r="BF251" s="133">
        <v>1249600</v>
      </c>
      <c r="BG251" s="133">
        <v>1306437.5662916298</v>
      </c>
      <c r="BH251" s="133">
        <v>3170.964966727257</v>
      </c>
      <c r="BI251" s="133">
        <v>3097.4214547619044</v>
      </c>
      <c r="BJ251" s="328">
        <v>2.3743463083555658E-2</v>
      </c>
      <c r="BK251" s="328">
        <v>-5.6262225201236483E-3</v>
      </c>
      <c r="BL251" s="133">
        <v>-7179.8343253553785</v>
      </c>
      <c r="BM251" s="133">
        <v>1412337.9019662743</v>
      </c>
      <c r="BN251" s="133">
        <v>3420.528475646297</v>
      </c>
      <c r="BO251" s="133" t="s">
        <v>1228</v>
      </c>
      <c r="BP251" s="133">
        <v>3428.0046164229957</v>
      </c>
      <c r="BQ251" s="328">
        <v>1.7258149511169663E-2</v>
      </c>
      <c r="BR251" s="133">
        <v>0</v>
      </c>
      <c r="BS251" s="133">
        <v>1412337.9019662743</v>
      </c>
      <c r="BT251" s="133">
        <v>0</v>
      </c>
      <c r="BU251" s="133">
        <v>1412337.9019662743</v>
      </c>
      <c r="BV251" s="133"/>
      <c r="BW251" s="133">
        <v>0</v>
      </c>
      <c r="BX251" s="133">
        <v>0</v>
      </c>
    </row>
    <row r="252" spans="1:76" x14ac:dyDescent="0.25">
      <c r="A252" s="302">
        <v>252</v>
      </c>
      <c r="B252" s="302">
        <v>487</v>
      </c>
      <c r="C252" s="324">
        <v>9353318</v>
      </c>
      <c r="D252" s="324" t="s">
        <v>1336</v>
      </c>
      <c r="E252" s="325">
        <v>862558</v>
      </c>
      <c r="F252" s="133">
        <v>0</v>
      </c>
      <c r="G252" s="133">
        <v>0</v>
      </c>
      <c r="H252" s="133">
        <v>6600.0000000000027</v>
      </c>
      <c r="I252" s="133">
        <v>0</v>
      </c>
      <c r="J252" s="133">
        <v>18657.087378640776</v>
      </c>
      <c r="K252" s="133">
        <v>0</v>
      </c>
      <c r="L252" s="133">
        <v>11800.000000000029</v>
      </c>
      <c r="M252" s="133">
        <v>0</v>
      </c>
      <c r="N252" s="133">
        <v>0</v>
      </c>
      <c r="O252" s="133">
        <v>0</v>
      </c>
      <c r="P252" s="133">
        <v>0</v>
      </c>
      <c r="Q252" s="133">
        <v>0</v>
      </c>
      <c r="R252" s="133">
        <v>0</v>
      </c>
      <c r="S252" s="133">
        <v>0</v>
      </c>
      <c r="T252" s="133">
        <v>0</v>
      </c>
      <c r="U252" s="133">
        <v>0</v>
      </c>
      <c r="V252" s="133">
        <v>0</v>
      </c>
      <c r="W252" s="133">
        <v>0</v>
      </c>
      <c r="X252" s="133">
        <v>24647.2490706319</v>
      </c>
      <c r="Y252" s="133">
        <v>0</v>
      </c>
      <c r="Z252" s="133">
        <v>0</v>
      </c>
      <c r="AA252" s="133">
        <v>63467.118397889441</v>
      </c>
      <c r="AB252" s="133">
        <v>0</v>
      </c>
      <c r="AC252" s="133">
        <v>0</v>
      </c>
      <c r="AD252" s="133">
        <v>0</v>
      </c>
      <c r="AE252" s="133">
        <v>110000</v>
      </c>
      <c r="AF252" s="133">
        <v>0</v>
      </c>
      <c r="AG252" s="133">
        <v>0</v>
      </c>
      <c r="AH252" s="133">
        <v>0</v>
      </c>
      <c r="AI252" s="133">
        <v>6052.76</v>
      </c>
      <c r="AJ252" s="133">
        <v>0</v>
      </c>
      <c r="AK252" s="133">
        <v>0</v>
      </c>
      <c r="AL252" s="133">
        <v>0</v>
      </c>
      <c r="AM252" s="133">
        <v>0</v>
      </c>
      <c r="AN252" s="133">
        <v>0</v>
      </c>
      <c r="AO252" s="133">
        <v>0</v>
      </c>
      <c r="AP252" s="133">
        <v>0</v>
      </c>
      <c r="AQ252" s="133">
        <v>0</v>
      </c>
      <c r="AR252" s="133">
        <v>862558</v>
      </c>
      <c r="AS252" s="133">
        <v>125171.45484716215</v>
      </c>
      <c r="AT252" s="326">
        <v>116052.76</v>
      </c>
      <c r="AU252" s="133">
        <v>91994.662087209843</v>
      </c>
      <c r="AV252" s="133">
        <v>1103782.2148471621</v>
      </c>
      <c r="AW252" s="133">
        <v>1103782.2148471621</v>
      </c>
      <c r="AX252" s="133">
        <v>0</v>
      </c>
      <c r="AY252" s="133">
        <v>1097729.4548471621</v>
      </c>
      <c r="AZ252" s="327">
        <v>3300</v>
      </c>
      <c r="BA252" s="327">
        <v>1036200</v>
      </c>
      <c r="BB252" s="133">
        <v>0</v>
      </c>
      <c r="BC252" s="326">
        <v>0</v>
      </c>
      <c r="BD252" s="326">
        <v>1103782.2148471621</v>
      </c>
      <c r="BE252" s="327">
        <v>1042252.76</v>
      </c>
      <c r="BF252" s="133">
        <v>926200</v>
      </c>
      <c r="BG252" s="133">
        <v>987729.45484716212</v>
      </c>
      <c r="BH252" s="133">
        <v>3145.6352065196247</v>
      </c>
      <c r="BI252" s="133">
        <v>3021.2434149350647</v>
      </c>
      <c r="BJ252" s="328">
        <v>4.1172383188209129E-2</v>
      </c>
      <c r="BK252" s="328">
        <v>-9.7561585134182099E-3</v>
      </c>
      <c r="BL252" s="133">
        <v>-9255.3791144104143</v>
      </c>
      <c r="BM252" s="133">
        <v>1094526.8357327518</v>
      </c>
      <c r="BN252" s="133">
        <v>3466.477948193477</v>
      </c>
      <c r="BO252" s="133" t="s">
        <v>1228</v>
      </c>
      <c r="BP252" s="133">
        <v>3485.7542539259612</v>
      </c>
      <c r="BQ252" s="328">
        <v>2.6857445424365078E-2</v>
      </c>
      <c r="BR252" s="133">
        <v>0</v>
      </c>
      <c r="BS252" s="133">
        <v>1094526.8357327518</v>
      </c>
      <c r="BT252" s="133">
        <v>0</v>
      </c>
      <c r="BU252" s="133">
        <v>1094526.8357327518</v>
      </c>
      <c r="BV252" s="133"/>
      <c r="BW252" s="133">
        <v>0</v>
      </c>
      <c r="BX252" s="133">
        <v>0</v>
      </c>
    </row>
    <row r="253" spans="1:76" x14ac:dyDescent="0.25">
      <c r="A253" s="302">
        <v>253</v>
      </c>
      <c r="B253" s="302">
        <v>455</v>
      </c>
      <c r="C253" s="324">
        <v>9353320</v>
      </c>
      <c r="D253" s="324" t="s">
        <v>1337</v>
      </c>
      <c r="E253" s="325">
        <v>824100</v>
      </c>
      <c r="F253" s="133">
        <v>0</v>
      </c>
      <c r="G253" s="133">
        <v>0</v>
      </c>
      <c r="H253" s="133">
        <v>6160.0000000000036</v>
      </c>
      <c r="I253" s="133">
        <v>0</v>
      </c>
      <c r="J253" s="133">
        <v>18873.786407766991</v>
      </c>
      <c r="K253" s="133">
        <v>0</v>
      </c>
      <c r="L253" s="133">
        <v>10234.113712374599</v>
      </c>
      <c r="M253" s="133">
        <v>6501.6722408026744</v>
      </c>
      <c r="N253" s="133">
        <v>0</v>
      </c>
      <c r="O253" s="133">
        <v>0</v>
      </c>
      <c r="P253" s="133">
        <v>0</v>
      </c>
      <c r="Q253" s="133">
        <v>0</v>
      </c>
      <c r="R253" s="133">
        <v>0</v>
      </c>
      <c r="S253" s="133">
        <v>0</v>
      </c>
      <c r="T253" s="133">
        <v>0</v>
      </c>
      <c r="U253" s="133">
        <v>0</v>
      </c>
      <c r="V253" s="133">
        <v>0</v>
      </c>
      <c r="W253" s="133">
        <v>0</v>
      </c>
      <c r="X253" s="133">
        <v>33796.875</v>
      </c>
      <c r="Y253" s="133">
        <v>0</v>
      </c>
      <c r="Z253" s="133">
        <v>0</v>
      </c>
      <c r="AA253" s="133">
        <v>70766.979230165321</v>
      </c>
      <c r="AB253" s="133">
        <v>0</v>
      </c>
      <c r="AC253" s="133">
        <v>0</v>
      </c>
      <c r="AD253" s="133">
        <v>0</v>
      </c>
      <c r="AE253" s="133">
        <v>110000</v>
      </c>
      <c r="AF253" s="133">
        <v>0</v>
      </c>
      <c r="AG253" s="133">
        <v>0</v>
      </c>
      <c r="AH253" s="133">
        <v>0</v>
      </c>
      <c r="AI253" s="133">
        <v>6248.22</v>
      </c>
      <c r="AJ253" s="133">
        <v>0</v>
      </c>
      <c r="AK253" s="133">
        <v>0</v>
      </c>
      <c r="AL253" s="133">
        <v>0</v>
      </c>
      <c r="AM253" s="133">
        <v>0</v>
      </c>
      <c r="AN253" s="133">
        <v>0</v>
      </c>
      <c r="AO253" s="133">
        <v>0</v>
      </c>
      <c r="AP253" s="133">
        <v>0</v>
      </c>
      <c r="AQ253" s="133">
        <v>0</v>
      </c>
      <c r="AR253" s="133">
        <v>824100</v>
      </c>
      <c r="AS253" s="133">
        <v>146333.4265911096</v>
      </c>
      <c r="AT253" s="326">
        <v>116248.22</v>
      </c>
      <c r="AU253" s="133">
        <v>101650.76541063745</v>
      </c>
      <c r="AV253" s="133">
        <v>1086681.6465911097</v>
      </c>
      <c r="AW253" s="133">
        <v>1086681.6465911097</v>
      </c>
      <c r="AX253" s="133">
        <v>0</v>
      </c>
      <c r="AY253" s="133">
        <v>1080433.4265911097</v>
      </c>
      <c r="AZ253" s="327">
        <v>3300</v>
      </c>
      <c r="BA253" s="327">
        <v>990000</v>
      </c>
      <c r="BB253" s="133">
        <v>0</v>
      </c>
      <c r="BC253" s="326">
        <v>0</v>
      </c>
      <c r="BD253" s="326">
        <v>1086681.6465911097</v>
      </c>
      <c r="BE253" s="327">
        <v>996248.22</v>
      </c>
      <c r="BF253" s="133">
        <v>880000</v>
      </c>
      <c r="BG253" s="133">
        <v>970433.42659110972</v>
      </c>
      <c r="BH253" s="133">
        <v>3234.7780886370324</v>
      </c>
      <c r="BI253" s="133">
        <v>3106.4719289389072</v>
      </c>
      <c r="BJ253" s="328">
        <v>4.1302855017895275E-2</v>
      </c>
      <c r="BK253" s="328">
        <v>-9.7870749616144424E-3</v>
      </c>
      <c r="BL253" s="133">
        <v>-9120.9820904028293</v>
      </c>
      <c r="BM253" s="133">
        <v>1077560.6645007068</v>
      </c>
      <c r="BN253" s="133">
        <v>3571.0414816690227</v>
      </c>
      <c r="BO253" s="133" t="s">
        <v>1228</v>
      </c>
      <c r="BP253" s="133">
        <v>3591.8688816690228</v>
      </c>
      <c r="BQ253" s="328">
        <v>3.3415541804888704E-2</v>
      </c>
      <c r="BR253" s="133">
        <v>0</v>
      </c>
      <c r="BS253" s="133">
        <v>1077560.6645007068</v>
      </c>
      <c r="BT253" s="133">
        <v>0</v>
      </c>
      <c r="BU253" s="133">
        <v>1077560.6645007068</v>
      </c>
      <c r="BV253" s="133"/>
      <c r="BW253" s="133">
        <v>-40.560000000055879</v>
      </c>
      <c r="BX253" s="133">
        <v>0</v>
      </c>
    </row>
    <row r="254" spans="1:76" x14ac:dyDescent="0.25">
      <c r="A254" s="302">
        <v>254</v>
      </c>
      <c r="B254" s="302">
        <v>344</v>
      </c>
      <c r="C254" s="324">
        <v>9353328</v>
      </c>
      <c r="D254" s="324" t="s">
        <v>1338</v>
      </c>
      <c r="E254" s="325">
        <v>565882</v>
      </c>
      <c r="F254" s="133">
        <v>0</v>
      </c>
      <c r="G254" s="133">
        <v>0</v>
      </c>
      <c r="H254" s="133">
        <v>2200.0000000000023</v>
      </c>
      <c r="I254" s="133">
        <v>0</v>
      </c>
      <c r="J254" s="133">
        <v>9580.4784688995205</v>
      </c>
      <c r="K254" s="133">
        <v>0</v>
      </c>
      <c r="L254" s="133">
        <v>4622.4390243902644</v>
      </c>
      <c r="M254" s="133">
        <v>0</v>
      </c>
      <c r="N254" s="133">
        <v>361.75609756097521</v>
      </c>
      <c r="O254" s="133">
        <v>0</v>
      </c>
      <c r="P254" s="133">
        <v>0</v>
      </c>
      <c r="Q254" s="133">
        <v>0</v>
      </c>
      <c r="R254" s="133">
        <v>0</v>
      </c>
      <c r="S254" s="133">
        <v>0</v>
      </c>
      <c r="T254" s="133">
        <v>0</v>
      </c>
      <c r="U254" s="133">
        <v>0</v>
      </c>
      <c r="V254" s="133">
        <v>0</v>
      </c>
      <c r="W254" s="133">
        <v>0</v>
      </c>
      <c r="X254" s="133">
        <v>2930.662983425415</v>
      </c>
      <c r="Y254" s="133">
        <v>0</v>
      </c>
      <c r="Z254" s="133">
        <v>0</v>
      </c>
      <c r="AA254" s="133">
        <v>30087.856749915096</v>
      </c>
      <c r="AB254" s="133">
        <v>0</v>
      </c>
      <c r="AC254" s="133">
        <v>0</v>
      </c>
      <c r="AD254" s="133">
        <v>0</v>
      </c>
      <c r="AE254" s="133">
        <v>110000</v>
      </c>
      <c r="AF254" s="133">
        <v>0</v>
      </c>
      <c r="AG254" s="133">
        <v>0</v>
      </c>
      <c r="AH254" s="133">
        <v>0</v>
      </c>
      <c r="AI254" s="133">
        <v>2852.92</v>
      </c>
      <c r="AJ254" s="133">
        <v>0</v>
      </c>
      <c r="AK254" s="133">
        <v>0</v>
      </c>
      <c r="AL254" s="133">
        <v>0</v>
      </c>
      <c r="AM254" s="133">
        <v>0</v>
      </c>
      <c r="AN254" s="133">
        <v>0</v>
      </c>
      <c r="AO254" s="133">
        <v>0</v>
      </c>
      <c r="AP254" s="133">
        <v>0</v>
      </c>
      <c r="AQ254" s="133">
        <v>0</v>
      </c>
      <c r="AR254" s="133">
        <v>565882</v>
      </c>
      <c r="AS254" s="133">
        <v>49783.193324191277</v>
      </c>
      <c r="AT254" s="326">
        <v>112852.92</v>
      </c>
      <c r="AU254" s="133">
        <v>48469.193545340473</v>
      </c>
      <c r="AV254" s="133">
        <v>728518.1133241913</v>
      </c>
      <c r="AW254" s="133">
        <v>728518.1133241913</v>
      </c>
      <c r="AX254" s="133">
        <v>0</v>
      </c>
      <c r="AY254" s="133">
        <v>725665.19332419126</v>
      </c>
      <c r="AZ254" s="327">
        <v>3300</v>
      </c>
      <c r="BA254" s="327">
        <v>679800</v>
      </c>
      <c r="BB254" s="133">
        <v>0</v>
      </c>
      <c r="BC254" s="326">
        <v>0</v>
      </c>
      <c r="BD254" s="326">
        <v>728518.1133241913</v>
      </c>
      <c r="BE254" s="327">
        <v>682652.92</v>
      </c>
      <c r="BF254" s="133">
        <v>569800</v>
      </c>
      <c r="BG254" s="133">
        <v>615665.19332419126</v>
      </c>
      <c r="BH254" s="133">
        <v>2988.6659870106373</v>
      </c>
      <c r="BI254" s="133">
        <v>2905.1681188405801</v>
      </c>
      <c r="BJ254" s="328">
        <v>2.8741148448021763E-2</v>
      </c>
      <c r="BK254" s="328">
        <v>-6.8104680468650996E-3</v>
      </c>
      <c r="BL254" s="133">
        <v>-4075.824256691802</v>
      </c>
      <c r="BM254" s="133">
        <v>724442.28906749946</v>
      </c>
      <c r="BN254" s="133">
        <v>3502.8610148907737</v>
      </c>
      <c r="BO254" s="133" t="s">
        <v>1228</v>
      </c>
      <c r="BP254" s="133">
        <v>3516.7101411043664</v>
      </c>
      <c r="BQ254" s="328">
        <v>2.0365710412008964E-2</v>
      </c>
      <c r="BR254" s="133">
        <v>0</v>
      </c>
      <c r="BS254" s="133">
        <v>724442.28906749946</v>
      </c>
      <c r="BT254" s="133">
        <v>0</v>
      </c>
      <c r="BU254" s="133">
        <v>724442.28906749946</v>
      </c>
      <c r="BV254" s="133"/>
      <c r="BW254" s="133">
        <v>-0.76999999999999602</v>
      </c>
      <c r="BX254" s="133">
        <v>0</v>
      </c>
    </row>
    <row r="255" spans="1:76" x14ac:dyDescent="0.25">
      <c r="A255" s="302">
        <v>255</v>
      </c>
      <c r="B255" s="302">
        <v>72</v>
      </c>
      <c r="C255" s="324">
        <v>9353335</v>
      </c>
      <c r="D255" s="324" t="s">
        <v>1339</v>
      </c>
      <c r="E255" s="325">
        <v>579617</v>
      </c>
      <c r="F255" s="133">
        <v>0</v>
      </c>
      <c r="G255" s="133">
        <v>0</v>
      </c>
      <c r="H255" s="133">
        <v>10560.000000000011</v>
      </c>
      <c r="I255" s="133">
        <v>0</v>
      </c>
      <c r="J255" s="133">
        <v>17445.358851674642</v>
      </c>
      <c r="K255" s="133">
        <v>0</v>
      </c>
      <c r="L255" s="133">
        <v>11800.000000000011</v>
      </c>
      <c r="M255" s="133">
        <v>5280.0000000000055</v>
      </c>
      <c r="N255" s="133">
        <v>5039.9999999999973</v>
      </c>
      <c r="O255" s="133">
        <v>3899.9999999999959</v>
      </c>
      <c r="P255" s="133">
        <v>5879.9999999999973</v>
      </c>
      <c r="Q255" s="133">
        <v>8049.9999999999964</v>
      </c>
      <c r="R255" s="133">
        <v>0</v>
      </c>
      <c r="S255" s="133">
        <v>0</v>
      </c>
      <c r="T255" s="133">
        <v>0</v>
      </c>
      <c r="U255" s="133">
        <v>0</v>
      </c>
      <c r="V255" s="133">
        <v>0</v>
      </c>
      <c r="W255" s="133">
        <v>0</v>
      </c>
      <c r="X255" s="133">
        <v>8498.9385474860337</v>
      </c>
      <c r="Y255" s="133">
        <v>0</v>
      </c>
      <c r="Z255" s="133">
        <v>0</v>
      </c>
      <c r="AA255" s="133">
        <v>47514.553057458557</v>
      </c>
      <c r="AB255" s="133">
        <v>0</v>
      </c>
      <c r="AC255" s="133">
        <v>0</v>
      </c>
      <c r="AD255" s="133">
        <v>0</v>
      </c>
      <c r="AE255" s="133">
        <v>110000</v>
      </c>
      <c r="AF255" s="133">
        <v>0</v>
      </c>
      <c r="AG255" s="133">
        <v>0</v>
      </c>
      <c r="AH255" s="133">
        <v>0</v>
      </c>
      <c r="AI255" s="133">
        <v>3125.9</v>
      </c>
      <c r="AJ255" s="133">
        <v>0</v>
      </c>
      <c r="AK255" s="133">
        <v>0</v>
      </c>
      <c r="AL255" s="133">
        <v>0</v>
      </c>
      <c r="AM255" s="133">
        <v>0</v>
      </c>
      <c r="AN255" s="133">
        <v>0</v>
      </c>
      <c r="AO255" s="133">
        <v>0</v>
      </c>
      <c r="AP255" s="133">
        <v>0</v>
      </c>
      <c r="AQ255" s="133">
        <v>0</v>
      </c>
      <c r="AR255" s="133">
        <v>579617</v>
      </c>
      <c r="AS255" s="133">
        <v>123968.85045661926</v>
      </c>
      <c r="AT255" s="326">
        <v>113125.9</v>
      </c>
      <c r="AU255" s="133">
        <v>91491.232483295898</v>
      </c>
      <c r="AV255" s="133">
        <v>816711.75045661931</v>
      </c>
      <c r="AW255" s="133">
        <v>816711.75045661931</v>
      </c>
      <c r="AX255" s="133">
        <v>0</v>
      </c>
      <c r="AY255" s="133">
        <v>813585.85045661929</v>
      </c>
      <c r="AZ255" s="327">
        <v>3300</v>
      </c>
      <c r="BA255" s="327">
        <v>696300</v>
      </c>
      <c r="BB255" s="133">
        <v>0</v>
      </c>
      <c r="BC255" s="326">
        <v>0</v>
      </c>
      <c r="BD255" s="326">
        <v>816711.75045661931</v>
      </c>
      <c r="BE255" s="327">
        <v>699425.9</v>
      </c>
      <c r="BF255" s="133">
        <v>586300</v>
      </c>
      <c r="BG255" s="133">
        <v>703585.85045661929</v>
      </c>
      <c r="BH255" s="133">
        <v>3334.5300969508021</v>
      </c>
      <c r="BI255" s="133">
        <v>3384.3667923076928</v>
      </c>
      <c r="BJ255" s="328">
        <v>-1.4725559732521964E-2</v>
      </c>
      <c r="BK255" s="328">
        <v>0</v>
      </c>
      <c r="BL255" s="133">
        <v>0</v>
      </c>
      <c r="BM255" s="133">
        <v>816711.75045661931</v>
      </c>
      <c r="BN255" s="133">
        <v>3855.8571111688116</v>
      </c>
      <c r="BO255" s="133" t="s">
        <v>1228</v>
      </c>
      <c r="BP255" s="133">
        <v>3870.6718031119399</v>
      </c>
      <c r="BQ255" s="328">
        <v>-2.4222118589005803E-2</v>
      </c>
      <c r="BR255" s="133">
        <v>0</v>
      </c>
      <c r="BS255" s="133">
        <v>816711.75045661931</v>
      </c>
      <c r="BT255" s="133">
        <v>0</v>
      </c>
      <c r="BU255" s="133">
        <v>816711.75045661931</v>
      </c>
      <c r="BV255" s="133"/>
      <c r="BW255" s="133">
        <v>-136.40999999943597</v>
      </c>
      <c r="BX255" s="133">
        <v>117</v>
      </c>
    </row>
    <row r="256" spans="1:76" x14ac:dyDescent="0.25">
      <c r="A256" s="302">
        <v>256</v>
      </c>
      <c r="B256" s="302">
        <v>253</v>
      </c>
      <c r="C256" s="324">
        <v>9353344</v>
      </c>
      <c r="D256" s="324" t="s">
        <v>512</v>
      </c>
      <c r="E256" s="325">
        <v>1063089</v>
      </c>
      <c r="F256" s="133">
        <v>0</v>
      </c>
      <c r="G256" s="133">
        <v>0</v>
      </c>
      <c r="H256" s="133">
        <v>36519.999999999978</v>
      </c>
      <c r="I256" s="133">
        <v>0</v>
      </c>
      <c r="J256" s="133">
        <v>85517.560975609755</v>
      </c>
      <c r="K256" s="133">
        <v>0</v>
      </c>
      <c r="L256" s="133">
        <v>11600.00000000002</v>
      </c>
      <c r="M256" s="133">
        <v>14640.000000000013</v>
      </c>
      <c r="N256" s="133">
        <v>6479.9999999999936</v>
      </c>
      <c r="O256" s="133">
        <v>83850.000000000073</v>
      </c>
      <c r="P256" s="133">
        <v>7140.0000000000045</v>
      </c>
      <c r="Q256" s="133">
        <v>574.99999999999898</v>
      </c>
      <c r="R256" s="133">
        <v>0</v>
      </c>
      <c r="S256" s="133">
        <v>0</v>
      </c>
      <c r="T256" s="133">
        <v>0</v>
      </c>
      <c r="U256" s="133">
        <v>0</v>
      </c>
      <c r="V256" s="133">
        <v>0</v>
      </c>
      <c r="W256" s="133">
        <v>0</v>
      </c>
      <c r="X256" s="133">
        <v>19991.079027355594</v>
      </c>
      <c r="Y256" s="133">
        <v>0</v>
      </c>
      <c r="Z256" s="133">
        <v>0</v>
      </c>
      <c r="AA256" s="133">
        <v>146469.57878598245</v>
      </c>
      <c r="AB256" s="133">
        <v>0</v>
      </c>
      <c r="AC256" s="133">
        <v>0</v>
      </c>
      <c r="AD256" s="133">
        <v>0</v>
      </c>
      <c r="AE256" s="133">
        <v>110000</v>
      </c>
      <c r="AF256" s="133">
        <v>0</v>
      </c>
      <c r="AG256" s="133">
        <v>0</v>
      </c>
      <c r="AH256" s="133">
        <v>0</v>
      </c>
      <c r="AI256" s="133">
        <v>9958.6</v>
      </c>
      <c r="AJ256" s="133">
        <v>0</v>
      </c>
      <c r="AK256" s="133">
        <v>0</v>
      </c>
      <c r="AL256" s="133">
        <v>0</v>
      </c>
      <c r="AM256" s="133">
        <v>0</v>
      </c>
      <c r="AN256" s="133">
        <v>0</v>
      </c>
      <c r="AO256" s="133">
        <v>0</v>
      </c>
      <c r="AP256" s="133">
        <v>0</v>
      </c>
      <c r="AQ256" s="133">
        <v>0</v>
      </c>
      <c r="AR256" s="133">
        <v>1063089</v>
      </c>
      <c r="AS256" s="133">
        <v>412783.21878894785</v>
      </c>
      <c r="AT256" s="326">
        <v>119958.6</v>
      </c>
      <c r="AU256" s="133">
        <v>279629.85927378736</v>
      </c>
      <c r="AV256" s="133">
        <v>1595830.818788948</v>
      </c>
      <c r="AW256" s="133">
        <v>1595830.818788948</v>
      </c>
      <c r="AX256" s="133">
        <v>0</v>
      </c>
      <c r="AY256" s="133">
        <v>1585872.2187889479</v>
      </c>
      <c r="AZ256" s="327">
        <v>3300</v>
      </c>
      <c r="BA256" s="327">
        <v>1277100</v>
      </c>
      <c r="BB256" s="133">
        <v>0</v>
      </c>
      <c r="BC256" s="326">
        <v>0</v>
      </c>
      <c r="BD256" s="326">
        <v>1595830.818788948</v>
      </c>
      <c r="BE256" s="327">
        <v>1287058.6000000001</v>
      </c>
      <c r="BF256" s="133">
        <v>1167100</v>
      </c>
      <c r="BG256" s="133">
        <v>1475872.2187889479</v>
      </c>
      <c r="BH256" s="133">
        <v>3813.6233043642064</v>
      </c>
      <c r="BI256" s="133">
        <v>4126.6589444736837</v>
      </c>
      <c r="BJ256" s="328">
        <v>-7.5856920652162596E-2</v>
      </c>
      <c r="BK256" s="328">
        <v>6.0856920652162597E-2</v>
      </c>
      <c r="BL256" s="133">
        <v>97189.537549697969</v>
      </c>
      <c r="BM256" s="133">
        <v>1693020.356338646</v>
      </c>
      <c r="BN256" s="133">
        <v>4348.9967864047694</v>
      </c>
      <c r="BO256" s="133" t="s">
        <v>1228</v>
      </c>
      <c r="BP256" s="133">
        <v>4374.7296029422378</v>
      </c>
      <c r="BQ256" s="328">
        <v>-1.4176361755238065E-2</v>
      </c>
      <c r="BR256" s="133">
        <v>0</v>
      </c>
      <c r="BS256" s="133">
        <v>1693020.356338646</v>
      </c>
      <c r="BT256" s="133">
        <v>0</v>
      </c>
      <c r="BU256" s="133">
        <v>1693020.356338646</v>
      </c>
      <c r="BV256" s="133"/>
      <c r="BW256" s="133">
        <v>0</v>
      </c>
      <c r="BX256" s="133">
        <v>0</v>
      </c>
    </row>
    <row r="257" spans="1:76" x14ac:dyDescent="0.25">
      <c r="A257" s="302">
        <v>257</v>
      </c>
      <c r="B257" s="302">
        <v>505</v>
      </c>
      <c r="C257" s="324">
        <v>9353345</v>
      </c>
      <c r="D257" s="324" t="s">
        <v>1340</v>
      </c>
      <c r="E257" s="325">
        <v>1189451</v>
      </c>
      <c r="F257" s="133">
        <v>0</v>
      </c>
      <c r="G257" s="133">
        <v>0</v>
      </c>
      <c r="H257" s="133">
        <v>14959.999999999995</v>
      </c>
      <c r="I257" s="133">
        <v>0</v>
      </c>
      <c r="J257" s="133">
        <v>36093.020134228187</v>
      </c>
      <c r="K257" s="133">
        <v>0</v>
      </c>
      <c r="L257" s="133">
        <v>1002.3148148148171</v>
      </c>
      <c r="M257" s="133">
        <v>1202.7777777777803</v>
      </c>
      <c r="N257" s="133">
        <v>0</v>
      </c>
      <c r="O257" s="133">
        <v>0</v>
      </c>
      <c r="P257" s="133">
        <v>0</v>
      </c>
      <c r="Q257" s="133">
        <v>0</v>
      </c>
      <c r="R257" s="133">
        <v>0</v>
      </c>
      <c r="S257" s="133">
        <v>0</v>
      </c>
      <c r="T257" s="133">
        <v>0</v>
      </c>
      <c r="U257" s="133">
        <v>0</v>
      </c>
      <c r="V257" s="133">
        <v>0</v>
      </c>
      <c r="W257" s="133">
        <v>0</v>
      </c>
      <c r="X257" s="133">
        <v>5717.8205128205036</v>
      </c>
      <c r="Y257" s="133">
        <v>0</v>
      </c>
      <c r="Z257" s="133">
        <v>0</v>
      </c>
      <c r="AA257" s="133">
        <v>86655.615133592917</v>
      </c>
      <c r="AB257" s="133">
        <v>0</v>
      </c>
      <c r="AC257" s="133">
        <v>0</v>
      </c>
      <c r="AD257" s="133">
        <v>0</v>
      </c>
      <c r="AE257" s="133">
        <v>110000</v>
      </c>
      <c r="AF257" s="133">
        <v>0</v>
      </c>
      <c r="AG257" s="133">
        <v>0</v>
      </c>
      <c r="AH257" s="133">
        <v>0</v>
      </c>
      <c r="AI257" s="133">
        <v>6458.3</v>
      </c>
      <c r="AJ257" s="133">
        <v>0</v>
      </c>
      <c r="AK257" s="133">
        <v>0</v>
      </c>
      <c r="AL257" s="133">
        <v>0</v>
      </c>
      <c r="AM257" s="133">
        <v>0</v>
      </c>
      <c r="AN257" s="133">
        <v>0</v>
      </c>
      <c r="AO257" s="133">
        <v>0</v>
      </c>
      <c r="AP257" s="133">
        <v>0</v>
      </c>
      <c r="AQ257" s="133">
        <v>0</v>
      </c>
      <c r="AR257" s="133">
        <v>1189451</v>
      </c>
      <c r="AS257" s="133">
        <v>145631.5483732342</v>
      </c>
      <c r="AT257" s="326">
        <v>116458.3</v>
      </c>
      <c r="AU257" s="133">
        <v>123283.67149700331</v>
      </c>
      <c r="AV257" s="133">
        <v>1451540.8483732343</v>
      </c>
      <c r="AW257" s="133">
        <v>1451540.8483732343</v>
      </c>
      <c r="AX257" s="133">
        <v>0</v>
      </c>
      <c r="AY257" s="133">
        <v>1445082.5483732342</v>
      </c>
      <c r="AZ257" s="327">
        <v>3300</v>
      </c>
      <c r="BA257" s="327">
        <v>1428900</v>
      </c>
      <c r="BB257" s="133">
        <v>0</v>
      </c>
      <c r="BC257" s="326">
        <v>0</v>
      </c>
      <c r="BD257" s="326">
        <v>1451540.8483732343</v>
      </c>
      <c r="BE257" s="327">
        <v>1435358.3</v>
      </c>
      <c r="BF257" s="133">
        <v>1318900</v>
      </c>
      <c r="BG257" s="133">
        <v>1335082.5483732342</v>
      </c>
      <c r="BH257" s="133">
        <v>3083.3315204924579</v>
      </c>
      <c r="BI257" s="133">
        <v>2985.1505910313904</v>
      </c>
      <c r="BJ257" s="328">
        <v>3.2889774390626417E-2</v>
      </c>
      <c r="BK257" s="328">
        <v>-7.7935214718735666E-3</v>
      </c>
      <c r="BL257" s="133">
        <v>-10073.673653714997</v>
      </c>
      <c r="BM257" s="133">
        <v>1441467.1747195192</v>
      </c>
      <c r="BN257" s="133">
        <v>3314.1082557032773</v>
      </c>
      <c r="BO257" s="133" t="s">
        <v>1228</v>
      </c>
      <c r="BP257" s="133">
        <v>3329.0234981975041</v>
      </c>
      <c r="BQ257" s="328">
        <v>5.200738455716003E-3</v>
      </c>
      <c r="BR257" s="133">
        <v>0</v>
      </c>
      <c r="BS257" s="133">
        <v>1441467.1747195192</v>
      </c>
      <c r="BT257" s="133">
        <v>0</v>
      </c>
      <c r="BU257" s="133">
        <v>1441467.1747195192</v>
      </c>
      <c r="BV257" s="133"/>
      <c r="BW257" s="133">
        <v>-16670.909999999683</v>
      </c>
      <c r="BX257" s="133">
        <v>16671</v>
      </c>
    </row>
    <row r="258" spans="1:76" x14ac:dyDescent="0.25">
      <c r="A258" s="302">
        <v>258</v>
      </c>
      <c r="B258" s="302">
        <v>527</v>
      </c>
      <c r="C258" s="324">
        <v>9354029</v>
      </c>
      <c r="D258" s="324" t="s">
        <v>427</v>
      </c>
      <c r="E258" s="325">
        <v>466990</v>
      </c>
      <c r="F258" s="133">
        <v>745559</v>
      </c>
      <c r="G258" s="133">
        <v>0</v>
      </c>
      <c r="H258" s="133">
        <v>7919.9999999999636</v>
      </c>
      <c r="I258" s="133">
        <v>5279.9999999999991</v>
      </c>
      <c r="J258" s="133">
        <v>15040.677966101695</v>
      </c>
      <c r="K258" s="133">
        <v>28888.665254237283</v>
      </c>
      <c r="L258" s="133">
        <v>3400</v>
      </c>
      <c r="M258" s="133">
        <v>0</v>
      </c>
      <c r="N258" s="133">
        <v>1800.000000000003</v>
      </c>
      <c r="O258" s="133">
        <v>0</v>
      </c>
      <c r="P258" s="133">
        <v>0</v>
      </c>
      <c r="Q258" s="133">
        <v>0</v>
      </c>
      <c r="R258" s="133">
        <v>8120.0000000000073</v>
      </c>
      <c r="S258" s="133">
        <v>0</v>
      </c>
      <c r="T258" s="133">
        <v>515.00000000000023</v>
      </c>
      <c r="U258" s="133">
        <v>0</v>
      </c>
      <c r="V258" s="133">
        <v>0</v>
      </c>
      <c r="W258" s="133">
        <v>0</v>
      </c>
      <c r="X258" s="133">
        <v>1029.9999999999964</v>
      </c>
      <c r="Y258" s="133">
        <v>1385.0000000000007</v>
      </c>
      <c r="Z258" s="133">
        <v>0</v>
      </c>
      <c r="AA258" s="133">
        <v>36049.213846153834</v>
      </c>
      <c r="AB258" s="133">
        <v>59691.138189250043</v>
      </c>
      <c r="AC258" s="133">
        <v>0</v>
      </c>
      <c r="AD258" s="133">
        <v>0</v>
      </c>
      <c r="AE258" s="133">
        <v>110000</v>
      </c>
      <c r="AF258" s="133">
        <v>0</v>
      </c>
      <c r="AG258" s="133">
        <v>0</v>
      </c>
      <c r="AH258" s="133">
        <v>0</v>
      </c>
      <c r="AI258" s="133">
        <v>11043.2</v>
      </c>
      <c r="AJ258" s="133">
        <v>0</v>
      </c>
      <c r="AK258" s="133">
        <v>0</v>
      </c>
      <c r="AL258" s="133">
        <v>0</v>
      </c>
      <c r="AM258" s="133">
        <v>0</v>
      </c>
      <c r="AN258" s="133">
        <v>0</v>
      </c>
      <c r="AO258" s="133">
        <v>0</v>
      </c>
      <c r="AP258" s="133">
        <v>0</v>
      </c>
      <c r="AQ258" s="133">
        <v>0</v>
      </c>
      <c r="AR258" s="133">
        <v>1212549</v>
      </c>
      <c r="AS258" s="133">
        <v>169119.69525574284</v>
      </c>
      <c r="AT258" s="326">
        <v>121043.2</v>
      </c>
      <c r="AU258" s="133">
        <v>141221.52364557335</v>
      </c>
      <c r="AV258" s="133">
        <v>1502711.8952557428</v>
      </c>
      <c r="AW258" s="133">
        <v>588916.78988388088</v>
      </c>
      <c r="AX258" s="133">
        <v>913795.10537186195</v>
      </c>
      <c r="AY258" s="133">
        <v>1491668.6952557429</v>
      </c>
      <c r="AZ258" s="327">
        <v>3750</v>
      </c>
      <c r="BA258" s="327">
        <v>1361250</v>
      </c>
      <c r="BB258" s="133">
        <v>0</v>
      </c>
      <c r="BC258" s="326">
        <v>0</v>
      </c>
      <c r="BD258" s="326">
        <v>1502711.8952557428</v>
      </c>
      <c r="BE258" s="327">
        <v>1372293.2</v>
      </c>
      <c r="BF258" s="133">
        <v>1251250</v>
      </c>
      <c r="BG258" s="133">
        <v>1381668.6952557429</v>
      </c>
      <c r="BH258" s="133">
        <v>3806.2498491893743</v>
      </c>
      <c r="BI258" s="133">
        <v>3596.6498568674701</v>
      </c>
      <c r="BJ258" s="328">
        <v>5.8276451882490705E-2</v>
      </c>
      <c r="BK258" s="328">
        <v>-1.3809118106332738E-2</v>
      </c>
      <c r="BL258" s="133">
        <v>-18028.962245800569</v>
      </c>
      <c r="BM258" s="133">
        <v>1484682.9330099423</v>
      </c>
      <c r="BN258" s="133">
        <v>4059.6135895590696</v>
      </c>
      <c r="BO258" s="133" t="s">
        <v>1228</v>
      </c>
      <c r="BP258" s="133">
        <v>4090.0356281265626</v>
      </c>
      <c r="BQ258" s="328">
        <v>5.4934393322768615E-2</v>
      </c>
      <c r="BR258" s="133">
        <v>0</v>
      </c>
      <c r="BS258" s="133">
        <v>1484682.9330099423</v>
      </c>
      <c r="BT258" s="133">
        <v>0</v>
      </c>
      <c r="BU258" s="133">
        <v>1484682.9330099423</v>
      </c>
      <c r="BV258" s="133"/>
      <c r="BW258" s="133">
        <v>0</v>
      </c>
      <c r="BX258" s="133">
        <v>0</v>
      </c>
    </row>
    <row r="259" spans="1:76" x14ac:dyDescent="0.25">
      <c r="A259" s="302">
        <v>259</v>
      </c>
      <c r="B259" s="302">
        <v>531</v>
      </c>
      <c r="C259" s="324">
        <v>9354030</v>
      </c>
      <c r="D259" s="324" t="s">
        <v>428</v>
      </c>
      <c r="E259" s="325">
        <v>741690</v>
      </c>
      <c r="F259" s="133">
        <v>838271</v>
      </c>
      <c r="G259" s="133">
        <v>0</v>
      </c>
      <c r="H259" s="133">
        <v>9680.0000000000036</v>
      </c>
      <c r="I259" s="133">
        <v>3079.9999999999964</v>
      </c>
      <c r="J259" s="133">
        <v>31436.431226765799</v>
      </c>
      <c r="K259" s="133">
        <v>22660.573394495415</v>
      </c>
      <c r="L259" s="133">
        <v>9999.9999999999909</v>
      </c>
      <c r="M259" s="133">
        <v>0</v>
      </c>
      <c r="N259" s="133">
        <v>3239.9999999999968</v>
      </c>
      <c r="O259" s="133">
        <v>0</v>
      </c>
      <c r="P259" s="133">
        <v>0</v>
      </c>
      <c r="Q259" s="133">
        <v>0</v>
      </c>
      <c r="R259" s="133">
        <v>9073.6279069767497</v>
      </c>
      <c r="S259" s="133">
        <v>0</v>
      </c>
      <c r="T259" s="133">
        <v>2598.9534883720962</v>
      </c>
      <c r="U259" s="133">
        <v>0</v>
      </c>
      <c r="V259" s="133">
        <v>0</v>
      </c>
      <c r="W259" s="133">
        <v>0</v>
      </c>
      <c r="X259" s="133">
        <v>0</v>
      </c>
      <c r="Y259" s="133">
        <v>2782.8240740740744</v>
      </c>
      <c r="Z259" s="133">
        <v>0</v>
      </c>
      <c r="AA259" s="133">
        <v>36719.47073625349</v>
      </c>
      <c r="AB259" s="133">
        <v>74031.027244614656</v>
      </c>
      <c r="AC259" s="133">
        <v>0</v>
      </c>
      <c r="AD259" s="133">
        <v>0</v>
      </c>
      <c r="AE259" s="133">
        <v>110000</v>
      </c>
      <c r="AF259" s="133">
        <v>0</v>
      </c>
      <c r="AG259" s="133">
        <v>0</v>
      </c>
      <c r="AH259" s="133">
        <v>0</v>
      </c>
      <c r="AI259" s="133">
        <v>10254.4</v>
      </c>
      <c r="AJ259" s="133">
        <v>0</v>
      </c>
      <c r="AK259" s="133">
        <v>0</v>
      </c>
      <c r="AL259" s="133">
        <v>0</v>
      </c>
      <c r="AM259" s="133">
        <v>0</v>
      </c>
      <c r="AN259" s="133">
        <v>0</v>
      </c>
      <c r="AO259" s="133">
        <v>0</v>
      </c>
      <c r="AP259" s="133">
        <v>0</v>
      </c>
      <c r="AQ259" s="133">
        <v>0</v>
      </c>
      <c r="AR259" s="133">
        <v>1579961</v>
      </c>
      <c r="AS259" s="133">
        <v>205302.90807155223</v>
      </c>
      <c r="AT259" s="326">
        <v>120254.39999999999</v>
      </c>
      <c r="AU259" s="133">
        <v>166634.29098917317</v>
      </c>
      <c r="AV259" s="133">
        <v>1905518.3080715521</v>
      </c>
      <c r="AW259" s="133">
        <v>899436.7192114793</v>
      </c>
      <c r="AX259" s="133">
        <v>1006081.588860073</v>
      </c>
      <c r="AY259" s="133">
        <v>1895263.9080715522</v>
      </c>
      <c r="AZ259" s="327">
        <v>3750</v>
      </c>
      <c r="BA259" s="327">
        <v>1826250</v>
      </c>
      <c r="BB259" s="133">
        <v>0</v>
      </c>
      <c r="BC259" s="326">
        <v>0</v>
      </c>
      <c r="BD259" s="326">
        <v>1905518.3080715521</v>
      </c>
      <c r="BE259" s="327">
        <v>1836504.4</v>
      </c>
      <c r="BF259" s="133">
        <v>1716250</v>
      </c>
      <c r="BG259" s="133">
        <v>1785263.9080715522</v>
      </c>
      <c r="BH259" s="133">
        <v>3665.839646964173</v>
      </c>
      <c r="BI259" s="133">
        <v>3527.3374542094457</v>
      </c>
      <c r="BJ259" s="328">
        <v>3.9265365038845902E-2</v>
      </c>
      <c r="BK259" s="328">
        <v>-9.3042737811668778E-3</v>
      </c>
      <c r="BL259" s="133">
        <v>-15983.00562216156</v>
      </c>
      <c r="BM259" s="133">
        <v>1889535.3024493905</v>
      </c>
      <c r="BN259" s="133">
        <v>3858.8930235100424</v>
      </c>
      <c r="BO259" s="133" t="s">
        <v>1228</v>
      </c>
      <c r="BP259" s="133">
        <v>3879.9492863437176</v>
      </c>
      <c r="BQ259" s="328">
        <v>2.977955785074915E-2</v>
      </c>
      <c r="BR259" s="133">
        <v>0</v>
      </c>
      <c r="BS259" s="133">
        <v>1889535.3024493905</v>
      </c>
      <c r="BT259" s="133">
        <v>0</v>
      </c>
      <c r="BU259" s="133">
        <v>1889535.3024493905</v>
      </c>
      <c r="BV259" s="133"/>
      <c r="BW259" s="133">
        <v>0</v>
      </c>
      <c r="BX259" s="133">
        <v>0</v>
      </c>
    </row>
    <row r="260" spans="1:76" x14ac:dyDescent="0.25">
      <c r="A260" s="302">
        <v>260</v>
      </c>
      <c r="B260" s="302">
        <v>551</v>
      </c>
      <c r="C260" s="324">
        <v>9354000</v>
      </c>
      <c r="D260" s="324" t="s">
        <v>1341</v>
      </c>
      <c r="E260" s="325">
        <v>0</v>
      </c>
      <c r="F260" s="133">
        <v>1035284</v>
      </c>
      <c r="G260" s="133">
        <v>2241246</v>
      </c>
      <c r="H260" s="133">
        <v>0</v>
      </c>
      <c r="I260" s="133">
        <v>17599.999999999989</v>
      </c>
      <c r="J260" s="133">
        <v>0</v>
      </c>
      <c r="K260" s="133">
        <v>119920.47402597402</v>
      </c>
      <c r="L260" s="133">
        <v>0</v>
      </c>
      <c r="M260" s="133">
        <v>0</v>
      </c>
      <c r="N260" s="133">
        <v>0</v>
      </c>
      <c r="O260" s="133">
        <v>0</v>
      </c>
      <c r="P260" s="133">
        <v>0</v>
      </c>
      <c r="Q260" s="133">
        <v>0</v>
      </c>
      <c r="R260" s="133">
        <v>37700.000000000044</v>
      </c>
      <c r="S260" s="133">
        <v>0</v>
      </c>
      <c r="T260" s="133">
        <v>20084.999999999985</v>
      </c>
      <c r="U260" s="133">
        <v>0</v>
      </c>
      <c r="V260" s="133">
        <v>0</v>
      </c>
      <c r="W260" s="133">
        <v>0</v>
      </c>
      <c r="X260" s="133">
        <v>0</v>
      </c>
      <c r="Y260" s="133">
        <v>1384.9999999999993</v>
      </c>
      <c r="Z260" s="133">
        <v>0</v>
      </c>
      <c r="AA260" s="133">
        <v>0</v>
      </c>
      <c r="AB260" s="133">
        <v>242167.39130434804</v>
      </c>
      <c r="AC260" s="133">
        <v>0</v>
      </c>
      <c r="AD260" s="133">
        <v>0</v>
      </c>
      <c r="AE260" s="133">
        <v>110000</v>
      </c>
      <c r="AF260" s="133">
        <v>0</v>
      </c>
      <c r="AG260" s="133">
        <v>0</v>
      </c>
      <c r="AH260" s="133">
        <v>0</v>
      </c>
      <c r="AI260" s="133">
        <v>27115</v>
      </c>
      <c r="AJ260" s="133">
        <v>0</v>
      </c>
      <c r="AK260" s="133">
        <v>0</v>
      </c>
      <c r="AL260" s="133">
        <v>0</v>
      </c>
      <c r="AM260" s="133">
        <v>0</v>
      </c>
      <c r="AN260" s="133">
        <v>0</v>
      </c>
      <c r="AO260" s="133">
        <v>0</v>
      </c>
      <c r="AP260" s="133">
        <v>0</v>
      </c>
      <c r="AQ260" s="133">
        <v>0</v>
      </c>
      <c r="AR260" s="133">
        <v>3276530</v>
      </c>
      <c r="AS260" s="133">
        <v>438857.86533032206</v>
      </c>
      <c r="AT260" s="326">
        <v>137115</v>
      </c>
      <c r="AU260" s="133">
        <v>349819.12831733504</v>
      </c>
      <c r="AV260" s="133">
        <v>3852502.8653303222</v>
      </c>
      <c r="AW260" s="133">
        <v>0</v>
      </c>
      <c r="AX260" s="133">
        <v>3852502.8653303222</v>
      </c>
      <c r="AY260" s="133">
        <v>3825387.8653303222</v>
      </c>
      <c r="AZ260" s="327">
        <v>4600</v>
      </c>
      <c r="BA260" s="327">
        <v>3583400</v>
      </c>
      <c r="BB260" s="133">
        <v>0</v>
      </c>
      <c r="BC260" s="326">
        <v>0</v>
      </c>
      <c r="BD260" s="326">
        <v>3852502.8653303222</v>
      </c>
      <c r="BE260" s="327">
        <v>3610515</v>
      </c>
      <c r="BF260" s="133">
        <v>3473400</v>
      </c>
      <c r="BG260" s="133">
        <v>3715387.8653303222</v>
      </c>
      <c r="BH260" s="133">
        <v>4769.4324330299387</v>
      </c>
      <c r="BI260" s="133">
        <v>4612.8370795629817</v>
      </c>
      <c r="BJ260" s="328">
        <v>3.3947731247814375E-2</v>
      </c>
      <c r="BK260" s="328">
        <v>-8.0442136592045969E-3</v>
      </c>
      <c r="BL260" s="133">
        <v>-28906.078046579558</v>
      </c>
      <c r="BM260" s="133">
        <v>3823596.7872837428</v>
      </c>
      <c r="BN260" s="133">
        <v>4873.53246121148</v>
      </c>
      <c r="BO260" s="133" t="s">
        <v>1228</v>
      </c>
      <c r="BP260" s="133">
        <v>4908.3399066543552</v>
      </c>
      <c r="BQ260" s="328">
        <v>2.6325284066388122E-2</v>
      </c>
      <c r="BR260" s="133">
        <v>0</v>
      </c>
      <c r="BS260" s="133">
        <v>3823596.7872837428</v>
      </c>
      <c r="BT260" s="133">
        <v>0</v>
      </c>
      <c r="BU260" s="133">
        <v>3823596.7872837428</v>
      </c>
      <c r="BV260" s="133"/>
      <c r="BW260" s="133">
        <v>0</v>
      </c>
      <c r="BX260" s="133">
        <v>0</v>
      </c>
    </row>
    <row r="261" spans="1:76" x14ac:dyDescent="0.25">
      <c r="A261" s="302">
        <v>261</v>
      </c>
      <c r="B261" s="302">
        <v>990</v>
      </c>
      <c r="C261" s="324">
        <v>9354001</v>
      </c>
      <c r="D261" s="324" t="s">
        <v>440</v>
      </c>
      <c r="E261" s="325">
        <v>0</v>
      </c>
      <c r="F261" s="133">
        <v>1363639</v>
      </c>
      <c r="G261" s="133">
        <v>982464</v>
      </c>
      <c r="H261" s="133">
        <v>0</v>
      </c>
      <c r="I261" s="133">
        <v>17600.000000000011</v>
      </c>
      <c r="J261" s="133">
        <v>0</v>
      </c>
      <c r="K261" s="133">
        <v>96946.122807017542</v>
      </c>
      <c r="L261" s="133">
        <v>0</v>
      </c>
      <c r="M261" s="133">
        <v>0</v>
      </c>
      <c r="N261" s="133">
        <v>0</v>
      </c>
      <c r="O261" s="133">
        <v>0</v>
      </c>
      <c r="P261" s="133">
        <v>0</v>
      </c>
      <c r="Q261" s="133">
        <v>0</v>
      </c>
      <c r="R261" s="133">
        <v>19139.999999999945</v>
      </c>
      <c r="S261" s="133">
        <v>780.00000000000057</v>
      </c>
      <c r="T261" s="133">
        <v>2574.9999999999982</v>
      </c>
      <c r="U261" s="133">
        <v>3360.0000000000086</v>
      </c>
      <c r="V261" s="133">
        <v>0</v>
      </c>
      <c r="W261" s="133">
        <v>0</v>
      </c>
      <c r="X261" s="133">
        <v>0</v>
      </c>
      <c r="Y261" s="133">
        <v>0</v>
      </c>
      <c r="Z261" s="133">
        <v>0</v>
      </c>
      <c r="AA261" s="133">
        <v>0</v>
      </c>
      <c r="AB261" s="133">
        <v>198827.45856809895</v>
      </c>
      <c r="AC261" s="133">
        <v>0</v>
      </c>
      <c r="AD261" s="133">
        <v>0</v>
      </c>
      <c r="AE261" s="133">
        <v>110000</v>
      </c>
      <c r="AF261" s="133">
        <v>2491.6666666666665</v>
      </c>
      <c r="AG261" s="133">
        <v>0</v>
      </c>
      <c r="AH261" s="133">
        <v>0</v>
      </c>
      <c r="AI261" s="133">
        <v>10254.4</v>
      </c>
      <c r="AJ261" s="133">
        <v>0</v>
      </c>
      <c r="AK261" s="133">
        <v>0</v>
      </c>
      <c r="AL261" s="133">
        <v>0</v>
      </c>
      <c r="AM261" s="133">
        <v>0</v>
      </c>
      <c r="AN261" s="133">
        <v>0</v>
      </c>
      <c r="AO261" s="133">
        <v>0</v>
      </c>
      <c r="AP261" s="133">
        <v>0</v>
      </c>
      <c r="AQ261" s="133">
        <v>0</v>
      </c>
      <c r="AR261" s="133">
        <v>2346103</v>
      </c>
      <c r="AS261" s="133">
        <v>339228.58137511648</v>
      </c>
      <c r="AT261" s="326">
        <v>122746.06666666667</v>
      </c>
      <c r="AU261" s="133">
        <v>279027.01997160772</v>
      </c>
      <c r="AV261" s="133">
        <v>2808077.6480417834</v>
      </c>
      <c r="AW261" s="133">
        <v>0</v>
      </c>
      <c r="AX261" s="133">
        <v>2808077.6480417834</v>
      </c>
      <c r="AY261" s="133">
        <v>2797823.2480417835</v>
      </c>
      <c r="AZ261" s="327">
        <v>4600</v>
      </c>
      <c r="BA261" s="327">
        <v>2654200</v>
      </c>
      <c r="BB261" s="133">
        <v>0</v>
      </c>
      <c r="BC261" s="326">
        <v>0</v>
      </c>
      <c r="BD261" s="326">
        <v>2808077.6480417834</v>
      </c>
      <c r="BE261" s="327">
        <v>2664454.4</v>
      </c>
      <c r="BF261" s="133">
        <v>2541708.3333333335</v>
      </c>
      <c r="BG261" s="133">
        <v>2685331.5813751169</v>
      </c>
      <c r="BH261" s="133">
        <v>4653.954213821693</v>
      </c>
      <c r="BI261" s="133">
        <v>4451.0756621399178</v>
      </c>
      <c r="BJ261" s="328">
        <v>4.5579668170421181E-2</v>
      </c>
      <c r="BK261" s="328">
        <v>-1.0800503474061198E-2</v>
      </c>
      <c r="BL261" s="133">
        <v>-27738.616153849071</v>
      </c>
      <c r="BM261" s="133">
        <v>2780339.0318879341</v>
      </c>
      <c r="BN261" s="133">
        <v>4800.8399166168701</v>
      </c>
      <c r="BO261" s="133" t="s">
        <v>1228</v>
      </c>
      <c r="BP261" s="133">
        <v>4818.6118403603714</v>
      </c>
      <c r="BQ261" s="328">
        <v>3.3602177991812754E-2</v>
      </c>
      <c r="BR261" s="133">
        <v>0</v>
      </c>
      <c r="BS261" s="133">
        <v>2780339.0318879341</v>
      </c>
      <c r="BT261" s="133">
        <v>0</v>
      </c>
      <c r="BU261" s="133">
        <v>2780339.0318879341</v>
      </c>
      <c r="BV261" s="133"/>
      <c r="BW261" s="133">
        <v>0</v>
      </c>
      <c r="BX261" s="133">
        <v>0</v>
      </c>
    </row>
    <row r="262" spans="1:76" x14ac:dyDescent="0.25">
      <c r="A262" s="302">
        <v>262</v>
      </c>
      <c r="B262" s="302">
        <v>170</v>
      </c>
      <c r="C262" s="324">
        <v>9354002</v>
      </c>
      <c r="D262" s="324" t="s">
        <v>236</v>
      </c>
      <c r="E262" s="325">
        <v>0</v>
      </c>
      <c r="F262" s="133">
        <v>1382954</v>
      </c>
      <c r="G262" s="133">
        <v>1013166</v>
      </c>
      <c r="H262" s="133">
        <v>0</v>
      </c>
      <c r="I262" s="133">
        <v>91079.999999999884</v>
      </c>
      <c r="J262" s="133">
        <v>0</v>
      </c>
      <c r="K262" s="133">
        <v>220410.55555555556</v>
      </c>
      <c r="L262" s="133">
        <v>0</v>
      </c>
      <c r="M262" s="133">
        <v>0</v>
      </c>
      <c r="N262" s="133">
        <v>0</v>
      </c>
      <c r="O262" s="133">
        <v>0</v>
      </c>
      <c r="P262" s="133">
        <v>0</v>
      </c>
      <c r="Q262" s="133">
        <v>0</v>
      </c>
      <c r="R262" s="133">
        <v>30844.7359454855</v>
      </c>
      <c r="S262" s="133">
        <v>5087.2742759795556</v>
      </c>
      <c r="T262" s="133">
        <v>68211.61839863722</v>
      </c>
      <c r="U262" s="133">
        <v>38209.744463373238</v>
      </c>
      <c r="V262" s="133">
        <v>75255.536626916553</v>
      </c>
      <c r="W262" s="133">
        <v>9753.1175468483925</v>
      </c>
      <c r="X262" s="133">
        <v>0</v>
      </c>
      <c r="Y262" s="133">
        <v>15234.999999999967</v>
      </c>
      <c r="Z262" s="133">
        <v>0</v>
      </c>
      <c r="AA262" s="133">
        <v>0</v>
      </c>
      <c r="AB262" s="133">
        <v>341075.98406658293</v>
      </c>
      <c r="AC262" s="133">
        <v>0</v>
      </c>
      <c r="AD262" s="133">
        <v>0</v>
      </c>
      <c r="AE262" s="133">
        <v>110000</v>
      </c>
      <c r="AF262" s="133">
        <v>0</v>
      </c>
      <c r="AG262" s="133">
        <v>0</v>
      </c>
      <c r="AH262" s="133">
        <v>0</v>
      </c>
      <c r="AI262" s="133">
        <v>28582.05</v>
      </c>
      <c r="AJ262" s="133">
        <v>0</v>
      </c>
      <c r="AK262" s="133">
        <v>0</v>
      </c>
      <c r="AL262" s="133">
        <v>0</v>
      </c>
      <c r="AM262" s="133">
        <v>0</v>
      </c>
      <c r="AN262" s="133">
        <v>0</v>
      </c>
      <c r="AO262" s="133">
        <v>0</v>
      </c>
      <c r="AP262" s="133">
        <v>0</v>
      </c>
      <c r="AQ262" s="133">
        <v>0</v>
      </c>
      <c r="AR262" s="133">
        <v>2396120</v>
      </c>
      <c r="AS262" s="133">
        <v>895163.56687937863</v>
      </c>
      <c r="AT262" s="326">
        <v>138582.04999999999</v>
      </c>
      <c r="AU262" s="133">
        <v>620501.27547298081</v>
      </c>
      <c r="AV262" s="133">
        <v>3429865.6168793784</v>
      </c>
      <c r="AW262" s="133">
        <v>0</v>
      </c>
      <c r="AX262" s="133">
        <v>3429865.6168793784</v>
      </c>
      <c r="AY262" s="133">
        <v>3401283.5668793786</v>
      </c>
      <c r="AZ262" s="327">
        <v>4600</v>
      </c>
      <c r="BA262" s="327">
        <v>2709400</v>
      </c>
      <c r="BB262" s="133">
        <v>0</v>
      </c>
      <c r="BC262" s="326">
        <v>0</v>
      </c>
      <c r="BD262" s="326">
        <v>3429865.6168793784</v>
      </c>
      <c r="BE262" s="327">
        <v>2737982.05</v>
      </c>
      <c r="BF262" s="133">
        <v>2599400</v>
      </c>
      <c r="BG262" s="133">
        <v>3291283.5668793786</v>
      </c>
      <c r="BH262" s="133">
        <v>5587.9177705931725</v>
      </c>
      <c r="BI262" s="133">
        <v>5376.4612627697843</v>
      </c>
      <c r="BJ262" s="328">
        <v>3.9330053261548543E-2</v>
      </c>
      <c r="BK262" s="328">
        <v>-9.3196022247926287E-3</v>
      </c>
      <c r="BL262" s="133">
        <v>-29512.716923806172</v>
      </c>
      <c r="BM262" s="133">
        <v>3400352.8999555721</v>
      </c>
      <c r="BN262" s="133">
        <v>5724.568505866846</v>
      </c>
      <c r="BO262" s="133" t="s">
        <v>1228</v>
      </c>
      <c r="BP262" s="133">
        <v>5773.0949065459627</v>
      </c>
      <c r="BQ262" s="328">
        <v>2.2634074740107035E-2</v>
      </c>
      <c r="BR262" s="133">
        <v>0</v>
      </c>
      <c r="BS262" s="133">
        <v>3400352.8999555721</v>
      </c>
      <c r="BT262" s="133">
        <v>0</v>
      </c>
      <c r="BU262" s="133">
        <v>3400352.8999555721</v>
      </c>
      <c r="BV262" s="133"/>
      <c r="BW262" s="133">
        <v>0</v>
      </c>
      <c r="BX262" s="133">
        <v>0</v>
      </c>
    </row>
    <row r="263" spans="1:76" x14ac:dyDescent="0.25">
      <c r="A263" s="302">
        <v>263</v>
      </c>
      <c r="B263" s="302">
        <v>350</v>
      </c>
      <c r="C263" s="324">
        <v>9354003</v>
      </c>
      <c r="D263" s="324" t="s">
        <v>323</v>
      </c>
      <c r="E263" s="325">
        <v>0</v>
      </c>
      <c r="F263" s="133">
        <v>2684785</v>
      </c>
      <c r="G263" s="133">
        <v>1732470</v>
      </c>
      <c r="H263" s="133">
        <v>0</v>
      </c>
      <c r="I263" s="133">
        <v>59399.999999999847</v>
      </c>
      <c r="J263" s="133">
        <v>0</v>
      </c>
      <c r="K263" s="133">
        <v>251427.00559701494</v>
      </c>
      <c r="L263" s="133">
        <v>0</v>
      </c>
      <c r="M263" s="133">
        <v>0</v>
      </c>
      <c r="N263" s="133">
        <v>0</v>
      </c>
      <c r="O263" s="133">
        <v>0</v>
      </c>
      <c r="P263" s="133">
        <v>0</v>
      </c>
      <c r="Q263" s="133">
        <v>0</v>
      </c>
      <c r="R263" s="133">
        <v>26679.999999999989</v>
      </c>
      <c r="S263" s="133">
        <v>79170.000000000116</v>
      </c>
      <c r="T263" s="133">
        <v>89094.999999999869</v>
      </c>
      <c r="U263" s="133">
        <v>1679.9999999999991</v>
      </c>
      <c r="V263" s="133">
        <v>0</v>
      </c>
      <c r="W263" s="133">
        <v>0</v>
      </c>
      <c r="X263" s="133">
        <v>0</v>
      </c>
      <c r="Y263" s="133">
        <v>34625.000000000058</v>
      </c>
      <c r="Z263" s="133">
        <v>0</v>
      </c>
      <c r="AA263" s="133">
        <v>0</v>
      </c>
      <c r="AB263" s="133">
        <v>422034.24704926094</v>
      </c>
      <c r="AC263" s="133">
        <v>0</v>
      </c>
      <c r="AD263" s="133">
        <v>0</v>
      </c>
      <c r="AE263" s="133">
        <v>110000</v>
      </c>
      <c r="AF263" s="133">
        <v>0</v>
      </c>
      <c r="AG263" s="133">
        <v>0</v>
      </c>
      <c r="AH263" s="133">
        <v>0</v>
      </c>
      <c r="AI263" s="133">
        <v>52499.18</v>
      </c>
      <c r="AJ263" s="133">
        <v>0</v>
      </c>
      <c r="AK263" s="133">
        <v>0</v>
      </c>
      <c r="AL263" s="133">
        <v>0</v>
      </c>
      <c r="AM263" s="133">
        <v>0</v>
      </c>
      <c r="AN263" s="133">
        <v>0</v>
      </c>
      <c r="AO263" s="133">
        <v>0</v>
      </c>
      <c r="AP263" s="133">
        <v>0</v>
      </c>
      <c r="AQ263" s="133">
        <v>0</v>
      </c>
      <c r="AR263" s="133">
        <v>4417255</v>
      </c>
      <c r="AS263" s="133">
        <v>964111.2526462758</v>
      </c>
      <c r="AT263" s="326">
        <v>162499.18</v>
      </c>
      <c r="AU263" s="133">
        <v>685759.24984776834</v>
      </c>
      <c r="AV263" s="133">
        <v>5543865.4326462755</v>
      </c>
      <c r="AW263" s="133">
        <v>0</v>
      </c>
      <c r="AX263" s="133">
        <v>5543865.4326462755</v>
      </c>
      <c r="AY263" s="133">
        <v>5491366.2526462758</v>
      </c>
      <c r="AZ263" s="327">
        <v>4600</v>
      </c>
      <c r="BA263" s="327">
        <v>5014000</v>
      </c>
      <c r="BB263" s="133">
        <v>0</v>
      </c>
      <c r="BC263" s="326">
        <v>0</v>
      </c>
      <c r="BD263" s="326">
        <v>5543865.4326462755</v>
      </c>
      <c r="BE263" s="327">
        <v>5066499.18</v>
      </c>
      <c r="BF263" s="133">
        <v>4904000</v>
      </c>
      <c r="BG263" s="133">
        <v>5381366.2526462758</v>
      </c>
      <c r="BH263" s="133">
        <v>4937.0332593085095</v>
      </c>
      <c r="BI263" s="133">
        <v>4731.2434084729975</v>
      </c>
      <c r="BJ263" s="328">
        <v>4.3495933958284841E-2</v>
      </c>
      <c r="BK263" s="328">
        <v>-1.0306744315634426E-2</v>
      </c>
      <c r="BL263" s="133">
        <v>-53152.450555716488</v>
      </c>
      <c r="BM263" s="133">
        <v>5490712.9820905589</v>
      </c>
      <c r="BN263" s="133">
        <v>4989.1869743950083</v>
      </c>
      <c r="BO263" s="133" t="s">
        <v>1228</v>
      </c>
      <c r="BP263" s="133">
        <v>5037.3513597161091</v>
      </c>
      <c r="BQ263" s="328">
        <v>3.175172045848762E-2</v>
      </c>
      <c r="BR263" s="133">
        <v>0</v>
      </c>
      <c r="BS263" s="133">
        <v>5490712.9820905589</v>
      </c>
      <c r="BT263" s="133">
        <v>0</v>
      </c>
      <c r="BU263" s="133">
        <v>5490712.9820905589</v>
      </c>
      <c r="BV263" s="133"/>
      <c r="BW263" s="133">
        <v>0</v>
      </c>
      <c r="BX263" s="133">
        <v>0</v>
      </c>
    </row>
    <row r="264" spans="1:76" x14ac:dyDescent="0.25">
      <c r="A264" s="302">
        <v>264</v>
      </c>
      <c r="B264" s="302">
        <v>556</v>
      </c>
      <c r="C264" s="324">
        <v>9354004</v>
      </c>
      <c r="D264" s="324" t="s">
        <v>434</v>
      </c>
      <c r="E264" s="325">
        <v>0</v>
      </c>
      <c r="F264" s="133">
        <v>1317283</v>
      </c>
      <c r="G264" s="133">
        <v>978078</v>
      </c>
      <c r="H264" s="133">
        <v>0</v>
      </c>
      <c r="I264" s="133">
        <v>45759.999999999905</v>
      </c>
      <c r="J264" s="133">
        <v>0</v>
      </c>
      <c r="K264" s="133">
        <v>146248.05054151622</v>
      </c>
      <c r="L264" s="133">
        <v>0</v>
      </c>
      <c r="M264" s="133">
        <v>0</v>
      </c>
      <c r="N264" s="133">
        <v>0</v>
      </c>
      <c r="O264" s="133">
        <v>0</v>
      </c>
      <c r="P264" s="133">
        <v>0</v>
      </c>
      <c r="Q264" s="133">
        <v>0</v>
      </c>
      <c r="R264" s="133">
        <v>32190.000000000022</v>
      </c>
      <c r="S264" s="133">
        <v>41730.000000000087</v>
      </c>
      <c r="T264" s="133">
        <v>0</v>
      </c>
      <c r="U264" s="133">
        <v>0</v>
      </c>
      <c r="V264" s="133">
        <v>0</v>
      </c>
      <c r="W264" s="133">
        <v>0</v>
      </c>
      <c r="X264" s="133">
        <v>0</v>
      </c>
      <c r="Y264" s="133">
        <v>28323.778625954179</v>
      </c>
      <c r="Z264" s="133">
        <v>0</v>
      </c>
      <c r="AA264" s="133">
        <v>0</v>
      </c>
      <c r="AB264" s="133">
        <v>308254.34998562816</v>
      </c>
      <c r="AC264" s="133">
        <v>0</v>
      </c>
      <c r="AD264" s="133">
        <v>0</v>
      </c>
      <c r="AE264" s="133">
        <v>110000</v>
      </c>
      <c r="AF264" s="133">
        <v>0</v>
      </c>
      <c r="AG264" s="133">
        <v>0</v>
      </c>
      <c r="AH264" s="133">
        <v>5000</v>
      </c>
      <c r="AI264" s="133">
        <v>19621.400000000001</v>
      </c>
      <c r="AJ264" s="133">
        <v>0</v>
      </c>
      <c r="AK264" s="133">
        <v>0</v>
      </c>
      <c r="AL264" s="133">
        <v>0</v>
      </c>
      <c r="AM264" s="133">
        <v>0</v>
      </c>
      <c r="AN264" s="133">
        <v>0</v>
      </c>
      <c r="AO264" s="133">
        <v>0</v>
      </c>
      <c r="AP264" s="133">
        <v>0</v>
      </c>
      <c r="AQ264" s="133">
        <v>0</v>
      </c>
      <c r="AR264" s="133">
        <v>2295361</v>
      </c>
      <c r="AS264" s="133">
        <v>602506.17915309861</v>
      </c>
      <c r="AT264" s="326">
        <v>134621.4</v>
      </c>
      <c r="AU264" s="133">
        <v>451217.37525638629</v>
      </c>
      <c r="AV264" s="133">
        <v>3032488.5791530986</v>
      </c>
      <c r="AW264" s="133">
        <v>0</v>
      </c>
      <c r="AX264" s="133">
        <v>3032488.5791530986</v>
      </c>
      <c r="AY264" s="133">
        <v>3007867.1791530987</v>
      </c>
      <c r="AZ264" s="327">
        <v>4600</v>
      </c>
      <c r="BA264" s="327">
        <v>2594400</v>
      </c>
      <c r="BB264" s="133">
        <v>0</v>
      </c>
      <c r="BC264" s="326">
        <v>0</v>
      </c>
      <c r="BD264" s="326">
        <v>3032488.5791530986</v>
      </c>
      <c r="BE264" s="327">
        <v>2619021.4</v>
      </c>
      <c r="BF264" s="133">
        <v>2489400</v>
      </c>
      <c r="BG264" s="133">
        <v>2902867.1791530987</v>
      </c>
      <c r="BH264" s="133">
        <v>5146.9276226118773</v>
      </c>
      <c r="BI264" s="133">
        <v>4736.9060101449277</v>
      </c>
      <c r="BJ264" s="328">
        <v>8.6558950418018699E-2</v>
      </c>
      <c r="BK264" s="328">
        <v>-2.0510905020313209E-2</v>
      </c>
      <c r="BL264" s="133">
        <v>-54797.241305027645</v>
      </c>
      <c r="BM264" s="133">
        <v>2977691.337848071</v>
      </c>
      <c r="BN264" s="133">
        <v>5235.9396061136013</v>
      </c>
      <c r="BO264" s="133" t="s">
        <v>1228</v>
      </c>
      <c r="BP264" s="133">
        <v>5279.5945706526081</v>
      </c>
      <c r="BQ264" s="328">
        <v>6.4262867038394456E-2</v>
      </c>
      <c r="BR264" s="133">
        <v>0</v>
      </c>
      <c r="BS264" s="133">
        <v>2977691.337848071</v>
      </c>
      <c r="BT264" s="133">
        <v>0</v>
      </c>
      <c r="BU264" s="133">
        <v>2977691.337848071</v>
      </c>
      <c r="BV264" s="133"/>
      <c r="BW264" s="133">
        <v>0</v>
      </c>
      <c r="BX264" s="133">
        <v>0</v>
      </c>
    </row>
    <row r="265" spans="1:76" x14ac:dyDescent="0.25">
      <c r="A265" s="302">
        <v>265</v>
      </c>
      <c r="B265" s="302">
        <v>373</v>
      </c>
      <c r="C265" s="324">
        <v>9354006</v>
      </c>
      <c r="D265" s="324" t="s">
        <v>333</v>
      </c>
      <c r="E265" s="325">
        <v>0</v>
      </c>
      <c r="F265" s="133">
        <v>1127996</v>
      </c>
      <c r="G265" s="133">
        <v>692988</v>
      </c>
      <c r="H265" s="133">
        <v>0</v>
      </c>
      <c r="I265" s="133">
        <v>40479.999999999913</v>
      </c>
      <c r="J265" s="133">
        <v>0</v>
      </c>
      <c r="K265" s="133">
        <v>127304.89260143197</v>
      </c>
      <c r="L265" s="133">
        <v>0</v>
      </c>
      <c r="M265" s="133">
        <v>0</v>
      </c>
      <c r="N265" s="133">
        <v>0</v>
      </c>
      <c r="O265" s="133">
        <v>0</v>
      </c>
      <c r="P265" s="133">
        <v>0</v>
      </c>
      <c r="Q265" s="133">
        <v>0</v>
      </c>
      <c r="R265" s="133">
        <v>1449.9999999999984</v>
      </c>
      <c r="S265" s="133">
        <v>5070.0000000000018</v>
      </c>
      <c r="T265" s="133">
        <v>42744.999999999898</v>
      </c>
      <c r="U265" s="133">
        <v>96879.999999999884</v>
      </c>
      <c r="V265" s="133">
        <v>599.99999999999943</v>
      </c>
      <c r="W265" s="133">
        <v>0</v>
      </c>
      <c r="X265" s="133">
        <v>0</v>
      </c>
      <c r="Y265" s="133">
        <v>8328.507795100224</v>
      </c>
      <c r="Z265" s="133">
        <v>0</v>
      </c>
      <c r="AA265" s="133">
        <v>0</v>
      </c>
      <c r="AB265" s="133">
        <v>220982.04890924544</v>
      </c>
      <c r="AC265" s="133">
        <v>0</v>
      </c>
      <c r="AD265" s="133">
        <v>0</v>
      </c>
      <c r="AE265" s="133">
        <v>110000</v>
      </c>
      <c r="AF265" s="133">
        <v>0</v>
      </c>
      <c r="AG265" s="133">
        <v>0</v>
      </c>
      <c r="AH265" s="133">
        <v>0</v>
      </c>
      <c r="AI265" s="133">
        <v>19675.72</v>
      </c>
      <c r="AJ265" s="133">
        <v>0</v>
      </c>
      <c r="AK265" s="133">
        <v>0</v>
      </c>
      <c r="AL265" s="133">
        <v>0</v>
      </c>
      <c r="AM265" s="133">
        <v>0</v>
      </c>
      <c r="AN265" s="133">
        <v>0</v>
      </c>
      <c r="AO265" s="133">
        <v>0</v>
      </c>
      <c r="AP265" s="133">
        <v>0</v>
      </c>
      <c r="AQ265" s="133">
        <v>0</v>
      </c>
      <c r="AR265" s="133">
        <v>1820984</v>
      </c>
      <c r="AS265" s="133">
        <v>543840.44930577732</v>
      </c>
      <c r="AT265" s="326">
        <v>129675.72</v>
      </c>
      <c r="AU265" s="133">
        <v>388245.99520996126</v>
      </c>
      <c r="AV265" s="133">
        <v>2494500.1693057776</v>
      </c>
      <c r="AW265" s="133">
        <v>0</v>
      </c>
      <c r="AX265" s="133">
        <v>2494500.1693057776</v>
      </c>
      <c r="AY265" s="133">
        <v>2474824.4493057774</v>
      </c>
      <c r="AZ265" s="327">
        <v>4600</v>
      </c>
      <c r="BA265" s="327">
        <v>2070000</v>
      </c>
      <c r="BB265" s="133">
        <v>0</v>
      </c>
      <c r="BC265" s="326">
        <v>0</v>
      </c>
      <c r="BD265" s="326">
        <v>2494500.1693057776</v>
      </c>
      <c r="BE265" s="327">
        <v>2089675.72</v>
      </c>
      <c r="BF265" s="133">
        <v>1960000</v>
      </c>
      <c r="BG265" s="133">
        <v>2364824.4493057774</v>
      </c>
      <c r="BH265" s="133">
        <v>5255.1654429017281</v>
      </c>
      <c r="BI265" s="133">
        <v>5174.958093442624</v>
      </c>
      <c r="BJ265" s="328">
        <v>1.549913023657867E-2</v>
      </c>
      <c r="BK265" s="328">
        <v>-3.6726553019033976E-3</v>
      </c>
      <c r="BL265" s="133">
        <v>-8552.6267755544795</v>
      </c>
      <c r="BM265" s="133">
        <v>2485947.5425302233</v>
      </c>
      <c r="BN265" s="133">
        <v>5480.6040500671625</v>
      </c>
      <c r="BO265" s="133" t="s">
        <v>1228</v>
      </c>
      <c r="BP265" s="133">
        <v>5524.3278722893847</v>
      </c>
      <c r="BQ265" s="328">
        <v>8.2148646782327361E-3</v>
      </c>
      <c r="BR265" s="133">
        <v>0</v>
      </c>
      <c r="BS265" s="133">
        <v>2485947.5425302233</v>
      </c>
      <c r="BT265" s="133">
        <v>0</v>
      </c>
      <c r="BU265" s="133">
        <v>2485947.5425302233</v>
      </c>
      <c r="BV265" s="133"/>
      <c r="BW265" s="133">
        <v>0</v>
      </c>
      <c r="BX265" s="133">
        <v>0</v>
      </c>
    </row>
    <row r="266" spans="1:76" x14ac:dyDescent="0.25">
      <c r="A266" s="302">
        <v>266</v>
      </c>
      <c r="B266" s="302">
        <v>365</v>
      </c>
      <c r="C266" s="324">
        <v>9354007</v>
      </c>
      <c r="D266" s="324" t="s">
        <v>510</v>
      </c>
      <c r="E266" s="325">
        <v>0</v>
      </c>
      <c r="F266" s="133">
        <v>2035801</v>
      </c>
      <c r="G266" s="133">
        <v>1153518</v>
      </c>
      <c r="H266" s="133">
        <v>0</v>
      </c>
      <c r="I266" s="133">
        <v>73479.999999999956</v>
      </c>
      <c r="J266" s="133">
        <v>0</v>
      </c>
      <c r="K266" s="133">
        <v>266758.85200553254</v>
      </c>
      <c r="L266" s="133">
        <v>0</v>
      </c>
      <c r="M266" s="133">
        <v>0</v>
      </c>
      <c r="N266" s="133">
        <v>0</v>
      </c>
      <c r="O266" s="133">
        <v>0</v>
      </c>
      <c r="P266" s="133">
        <v>0</v>
      </c>
      <c r="Q266" s="133">
        <v>0</v>
      </c>
      <c r="R266" s="133">
        <v>35179.060913705631</v>
      </c>
      <c r="S266" s="133">
        <v>57866.497461929015</v>
      </c>
      <c r="T266" s="133">
        <v>49049.175126903647</v>
      </c>
      <c r="U266" s="133">
        <v>127442.63959390875</v>
      </c>
      <c r="V266" s="133">
        <v>39700.507614213209</v>
      </c>
      <c r="W266" s="133">
        <v>812.05583756344936</v>
      </c>
      <c r="X266" s="133">
        <v>0</v>
      </c>
      <c r="Y266" s="133">
        <v>29085.000000000044</v>
      </c>
      <c r="Z266" s="133">
        <v>0</v>
      </c>
      <c r="AA266" s="133">
        <v>0</v>
      </c>
      <c r="AB266" s="133">
        <v>424253.07695105387</v>
      </c>
      <c r="AC266" s="133">
        <v>0</v>
      </c>
      <c r="AD266" s="133">
        <v>0</v>
      </c>
      <c r="AE266" s="133">
        <v>110000</v>
      </c>
      <c r="AF266" s="133">
        <v>0</v>
      </c>
      <c r="AG266" s="133">
        <v>0</v>
      </c>
      <c r="AH266" s="133">
        <v>0</v>
      </c>
      <c r="AI266" s="133">
        <v>33770.5</v>
      </c>
      <c r="AJ266" s="133">
        <v>0</v>
      </c>
      <c r="AK266" s="133">
        <v>0</v>
      </c>
      <c r="AL266" s="133">
        <v>0</v>
      </c>
      <c r="AM266" s="133">
        <v>0</v>
      </c>
      <c r="AN266" s="133">
        <v>0</v>
      </c>
      <c r="AO266" s="133">
        <v>0</v>
      </c>
      <c r="AP266" s="133">
        <v>0</v>
      </c>
      <c r="AQ266" s="133">
        <v>0</v>
      </c>
      <c r="AR266" s="133">
        <v>3189319</v>
      </c>
      <c r="AS266" s="133">
        <v>1103626.8655048099</v>
      </c>
      <c r="AT266" s="326">
        <v>143770.5</v>
      </c>
      <c r="AU266" s="133">
        <v>759396.47122793191</v>
      </c>
      <c r="AV266" s="133">
        <v>4436716.3655048097</v>
      </c>
      <c r="AW266" s="133">
        <v>0</v>
      </c>
      <c r="AX266" s="133">
        <v>4436716.3655048097</v>
      </c>
      <c r="AY266" s="133">
        <v>4402945.8655048097</v>
      </c>
      <c r="AZ266" s="327">
        <v>4600</v>
      </c>
      <c r="BA266" s="327">
        <v>3634000</v>
      </c>
      <c r="BB266" s="133">
        <v>0</v>
      </c>
      <c r="BC266" s="326">
        <v>0</v>
      </c>
      <c r="BD266" s="326">
        <v>4436716.3655048097</v>
      </c>
      <c r="BE266" s="327">
        <v>3667770.5</v>
      </c>
      <c r="BF266" s="133">
        <v>3524000</v>
      </c>
      <c r="BG266" s="133">
        <v>4292945.8655048097</v>
      </c>
      <c r="BH266" s="133">
        <v>5434.1086905124175</v>
      </c>
      <c r="BI266" s="133">
        <v>5299.6927236263737</v>
      </c>
      <c r="BJ266" s="328">
        <v>2.5362973646907636E-2</v>
      </c>
      <c r="BK266" s="328">
        <v>-6.0099797998028571E-3</v>
      </c>
      <c r="BL266" s="133">
        <v>-25162.326509183786</v>
      </c>
      <c r="BM266" s="133">
        <v>4411554.0389956255</v>
      </c>
      <c r="BN266" s="133">
        <v>5541.4981506273743</v>
      </c>
      <c r="BO266" s="133" t="s">
        <v>1228</v>
      </c>
      <c r="BP266" s="133">
        <v>5584.245618981804</v>
      </c>
      <c r="BQ266" s="328">
        <v>2.1474585385450773E-2</v>
      </c>
      <c r="BR266" s="133">
        <v>0</v>
      </c>
      <c r="BS266" s="133">
        <v>4411554.0389956255</v>
      </c>
      <c r="BT266" s="133">
        <v>0</v>
      </c>
      <c r="BU266" s="133">
        <v>4411554.0389956255</v>
      </c>
      <c r="BV266" s="133"/>
      <c r="BW266" s="133">
        <v>0</v>
      </c>
      <c r="BX266" s="133">
        <v>0</v>
      </c>
    </row>
    <row r="267" spans="1:76" x14ac:dyDescent="0.25">
      <c r="A267" s="302">
        <v>267</v>
      </c>
      <c r="B267" s="302">
        <v>559</v>
      </c>
      <c r="C267" s="324">
        <v>9354008</v>
      </c>
      <c r="D267" s="324" t="s">
        <v>509</v>
      </c>
      <c r="E267" s="325">
        <v>0</v>
      </c>
      <c r="F267" s="133">
        <v>1406132</v>
      </c>
      <c r="G267" s="133">
        <v>986850</v>
      </c>
      <c r="H267" s="133">
        <v>0</v>
      </c>
      <c r="I267" s="133">
        <v>35640.000000000029</v>
      </c>
      <c r="J267" s="133">
        <v>0</v>
      </c>
      <c r="K267" s="133">
        <v>167489.36224489796</v>
      </c>
      <c r="L267" s="133">
        <v>0</v>
      </c>
      <c r="M267" s="133">
        <v>0</v>
      </c>
      <c r="N267" s="133">
        <v>0</v>
      </c>
      <c r="O267" s="133">
        <v>0</v>
      </c>
      <c r="P267" s="133">
        <v>0</v>
      </c>
      <c r="Q267" s="133">
        <v>0</v>
      </c>
      <c r="R267" s="133">
        <v>24650.000000000058</v>
      </c>
      <c r="S267" s="133">
        <v>30419.999999999993</v>
      </c>
      <c r="T267" s="133">
        <v>21630.000000000011</v>
      </c>
      <c r="U267" s="133">
        <v>38639.99999999984</v>
      </c>
      <c r="V267" s="133">
        <v>0</v>
      </c>
      <c r="W267" s="133">
        <v>0</v>
      </c>
      <c r="X267" s="133">
        <v>0</v>
      </c>
      <c r="Y267" s="133">
        <v>9694.9999999999636</v>
      </c>
      <c r="Z267" s="133">
        <v>0</v>
      </c>
      <c r="AA267" s="133">
        <v>0</v>
      </c>
      <c r="AB267" s="133">
        <v>327030.25518158084</v>
      </c>
      <c r="AC267" s="133">
        <v>0</v>
      </c>
      <c r="AD267" s="133">
        <v>0</v>
      </c>
      <c r="AE267" s="133">
        <v>110000</v>
      </c>
      <c r="AF267" s="133">
        <v>0</v>
      </c>
      <c r="AG267" s="133">
        <v>0</v>
      </c>
      <c r="AH267" s="133">
        <v>0</v>
      </c>
      <c r="AI267" s="133">
        <v>22480.799999999999</v>
      </c>
      <c r="AJ267" s="133">
        <v>0</v>
      </c>
      <c r="AK267" s="133">
        <v>0</v>
      </c>
      <c r="AL267" s="133">
        <v>0</v>
      </c>
      <c r="AM267" s="133">
        <v>0</v>
      </c>
      <c r="AN267" s="133">
        <v>0</v>
      </c>
      <c r="AO267" s="133">
        <v>0</v>
      </c>
      <c r="AP267" s="133">
        <v>0</v>
      </c>
      <c r="AQ267" s="133">
        <v>0</v>
      </c>
      <c r="AR267" s="133">
        <v>2392982</v>
      </c>
      <c r="AS267" s="133">
        <v>655194.61742647865</v>
      </c>
      <c r="AT267" s="326">
        <v>132480.79999999999</v>
      </c>
      <c r="AU267" s="133">
        <v>496263.93630402978</v>
      </c>
      <c r="AV267" s="133">
        <v>3180657.4174264786</v>
      </c>
      <c r="AW267" s="133">
        <v>0</v>
      </c>
      <c r="AX267" s="133">
        <v>3180657.4174264786</v>
      </c>
      <c r="AY267" s="133">
        <v>3158176.6174264788</v>
      </c>
      <c r="AZ267" s="327">
        <v>4600</v>
      </c>
      <c r="BA267" s="327">
        <v>2709400</v>
      </c>
      <c r="BB267" s="133">
        <v>0</v>
      </c>
      <c r="BC267" s="326">
        <v>0</v>
      </c>
      <c r="BD267" s="326">
        <v>3180657.4174264786</v>
      </c>
      <c r="BE267" s="327">
        <v>2731880.8</v>
      </c>
      <c r="BF267" s="133">
        <v>2599400</v>
      </c>
      <c r="BG267" s="133">
        <v>3048176.6174264788</v>
      </c>
      <c r="BH267" s="133">
        <v>5175.1725253420691</v>
      </c>
      <c r="BI267" s="133">
        <v>4906.7611996581199</v>
      </c>
      <c r="BJ267" s="328">
        <v>5.4702341272008667E-2</v>
      </c>
      <c r="BK267" s="328">
        <v>-1.2962201145005648E-2</v>
      </c>
      <c r="BL267" s="133">
        <v>-37461.828702241408</v>
      </c>
      <c r="BM267" s="133">
        <v>3143195.5887242374</v>
      </c>
      <c r="BN267" s="133">
        <v>5298.3273153212858</v>
      </c>
      <c r="BO267" s="133" t="s">
        <v>1228</v>
      </c>
      <c r="BP267" s="133">
        <v>5336.4950572567695</v>
      </c>
      <c r="BQ267" s="328">
        <v>3.9190243468428143E-2</v>
      </c>
      <c r="BR267" s="133">
        <v>0</v>
      </c>
      <c r="BS267" s="133">
        <v>3143195.5887242374</v>
      </c>
      <c r="BT267" s="133">
        <v>0</v>
      </c>
      <c r="BU267" s="133">
        <v>3143195.5887242374</v>
      </c>
      <c r="BV267" s="133"/>
      <c r="BW267" s="133">
        <v>0</v>
      </c>
      <c r="BX267" s="133">
        <v>0</v>
      </c>
    </row>
    <row r="268" spans="1:76" x14ac:dyDescent="0.25">
      <c r="A268" s="302">
        <v>268</v>
      </c>
      <c r="B268" s="302">
        <v>991</v>
      </c>
      <c r="C268" s="324">
        <v>9354009</v>
      </c>
      <c r="D268" s="324" t="s">
        <v>441</v>
      </c>
      <c r="E268" s="325">
        <v>0</v>
      </c>
      <c r="F268" s="133">
        <v>1185941</v>
      </c>
      <c r="G268" s="133">
        <v>763164</v>
      </c>
      <c r="H268" s="133">
        <v>0</v>
      </c>
      <c r="I268" s="133">
        <v>20239.999999999993</v>
      </c>
      <c r="J268" s="133">
        <v>0</v>
      </c>
      <c r="K268" s="133">
        <v>95867.906458797326</v>
      </c>
      <c r="L268" s="133">
        <v>0</v>
      </c>
      <c r="M268" s="133">
        <v>0</v>
      </c>
      <c r="N268" s="133">
        <v>0</v>
      </c>
      <c r="O268" s="133">
        <v>0</v>
      </c>
      <c r="P268" s="133">
        <v>0</v>
      </c>
      <c r="Q268" s="133">
        <v>0</v>
      </c>
      <c r="R268" s="133">
        <v>19139.999999999971</v>
      </c>
      <c r="S268" s="133">
        <v>1560.0000000000007</v>
      </c>
      <c r="T268" s="133">
        <v>4119.9999999999927</v>
      </c>
      <c r="U268" s="133">
        <v>560.00000000000023</v>
      </c>
      <c r="V268" s="133">
        <v>2400.0000000000009</v>
      </c>
      <c r="W268" s="133">
        <v>0</v>
      </c>
      <c r="X268" s="133">
        <v>0</v>
      </c>
      <c r="Y268" s="133">
        <v>9695.0000000000327</v>
      </c>
      <c r="Z268" s="133">
        <v>0</v>
      </c>
      <c r="AA268" s="133">
        <v>0</v>
      </c>
      <c r="AB268" s="133">
        <v>188726.57053056473</v>
      </c>
      <c r="AC268" s="133">
        <v>0</v>
      </c>
      <c r="AD268" s="133">
        <v>0</v>
      </c>
      <c r="AE268" s="133">
        <v>110000</v>
      </c>
      <c r="AF268" s="133">
        <v>12891.666666666668</v>
      </c>
      <c r="AG268" s="133">
        <v>0</v>
      </c>
      <c r="AH268" s="133">
        <v>0</v>
      </c>
      <c r="AI268" s="133">
        <v>4972.3500000000004</v>
      </c>
      <c r="AJ268" s="133">
        <v>0</v>
      </c>
      <c r="AK268" s="133">
        <v>0</v>
      </c>
      <c r="AL268" s="133">
        <v>0</v>
      </c>
      <c r="AM268" s="133">
        <v>0</v>
      </c>
      <c r="AN268" s="133">
        <v>0</v>
      </c>
      <c r="AO268" s="133">
        <v>0</v>
      </c>
      <c r="AP268" s="133">
        <v>0</v>
      </c>
      <c r="AQ268" s="133">
        <v>0</v>
      </c>
      <c r="AR268" s="133">
        <v>1949105</v>
      </c>
      <c r="AS268" s="133">
        <v>342309.47698936204</v>
      </c>
      <c r="AT268" s="326">
        <v>127864.01666666668</v>
      </c>
      <c r="AU268" s="133">
        <v>270669.52375996334</v>
      </c>
      <c r="AV268" s="133">
        <v>2419278.4936560285</v>
      </c>
      <c r="AW268" s="133">
        <v>0</v>
      </c>
      <c r="AX268" s="133">
        <v>2419278.4936560285</v>
      </c>
      <c r="AY268" s="133">
        <v>2414306.1436560284</v>
      </c>
      <c r="AZ268" s="327">
        <v>4600</v>
      </c>
      <c r="BA268" s="327">
        <v>2212600</v>
      </c>
      <c r="BB268" s="133">
        <v>0</v>
      </c>
      <c r="BC268" s="326">
        <v>0</v>
      </c>
      <c r="BD268" s="326">
        <v>2419278.4936560285</v>
      </c>
      <c r="BE268" s="327">
        <v>2217572.35</v>
      </c>
      <c r="BF268" s="133">
        <v>2089708.3333333333</v>
      </c>
      <c r="BG268" s="133">
        <v>2291414.4769893619</v>
      </c>
      <c r="BH268" s="133">
        <v>4763.8554615163448</v>
      </c>
      <c r="BI268" s="133">
        <v>4505.1221693713442</v>
      </c>
      <c r="BJ268" s="328">
        <v>5.7430915837095912E-2</v>
      </c>
      <c r="BK268" s="328">
        <v>-1.3608760899659242E-2</v>
      </c>
      <c r="BL268" s="133">
        <v>-29489.69173525654</v>
      </c>
      <c r="BM268" s="133">
        <v>2389788.8019207721</v>
      </c>
      <c r="BN268" s="133">
        <v>4958.0383615816463</v>
      </c>
      <c r="BO268" s="133" t="s">
        <v>1228</v>
      </c>
      <c r="BP268" s="133">
        <v>4968.3758875691728</v>
      </c>
      <c r="BQ268" s="328">
        <v>4.025542662632442E-2</v>
      </c>
      <c r="BR268" s="133">
        <v>0</v>
      </c>
      <c r="BS268" s="133">
        <v>2389788.8019207721</v>
      </c>
      <c r="BT268" s="133">
        <v>0</v>
      </c>
      <c r="BU268" s="133">
        <v>2389788.8019207721</v>
      </c>
      <c r="BV268" s="133"/>
      <c r="BW268" s="133">
        <v>0</v>
      </c>
      <c r="BX268" s="133">
        <v>0</v>
      </c>
    </row>
    <row r="269" spans="1:76" x14ac:dyDescent="0.25">
      <c r="A269" s="302">
        <v>269</v>
      </c>
      <c r="B269" s="302">
        <v>992</v>
      </c>
      <c r="C269" s="324">
        <v>9354010</v>
      </c>
      <c r="D269" s="324" t="s">
        <v>442</v>
      </c>
      <c r="E269" s="325">
        <v>0</v>
      </c>
      <c r="F269" s="133">
        <v>1158900</v>
      </c>
      <c r="G269" s="133">
        <v>605268</v>
      </c>
      <c r="H269" s="133">
        <v>0</v>
      </c>
      <c r="I269" s="133">
        <v>27279.999999999978</v>
      </c>
      <c r="J269" s="133">
        <v>0</v>
      </c>
      <c r="K269" s="133">
        <v>95806.796874999985</v>
      </c>
      <c r="L269" s="133">
        <v>0</v>
      </c>
      <c r="M269" s="133">
        <v>0</v>
      </c>
      <c r="N269" s="133">
        <v>0</v>
      </c>
      <c r="O269" s="133">
        <v>0</v>
      </c>
      <c r="P269" s="133">
        <v>0</v>
      </c>
      <c r="Q269" s="133">
        <v>0</v>
      </c>
      <c r="R269" s="133">
        <v>3778.6270022883282</v>
      </c>
      <c r="S269" s="133">
        <v>1563.5697940503428</v>
      </c>
      <c r="T269" s="133">
        <v>3097.0709382151013</v>
      </c>
      <c r="U269" s="133">
        <v>0</v>
      </c>
      <c r="V269" s="133">
        <v>0</v>
      </c>
      <c r="W269" s="133">
        <v>0</v>
      </c>
      <c r="X269" s="133">
        <v>0</v>
      </c>
      <c r="Y269" s="133">
        <v>4155</v>
      </c>
      <c r="Z269" s="133">
        <v>0</v>
      </c>
      <c r="AA269" s="133">
        <v>0</v>
      </c>
      <c r="AB269" s="133">
        <v>202069.30051871165</v>
      </c>
      <c r="AC269" s="133">
        <v>0</v>
      </c>
      <c r="AD269" s="133">
        <v>0</v>
      </c>
      <c r="AE269" s="133">
        <v>110000</v>
      </c>
      <c r="AF269" s="133">
        <v>17550</v>
      </c>
      <c r="AG269" s="133">
        <v>0</v>
      </c>
      <c r="AH269" s="133">
        <v>0</v>
      </c>
      <c r="AI269" s="133">
        <v>15381.6</v>
      </c>
      <c r="AJ269" s="133">
        <v>0</v>
      </c>
      <c r="AK269" s="133">
        <v>0</v>
      </c>
      <c r="AL269" s="133">
        <v>0</v>
      </c>
      <c r="AM269" s="133">
        <v>0</v>
      </c>
      <c r="AN269" s="133">
        <v>0</v>
      </c>
      <c r="AO269" s="133">
        <v>0</v>
      </c>
      <c r="AP269" s="133">
        <v>0</v>
      </c>
      <c r="AQ269" s="133">
        <v>0</v>
      </c>
      <c r="AR269" s="133">
        <v>1764168</v>
      </c>
      <c r="AS269" s="133">
        <v>337750.3651282654</v>
      </c>
      <c r="AT269" s="326">
        <v>142931.6</v>
      </c>
      <c r="AU269" s="133">
        <v>277831.33282348851</v>
      </c>
      <c r="AV269" s="133">
        <v>2244849.9651282653</v>
      </c>
      <c r="AW269" s="133">
        <v>0</v>
      </c>
      <c r="AX269" s="133">
        <v>2244849.9651282658</v>
      </c>
      <c r="AY269" s="133">
        <v>2229468.3651282652</v>
      </c>
      <c r="AZ269" s="327">
        <v>4600</v>
      </c>
      <c r="BA269" s="327">
        <v>2014800</v>
      </c>
      <c r="BB269" s="133">
        <v>0</v>
      </c>
      <c r="BC269" s="326">
        <v>0</v>
      </c>
      <c r="BD269" s="326">
        <v>2244849.9651282653</v>
      </c>
      <c r="BE269" s="327">
        <v>2030181.6</v>
      </c>
      <c r="BF269" s="133">
        <v>1887250</v>
      </c>
      <c r="BG269" s="133">
        <v>2101918.3651282652</v>
      </c>
      <c r="BH269" s="133">
        <v>4798.9003770051713</v>
      </c>
      <c r="BI269" s="133">
        <v>4582.4407764556963</v>
      </c>
      <c r="BJ269" s="328">
        <v>4.7236748080112967E-2</v>
      </c>
      <c r="BK269" s="328">
        <v>-1.1193163140965872E-2</v>
      </c>
      <c r="BL269" s="133">
        <v>-22465.899151271125</v>
      </c>
      <c r="BM269" s="133">
        <v>2222384.0659769941</v>
      </c>
      <c r="BN269" s="133">
        <v>5038.8184154725886</v>
      </c>
      <c r="BO269" s="133" t="s">
        <v>1228</v>
      </c>
      <c r="BP269" s="133">
        <v>5073.9362236917677</v>
      </c>
      <c r="BQ269" s="328">
        <v>2.6913456513666834E-2</v>
      </c>
      <c r="BR269" s="133">
        <v>0</v>
      </c>
      <c r="BS269" s="133">
        <v>2222384.0659769941</v>
      </c>
      <c r="BT269" s="133">
        <v>0</v>
      </c>
      <c r="BU269" s="133">
        <v>2222384.0659769941</v>
      </c>
      <c r="BV269" s="133"/>
      <c r="BW269" s="133">
        <v>0</v>
      </c>
      <c r="BX269" s="133">
        <v>0</v>
      </c>
    </row>
    <row r="270" spans="1:76" x14ac:dyDescent="0.25">
      <c r="A270" s="302">
        <v>270</v>
      </c>
      <c r="B270" s="302">
        <v>993</v>
      </c>
      <c r="C270" s="324">
        <v>9354016</v>
      </c>
      <c r="D270" s="324" t="s">
        <v>443</v>
      </c>
      <c r="E270" s="325">
        <v>0</v>
      </c>
      <c r="F270" s="133">
        <v>718518</v>
      </c>
      <c r="G270" s="133">
        <v>500004</v>
      </c>
      <c r="H270" s="133">
        <v>0</v>
      </c>
      <c r="I270" s="133">
        <v>30799.999999999956</v>
      </c>
      <c r="J270" s="133">
        <v>0</v>
      </c>
      <c r="K270" s="133">
        <v>91721.052631578947</v>
      </c>
      <c r="L270" s="133">
        <v>0</v>
      </c>
      <c r="M270" s="133">
        <v>0</v>
      </c>
      <c r="N270" s="133">
        <v>0</v>
      </c>
      <c r="O270" s="133">
        <v>0</v>
      </c>
      <c r="P270" s="133">
        <v>0</v>
      </c>
      <c r="Q270" s="133">
        <v>0</v>
      </c>
      <c r="R270" s="133">
        <v>11020.000000000031</v>
      </c>
      <c r="S270" s="133">
        <v>1170</v>
      </c>
      <c r="T270" s="133">
        <v>11329.999999999996</v>
      </c>
      <c r="U270" s="133">
        <v>2800.0000000000059</v>
      </c>
      <c r="V270" s="133">
        <v>36599.999999999942</v>
      </c>
      <c r="W270" s="133">
        <v>809.9999999999992</v>
      </c>
      <c r="X270" s="133">
        <v>0</v>
      </c>
      <c r="Y270" s="133">
        <v>0</v>
      </c>
      <c r="Z270" s="133">
        <v>0</v>
      </c>
      <c r="AA270" s="133">
        <v>0</v>
      </c>
      <c r="AB270" s="133">
        <v>174613.35648569991</v>
      </c>
      <c r="AC270" s="133">
        <v>0</v>
      </c>
      <c r="AD270" s="133">
        <v>0</v>
      </c>
      <c r="AE270" s="133">
        <v>110000</v>
      </c>
      <c r="AF270" s="133">
        <v>0</v>
      </c>
      <c r="AG270" s="133">
        <v>0</v>
      </c>
      <c r="AH270" s="133">
        <v>0</v>
      </c>
      <c r="AI270" s="133">
        <v>24240</v>
      </c>
      <c r="AJ270" s="133">
        <v>0</v>
      </c>
      <c r="AK270" s="133">
        <v>0</v>
      </c>
      <c r="AL270" s="133">
        <v>0</v>
      </c>
      <c r="AM270" s="133">
        <v>0</v>
      </c>
      <c r="AN270" s="133">
        <v>0</v>
      </c>
      <c r="AO270" s="133">
        <v>0</v>
      </c>
      <c r="AP270" s="133">
        <v>0</v>
      </c>
      <c r="AQ270" s="133">
        <v>0</v>
      </c>
      <c r="AR270" s="133">
        <v>1218522</v>
      </c>
      <c r="AS270" s="133">
        <v>360864.40911727876</v>
      </c>
      <c r="AT270" s="326">
        <v>134240</v>
      </c>
      <c r="AU270" s="133">
        <v>277737.88280148932</v>
      </c>
      <c r="AV270" s="133">
        <v>1713626.4091172786</v>
      </c>
      <c r="AW270" s="133">
        <v>0</v>
      </c>
      <c r="AX270" s="133">
        <v>1713626.4091172789</v>
      </c>
      <c r="AY270" s="133">
        <v>1689386.4091172786</v>
      </c>
      <c r="AZ270" s="327">
        <v>4600</v>
      </c>
      <c r="BA270" s="327">
        <v>1380000</v>
      </c>
      <c r="BB270" s="133">
        <v>0</v>
      </c>
      <c r="BC270" s="326">
        <v>0</v>
      </c>
      <c r="BD270" s="326">
        <v>1713626.4091172786</v>
      </c>
      <c r="BE270" s="327">
        <v>1404240</v>
      </c>
      <c r="BF270" s="133">
        <v>1270000</v>
      </c>
      <c r="BG270" s="133">
        <v>1579386.4091172786</v>
      </c>
      <c r="BH270" s="133">
        <v>5264.6213637242618</v>
      </c>
      <c r="BI270" s="133">
        <v>4822.7571436426115</v>
      </c>
      <c r="BJ270" s="328">
        <v>9.1620665714863631E-2</v>
      </c>
      <c r="BK270" s="328">
        <v>-2.1710323002995229E-2</v>
      </c>
      <c r="BL270" s="133">
        <v>-31411.084606045126</v>
      </c>
      <c r="BM270" s="133">
        <v>1682215.3245112335</v>
      </c>
      <c r="BN270" s="133">
        <v>5526.5844150374451</v>
      </c>
      <c r="BO270" s="133" t="s">
        <v>1228</v>
      </c>
      <c r="BP270" s="133">
        <v>5607.3844150374453</v>
      </c>
      <c r="BQ270" s="328">
        <v>7.3332273384320468E-2</v>
      </c>
      <c r="BR270" s="133">
        <v>0</v>
      </c>
      <c r="BS270" s="133">
        <v>1682215.3245112335</v>
      </c>
      <c r="BT270" s="133">
        <v>0</v>
      </c>
      <c r="BU270" s="133">
        <v>1682215.3245112335</v>
      </c>
      <c r="BV270" s="133"/>
      <c r="BW270" s="133">
        <v>0</v>
      </c>
      <c r="BX270" s="133">
        <v>0</v>
      </c>
    </row>
    <row r="271" spans="1:76" x14ac:dyDescent="0.25">
      <c r="A271" s="302">
        <v>271</v>
      </c>
      <c r="B271" s="302">
        <v>361</v>
      </c>
      <c r="C271" s="324">
        <v>9354017</v>
      </c>
      <c r="D271" s="324" t="s">
        <v>326</v>
      </c>
      <c r="E271" s="325">
        <v>0</v>
      </c>
      <c r="F271" s="133">
        <v>1784706</v>
      </c>
      <c r="G271" s="133">
        <v>1184220</v>
      </c>
      <c r="H271" s="133">
        <v>0</v>
      </c>
      <c r="I271" s="133">
        <v>20239.999999999996</v>
      </c>
      <c r="J271" s="133">
        <v>0</v>
      </c>
      <c r="K271" s="133">
        <v>94363.497997329774</v>
      </c>
      <c r="L271" s="133">
        <v>0</v>
      </c>
      <c r="M271" s="133">
        <v>0</v>
      </c>
      <c r="N271" s="133">
        <v>0</v>
      </c>
      <c r="O271" s="133">
        <v>0</v>
      </c>
      <c r="P271" s="133">
        <v>0</v>
      </c>
      <c r="Q271" s="133">
        <v>0</v>
      </c>
      <c r="R271" s="133">
        <v>28458.878248974001</v>
      </c>
      <c r="S271" s="133">
        <v>0</v>
      </c>
      <c r="T271" s="133">
        <v>1547.1135430916538</v>
      </c>
      <c r="U271" s="133">
        <v>560.76607387140848</v>
      </c>
      <c r="V271" s="133">
        <v>600.82079343365194</v>
      </c>
      <c r="W271" s="133">
        <v>0</v>
      </c>
      <c r="X271" s="133">
        <v>0</v>
      </c>
      <c r="Y271" s="133">
        <v>12482.05198358417</v>
      </c>
      <c r="Z271" s="133">
        <v>0</v>
      </c>
      <c r="AA271" s="133">
        <v>0</v>
      </c>
      <c r="AB271" s="133">
        <v>222488.28963771914</v>
      </c>
      <c r="AC271" s="133">
        <v>0</v>
      </c>
      <c r="AD271" s="133">
        <v>0</v>
      </c>
      <c r="AE271" s="133">
        <v>110000</v>
      </c>
      <c r="AF271" s="133">
        <v>0</v>
      </c>
      <c r="AG271" s="133">
        <v>0</v>
      </c>
      <c r="AH271" s="133">
        <v>0</v>
      </c>
      <c r="AI271" s="133">
        <v>20804.599999999999</v>
      </c>
      <c r="AJ271" s="133">
        <v>0</v>
      </c>
      <c r="AK271" s="133">
        <v>0</v>
      </c>
      <c r="AL271" s="133">
        <v>0</v>
      </c>
      <c r="AM271" s="133">
        <v>0</v>
      </c>
      <c r="AN271" s="133">
        <v>0</v>
      </c>
      <c r="AO271" s="133">
        <v>0</v>
      </c>
      <c r="AP271" s="133">
        <v>0</v>
      </c>
      <c r="AQ271" s="133">
        <v>0</v>
      </c>
      <c r="AR271" s="133">
        <v>2968926</v>
      </c>
      <c r="AS271" s="133">
        <v>380741.41827800381</v>
      </c>
      <c r="AT271" s="326">
        <v>130804.6</v>
      </c>
      <c r="AU271" s="133">
        <v>305372.8279660694</v>
      </c>
      <c r="AV271" s="133">
        <v>3480472.0182780041</v>
      </c>
      <c r="AW271" s="133">
        <v>0</v>
      </c>
      <c r="AX271" s="133">
        <v>3480472.0182780041</v>
      </c>
      <c r="AY271" s="133">
        <v>3459667.418278004</v>
      </c>
      <c r="AZ271" s="327">
        <v>4600</v>
      </c>
      <c r="BA271" s="327">
        <v>3367200</v>
      </c>
      <c r="BB271" s="133">
        <v>0</v>
      </c>
      <c r="BC271" s="326">
        <v>0</v>
      </c>
      <c r="BD271" s="326">
        <v>3480472.0182780041</v>
      </c>
      <c r="BE271" s="327">
        <v>3388004.6</v>
      </c>
      <c r="BF271" s="133">
        <v>3257200</v>
      </c>
      <c r="BG271" s="133">
        <v>3349667.418278004</v>
      </c>
      <c r="BH271" s="133">
        <v>4576.0483856256888</v>
      </c>
      <c r="BI271" s="133">
        <v>4380.3327401324505</v>
      </c>
      <c r="BJ271" s="328">
        <v>4.4680543032746947E-2</v>
      </c>
      <c r="BK271" s="328">
        <v>-1.0587447860388077E-2</v>
      </c>
      <c r="BL271" s="133">
        <v>-33947.630572025904</v>
      </c>
      <c r="BM271" s="133">
        <v>3446524.387705978</v>
      </c>
      <c r="BN271" s="133">
        <v>4679.9450651721008</v>
      </c>
      <c r="BO271" s="133" t="s">
        <v>1228</v>
      </c>
      <c r="BP271" s="133">
        <v>4708.3666498715547</v>
      </c>
      <c r="BQ271" s="328">
        <v>3.5764429151308175E-2</v>
      </c>
      <c r="BR271" s="133">
        <v>0</v>
      </c>
      <c r="BS271" s="133">
        <v>3446524.387705978</v>
      </c>
      <c r="BT271" s="133">
        <v>0</v>
      </c>
      <c r="BU271" s="133">
        <v>3446524.387705978</v>
      </c>
      <c r="BV271" s="133"/>
      <c r="BW271" s="133">
        <v>0</v>
      </c>
      <c r="BX271" s="133">
        <v>0</v>
      </c>
    </row>
    <row r="272" spans="1:76" x14ac:dyDescent="0.25">
      <c r="A272" s="302">
        <v>272</v>
      </c>
      <c r="B272" s="302">
        <v>555</v>
      </c>
      <c r="C272" s="324">
        <v>9354019</v>
      </c>
      <c r="D272" s="324" t="s">
        <v>433</v>
      </c>
      <c r="E272" s="325">
        <v>0</v>
      </c>
      <c r="F272" s="133">
        <v>3210153</v>
      </c>
      <c r="G272" s="133">
        <v>2030718</v>
      </c>
      <c r="H272" s="133">
        <v>0</v>
      </c>
      <c r="I272" s="133">
        <v>47960.000000000022</v>
      </c>
      <c r="J272" s="133">
        <v>0</v>
      </c>
      <c r="K272" s="133">
        <v>216835.30377668305</v>
      </c>
      <c r="L272" s="133">
        <v>0</v>
      </c>
      <c r="M272" s="133">
        <v>0</v>
      </c>
      <c r="N272" s="133">
        <v>0</v>
      </c>
      <c r="O272" s="133">
        <v>0</v>
      </c>
      <c r="P272" s="133">
        <v>0</v>
      </c>
      <c r="Q272" s="133">
        <v>0</v>
      </c>
      <c r="R272" s="133">
        <v>54271.941221964276</v>
      </c>
      <c r="S272" s="133">
        <v>7415.7308584686998</v>
      </c>
      <c r="T272" s="133">
        <v>61847.795823665881</v>
      </c>
      <c r="U272" s="133">
        <v>12329.52822892495</v>
      </c>
      <c r="V272" s="133">
        <v>0</v>
      </c>
      <c r="W272" s="133">
        <v>0</v>
      </c>
      <c r="X272" s="133">
        <v>0</v>
      </c>
      <c r="Y272" s="133">
        <v>4213.6128526645853</v>
      </c>
      <c r="Z272" s="133">
        <v>0</v>
      </c>
      <c r="AA272" s="133">
        <v>0</v>
      </c>
      <c r="AB272" s="133">
        <v>505152.75804429717</v>
      </c>
      <c r="AC272" s="133">
        <v>0</v>
      </c>
      <c r="AD272" s="133">
        <v>0</v>
      </c>
      <c r="AE272" s="133">
        <v>110000</v>
      </c>
      <c r="AF272" s="133">
        <v>0</v>
      </c>
      <c r="AG272" s="133">
        <v>0</v>
      </c>
      <c r="AH272" s="133">
        <v>50000</v>
      </c>
      <c r="AI272" s="133">
        <v>59653</v>
      </c>
      <c r="AJ272" s="133">
        <v>0</v>
      </c>
      <c r="AK272" s="133">
        <v>0</v>
      </c>
      <c r="AL272" s="133">
        <v>0</v>
      </c>
      <c r="AM272" s="133">
        <v>0</v>
      </c>
      <c r="AN272" s="133">
        <v>0</v>
      </c>
      <c r="AO272" s="133">
        <v>0</v>
      </c>
      <c r="AP272" s="133">
        <v>0</v>
      </c>
      <c r="AQ272" s="133">
        <v>0</v>
      </c>
      <c r="AR272" s="133">
        <v>5240871</v>
      </c>
      <c r="AS272" s="133">
        <v>910026.67080666858</v>
      </c>
      <c r="AT272" s="326">
        <v>219653</v>
      </c>
      <c r="AU272" s="133">
        <v>715481.90799915057</v>
      </c>
      <c r="AV272" s="133">
        <v>6370550.6708066687</v>
      </c>
      <c r="AW272" s="133">
        <v>0</v>
      </c>
      <c r="AX272" s="133">
        <v>6370550.6708066687</v>
      </c>
      <c r="AY272" s="133">
        <v>6260897.6708066687</v>
      </c>
      <c r="AZ272" s="327">
        <v>4600</v>
      </c>
      <c r="BA272" s="327">
        <v>5952400</v>
      </c>
      <c r="BB272" s="133">
        <v>0</v>
      </c>
      <c r="BC272" s="326">
        <v>0</v>
      </c>
      <c r="BD272" s="326">
        <v>6370550.6708066687</v>
      </c>
      <c r="BE272" s="327">
        <v>6062053</v>
      </c>
      <c r="BF272" s="133">
        <v>5892400</v>
      </c>
      <c r="BG272" s="133">
        <v>6200897.6708066687</v>
      </c>
      <c r="BH272" s="133">
        <v>4792.0383854765596</v>
      </c>
      <c r="BI272" s="133">
        <v>4573.7632628078818</v>
      </c>
      <c r="BJ272" s="328">
        <v>4.7723310133606783E-2</v>
      </c>
      <c r="BK272" s="328">
        <v>-1.1308458301287303E-2</v>
      </c>
      <c r="BL272" s="133">
        <v>-66928.541211824966</v>
      </c>
      <c r="BM272" s="133">
        <v>6303622.1295948438</v>
      </c>
      <c r="BN272" s="133">
        <v>4786.6840259620121</v>
      </c>
      <c r="BO272" s="133" t="s">
        <v>1228</v>
      </c>
      <c r="BP272" s="133">
        <v>4871.4235931953972</v>
      </c>
      <c r="BQ272" s="328">
        <v>3.9223859637955938E-2</v>
      </c>
      <c r="BR272" s="133">
        <v>0</v>
      </c>
      <c r="BS272" s="133">
        <v>6303622.1295948438</v>
      </c>
      <c r="BT272" s="133">
        <v>0</v>
      </c>
      <c r="BU272" s="133">
        <v>6303622.1295948438</v>
      </c>
      <c r="BV272" s="133"/>
      <c r="BW272" s="133">
        <v>0</v>
      </c>
      <c r="BX272" s="133">
        <v>0</v>
      </c>
    </row>
    <row r="273" spans="1:76" x14ac:dyDescent="0.25">
      <c r="A273" s="302">
        <v>273</v>
      </c>
      <c r="B273" s="302">
        <v>169</v>
      </c>
      <c r="C273" s="324">
        <v>9354032</v>
      </c>
      <c r="D273" s="324" t="s">
        <v>483</v>
      </c>
      <c r="E273" s="325">
        <v>0</v>
      </c>
      <c r="F273" s="133">
        <v>2248266</v>
      </c>
      <c r="G273" s="133">
        <v>1714926</v>
      </c>
      <c r="H273" s="133">
        <v>0</v>
      </c>
      <c r="I273" s="133">
        <v>153119.99999999991</v>
      </c>
      <c r="J273" s="133">
        <v>0</v>
      </c>
      <c r="K273" s="133">
        <v>410391.19455645164</v>
      </c>
      <c r="L273" s="133">
        <v>0</v>
      </c>
      <c r="M273" s="133">
        <v>0</v>
      </c>
      <c r="N273" s="133">
        <v>0</v>
      </c>
      <c r="O273" s="133">
        <v>0</v>
      </c>
      <c r="P273" s="133">
        <v>0</v>
      </c>
      <c r="Q273" s="133">
        <v>0</v>
      </c>
      <c r="R273" s="133">
        <v>9299.1143151390334</v>
      </c>
      <c r="S273" s="133">
        <v>62919.330587023804</v>
      </c>
      <c r="T273" s="133">
        <v>31479.706488156549</v>
      </c>
      <c r="U273" s="133">
        <v>3366.9207003089573</v>
      </c>
      <c r="V273" s="133">
        <v>253120.28836251263</v>
      </c>
      <c r="W273" s="133">
        <v>107140.22657054556</v>
      </c>
      <c r="X273" s="133">
        <v>0</v>
      </c>
      <c r="Y273" s="133">
        <v>23544.99999999996</v>
      </c>
      <c r="Z273" s="133">
        <v>0</v>
      </c>
      <c r="AA273" s="133">
        <v>0</v>
      </c>
      <c r="AB273" s="133">
        <v>499734.37810163997</v>
      </c>
      <c r="AC273" s="133">
        <v>0</v>
      </c>
      <c r="AD273" s="133">
        <v>0</v>
      </c>
      <c r="AE273" s="133">
        <v>110000</v>
      </c>
      <c r="AF273" s="133">
        <v>0</v>
      </c>
      <c r="AG273" s="133">
        <v>0</v>
      </c>
      <c r="AH273" s="133">
        <v>0</v>
      </c>
      <c r="AI273" s="133">
        <v>26375.5</v>
      </c>
      <c r="AJ273" s="133">
        <v>0</v>
      </c>
      <c r="AK273" s="133">
        <v>0</v>
      </c>
      <c r="AL273" s="133">
        <v>0</v>
      </c>
      <c r="AM273" s="133">
        <v>0</v>
      </c>
      <c r="AN273" s="133">
        <v>0</v>
      </c>
      <c r="AO273" s="133">
        <v>0</v>
      </c>
      <c r="AP273" s="133">
        <v>0</v>
      </c>
      <c r="AQ273" s="133">
        <v>0</v>
      </c>
      <c r="AR273" s="133">
        <v>3963192</v>
      </c>
      <c r="AS273" s="133">
        <v>1554116.1596817779</v>
      </c>
      <c r="AT273" s="326">
        <v>136375.5</v>
      </c>
      <c r="AU273" s="133">
        <v>1025151.7688917089</v>
      </c>
      <c r="AV273" s="133">
        <v>5653683.6596817784</v>
      </c>
      <c r="AW273" s="133">
        <v>0</v>
      </c>
      <c r="AX273" s="133">
        <v>5653683.6596817784</v>
      </c>
      <c r="AY273" s="133">
        <v>5627308.1596817784</v>
      </c>
      <c r="AZ273" s="327">
        <v>4600</v>
      </c>
      <c r="BA273" s="327">
        <v>4475800</v>
      </c>
      <c r="BB273" s="133">
        <v>0</v>
      </c>
      <c r="BC273" s="326">
        <v>0</v>
      </c>
      <c r="BD273" s="326">
        <v>5653683.6596817784</v>
      </c>
      <c r="BE273" s="327">
        <v>4502175.5</v>
      </c>
      <c r="BF273" s="133">
        <v>4365800</v>
      </c>
      <c r="BG273" s="133">
        <v>5517308.1596817784</v>
      </c>
      <c r="BH273" s="133">
        <v>5670.4092083060414</v>
      </c>
      <c r="BI273" s="133">
        <v>5477.1635063054191</v>
      </c>
      <c r="BJ273" s="328">
        <v>3.5282076530699508E-2</v>
      </c>
      <c r="BK273" s="328">
        <v>-8.3603985162227189E-3</v>
      </c>
      <c r="BL273" s="133">
        <v>-44554.905370641973</v>
      </c>
      <c r="BM273" s="133">
        <v>5609128.754311136</v>
      </c>
      <c r="BN273" s="133">
        <v>5737.6703538655047</v>
      </c>
      <c r="BO273" s="133" t="s">
        <v>1228</v>
      </c>
      <c r="BP273" s="133">
        <v>5764.7777536599551</v>
      </c>
      <c r="BQ273" s="328">
        <v>3.1203715752587291E-2</v>
      </c>
      <c r="BR273" s="133">
        <v>0</v>
      </c>
      <c r="BS273" s="133">
        <v>5609128.754311136</v>
      </c>
      <c r="BT273" s="133">
        <v>0</v>
      </c>
      <c r="BU273" s="133">
        <v>5609128.754311136</v>
      </c>
      <c r="BV273" s="133"/>
      <c r="BW273" s="133">
        <v>0</v>
      </c>
      <c r="BX273" s="133">
        <v>0</v>
      </c>
    </row>
    <row r="274" spans="1:76" x14ac:dyDescent="0.25">
      <c r="A274" s="302">
        <v>274</v>
      </c>
      <c r="B274" s="302">
        <v>561</v>
      </c>
      <c r="C274" s="324">
        <v>9354033</v>
      </c>
      <c r="D274" s="324" t="s">
        <v>477</v>
      </c>
      <c r="E274" s="325">
        <v>0</v>
      </c>
      <c r="F274" s="133">
        <v>2364156</v>
      </c>
      <c r="G274" s="133">
        <v>1570188</v>
      </c>
      <c r="H274" s="133">
        <v>0</v>
      </c>
      <c r="I274" s="133">
        <v>46640.000000000036</v>
      </c>
      <c r="J274" s="133">
        <v>0</v>
      </c>
      <c r="K274" s="133">
        <v>189958.33333333334</v>
      </c>
      <c r="L274" s="133">
        <v>0</v>
      </c>
      <c r="M274" s="133">
        <v>0</v>
      </c>
      <c r="N274" s="133">
        <v>0</v>
      </c>
      <c r="O274" s="133">
        <v>0</v>
      </c>
      <c r="P274" s="133">
        <v>0</v>
      </c>
      <c r="Q274" s="133">
        <v>0</v>
      </c>
      <c r="R274" s="133">
        <v>4354.4891640866836</v>
      </c>
      <c r="S274" s="133">
        <v>390.4024767801867</v>
      </c>
      <c r="T274" s="133">
        <v>47428.895768833871</v>
      </c>
      <c r="U274" s="133">
        <v>0</v>
      </c>
      <c r="V274" s="133">
        <v>600.61919504644106</v>
      </c>
      <c r="W274" s="133">
        <v>0</v>
      </c>
      <c r="X274" s="133">
        <v>0</v>
      </c>
      <c r="Y274" s="133">
        <v>22159.999999999942</v>
      </c>
      <c r="Z274" s="133">
        <v>0</v>
      </c>
      <c r="AA274" s="133">
        <v>0</v>
      </c>
      <c r="AB274" s="133">
        <v>463637.34739224927</v>
      </c>
      <c r="AC274" s="133">
        <v>0</v>
      </c>
      <c r="AD274" s="133">
        <v>0</v>
      </c>
      <c r="AE274" s="133">
        <v>110000</v>
      </c>
      <c r="AF274" s="133">
        <v>0</v>
      </c>
      <c r="AG274" s="133">
        <v>0</v>
      </c>
      <c r="AH274" s="133">
        <v>50000</v>
      </c>
      <c r="AI274" s="133">
        <v>26375.5</v>
      </c>
      <c r="AJ274" s="133">
        <v>0</v>
      </c>
      <c r="AK274" s="133">
        <v>0</v>
      </c>
      <c r="AL274" s="133">
        <v>0</v>
      </c>
      <c r="AM274" s="133">
        <v>0</v>
      </c>
      <c r="AN274" s="133">
        <v>0</v>
      </c>
      <c r="AO274" s="133">
        <v>0</v>
      </c>
      <c r="AP274" s="133">
        <v>0</v>
      </c>
      <c r="AQ274" s="133">
        <v>0</v>
      </c>
      <c r="AR274" s="133">
        <v>3934344</v>
      </c>
      <c r="AS274" s="133">
        <v>775170.0873303297</v>
      </c>
      <c r="AT274" s="326">
        <v>186375.5</v>
      </c>
      <c r="AU274" s="133">
        <v>618322.71736128954</v>
      </c>
      <c r="AV274" s="133">
        <v>4895889.5873303302</v>
      </c>
      <c r="AW274" s="133">
        <v>0</v>
      </c>
      <c r="AX274" s="133">
        <v>4895889.5873303302</v>
      </c>
      <c r="AY274" s="133">
        <v>4819514.0873303302</v>
      </c>
      <c r="AZ274" s="327">
        <v>4600</v>
      </c>
      <c r="BA274" s="327">
        <v>4462000</v>
      </c>
      <c r="BB274" s="133">
        <v>0</v>
      </c>
      <c r="BC274" s="326">
        <v>0</v>
      </c>
      <c r="BD274" s="326">
        <v>4895889.5873303302</v>
      </c>
      <c r="BE274" s="327">
        <v>4538375.5</v>
      </c>
      <c r="BF274" s="133">
        <v>4402000</v>
      </c>
      <c r="BG274" s="133">
        <v>4759514.0873303302</v>
      </c>
      <c r="BH274" s="133">
        <v>4906.715553948794</v>
      </c>
      <c r="BI274" s="133">
        <v>4640.0504058262704</v>
      </c>
      <c r="BJ274" s="328">
        <v>5.7470312776707326E-2</v>
      </c>
      <c r="BK274" s="328">
        <v>-1.3618096351193236E-2</v>
      </c>
      <c r="BL274" s="133">
        <v>-61292.993895907362</v>
      </c>
      <c r="BM274" s="133">
        <v>4834596.5934344232</v>
      </c>
      <c r="BN274" s="133">
        <v>4905.3825705509516</v>
      </c>
      <c r="BO274" s="133" t="s">
        <v>1228</v>
      </c>
      <c r="BP274" s="133">
        <v>4984.1201994169314</v>
      </c>
      <c r="BQ274" s="328">
        <v>4.0078683866641818E-2</v>
      </c>
      <c r="BR274" s="133">
        <v>0</v>
      </c>
      <c r="BS274" s="133">
        <v>4834596.5934344232</v>
      </c>
      <c r="BT274" s="133">
        <v>0</v>
      </c>
      <c r="BU274" s="133">
        <v>4834596.5934344232</v>
      </c>
      <c r="BV274" s="133"/>
      <c r="BW274" s="133">
        <v>0</v>
      </c>
      <c r="BX274" s="133">
        <v>0</v>
      </c>
    </row>
    <row r="275" spans="1:76" x14ac:dyDescent="0.25">
      <c r="A275" s="302">
        <v>275</v>
      </c>
      <c r="B275" s="302">
        <v>371</v>
      </c>
      <c r="C275" s="324">
        <v>9354034</v>
      </c>
      <c r="D275" s="324" t="s">
        <v>508</v>
      </c>
      <c r="E275" s="325">
        <v>0</v>
      </c>
      <c r="F275" s="133">
        <v>1568378</v>
      </c>
      <c r="G275" s="133">
        <v>1122816</v>
      </c>
      <c r="H275" s="133">
        <v>0</v>
      </c>
      <c r="I275" s="133">
        <v>58960</v>
      </c>
      <c r="J275" s="133">
        <v>0</v>
      </c>
      <c r="K275" s="133">
        <v>190976.82284040994</v>
      </c>
      <c r="L275" s="133">
        <v>0</v>
      </c>
      <c r="M275" s="133">
        <v>0</v>
      </c>
      <c r="N275" s="133">
        <v>0</v>
      </c>
      <c r="O275" s="133">
        <v>0</v>
      </c>
      <c r="P275" s="133">
        <v>0</v>
      </c>
      <c r="Q275" s="133">
        <v>0</v>
      </c>
      <c r="R275" s="133">
        <v>8726.3636363636451</v>
      </c>
      <c r="S275" s="133">
        <v>66892.090909090883</v>
      </c>
      <c r="T275" s="133">
        <v>66119.757575757598</v>
      </c>
      <c r="U275" s="133">
        <v>56731.393939393929</v>
      </c>
      <c r="V275" s="133">
        <v>37914.54545454547</v>
      </c>
      <c r="W275" s="133">
        <v>812.45454545454811</v>
      </c>
      <c r="X275" s="133">
        <v>0</v>
      </c>
      <c r="Y275" s="133">
        <v>131574.99999999965</v>
      </c>
      <c r="Z275" s="133">
        <v>0</v>
      </c>
      <c r="AA275" s="133">
        <v>0</v>
      </c>
      <c r="AB275" s="133">
        <v>320151.82065941393</v>
      </c>
      <c r="AC275" s="133">
        <v>0</v>
      </c>
      <c r="AD275" s="133">
        <v>0</v>
      </c>
      <c r="AE275" s="133">
        <v>110000</v>
      </c>
      <c r="AF275" s="133">
        <v>0</v>
      </c>
      <c r="AG275" s="133">
        <v>0</v>
      </c>
      <c r="AH275" s="133">
        <v>0</v>
      </c>
      <c r="AI275" s="133">
        <v>21100.400000000001</v>
      </c>
      <c r="AJ275" s="133">
        <v>0</v>
      </c>
      <c r="AK275" s="133">
        <v>0</v>
      </c>
      <c r="AL275" s="133">
        <v>0</v>
      </c>
      <c r="AM275" s="133">
        <v>0</v>
      </c>
      <c r="AN275" s="133">
        <v>0</v>
      </c>
      <c r="AO275" s="133">
        <v>0</v>
      </c>
      <c r="AP275" s="133">
        <v>0</v>
      </c>
      <c r="AQ275" s="133">
        <v>0</v>
      </c>
      <c r="AR275" s="133">
        <v>2691194</v>
      </c>
      <c r="AS275" s="133">
        <v>938860.2495604296</v>
      </c>
      <c r="AT275" s="326">
        <v>131100.4</v>
      </c>
      <c r="AU275" s="133">
        <v>573717.53510992194</v>
      </c>
      <c r="AV275" s="133">
        <v>3761154.6495604296</v>
      </c>
      <c r="AW275" s="133">
        <v>0</v>
      </c>
      <c r="AX275" s="133">
        <v>3761154.6495604296</v>
      </c>
      <c r="AY275" s="133">
        <v>3740054.2495604297</v>
      </c>
      <c r="AZ275" s="327">
        <v>4600</v>
      </c>
      <c r="BA275" s="327">
        <v>3045200</v>
      </c>
      <c r="BB275" s="133">
        <v>0</v>
      </c>
      <c r="BC275" s="326">
        <v>0</v>
      </c>
      <c r="BD275" s="326">
        <v>3761154.6495604296</v>
      </c>
      <c r="BE275" s="327">
        <v>3066300.4</v>
      </c>
      <c r="BF275" s="133">
        <v>2935200</v>
      </c>
      <c r="BG275" s="133">
        <v>3630054.2495604297</v>
      </c>
      <c r="BH275" s="133">
        <v>5483.4656337770839</v>
      </c>
      <c r="BI275" s="133">
        <v>5273.4765901734099</v>
      </c>
      <c r="BJ275" s="328">
        <v>3.9819849394034913E-2</v>
      </c>
      <c r="BK275" s="328">
        <v>-9.4356637285912398E-3</v>
      </c>
      <c r="BL275" s="133">
        <v>-32940.293681983952</v>
      </c>
      <c r="BM275" s="133">
        <v>3728214.3558784458</v>
      </c>
      <c r="BN275" s="133">
        <v>5599.870023985568</v>
      </c>
      <c r="BO275" s="133" t="s">
        <v>1228</v>
      </c>
      <c r="BP275" s="133">
        <v>5631.7437399976525</v>
      </c>
      <c r="BQ275" s="328">
        <v>3.2434364478442168E-2</v>
      </c>
      <c r="BR275" s="133">
        <v>0</v>
      </c>
      <c r="BS275" s="133">
        <v>3728214.3558784458</v>
      </c>
      <c r="BT275" s="133">
        <v>0</v>
      </c>
      <c r="BU275" s="133">
        <v>3728214.3558784458</v>
      </c>
      <c r="BV275" s="133"/>
      <c r="BW275" s="133">
        <v>0</v>
      </c>
      <c r="BX275" s="133">
        <v>0</v>
      </c>
    </row>
    <row r="276" spans="1:76" x14ac:dyDescent="0.25">
      <c r="A276" s="302">
        <v>276</v>
      </c>
      <c r="B276" s="302">
        <v>994</v>
      </c>
      <c r="C276" s="324">
        <v>9354035</v>
      </c>
      <c r="D276" s="324" t="s">
        <v>444</v>
      </c>
      <c r="E276" s="325">
        <v>0</v>
      </c>
      <c r="F276" s="133">
        <v>571724</v>
      </c>
      <c r="G276" s="133">
        <v>342108</v>
      </c>
      <c r="H276" s="133">
        <v>0</v>
      </c>
      <c r="I276" s="133">
        <v>14959.999999999982</v>
      </c>
      <c r="J276" s="133">
        <v>0</v>
      </c>
      <c r="K276" s="133">
        <v>42134.875</v>
      </c>
      <c r="L276" s="133">
        <v>0</v>
      </c>
      <c r="M276" s="133">
        <v>0</v>
      </c>
      <c r="N276" s="133">
        <v>0</v>
      </c>
      <c r="O276" s="133">
        <v>0</v>
      </c>
      <c r="P276" s="133">
        <v>0</v>
      </c>
      <c r="Q276" s="133">
        <v>0</v>
      </c>
      <c r="R276" s="133">
        <v>290.00000000000017</v>
      </c>
      <c r="S276" s="133">
        <v>0</v>
      </c>
      <c r="T276" s="133">
        <v>1544.9999999999955</v>
      </c>
      <c r="U276" s="133">
        <v>560.00000000000034</v>
      </c>
      <c r="V276" s="133">
        <v>600.00000000000045</v>
      </c>
      <c r="W276" s="133">
        <v>0</v>
      </c>
      <c r="X276" s="133">
        <v>0</v>
      </c>
      <c r="Y276" s="133">
        <v>1385.0000000000009</v>
      </c>
      <c r="Z276" s="133">
        <v>0</v>
      </c>
      <c r="AA276" s="133">
        <v>0</v>
      </c>
      <c r="AB276" s="133">
        <v>124123.82065027801</v>
      </c>
      <c r="AC276" s="133">
        <v>0</v>
      </c>
      <c r="AD276" s="133">
        <v>0</v>
      </c>
      <c r="AE276" s="133">
        <v>110000</v>
      </c>
      <c r="AF276" s="133">
        <v>40516.666666666664</v>
      </c>
      <c r="AG276" s="133">
        <v>0</v>
      </c>
      <c r="AH276" s="133">
        <v>0</v>
      </c>
      <c r="AI276" s="133">
        <v>15381.6</v>
      </c>
      <c r="AJ276" s="133">
        <v>0</v>
      </c>
      <c r="AK276" s="133">
        <v>0</v>
      </c>
      <c r="AL276" s="133">
        <v>0</v>
      </c>
      <c r="AM276" s="133">
        <v>0</v>
      </c>
      <c r="AN276" s="133">
        <v>0</v>
      </c>
      <c r="AO276" s="133">
        <v>0</v>
      </c>
      <c r="AP276" s="133">
        <v>0</v>
      </c>
      <c r="AQ276" s="133">
        <v>0</v>
      </c>
      <c r="AR276" s="133">
        <v>913832</v>
      </c>
      <c r="AS276" s="133">
        <v>185598.69565027798</v>
      </c>
      <c r="AT276" s="326">
        <v>165898.26666666666</v>
      </c>
      <c r="AU276" s="133">
        <v>164167.75815027801</v>
      </c>
      <c r="AV276" s="133">
        <v>1265328.9623169445</v>
      </c>
      <c r="AW276" s="133">
        <v>0</v>
      </c>
      <c r="AX276" s="133">
        <v>1265328.9623169447</v>
      </c>
      <c r="AY276" s="133">
        <v>1249947.3623169444</v>
      </c>
      <c r="AZ276" s="327">
        <v>4600</v>
      </c>
      <c r="BA276" s="327">
        <v>1039600</v>
      </c>
      <c r="BB276" s="133">
        <v>0</v>
      </c>
      <c r="BC276" s="326">
        <v>0</v>
      </c>
      <c r="BD276" s="326">
        <v>1265328.9623169445</v>
      </c>
      <c r="BE276" s="327">
        <v>1054981.6000000001</v>
      </c>
      <c r="BF276" s="133">
        <v>889083.33333333349</v>
      </c>
      <c r="BG276" s="133">
        <v>1099430.6956502777</v>
      </c>
      <c r="BH276" s="133">
        <v>4864.7375913729102</v>
      </c>
      <c r="BI276" s="133">
        <v>4584.3744082655821</v>
      </c>
      <c r="BJ276" s="328">
        <v>6.1156257787722566E-2</v>
      </c>
      <c r="BK276" s="328">
        <v>-1.4491513457869394E-2</v>
      </c>
      <c r="BL276" s="133">
        <v>-15014.202295924155</v>
      </c>
      <c r="BM276" s="133">
        <v>1250314.7600210204</v>
      </c>
      <c r="BN276" s="133">
        <v>5464.3060177921252</v>
      </c>
      <c r="BO276" s="133" t="s">
        <v>1228</v>
      </c>
      <c r="BP276" s="133">
        <v>5532.3661947832761</v>
      </c>
      <c r="BQ276" s="328">
        <v>5.9254785753840133E-2</v>
      </c>
      <c r="BR276" s="133">
        <v>0</v>
      </c>
      <c r="BS276" s="133">
        <v>1250314.7600210204</v>
      </c>
      <c r="BT276" s="133">
        <v>0</v>
      </c>
      <c r="BU276" s="133">
        <v>1250314.7600210204</v>
      </c>
      <c r="BV276" s="133"/>
      <c r="BW276" s="133">
        <v>0</v>
      </c>
      <c r="BX276" s="133">
        <v>0</v>
      </c>
    </row>
    <row r="277" spans="1:76" x14ac:dyDescent="0.25">
      <c r="A277" s="302">
        <v>277</v>
      </c>
      <c r="B277" s="302">
        <v>166</v>
      </c>
      <c r="C277" s="324">
        <v>9354036</v>
      </c>
      <c r="D277" s="324" t="s">
        <v>507</v>
      </c>
      <c r="E277" s="325">
        <v>0</v>
      </c>
      <c r="F277" s="133">
        <v>1912185</v>
      </c>
      <c r="G277" s="133">
        <v>1298256</v>
      </c>
      <c r="H277" s="133">
        <v>0</v>
      </c>
      <c r="I277" s="133">
        <v>16280.000000000005</v>
      </c>
      <c r="J277" s="133">
        <v>0</v>
      </c>
      <c r="K277" s="133">
        <v>69975.835492227983</v>
      </c>
      <c r="L277" s="133">
        <v>0</v>
      </c>
      <c r="M277" s="133">
        <v>0</v>
      </c>
      <c r="N277" s="133">
        <v>0</v>
      </c>
      <c r="O277" s="133">
        <v>0</v>
      </c>
      <c r="P277" s="133">
        <v>0</v>
      </c>
      <c r="Q277" s="133">
        <v>0</v>
      </c>
      <c r="R277" s="133">
        <v>579.99999999999943</v>
      </c>
      <c r="S277" s="133">
        <v>0</v>
      </c>
      <c r="T277" s="133">
        <v>1029.9999999999989</v>
      </c>
      <c r="U277" s="133">
        <v>0</v>
      </c>
      <c r="V277" s="133">
        <v>0</v>
      </c>
      <c r="W277" s="133">
        <v>0</v>
      </c>
      <c r="X277" s="133">
        <v>0</v>
      </c>
      <c r="Y277" s="133">
        <v>6942.5538656527197</v>
      </c>
      <c r="Z277" s="133">
        <v>0</v>
      </c>
      <c r="AA277" s="133">
        <v>0</v>
      </c>
      <c r="AB277" s="133">
        <v>227549.03599467946</v>
      </c>
      <c r="AC277" s="133">
        <v>0</v>
      </c>
      <c r="AD277" s="133">
        <v>0</v>
      </c>
      <c r="AE277" s="133">
        <v>110000</v>
      </c>
      <c r="AF277" s="133">
        <v>0</v>
      </c>
      <c r="AG277" s="133">
        <v>0</v>
      </c>
      <c r="AH277" s="133">
        <v>0</v>
      </c>
      <c r="AI277" s="133">
        <v>24354.2</v>
      </c>
      <c r="AJ277" s="133">
        <v>0</v>
      </c>
      <c r="AK277" s="133">
        <v>0</v>
      </c>
      <c r="AL277" s="133">
        <v>0</v>
      </c>
      <c r="AM277" s="133">
        <v>0</v>
      </c>
      <c r="AN277" s="133">
        <v>0</v>
      </c>
      <c r="AO277" s="133">
        <v>0</v>
      </c>
      <c r="AP277" s="133">
        <v>0</v>
      </c>
      <c r="AQ277" s="133">
        <v>0</v>
      </c>
      <c r="AR277" s="133">
        <v>3210441</v>
      </c>
      <c r="AS277" s="133">
        <v>322357.42535256018</v>
      </c>
      <c r="AT277" s="326">
        <v>134354.20000000001</v>
      </c>
      <c r="AU277" s="133">
        <v>281480.95374079345</v>
      </c>
      <c r="AV277" s="133">
        <v>3667152.6253525605</v>
      </c>
      <c r="AW277" s="133">
        <v>0</v>
      </c>
      <c r="AX277" s="133">
        <v>3667152.6253525605</v>
      </c>
      <c r="AY277" s="133">
        <v>3642798.4253525604</v>
      </c>
      <c r="AZ277" s="327">
        <v>4600</v>
      </c>
      <c r="BA277" s="327">
        <v>3638600</v>
      </c>
      <c r="BB277" s="133">
        <v>0</v>
      </c>
      <c r="BC277" s="326">
        <v>0</v>
      </c>
      <c r="BD277" s="326">
        <v>3667152.6253525605</v>
      </c>
      <c r="BE277" s="327">
        <v>3662954.2</v>
      </c>
      <c r="BF277" s="133">
        <v>3528600</v>
      </c>
      <c r="BG277" s="133">
        <v>3532798.4253525604</v>
      </c>
      <c r="BH277" s="133">
        <v>4466.2432684608857</v>
      </c>
      <c r="BI277" s="133">
        <v>4311.0495766536969</v>
      </c>
      <c r="BJ277" s="328">
        <v>3.5999050590286297E-2</v>
      </c>
      <c r="BK277" s="328">
        <v>-8.530291829013532E-3</v>
      </c>
      <c r="BL277" s="133">
        <v>-4198.4253525603563</v>
      </c>
      <c r="BM277" s="133">
        <v>3662954.2</v>
      </c>
      <c r="BN277" s="133">
        <v>4600</v>
      </c>
      <c r="BO277" s="133" t="s">
        <v>1228</v>
      </c>
      <c r="BP277" s="133">
        <v>4630.789127686473</v>
      </c>
      <c r="BQ277" s="328">
        <v>3.4062444519053159E-2</v>
      </c>
      <c r="BR277" s="133">
        <v>0</v>
      </c>
      <c r="BS277" s="133">
        <v>3662954.2</v>
      </c>
      <c r="BT277" s="133">
        <v>0</v>
      </c>
      <c r="BU277" s="133">
        <v>3662954.2</v>
      </c>
      <c r="BV277" s="133"/>
      <c r="BW277" s="133">
        <v>0</v>
      </c>
      <c r="BX277" s="133">
        <v>0</v>
      </c>
    </row>
    <row r="278" spans="1:76" x14ac:dyDescent="0.25">
      <c r="A278" s="302">
        <v>278</v>
      </c>
      <c r="B278" s="302">
        <v>165</v>
      </c>
      <c r="C278" s="324">
        <v>9354040</v>
      </c>
      <c r="D278" s="324" t="s">
        <v>233</v>
      </c>
      <c r="E278" s="325">
        <v>0</v>
      </c>
      <c r="F278" s="133">
        <v>1989445</v>
      </c>
      <c r="G278" s="133">
        <v>1491240</v>
      </c>
      <c r="H278" s="133">
        <v>0</v>
      </c>
      <c r="I278" s="133">
        <v>23759.999999999996</v>
      </c>
      <c r="J278" s="133">
        <v>0</v>
      </c>
      <c r="K278" s="133">
        <v>82298.839285714275</v>
      </c>
      <c r="L278" s="133">
        <v>0</v>
      </c>
      <c r="M278" s="133">
        <v>0</v>
      </c>
      <c r="N278" s="133">
        <v>0</v>
      </c>
      <c r="O278" s="133">
        <v>0</v>
      </c>
      <c r="P278" s="133">
        <v>0</v>
      </c>
      <c r="Q278" s="133">
        <v>0</v>
      </c>
      <c r="R278" s="133">
        <v>2320</v>
      </c>
      <c r="S278" s="133">
        <v>1169.9999999999995</v>
      </c>
      <c r="T278" s="133">
        <v>0</v>
      </c>
      <c r="U278" s="133">
        <v>559.99999999999818</v>
      </c>
      <c r="V278" s="133">
        <v>0</v>
      </c>
      <c r="W278" s="133">
        <v>0</v>
      </c>
      <c r="X278" s="133">
        <v>0</v>
      </c>
      <c r="Y278" s="133">
        <v>9717.7315357561529</v>
      </c>
      <c r="Z278" s="133">
        <v>0</v>
      </c>
      <c r="AA278" s="133">
        <v>0</v>
      </c>
      <c r="AB278" s="133">
        <v>198619.31200777512</v>
      </c>
      <c r="AC278" s="133">
        <v>0</v>
      </c>
      <c r="AD278" s="133">
        <v>0</v>
      </c>
      <c r="AE278" s="133">
        <v>110000</v>
      </c>
      <c r="AF278" s="133">
        <v>0</v>
      </c>
      <c r="AG278" s="133">
        <v>0</v>
      </c>
      <c r="AH278" s="133">
        <v>0</v>
      </c>
      <c r="AI278" s="133">
        <v>27608</v>
      </c>
      <c r="AJ278" s="133">
        <v>0</v>
      </c>
      <c r="AK278" s="133">
        <v>0</v>
      </c>
      <c r="AL278" s="133">
        <v>0</v>
      </c>
      <c r="AM278" s="133">
        <v>0</v>
      </c>
      <c r="AN278" s="133">
        <v>0</v>
      </c>
      <c r="AO278" s="133">
        <v>0</v>
      </c>
      <c r="AP278" s="133">
        <v>0</v>
      </c>
      <c r="AQ278" s="133">
        <v>0</v>
      </c>
      <c r="AR278" s="133">
        <v>3480685</v>
      </c>
      <c r="AS278" s="133">
        <v>318445.88282924553</v>
      </c>
      <c r="AT278" s="326">
        <v>137608</v>
      </c>
      <c r="AU278" s="133">
        <v>263672.73165063222</v>
      </c>
      <c r="AV278" s="133">
        <v>3936738.8828292456</v>
      </c>
      <c r="AW278" s="133">
        <v>0</v>
      </c>
      <c r="AX278" s="133">
        <v>3936738.8828292452</v>
      </c>
      <c r="AY278" s="133">
        <v>3909130.8828292456</v>
      </c>
      <c r="AZ278" s="327">
        <v>4600</v>
      </c>
      <c r="BA278" s="327">
        <v>3933000</v>
      </c>
      <c r="BB278" s="326">
        <v>0</v>
      </c>
      <c r="BC278" s="326">
        <v>23869.117170754354</v>
      </c>
      <c r="BD278" s="326">
        <v>3960608</v>
      </c>
      <c r="BE278" s="327">
        <v>3960608</v>
      </c>
      <c r="BF278" s="133">
        <v>3823000</v>
      </c>
      <c r="BG278" s="133">
        <v>3823000</v>
      </c>
      <c r="BH278" s="133">
        <v>4471.3450292397665</v>
      </c>
      <c r="BI278" s="133">
        <v>4305.175121309524</v>
      </c>
      <c r="BJ278" s="328">
        <v>3.8597711648881289E-2</v>
      </c>
      <c r="BK278" s="328">
        <v>-9.146067435064931E-3</v>
      </c>
      <c r="BL278" s="133">
        <v>0</v>
      </c>
      <c r="BM278" s="133">
        <v>3960608</v>
      </c>
      <c r="BN278" s="133">
        <v>4600</v>
      </c>
      <c r="BO278" s="133" t="s">
        <v>1228</v>
      </c>
      <c r="BP278" s="133">
        <v>4632.2900584795325</v>
      </c>
      <c r="BQ278" s="328">
        <v>3.7341236257030674E-2</v>
      </c>
      <c r="BR278" s="133">
        <v>0</v>
      </c>
      <c r="BS278" s="133">
        <v>3960608</v>
      </c>
      <c r="BT278" s="133">
        <v>0</v>
      </c>
      <c r="BU278" s="133">
        <v>3960608</v>
      </c>
      <c r="BV278" s="133"/>
      <c r="BW278" s="133">
        <v>0</v>
      </c>
      <c r="BX278" s="133">
        <v>0</v>
      </c>
    </row>
    <row r="279" spans="1:76" x14ac:dyDescent="0.25">
      <c r="A279" s="302">
        <v>279</v>
      </c>
      <c r="B279" s="302">
        <v>557</v>
      </c>
      <c r="C279" s="324">
        <v>9354041</v>
      </c>
      <c r="D279" s="324" t="s">
        <v>506</v>
      </c>
      <c r="E279" s="325">
        <v>0</v>
      </c>
      <c r="F279" s="133">
        <v>1487255</v>
      </c>
      <c r="G279" s="133">
        <v>1043868</v>
      </c>
      <c r="H279" s="133">
        <v>0</v>
      </c>
      <c r="I279" s="133">
        <v>28599.999999999949</v>
      </c>
      <c r="J279" s="133">
        <v>0</v>
      </c>
      <c r="K279" s="133">
        <v>131889.2043551089</v>
      </c>
      <c r="L279" s="133">
        <v>0</v>
      </c>
      <c r="M279" s="133">
        <v>0</v>
      </c>
      <c r="N279" s="133">
        <v>0</v>
      </c>
      <c r="O279" s="133">
        <v>0</v>
      </c>
      <c r="P279" s="133">
        <v>0</v>
      </c>
      <c r="Q279" s="133">
        <v>0</v>
      </c>
      <c r="R279" s="133">
        <v>20880.000000000004</v>
      </c>
      <c r="S279" s="133">
        <v>779.99999999999966</v>
      </c>
      <c r="T279" s="133">
        <v>1029.9999999999995</v>
      </c>
      <c r="U279" s="133">
        <v>0</v>
      </c>
      <c r="V279" s="133">
        <v>0</v>
      </c>
      <c r="W279" s="133">
        <v>0</v>
      </c>
      <c r="X279" s="133">
        <v>0</v>
      </c>
      <c r="Y279" s="133">
        <v>36184.241935483835</v>
      </c>
      <c r="Z279" s="133">
        <v>0</v>
      </c>
      <c r="AA279" s="133">
        <v>0</v>
      </c>
      <c r="AB279" s="133">
        <v>279312.69012582174</v>
      </c>
      <c r="AC279" s="133">
        <v>0</v>
      </c>
      <c r="AD279" s="133">
        <v>0</v>
      </c>
      <c r="AE279" s="133">
        <v>110000</v>
      </c>
      <c r="AF279" s="133">
        <v>0</v>
      </c>
      <c r="AG279" s="133">
        <v>0</v>
      </c>
      <c r="AH279" s="133">
        <v>0</v>
      </c>
      <c r="AI279" s="133">
        <v>20410.2</v>
      </c>
      <c r="AJ279" s="133">
        <v>0</v>
      </c>
      <c r="AK279" s="133">
        <v>0</v>
      </c>
      <c r="AL279" s="133">
        <v>0</v>
      </c>
      <c r="AM279" s="133">
        <v>0</v>
      </c>
      <c r="AN279" s="133">
        <v>0</v>
      </c>
      <c r="AO279" s="133">
        <v>0</v>
      </c>
      <c r="AP279" s="133">
        <v>0</v>
      </c>
      <c r="AQ279" s="133">
        <v>0</v>
      </c>
      <c r="AR279" s="133">
        <v>2531123</v>
      </c>
      <c r="AS279" s="133">
        <v>498676.1364164144</v>
      </c>
      <c r="AT279" s="326">
        <v>130410.2</v>
      </c>
      <c r="AU279" s="133">
        <v>380901.29230337613</v>
      </c>
      <c r="AV279" s="133">
        <v>3160209.3364164145</v>
      </c>
      <c r="AW279" s="133">
        <v>0</v>
      </c>
      <c r="AX279" s="133">
        <v>3160209.3364164145</v>
      </c>
      <c r="AY279" s="133">
        <v>3139799.1364164143</v>
      </c>
      <c r="AZ279" s="327">
        <v>4600</v>
      </c>
      <c r="BA279" s="327">
        <v>2865800</v>
      </c>
      <c r="BB279" s="133">
        <v>0</v>
      </c>
      <c r="BC279" s="326">
        <v>0</v>
      </c>
      <c r="BD279" s="326">
        <v>3160209.3364164145</v>
      </c>
      <c r="BE279" s="327">
        <v>2886210.2</v>
      </c>
      <c r="BF279" s="133">
        <v>2755800</v>
      </c>
      <c r="BG279" s="133">
        <v>3029799.1364164143</v>
      </c>
      <c r="BH279" s="133">
        <v>4863.2409894324464</v>
      </c>
      <c r="BI279" s="133">
        <v>4761.7432204658899</v>
      </c>
      <c r="BJ279" s="328">
        <v>2.1315254575324627E-2</v>
      </c>
      <c r="BK279" s="328">
        <v>-5.0508371458634332E-3</v>
      </c>
      <c r="BL279" s="133">
        <v>-14983.641881546318</v>
      </c>
      <c r="BM279" s="133">
        <v>3145225.694534868</v>
      </c>
      <c r="BN279" s="133">
        <v>5015.7552079211364</v>
      </c>
      <c r="BO279" s="133" t="s">
        <v>1228</v>
      </c>
      <c r="BP279" s="133">
        <v>5048.5163636193711</v>
      </c>
      <c r="BQ279" s="328">
        <v>1.6268647023412353E-2</v>
      </c>
      <c r="BR279" s="133">
        <v>0</v>
      </c>
      <c r="BS279" s="133">
        <v>3145225.694534868</v>
      </c>
      <c r="BT279" s="133">
        <v>0</v>
      </c>
      <c r="BU279" s="133">
        <v>3145225.694534868</v>
      </c>
      <c r="BV279" s="133"/>
      <c r="BW279" s="133">
        <v>0</v>
      </c>
      <c r="BX279" s="133">
        <v>0</v>
      </c>
    </row>
    <row r="280" spans="1:76" x14ac:dyDescent="0.25">
      <c r="A280" s="302">
        <v>280</v>
      </c>
      <c r="B280" s="302">
        <v>599</v>
      </c>
      <c r="C280" s="324">
        <v>9354042</v>
      </c>
      <c r="D280" s="324" t="s">
        <v>473</v>
      </c>
      <c r="E280" s="325">
        <v>0</v>
      </c>
      <c r="F280" s="133">
        <v>1370399.25</v>
      </c>
      <c r="G280" s="133">
        <v>701760</v>
      </c>
      <c r="H280" s="133">
        <v>0</v>
      </c>
      <c r="I280" s="133">
        <v>16379.576059850382</v>
      </c>
      <c r="J280" s="133">
        <v>0</v>
      </c>
      <c r="K280" s="133">
        <v>75269.571078431371</v>
      </c>
      <c r="L280" s="133">
        <v>0</v>
      </c>
      <c r="M280" s="133">
        <v>0</v>
      </c>
      <c r="N280" s="133">
        <v>0</v>
      </c>
      <c r="O280" s="133">
        <v>0</v>
      </c>
      <c r="P280" s="133">
        <v>0</v>
      </c>
      <c r="Q280" s="133">
        <v>0</v>
      </c>
      <c r="R280" s="133">
        <v>4839.4201995012527</v>
      </c>
      <c r="S280" s="133">
        <v>0</v>
      </c>
      <c r="T280" s="133">
        <v>661.08790523690709</v>
      </c>
      <c r="U280" s="133">
        <v>0</v>
      </c>
      <c r="V280" s="133">
        <v>0</v>
      </c>
      <c r="W280" s="133">
        <v>0</v>
      </c>
      <c r="X280" s="133">
        <v>0</v>
      </c>
      <c r="Y280" s="133">
        <v>10667.263092269344</v>
      </c>
      <c r="Z280" s="133">
        <v>0</v>
      </c>
      <c r="AA280" s="133">
        <v>0</v>
      </c>
      <c r="AB280" s="133">
        <v>250155.5345689723</v>
      </c>
      <c r="AC280" s="133">
        <v>0</v>
      </c>
      <c r="AD280" s="133">
        <v>0</v>
      </c>
      <c r="AE280" s="133">
        <v>110000</v>
      </c>
      <c r="AF280" s="133">
        <v>0</v>
      </c>
      <c r="AG280" s="133">
        <v>0</v>
      </c>
      <c r="AH280" s="133">
        <v>0</v>
      </c>
      <c r="AI280" s="133">
        <v>27690.720000000001</v>
      </c>
      <c r="AJ280" s="133">
        <v>0</v>
      </c>
      <c r="AK280" s="133">
        <v>0</v>
      </c>
      <c r="AL280" s="133">
        <v>0</v>
      </c>
      <c r="AM280" s="133">
        <v>0</v>
      </c>
      <c r="AN280" s="133">
        <v>0</v>
      </c>
      <c r="AO280" s="133">
        <v>0</v>
      </c>
      <c r="AP280" s="133">
        <v>0</v>
      </c>
      <c r="AQ280" s="133">
        <v>0</v>
      </c>
      <c r="AR280" s="133">
        <v>2072159.25</v>
      </c>
      <c r="AS280" s="133">
        <v>357972.45290426159</v>
      </c>
      <c r="AT280" s="326">
        <v>137690.72</v>
      </c>
      <c r="AU280" s="133">
        <v>308729.36219048226</v>
      </c>
      <c r="AV280" s="133">
        <v>2567822.4229042619</v>
      </c>
      <c r="AW280" s="133">
        <v>0</v>
      </c>
      <c r="AX280" s="133">
        <v>2567822.4229042619</v>
      </c>
      <c r="AY280" s="133">
        <v>2540131.7029042616</v>
      </c>
      <c r="AZ280" s="327">
        <v>4600</v>
      </c>
      <c r="BA280" s="327">
        <v>2367850</v>
      </c>
      <c r="BB280" s="133">
        <v>0</v>
      </c>
      <c r="BC280" s="326">
        <v>0</v>
      </c>
      <c r="BD280" s="326">
        <v>2567822.4229042619</v>
      </c>
      <c r="BE280" s="327">
        <v>2395540.7200000002</v>
      </c>
      <c r="BF280" s="133">
        <v>2257850</v>
      </c>
      <c r="BG280" s="133">
        <v>2430131.7029042616</v>
      </c>
      <c r="BH280" s="133">
        <v>4720.9940804356711</v>
      </c>
      <c r="BI280" s="133">
        <v>4288.0123102777779</v>
      </c>
      <c r="BJ280" s="328">
        <v>0.1009749363638941</v>
      </c>
      <c r="BK280" s="328">
        <v>0</v>
      </c>
      <c r="BL280" s="133">
        <v>0</v>
      </c>
      <c r="BM280" s="133">
        <v>2567822.4229042619</v>
      </c>
      <c r="BN280" s="133">
        <v>4934.6900493526209</v>
      </c>
      <c r="BO280" s="133" t="s">
        <v>1228</v>
      </c>
      <c r="BP280" s="133">
        <v>4988.4845515381485</v>
      </c>
      <c r="BQ280" s="328">
        <v>6.7310511956659491E-2</v>
      </c>
      <c r="BR280" s="133">
        <v>0</v>
      </c>
      <c r="BS280" s="133">
        <v>2567822.4229042619</v>
      </c>
      <c r="BT280" s="133">
        <v>0</v>
      </c>
      <c r="BU280" s="133">
        <v>2567822.4229042619</v>
      </c>
      <c r="BV280" s="133"/>
      <c r="BW280" s="133">
        <v>0</v>
      </c>
      <c r="BX280" s="133">
        <v>0</v>
      </c>
    </row>
    <row r="281" spans="1:76" x14ac:dyDescent="0.25">
      <c r="A281" s="302">
        <v>281</v>
      </c>
      <c r="B281" s="302">
        <v>167</v>
      </c>
      <c r="C281" s="324">
        <v>9354043</v>
      </c>
      <c r="D281" s="324" t="s">
        <v>1342</v>
      </c>
      <c r="E281" s="325">
        <v>0</v>
      </c>
      <c r="F281" s="133">
        <v>892353</v>
      </c>
      <c r="G281" s="133">
        <v>609654</v>
      </c>
      <c r="H281" s="133">
        <v>0</v>
      </c>
      <c r="I281" s="133">
        <v>20679.999999999996</v>
      </c>
      <c r="J281" s="133">
        <v>0</v>
      </c>
      <c r="K281" s="133">
        <v>90665.331491712699</v>
      </c>
      <c r="L281" s="133">
        <v>0</v>
      </c>
      <c r="M281" s="133">
        <v>0</v>
      </c>
      <c r="N281" s="133">
        <v>0</v>
      </c>
      <c r="O281" s="133">
        <v>0</v>
      </c>
      <c r="P281" s="133">
        <v>0</v>
      </c>
      <c r="Q281" s="133">
        <v>0</v>
      </c>
      <c r="R281" s="133">
        <v>20880.00000000004</v>
      </c>
      <c r="S281" s="133">
        <v>0</v>
      </c>
      <c r="T281" s="133">
        <v>0</v>
      </c>
      <c r="U281" s="133">
        <v>0</v>
      </c>
      <c r="V281" s="133">
        <v>0</v>
      </c>
      <c r="W281" s="133">
        <v>0</v>
      </c>
      <c r="X281" s="133">
        <v>0</v>
      </c>
      <c r="Y281" s="133">
        <v>8309.9999999999909</v>
      </c>
      <c r="Z281" s="133">
        <v>0</v>
      </c>
      <c r="AA281" s="133">
        <v>0</v>
      </c>
      <c r="AB281" s="133">
        <v>182244.46539585228</v>
      </c>
      <c r="AC281" s="133">
        <v>0</v>
      </c>
      <c r="AD281" s="133">
        <v>0</v>
      </c>
      <c r="AE281" s="133">
        <v>110000</v>
      </c>
      <c r="AF281" s="133">
        <v>24916.666666666664</v>
      </c>
      <c r="AG281" s="133">
        <v>0</v>
      </c>
      <c r="AH281" s="133">
        <v>0</v>
      </c>
      <c r="AI281" s="133">
        <v>16860.599999999999</v>
      </c>
      <c r="AJ281" s="133">
        <v>0</v>
      </c>
      <c r="AK281" s="133">
        <v>0</v>
      </c>
      <c r="AL281" s="133">
        <v>0</v>
      </c>
      <c r="AM281" s="133">
        <v>0</v>
      </c>
      <c r="AN281" s="133">
        <v>0</v>
      </c>
      <c r="AO281" s="133">
        <v>0</v>
      </c>
      <c r="AP281" s="133">
        <v>0</v>
      </c>
      <c r="AQ281" s="133">
        <v>0</v>
      </c>
      <c r="AR281" s="133">
        <v>1502007</v>
      </c>
      <c r="AS281" s="133">
        <v>322779.79688756505</v>
      </c>
      <c r="AT281" s="326">
        <v>151777.26666666666</v>
      </c>
      <c r="AU281" s="133">
        <v>258356.13114170864</v>
      </c>
      <c r="AV281" s="133">
        <v>1976564.0635542315</v>
      </c>
      <c r="AW281" s="133">
        <v>0</v>
      </c>
      <c r="AX281" s="133">
        <v>1976564.0635542315</v>
      </c>
      <c r="AY281" s="133">
        <v>1959703.4635542314</v>
      </c>
      <c r="AZ281" s="327">
        <v>4600</v>
      </c>
      <c r="BA281" s="327">
        <v>1702000</v>
      </c>
      <c r="BB281" s="133">
        <v>0</v>
      </c>
      <c r="BC281" s="326">
        <v>0</v>
      </c>
      <c r="BD281" s="326">
        <v>1976564.0635542315</v>
      </c>
      <c r="BE281" s="327">
        <v>1718860.6</v>
      </c>
      <c r="BF281" s="133">
        <v>1567083.3333333333</v>
      </c>
      <c r="BG281" s="133">
        <v>1824786.7968875647</v>
      </c>
      <c r="BH281" s="133">
        <v>4931.8562078042287</v>
      </c>
      <c r="BI281" s="133">
        <v>4906.796467690875</v>
      </c>
      <c r="BJ281" s="328">
        <v>5.1071488859098122E-3</v>
      </c>
      <c r="BK281" s="328">
        <v>-1.2101838714265261E-3</v>
      </c>
      <c r="BL281" s="133">
        <v>-2197.1065998616941</v>
      </c>
      <c r="BM281" s="133">
        <v>1974366.9569543698</v>
      </c>
      <c r="BN281" s="133">
        <v>5290.5577214982968</v>
      </c>
      <c r="BO281" s="133" t="s">
        <v>1228</v>
      </c>
      <c r="BP281" s="133">
        <v>5336.1269106874861</v>
      </c>
      <c r="BQ281" s="328">
        <v>2.026826144287952E-3</v>
      </c>
      <c r="BR281" s="133">
        <v>0</v>
      </c>
      <c r="BS281" s="133">
        <v>1974366.9569543698</v>
      </c>
      <c r="BT281" s="133">
        <v>0</v>
      </c>
      <c r="BU281" s="133">
        <v>1974366.9569543698</v>
      </c>
      <c r="BV281" s="133"/>
      <c r="BW281" s="133">
        <v>0</v>
      </c>
      <c r="BX281" s="133">
        <v>0</v>
      </c>
    </row>
    <row r="282" spans="1:76" x14ac:dyDescent="0.25">
      <c r="A282" s="302">
        <v>282</v>
      </c>
      <c r="B282" s="302">
        <v>171</v>
      </c>
      <c r="C282" s="324">
        <v>9354045</v>
      </c>
      <c r="D282" s="324" t="s">
        <v>504</v>
      </c>
      <c r="E282" s="325">
        <v>0</v>
      </c>
      <c r="F282" s="133">
        <v>1935363</v>
      </c>
      <c r="G282" s="133">
        <v>1293870</v>
      </c>
      <c r="H282" s="133">
        <v>0</v>
      </c>
      <c r="I282" s="133">
        <v>58079.999999999927</v>
      </c>
      <c r="J282" s="133">
        <v>0</v>
      </c>
      <c r="K282" s="133">
        <v>182583.20567375884</v>
      </c>
      <c r="L282" s="133">
        <v>0</v>
      </c>
      <c r="M282" s="133">
        <v>0</v>
      </c>
      <c r="N282" s="133">
        <v>0</v>
      </c>
      <c r="O282" s="133">
        <v>0</v>
      </c>
      <c r="P282" s="133">
        <v>0</v>
      </c>
      <c r="Q282" s="133">
        <v>0</v>
      </c>
      <c r="R282" s="133">
        <v>27875.018867924511</v>
      </c>
      <c r="S282" s="133">
        <v>25772.377358490565</v>
      </c>
      <c r="T282" s="133">
        <v>15985.08176100629</v>
      </c>
      <c r="U282" s="133">
        <v>1682.113207547171</v>
      </c>
      <c r="V282" s="133">
        <v>71489.811320754729</v>
      </c>
      <c r="W282" s="133">
        <v>25141.584905660377</v>
      </c>
      <c r="X282" s="133">
        <v>0</v>
      </c>
      <c r="Y282" s="133">
        <v>1385.0000000000045</v>
      </c>
      <c r="Z282" s="133">
        <v>0</v>
      </c>
      <c r="AA282" s="133">
        <v>0</v>
      </c>
      <c r="AB282" s="133">
        <v>318328.95224084472</v>
      </c>
      <c r="AC282" s="133">
        <v>0</v>
      </c>
      <c r="AD282" s="133">
        <v>0</v>
      </c>
      <c r="AE282" s="133">
        <v>110000</v>
      </c>
      <c r="AF282" s="133">
        <v>0</v>
      </c>
      <c r="AG282" s="133">
        <v>0</v>
      </c>
      <c r="AH282" s="133">
        <v>50000</v>
      </c>
      <c r="AI282" s="133">
        <v>26868.5</v>
      </c>
      <c r="AJ282" s="133">
        <v>0</v>
      </c>
      <c r="AK282" s="133">
        <v>0</v>
      </c>
      <c r="AL282" s="133">
        <v>0</v>
      </c>
      <c r="AM282" s="133">
        <v>0</v>
      </c>
      <c r="AN282" s="133">
        <v>0</v>
      </c>
      <c r="AO282" s="133">
        <v>0</v>
      </c>
      <c r="AP282" s="133">
        <v>0</v>
      </c>
      <c r="AQ282" s="133">
        <v>0</v>
      </c>
      <c r="AR282" s="133">
        <v>3229233</v>
      </c>
      <c r="AS282" s="133">
        <v>728323.14533598709</v>
      </c>
      <c r="AT282" s="326">
        <v>186868.5</v>
      </c>
      <c r="AU282" s="133">
        <v>532632.54878841597</v>
      </c>
      <c r="AV282" s="133">
        <v>4144424.6453359872</v>
      </c>
      <c r="AW282" s="133">
        <v>0</v>
      </c>
      <c r="AX282" s="133">
        <v>4144424.6453359867</v>
      </c>
      <c r="AY282" s="133">
        <v>4067556.1453359872</v>
      </c>
      <c r="AZ282" s="327">
        <v>4600</v>
      </c>
      <c r="BA282" s="327">
        <v>3661600</v>
      </c>
      <c r="BB282" s="133">
        <v>0</v>
      </c>
      <c r="BC282" s="326">
        <v>0</v>
      </c>
      <c r="BD282" s="326">
        <v>4144424.6453359872</v>
      </c>
      <c r="BE282" s="327">
        <v>3738468.5</v>
      </c>
      <c r="BF282" s="133">
        <v>3601600</v>
      </c>
      <c r="BG282" s="133">
        <v>4007556.1453359872</v>
      </c>
      <c r="BH282" s="133">
        <v>5034.6182730351602</v>
      </c>
      <c r="BI282" s="133">
        <v>4789.0106537790698</v>
      </c>
      <c r="BJ282" s="328">
        <v>5.1285669841280947E-2</v>
      </c>
      <c r="BK282" s="328">
        <v>-1.2152590782786124E-2</v>
      </c>
      <c r="BL282" s="133">
        <v>-46326.313836904934</v>
      </c>
      <c r="BM282" s="133">
        <v>4098098.3314990825</v>
      </c>
      <c r="BN282" s="133">
        <v>5051.796270727491</v>
      </c>
      <c r="BO282" s="133" t="s">
        <v>1228</v>
      </c>
      <c r="BP282" s="133">
        <v>5148.3647380641742</v>
      </c>
      <c r="BQ282" s="328">
        <v>-4.9614963678211721E-3</v>
      </c>
      <c r="BR282" s="133">
        <v>0</v>
      </c>
      <c r="BS282" s="133">
        <v>4098098.3314990825</v>
      </c>
      <c r="BT282" s="133">
        <v>0</v>
      </c>
      <c r="BU282" s="133">
        <v>4098098.3314990825</v>
      </c>
      <c r="BV282" s="133"/>
      <c r="BW282" s="133">
        <v>-12420.140000002226</v>
      </c>
      <c r="BX282" s="133">
        <v>12233.23</v>
      </c>
    </row>
    <row r="283" spans="1:76" x14ac:dyDescent="0.25">
      <c r="A283" s="302">
        <v>283</v>
      </c>
      <c r="B283" s="302">
        <v>175</v>
      </c>
      <c r="C283" s="324">
        <v>9354051</v>
      </c>
      <c r="D283" s="324" t="s">
        <v>503</v>
      </c>
      <c r="E283" s="325">
        <v>0</v>
      </c>
      <c r="F283" s="133">
        <v>668299</v>
      </c>
      <c r="G283" s="133">
        <v>429828</v>
      </c>
      <c r="H283" s="133">
        <v>0</v>
      </c>
      <c r="I283" s="133">
        <v>7480.0000000000045</v>
      </c>
      <c r="J283" s="133">
        <v>0</v>
      </c>
      <c r="K283" s="133">
        <v>53583.627819548878</v>
      </c>
      <c r="L283" s="133">
        <v>0</v>
      </c>
      <c r="M283" s="133">
        <v>0</v>
      </c>
      <c r="N283" s="133">
        <v>0</v>
      </c>
      <c r="O283" s="133">
        <v>0</v>
      </c>
      <c r="P283" s="133">
        <v>0</v>
      </c>
      <c r="Q283" s="133">
        <v>0</v>
      </c>
      <c r="R283" s="133">
        <v>584.31226765799283</v>
      </c>
      <c r="S283" s="133">
        <v>0</v>
      </c>
      <c r="T283" s="133">
        <v>0</v>
      </c>
      <c r="U283" s="133">
        <v>0</v>
      </c>
      <c r="V283" s="133">
        <v>0</v>
      </c>
      <c r="W283" s="133">
        <v>0</v>
      </c>
      <c r="X283" s="133">
        <v>0</v>
      </c>
      <c r="Y283" s="133">
        <v>2780.25925925926</v>
      </c>
      <c r="Z283" s="133">
        <v>0</v>
      </c>
      <c r="AA283" s="133">
        <v>0</v>
      </c>
      <c r="AB283" s="133">
        <v>103730.18135588738</v>
      </c>
      <c r="AC283" s="133">
        <v>0</v>
      </c>
      <c r="AD283" s="133">
        <v>0</v>
      </c>
      <c r="AE283" s="133">
        <v>110000</v>
      </c>
      <c r="AF283" s="133">
        <v>35641.666666666664</v>
      </c>
      <c r="AG283" s="133">
        <v>0</v>
      </c>
      <c r="AH283" s="133">
        <v>0</v>
      </c>
      <c r="AI283" s="133">
        <v>9317.7000000000007</v>
      </c>
      <c r="AJ283" s="133">
        <v>0</v>
      </c>
      <c r="AK283" s="133">
        <v>0</v>
      </c>
      <c r="AL283" s="133">
        <v>0</v>
      </c>
      <c r="AM283" s="133">
        <v>0</v>
      </c>
      <c r="AN283" s="133">
        <v>0</v>
      </c>
      <c r="AO283" s="133">
        <v>0</v>
      </c>
      <c r="AP283" s="133">
        <v>0</v>
      </c>
      <c r="AQ283" s="133">
        <v>0</v>
      </c>
      <c r="AR283" s="133">
        <v>1098127</v>
      </c>
      <c r="AS283" s="133">
        <v>168158.38070235352</v>
      </c>
      <c r="AT283" s="326">
        <v>154959.36666666667</v>
      </c>
      <c r="AU283" s="133">
        <v>144553.15139949083</v>
      </c>
      <c r="AV283" s="133">
        <v>1421244.7473690202</v>
      </c>
      <c r="AW283" s="133">
        <v>0</v>
      </c>
      <c r="AX283" s="133">
        <v>1421244.7473690202</v>
      </c>
      <c r="AY283" s="133">
        <v>1411927.0473690203</v>
      </c>
      <c r="AZ283" s="327">
        <v>4600</v>
      </c>
      <c r="BA283" s="327">
        <v>1246600</v>
      </c>
      <c r="BB283" s="133">
        <v>0</v>
      </c>
      <c r="BC283" s="326">
        <v>0</v>
      </c>
      <c r="BD283" s="326">
        <v>1421244.7473690202</v>
      </c>
      <c r="BE283" s="327">
        <v>1255917.7</v>
      </c>
      <c r="BF283" s="133">
        <v>1100958.3333333333</v>
      </c>
      <c r="BG283" s="133">
        <v>1266285.3807023535</v>
      </c>
      <c r="BH283" s="133">
        <v>4672.6397811894967</v>
      </c>
      <c r="BI283" s="133">
        <v>5355.5312244694123</v>
      </c>
      <c r="BJ283" s="328">
        <v>-0.12751142970837065</v>
      </c>
      <c r="BK283" s="328">
        <v>0.11251142970837065</v>
      </c>
      <c r="BL283" s="133">
        <v>163293.34670138897</v>
      </c>
      <c r="BM283" s="133">
        <v>1584538.0940704092</v>
      </c>
      <c r="BN283" s="133">
        <v>5812.6213803336132</v>
      </c>
      <c r="BO283" s="133" t="s">
        <v>1228</v>
      </c>
      <c r="BP283" s="133">
        <v>5847.0040371601817</v>
      </c>
      <c r="BQ283" s="328">
        <v>-1.4323418169683522E-2</v>
      </c>
      <c r="BR283" s="133">
        <v>0</v>
      </c>
      <c r="BS283" s="133">
        <v>1584538.0940704092</v>
      </c>
      <c r="BT283" s="133">
        <v>0</v>
      </c>
      <c r="BU283" s="133">
        <v>1584538.0940704092</v>
      </c>
      <c r="BV283" s="133"/>
      <c r="BW283" s="133">
        <v>0</v>
      </c>
      <c r="BX283" s="133">
        <v>0</v>
      </c>
    </row>
    <row r="284" spans="1:76" x14ac:dyDescent="0.25">
      <c r="A284" s="302">
        <v>284</v>
      </c>
      <c r="B284" s="302">
        <v>155</v>
      </c>
      <c r="C284" s="324">
        <v>9354056</v>
      </c>
      <c r="D284" s="324" t="s">
        <v>229</v>
      </c>
      <c r="E284" s="325">
        <v>0</v>
      </c>
      <c r="F284" s="133">
        <v>2839305</v>
      </c>
      <c r="G284" s="133">
        <v>2092122</v>
      </c>
      <c r="H284" s="133">
        <v>0</v>
      </c>
      <c r="I284" s="133">
        <v>53239.999999999978</v>
      </c>
      <c r="J284" s="133">
        <v>0</v>
      </c>
      <c r="K284" s="133">
        <v>199061.51565074138</v>
      </c>
      <c r="L284" s="133">
        <v>0</v>
      </c>
      <c r="M284" s="133">
        <v>0</v>
      </c>
      <c r="N284" s="133">
        <v>0</v>
      </c>
      <c r="O284" s="133">
        <v>0</v>
      </c>
      <c r="P284" s="133">
        <v>0</v>
      </c>
      <c r="Q284" s="133">
        <v>0</v>
      </c>
      <c r="R284" s="133">
        <v>37731.131296449152</v>
      </c>
      <c r="S284" s="133">
        <v>8977.4071015689497</v>
      </c>
      <c r="T284" s="133">
        <v>22163.286540049561</v>
      </c>
      <c r="U284" s="133">
        <v>4483.6994219653207</v>
      </c>
      <c r="V284" s="133">
        <v>46838.645747316259</v>
      </c>
      <c r="W284" s="133">
        <v>810.6688687035504</v>
      </c>
      <c r="X284" s="133">
        <v>0</v>
      </c>
      <c r="Y284" s="133">
        <v>1386.1436829066879</v>
      </c>
      <c r="Z284" s="133">
        <v>0</v>
      </c>
      <c r="AA284" s="133">
        <v>0</v>
      </c>
      <c r="AB284" s="133">
        <v>419774.22404494218</v>
      </c>
      <c r="AC284" s="133">
        <v>0</v>
      </c>
      <c r="AD284" s="133">
        <v>0</v>
      </c>
      <c r="AE284" s="133">
        <v>110000</v>
      </c>
      <c r="AF284" s="133">
        <v>0</v>
      </c>
      <c r="AG284" s="133">
        <v>0</v>
      </c>
      <c r="AH284" s="133">
        <v>5000</v>
      </c>
      <c r="AI284" s="133">
        <v>31305.5</v>
      </c>
      <c r="AJ284" s="133">
        <v>0</v>
      </c>
      <c r="AK284" s="133">
        <v>0</v>
      </c>
      <c r="AL284" s="133">
        <v>0</v>
      </c>
      <c r="AM284" s="133">
        <v>0</v>
      </c>
      <c r="AN284" s="133">
        <v>0</v>
      </c>
      <c r="AO284" s="133">
        <v>0</v>
      </c>
      <c r="AP284" s="133">
        <v>0</v>
      </c>
      <c r="AQ284" s="133">
        <v>0</v>
      </c>
      <c r="AR284" s="133">
        <v>4931427</v>
      </c>
      <c r="AS284" s="133">
        <v>794466.72235464305</v>
      </c>
      <c r="AT284" s="326">
        <v>146305.5</v>
      </c>
      <c r="AU284" s="133">
        <v>616426.40135833924</v>
      </c>
      <c r="AV284" s="133">
        <v>5872199.222354643</v>
      </c>
      <c r="AW284" s="133">
        <v>0</v>
      </c>
      <c r="AX284" s="133">
        <v>5872199.222354643</v>
      </c>
      <c r="AY284" s="133">
        <v>5835893.722354643</v>
      </c>
      <c r="AZ284" s="327">
        <v>4600</v>
      </c>
      <c r="BA284" s="327">
        <v>5575200</v>
      </c>
      <c r="BB284" s="133">
        <v>0</v>
      </c>
      <c r="BC284" s="326">
        <v>0</v>
      </c>
      <c r="BD284" s="326">
        <v>5872199.222354643</v>
      </c>
      <c r="BE284" s="327">
        <v>5611505.5</v>
      </c>
      <c r="BF284" s="133">
        <v>5470200</v>
      </c>
      <c r="BG284" s="133">
        <v>5730893.722354643</v>
      </c>
      <c r="BH284" s="133">
        <v>4728.4601669592766</v>
      </c>
      <c r="BI284" s="133">
        <v>4585.7304636811832</v>
      </c>
      <c r="BJ284" s="328">
        <v>3.11247476074984E-2</v>
      </c>
      <c r="BK284" s="328">
        <v>-7.3752828433756917E-3</v>
      </c>
      <c r="BL284" s="133">
        <v>-40991.123766317294</v>
      </c>
      <c r="BM284" s="133">
        <v>5831208.098588326</v>
      </c>
      <c r="BN284" s="133">
        <v>4781.2727711124799</v>
      </c>
      <c r="BO284" s="133" t="s">
        <v>1228</v>
      </c>
      <c r="BP284" s="133">
        <v>4811.2278041157806</v>
      </c>
      <c r="BQ284" s="328">
        <v>2.3314670671076954E-2</v>
      </c>
      <c r="BR284" s="133">
        <v>0</v>
      </c>
      <c r="BS284" s="133">
        <v>5831208.098588326</v>
      </c>
      <c r="BT284" s="133">
        <v>0</v>
      </c>
      <c r="BU284" s="133">
        <v>5831208.098588326</v>
      </c>
      <c r="BV284" s="133"/>
      <c r="BW284" s="133">
        <v>0</v>
      </c>
      <c r="BX284" s="133">
        <v>0</v>
      </c>
    </row>
    <row r="285" spans="1:76" x14ac:dyDescent="0.25">
      <c r="A285" s="302">
        <v>285</v>
      </c>
      <c r="B285" s="302">
        <v>156</v>
      </c>
      <c r="C285" s="324">
        <v>9354075</v>
      </c>
      <c r="D285" s="324" t="s">
        <v>230</v>
      </c>
      <c r="E285" s="325">
        <v>0</v>
      </c>
      <c r="F285" s="133">
        <v>1657227</v>
      </c>
      <c r="G285" s="133">
        <v>1543872</v>
      </c>
      <c r="H285" s="133">
        <v>0</v>
      </c>
      <c r="I285" s="133">
        <v>34760.000000000153</v>
      </c>
      <c r="J285" s="133">
        <v>0</v>
      </c>
      <c r="K285" s="133">
        <v>125723.10012062726</v>
      </c>
      <c r="L285" s="133">
        <v>0</v>
      </c>
      <c r="M285" s="133">
        <v>0</v>
      </c>
      <c r="N285" s="133">
        <v>0</v>
      </c>
      <c r="O285" s="133">
        <v>0</v>
      </c>
      <c r="P285" s="133">
        <v>0</v>
      </c>
      <c r="Q285" s="133">
        <v>0</v>
      </c>
      <c r="R285" s="133">
        <v>32231.269230769161</v>
      </c>
      <c r="S285" s="133">
        <v>1562.0000000000007</v>
      </c>
      <c r="T285" s="133">
        <v>2062.6410256410268</v>
      </c>
      <c r="U285" s="133">
        <v>560.71794871794782</v>
      </c>
      <c r="V285" s="133">
        <v>6007.6923076922976</v>
      </c>
      <c r="W285" s="133">
        <v>811.0384615384603</v>
      </c>
      <c r="X285" s="133">
        <v>0</v>
      </c>
      <c r="Y285" s="133">
        <v>5540.0000000000045</v>
      </c>
      <c r="Z285" s="133">
        <v>0</v>
      </c>
      <c r="AA285" s="133">
        <v>0</v>
      </c>
      <c r="AB285" s="133">
        <v>282399.19228537113</v>
      </c>
      <c r="AC285" s="133">
        <v>0</v>
      </c>
      <c r="AD285" s="133">
        <v>0</v>
      </c>
      <c r="AE285" s="133">
        <v>110000</v>
      </c>
      <c r="AF285" s="133">
        <v>0</v>
      </c>
      <c r="AG285" s="133">
        <v>0</v>
      </c>
      <c r="AH285" s="133">
        <v>0</v>
      </c>
      <c r="AI285" s="133">
        <v>62709.599999999999</v>
      </c>
      <c r="AJ285" s="133">
        <v>0</v>
      </c>
      <c r="AK285" s="133">
        <v>0</v>
      </c>
      <c r="AL285" s="133">
        <v>0</v>
      </c>
      <c r="AM285" s="133">
        <v>0</v>
      </c>
      <c r="AN285" s="133">
        <v>0</v>
      </c>
      <c r="AO285" s="133">
        <v>0</v>
      </c>
      <c r="AP285" s="133">
        <v>0</v>
      </c>
      <c r="AQ285" s="133">
        <v>0</v>
      </c>
      <c r="AR285" s="133">
        <v>3201099</v>
      </c>
      <c r="AS285" s="133">
        <v>491657.65138035745</v>
      </c>
      <c r="AT285" s="326">
        <v>172709.6</v>
      </c>
      <c r="AU285" s="133">
        <v>394257.42183286429</v>
      </c>
      <c r="AV285" s="133">
        <v>3865466.2513803574</v>
      </c>
      <c r="AW285" s="133">
        <v>0</v>
      </c>
      <c r="AX285" s="133">
        <v>3865466.2513803574</v>
      </c>
      <c r="AY285" s="133">
        <v>3802756.6513803573</v>
      </c>
      <c r="AZ285" s="327">
        <v>4600</v>
      </c>
      <c r="BA285" s="327">
        <v>3592600</v>
      </c>
      <c r="BB285" s="133">
        <v>0</v>
      </c>
      <c r="BC285" s="326">
        <v>0</v>
      </c>
      <c r="BD285" s="326">
        <v>3865466.2513803574</v>
      </c>
      <c r="BE285" s="327">
        <v>3655309.6</v>
      </c>
      <c r="BF285" s="133">
        <v>3482600</v>
      </c>
      <c r="BG285" s="133">
        <v>3692756.6513803573</v>
      </c>
      <c r="BH285" s="133">
        <v>4728.2415510631972</v>
      </c>
      <c r="BI285" s="133">
        <v>4516.7725559952041</v>
      </c>
      <c r="BJ285" s="328">
        <v>4.6818606083519967E-2</v>
      </c>
      <c r="BK285" s="328">
        <v>-1.1094080715223591E-2</v>
      </c>
      <c r="BL285" s="133">
        <v>-39135.472099952218</v>
      </c>
      <c r="BM285" s="133">
        <v>3826330.779280405</v>
      </c>
      <c r="BN285" s="133">
        <v>4818.9771821772147</v>
      </c>
      <c r="BO285" s="133" t="s">
        <v>1228</v>
      </c>
      <c r="BP285" s="133">
        <v>4899.2711642514787</v>
      </c>
      <c r="BQ285" s="328">
        <v>4.7043661980322948E-2</v>
      </c>
      <c r="BR285" s="133">
        <v>0</v>
      </c>
      <c r="BS285" s="133">
        <v>3826330.779280405</v>
      </c>
      <c r="BT285" s="133">
        <v>0</v>
      </c>
      <c r="BU285" s="133">
        <v>3826330.779280405</v>
      </c>
      <c r="BV285" s="133"/>
      <c r="BW285" s="133">
        <v>0</v>
      </c>
      <c r="BX285" s="133">
        <v>0</v>
      </c>
    </row>
    <row r="286" spans="1:76" x14ac:dyDescent="0.25">
      <c r="A286" s="302">
        <v>286</v>
      </c>
      <c r="B286" s="302">
        <v>378</v>
      </c>
      <c r="C286" s="324">
        <v>9354076</v>
      </c>
      <c r="D286" s="324" t="s">
        <v>336</v>
      </c>
      <c r="E286" s="325">
        <v>0</v>
      </c>
      <c r="F286" s="133">
        <v>3430344</v>
      </c>
      <c r="G286" s="133">
        <v>2583354</v>
      </c>
      <c r="H286" s="133">
        <v>0</v>
      </c>
      <c r="I286" s="133">
        <v>49719.999999999978</v>
      </c>
      <c r="J286" s="133">
        <v>0</v>
      </c>
      <c r="K286" s="133">
        <v>234863.94328156652</v>
      </c>
      <c r="L286" s="133">
        <v>0</v>
      </c>
      <c r="M286" s="133">
        <v>0</v>
      </c>
      <c r="N286" s="133">
        <v>0</v>
      </c>
      <c r="O286" s="133">
        <v>0</v>
      </c>
      <c r="P286" s="133">
        <v>0</v>
      </c>
      <c r="Q286" s="133">
        <v>0</v>
      </c>
      <c r="R286" s="133">
        <v>36008.759322033904</v>
      </c>
      <c r="S286" s="133">
        <v>4686.3457627118623</v>
      </c>
      <c r="T286" s="133">
        <v>5156.9830508474552</v>
      </c>
      <c r="U286" s="133">
        <v>0</v>
      </c>
      <c r="V286" s="133">
        <v>1201.6271186440672</v>
      </c>
      <c r="W286" s="133">
        <v>0</v>
      </c>
      <c r="X286" s="133">
        <v>0</v>
      </c>
      <c r="Y286" s="133">
        <v>4177.6276378488747</v>
      </c>
      <c r="Z286" s="133">
        <v>0</v>
      </c>
      <c r="AA286" s="133">
        <v>0</v>
      </c>
      <c r="AB286" s="133">
        <v>454980.18830146745</v>
      </c>
      <c r="AC286" s="133">
        <v>0</v>
      </c>
      <c r="AD286" s="133">
        <v>0</v>
      </c>
      <c r="AE286" s="133">
        <v>110000</v>
      </c>
      <c r="AF286" s="133">
        <v>0</v>
      </c>
      <c r="AG286" s="133">
        <v>0</v>
      </c>
      <c r="AH286" s="133">
        <v>0</v>
      </c>
      <c r="AI286" s="133">
        <v>38947</v>
      </c>
      <c r="AJ286" s="133">
        <v>0</v>
      </c>
      <c r="AK286" s="133">
        <v>0</v>
      </c>
      <c r="AL286" s="133">
        <v>0</v>
      </c>
      <c r="AM286" s="133">
        <v>0</v>
      </c>
      <c r="AN286" s="133">
        <v>0</v>
      </c>
      <c r="AO286" s="133">
        <v>0</v>
      </c>
      <c r="AP286" s="133">
        <v>0</v>
      </c>
      <c r="AQ286" s="133">
        <v>0</v>
      </c>
      <c r="AR286" s="133">
        <v>6013698</v>
      </c>
      <c r="AS286" s="133">
        <v>790795.47447512019</v>
      </c>
      <c r="AT286" s="326">
        <v>148947</v>
      </c>
      <c r="AU286" s="133">
        <v>630798.0175693694</v>
      </c>
      <c r="AV286" s="133">
        <v>6953440.4744751202</v>
      </c>
      <c r="AW286" s="133">
        <v>0</v>
      </c>
      <c r="AX286" s="133">
        <v>6953440.4744751211</v>
      </c>
      <c r="AY286" s="133">
        <v>6914493.4744751202</v>
      </c>
      <c r="AZ286" s="327">
        <v>4600</v>
      </c>
      <c r="BA286" s="327">
        <v>6794200</v>
      </c>
      <c r="BB286" s="133">
        <v>0</v>
      </c>
      <c r="BC286" s="326">
        <v>0</v>
      </c>
      <c r="BD286" s="326">
        <v>6953440.4744751202</v>
      </c>
      <c r="BE286" s="327">
        <v>6833147</v>
      </c>
      <c r="BF286" s="133">
        <v>6684200</v>
      </c>
      <c r="BG286" s="133">
        <v>6804493.4744751202</v>
      </c>
      <c r="BH286" s="133">
        <v>4606.9691770312256</v>
      </c>
      <c r="BI286" s="133">
        <v>4384.3750789473679</v>
      </c>
      <c r="BJ286" s="328">
        <v>5.0769857522614079E-2</v>
      </c>
      <c r="BK286" s="328">
        <v>-1.2030364514729604E-2</v>
      </c>
      <c r="BL286" s="133">
        <v>-77905.296055062063</v>
      </c>
      <c r="BM286" s="133">
        <v>6875535.1784200585</v>
      </c>
      <c r="BN286" s="133">
        <v>4628.6988344076226</v>
      </c>
      <c r="BO286" s="133" t="s">
        <v>1228</v>
      </c>
      <c r="BP286" s="133">
        <v>4655.0678256059973</v>
      </c>
      <c r="BQ286" s="328">
        <v>3.8353154760605968E-2</v>
      </c>
      <c r="BR286" s="133">
        <v>0</v>
      </c>
      <c r="BS286" s="133">
        <v>6875535.1784200585</v>
      </c>
      <c r="BT286" s="133">
        <v>0</v>
      </c>
      <c r="BU286" s="133">
        <v>6875535.1784200585</v>
      </c>
      <c r="BV286" s="133"/>
      <c r="BW286" s="133">
        <v>0</v>
      </c>
      <c r="BX286" s="133">
        <v>0</v>
      </c>
    </row>
    <row r="287" spans="1:76" x14ac:dyDescent="0.25">
      <c r="A287" s="302">
        <v>287</v>
      </c>
      <c r="B287" s="302">
        <v>366</v>
      </c>
      <c r="C287" s="324">
        <v>9354092</v>
      </c>
      <c r="D287" s="324" t="s">
        <v>328</v>
      </c>
      <c r="E287" s="325">
        <v>0</v>
      </c>
      <c r="F287" s="133">
        <v>3496015</v>
      </c>
      <c r="G287" s="133">
        <v>2565810</v>
      </c>
      <c r="H287" s="133">
        <v>0</v>
      </c>
      <c r="I287" s="133">
        <v>47520.000000000022</v>
      </c>
      <c r="J287" s="133">
        <v>0</v>
      </c>
      <c r="K287" s="133">
        <v>242565</v>
      </c>
      <c r="L287" s="133">
        <v>0</v>
      </c>
      <c r="M287" s="133">
        <v>0</v>
      </c>
      <c r="N287" s="133">
        <v>0</v>
      </c>
      <c r="O287" s="133">
        <v>0</v>
      </c>
      <c r="P287" s="133">
        <v>0</v>
      </c>
      <c r="Q287" s="133">
        <v>0</v>
      </c>
      <c r="R287" s="133">
        <v>25246.944257891217</v>
      </c>
      <c r="S287" s="133">
        <v>16000.738750839479</v>
      </c>
      <c r="T287" s="133">
        <v>44835.090664875781</v>
      </c>
      <c r="U287" s="133">
        <v>26337.676292813969</v>
      </c>
      <c r="V287" s="133">
        <v>13809.267965077259</v>
      </c>
      <c r="W287" s="133">
        <v>0</v>
      </c>
      <c r="X287" s="133">
        <v>0</v>
      </c>
      <c r="Y287" s="133">
        <v>55736.664415935265</v>
      </c>
      <c r="Z287" s="133">
        <v>0</v>
      </c>
      <c r="AA287" s="133">
        <v>0</v>
      </c>
      <c r="AB287" s="133">
        <v>534893.53673396551</v>
      </c>
      <c r="AC287" s="133">
        <v>0</v>
      </c>
      <c r="AD287" s="133">
        <v>0</v>
      </c>
      <c r="AE287" s="133">
        <v>110000</v>
      </c>
      <c r="AF287" s="133">
        <v>0</v>
      </c>
      <c r="AG287" s="133">
        <v>0</v>
      </c>
      <c r="AH287" s="133">
        <v>0</v>
      </c>
      <c r="AI287" s="133">
        <v>42398</v>
      </c>
      <c r="AJ287" s="133">
        <v>0</v>
      </c>
      <c r="AK287" s="133">
        <v>0</v>
      </c>
      <c r="AL287" s="133">
        <v>0</v>
      </c>
      <c r="AM287" s="133">
        <v>0</v>
      </c>
      <c r="AN287" s="133">
        <v>0</v>
      </c>
      <c r="AO287" s="133">
        <v>0</v>
      </c>
      <c r="AP287" s="133">
        <v>0</v>
      </c>
      <c r="AQ287" s="133">
        <v>0</v>
      </c>
      <c r="AR287" s="133">
        <v>6061825</v>
      </c>
      <c r="AS287" s="133">
        <v>1006944.9190813985</v>
      </c>
      <c r="AT287" s="326">
        <v>152398</v>
      </c>
      <c r="AU287" s="133">
        <v>753049.89569971431</v>
      </c>
      <c r="AV287" s="133">
        <v>7221167.9190813983</v>
      </c>
      <c r="AW287" s="133">
        <v>0</v>
      </c>
      <c r="AX287" s="133">
        <v>7221167.9190813983</v>
      </c>
      <c r="AY287" s="133">
        <v>7178769.9190813983</v>
      </c>
      <c r="AZ287" s="327">
        <v>4600</v>
      </c>
      <c r="BA287" s="327">
        <v>6854000</v>
      </c>
      <c r="BB287" s="133">
        <v>0</v>
      </c>
      <c r="BC287" s="326">
        <v>0</v>
      </c>
      <c r="BD287" s="326">
        <v>7221167.9190813983</v>
      </c>
      <c r="BE287" s="327">
        <v>6896398</v>
      </c>
      <c r="BF287" s="133">
        <v>6744000</v>
      </c>
      <c r="BG287" s="133">
        <v>7068769.9190813983</v>
      </c>
      <c r="BH287" s="133">
        <v>4744.1408852895293</v>
      </c>
      <c r="BI287" s="133">
        <v>4583.1320860402684</v>
      </c>
      <c r="BJ287" s="328">
        <v>3.5130735101368007E-2</v>
      </c>
      <c r="BK287" s="328">
        <v>-8.3245368327380422E-3</v>
      </c>
      <c r="BL287" s="133">
        <v>-56847.153270723167</v>
      </c>
      <c r="BM287" s="133">
        <v>7164320.765810675</v>
      </c>
      <c r="BN287" s="133">
        <v>4779.8139367856875</v>
      </c>
      <c r="BO287" s="133" t="s">
        <v>1228</v>
      </c>
      <c r="BP287" s="133">
        <v>4808.268970342735</v>
      </c>
      <c r="BQ287" s="328">
        <v>2.7250995615255125E-2</v>
      </c>
      <c r="BR287" s="133">
        <v>0</v>
      </c>
      <c r="BS287" s="133">
        <v>7164320.765810675</v>
      </c>
      <c r="BT287" s="133">
        <v>0</v>
      </c>
      <c r="BU287" s="133">
        <v>7164320.765810675</v>
      </c>
      <c r="BV287" s="133"/>
      <c r="BW287" s="133">
        <v>0</v>
      </c>
      <c r="BX287" s="133">
        <v>0</v>
      </c>
    </row>
    <row r="288" spans="1:76" x14ac:dyDescent="0.25">
      <c r="A288" s="302">
        <v>288</v>
      </c>
      <c r="B288" s="302">
        <v>375</v>
      </c>
      <c r="C288" s="324">
        <v>9354095</v>
      </c>
      <c r="D288" s="324" t="s">
        <v>502</v>
      </c>
      <c r="E288" s="325">
        <v>0</v>
      </c>
      <c r="F288" s="133">
        <v>2325526</v>
      </c>
      <c r="G288" s="133">
        <v>1763172</v>
      </c>
      <c r="H288" s="133">
        <v>0</v>
      </c>
      <c r="I288" s="133">
        <v>86239.999999999956</v>
      </c>
      <c r="J288" s="133">
        <v>0</v>
      </c>
      <c r="K288" s="133">
        <v>249016.07924921793</v>
      </c>
      <c r="L288" s="133">
        <v>0</v>
      </c>
      <c r="M288" s="133">
        <v>0</v>
      </c>
      <c r="N288" s="133">
        <v>0</v>
      </c>
      <c r="O288" s="133">
        <v>0</v>
      </c>
      <c r="P288" s="133">
        <v>0</v>
      </c>
      <c r="Q288" s="133">
        <v>0</v>
      </c>
      <c r="R288" s="133">
        <v>48817.245508982145</v>
      </c>
      <c r="S288" s="133">
        <v>48847.305389221554</v>
      </c>
      <c r="T288" s="133">
        <v>114558.20359281442</v>
      </c>
      <c r="U288" s="133">
        <v>70700.83832335331</v>
      </c>
      <c r="V288" s="133">
        <v>2404.7904191616753</v>
      </c>
      <c r="W288" s="133">
        <v>2434.8502994011942</v>
      </c>
      <c r="X288" s="133">
        <v>0</v>
      </c>
      <c r="Y288" s="133">
        <v>112633.73999999999</v>
      </c>
      <c r="Z288" s="133">
        <v>0</v>
      </c>
      <c r="AA288" s="133">
        <v>0</v>
      </c>
      <c r="AB288" s="133">
        <v>370231.11927316937</v>
      </c>
      <c r="AC288" s="133">
        <v>0</v>
      </c>
      <c r="AD288" s="133">
        <v>0</v>
      </c>
      <c r="AE288" s="133">
        <v>110000</v>
      </c>
      <c r="AF288" s="133">
        <v>0</v>
      </c>
      <c r="AG288" s="133">
        <v>0</v>
      </c>
      <c r="AH288" s="133">
        <v>0</v>
      </c>
      <c r="AI288" s="133">
        <v>24551.4</v>
      </c>
      <c r="AJ288" s="133">
        <v>0</v>
      </c>
      <c r="AK288" s="133">
        <v>0</v>
      </c>
      <c r="AL288" s="133">
        <v>0</v>
      </c>
      <c r="AM288" s="133">
        <v>0</v>
      </c>
      <c r="AN288" s="133">
        <v>0</v>
      </c>
      <c r="AO288" s="133">
        <v>0</v>
      </c>
      <c r="AP288" s="133">
        <v>0</v>
      </c>
      <c r="AQ288" s="133">
        <v>0</v>
      </c>
      <c r="AR288" s="133">
        <v>4088698</v>
      </c>
      <c r="AS288" s="133">
        <v>1105884.1720553215</v>
      </c>
      <c r="AT288" s="326">
        <v>134551.4</v>
      </c>
      <c r="AU288" s="133">
        <v>691739.77566424548</v>
      </c>
      <c r="AV288" s="133">
        <v>5329133.5720553221</v>
      </c>
      <c r="AW288" s="133">
        <v>0</v>
      </c>
      <c r="AX288" s="133">
        <v>5329133.5720553212</v>
      </c>
      <c r="AY288" s="133">
        <v>5304582.1720553217</v>
      </c>
      <c r="AZ288" s="327">
        <v>4600</v>
      </c>
      <c r="BA288" s="327">
        <v>4618400</v>
      </c>
      <c r="BB288" s="133">
        <v>0</v>
      </c>
      <c r="BC288" s="326">
        <v>0</v>
      </c>
      <c r="BD288" s="326">
        <v>5329133.5720553221</v>
      </c>
      <c r="BE288" s="327">
        <v>4642951.4000000004</v>
      </c>
      <c r="BF288" s="133">
        <v>4508400</v>
      </c>
      <c r="BG288" s="133">
        <v>5194582.1720553217</v>
      </c>
      <c r="BH288" s="133">
        <v>5173.8866255531093</v>
      </c>
      <c r="BI288" s="133">
        <v>4944.3231133123691</v>
      </c>
      <c r="BJ288" s="328">
        <v>4.6429714842594075E-2</v>
      </c>
      <c r="BK288" s="328">
        <v>-1.1001929513443282E-2</v>
      </c>
      <c r="BL288" s="133">
        <v>-54614.682761888522</v>
      </c>
      <c r="BM288" s="133">
        <v>5274518.8892934332</v>
      </c>
      <c r="BN288" s="133">
        <v>5229.0512841568052</v>
      </c>
      <c r="BO288" s="133" t="s">
        <v>1228</v>
      </c>
      <c r="BP288" s="133">
        <v>5253.5048698141763</v>
      </c>
      <c r="BQ288" s="328">
        <v>3.3557136374335439E-2</v>
      </c>
      <c r="BR288" s="133">
        <v>0</v>
      </c>
      <c r="BS288" s="133">
        <v>5274518.8892934332</v>
      </c>
      <c r="BT288" s="133">
        <v>0</v>
      </c>
      <c r="BU288" s="133">
        <v>5274518.8892934332</v>
      </c>
      <c r="BV288" s="133"/>
      <c r="BW288" s="133">
        <v>0</v>
      </c>
      <c r="BX288" s="133">
        <v>0</v>
      </c>
    </row>
    <row r="289" spans="1:76" x14ac:dyDescent="0.25">
      <c r="A289" s="302">
        <v>289</v>
      </c>
      <c r="B289" s="302">
        <v>356</v>
      </c>
      <c r="C289" s="324">
        <v>9354096</v>
      </c>
      <c r="D289" s="324" t="s">
        <v>324</v>
      </c>
      <c r="E289" s="325">
        <v>0</v>
      </c>
      <c r="F289" s="133">
        <v>1684268</v>
      </c>
      <c r="G289" s="133">
        <v>1179834</v>
      </c>
      <c r="H289" s="133">
        <v>0</v>
      </c>
      <c r="I289" s="133">
        <v>21119.999999999989</v>
      </c>
      <c r="J289" s="133">
        <v>0</v>
      </c>
      <c r="K289" s="133">
        <v>110846.82017543861</v>
      </c>
      <c r="L289" s="133">
        <v>0</v>
      </c>
      <c r="M289" s="133">
        <v>0</v>
      </c>
      <c r="N289" s="133">
        <v>0</v>
      </c>
      <c r="O289" s="133">
        <v>0</v>
      </c>
      <c r="P289" s="133">
        <v>0</v>
      </c>
      <c r="Q289" s="133">
        <v>0</v>
      </c>
      <c r="R289" s="133">
        <v>5510.0000000000045</v>
      </c>
      <c r="S289" s="133">
        <v>7410.0000000000055</v>
      </c>
      <c r="T289" s="133">
        <v>19055</v>
      </c>
      <c r="U289" s="133">
        <v>17919.999999999993</v>
      </c>
      <c r="V289" s="133">
        <v>1199.9999999999986</v>
      </c>
      <c r="W289" s="133">
        <v>0</v>
      </c>
      <c r="X289" s="133">
        <v>0</v>
      </c>
      <c r="Y289" s="133">
        <v>6964.5149786020011</v>
      </c>
      <c r="Z289" s="133">
        <v>0</v>
      </c>
      <c r="AA289" s="133">
        <v>0</v>
      </c>
      <c r="AB289" s="133">
        <v>230603.08373671022</v>
      </c>
      <c r="AC289" s="133">
        <v>0</v>
      </c>
      <c r="AD289" s="133">
        <v>0</v>
      </c>
      <c r="AE289" s="133">
        <v>110000</v>
      </c>
      <c r="AF289" s="133">
        <v>0</v>
      </c>
      <c r="AG289" s="133">
        <v>0</v>
      </c>
      <c r="AH289" s="133">
        <v>0</v>
      </c>
      <c r="AI289" s="133">
        <v>99093</v>
      </c>
      <c r="AJ289" s="133">
        <v>0</v>
      </c>
      <c r="AK289" s="133">
        <v>0</v>
      </c>
      <c r="AL289" s="133">
        <v>0</v>
      </c>
      <c r="AM289" s="133">
        <v>0</v>
      </c>
      <c r="AN289" s="133">
        <v>0</v>
      </c>
      <c r="AO289" s="133">
        <v>0</v>
      </c>
      <c r="AP289" s="133">
        <v>0</v>
      </c>
      <c r="AQ289" s="133">
        <v>0</v>
      </c>
      <c r="AR289" s="133">
        <v>2864102</v>
      </c>
      <c r="AS289" s="133">
        <v>420629.41889075085</v>
      </c>
      <c r="AT289" s="326">
        <v>209093</v>
      </c>
      <c r="AU289" s="133">
        <v>332132.99382442952</v>
      </c>
      <c r="AV289" s="133">
        <v>3493824.418890751</v>
      </c>
      <c r="AW289" s="133">
        <v>0</v>
      </c>
      <c r="AX289" s="133">
        <v>3493824.418890751</v>
      </c>
      <c r="AY289" s="133">
        <v>3394731.418890751</v>
      </c>
      <c r="AZ289" s="327">
        <v>4600</v>
      </c>
      <c r="BA289" s="327">
        <v>3243000</v>
      </c>
      <c r="BB289" s="133">
        <v>0</v>
      </c>
      <c r="BC289" s="326">
        <v>0</v>
      </c>
      <c r="BD289" s="326">
        <v>3493824.418890751</v>
      </c>
      <c r="BE289" s="327">
        <v>3342093</v>
      </c>
      <c r="BF289" s="133">
        <v>3133000</v>
      </c>
      <c r="BG289" s="133">
        <v>3284731.418890751</v>
      </c>
      <c r="BH289" s="133">
        <v>4659.1935019726961</v>
      </c>
      <c r="BI289" s="133">
        <v>4532.5398363103959</v>
      </c>
      <c r="BJ289" s="328">
        <v>2.7943199670893478E-2</v>
      </c>
      <c r="BK289" s="328">
        <v>-6.6213870621753138E-3</v>
      </c>
      <c r="BL289" s="133">
        <v>-21158.248944812607</v>
      </c>
      <c r="BM289" s="133">
        <v>3472666.1699459385</v>
      </c>
      <c r="BN289" s="133">
        <v>4785.2101701360834</v>
      </c>
      <c r="BO289" s="133" t="s">
        <v>1228</v>
      </c>
      <c r="BP289" s="133">
        <v>4925.767616944594</v>
      </c>
      <c r="BQ289" s="328">
        <v>2.5111652720642086E-2</v>
      </c>
      <c r="BR289" s="133">
        <v>0</v>
      </c>
      <c r="BS289" s="133">
        <v>3472666.1699459385</v>
      </c>
      <c r="BT289" s="133">
        <v>0</v>
      </c>
      <c r="BU289" s="133">
        <v>3472666.1699459385</v>
      </c>
      <c r="BV289" s="133"/>
      <c r="BW289" s="133">
        <v>360420.82964270981</v>
      </c>
      <c r="BX289" s="133">
        <v>72717.259999999995</v>
      </c>
    </row>
    <row r="290" spans="1:76" x14ac:dyDescent="0.25">
      <c r="A290" s="302">
        <v>290</v>
      </c>
      <c r="B290" s="302">
        <v>357</v>
      </c>
      <c r="C290" s="324">
        <v>9354097</v>
      </c>
      <c r="D290" s="324" t="s">
        <v>325</v>
      </c>
      <c r="E290" s="325">
        <v>0</v>
      </c>
      <c r="F290" s="133">
        <v>2086020</v>
      </c>
      <c r="G290" s="133">
        <v>1609662</v>
      </c>
      <c r="H290" s="133">
        <v>0</v>
      </c>
      <c r="I290" s="133">
        <v>23319.999999999985</v>
      </c>
      <c r="J290" s="133">
        <v>0</v>
      </c>
      <c r="K290" s="133">
        <v>95756.377440347074</v>
      </c>
      <c r="L290" s="133">
        <v>0</v>
      </c>
      <c r="M290" s="133">
        <v>0</v>
      </c>
      <c r="N290" s="133">
        <v>0</v>
      </c>
      <c r="O290" s="133">
        <v>0</v>
      </c>
      <c r="P290" s="133">
        <v>0</v>
      </c>
      <c r="Q290" s="133">
        <v>0</v>
      </c>
      <c r="R290" s="133">
        <v>7838.6423841059714</v>
      </c>
      <c r="S290" s="133">
        <v>12103.344370860945</v>
      </c>
      <c r="T290" s="133">
        <v>12889.21081677706</v>
      </c>
      <c r="U290" s="133">
        <v>6166.7991169978013</v>
      </c>
      <c r="V290" s="133">
        <v>7207.9470198675599</v>
      </c>
      <c r="W290" s="133">
        <v>1621.788079470201</v>
      </c>
      <c r="X290" s="133">
        <v>0</v>
      </c>
      <c r="Y290" s="133">
        <v>1384.9999999999957</v>
      </c>
      <c r="Z290" s="133">
        <v>0</v>
      </c>
      <c r="AA290" s="133">
        <v>0</v>
      </c>
      <c r="AB290" s="133">
        <v>225739.12656917379</v>
      </c>
      <c r="AC290" s="133">
        <v>0</v>
      </c>
      <c r="AD290" s="133">
        <v>0</v>
      </c>
      <c r="AE290" s="133">
        <v>110000</v>
      </c>
      <c r="AF290" s="133">
        <v>0</v>
      </c>
      <c r="AG290" s="133">
        <v>0</v>
      </c>
      <c r="AH290" s="133">
        <v>0</v>
      </c>
      <c r="AI290" s="133">
        <v>21297.599999999999</v>
      </c>
      <c r="AJ290" s="133">
        <v>0</v>
      </c>
      <c r="AK290" s="133">
        <v>0</v>
      </c>
      <c r="AL290" s="133">
        <v>0</v>
      </c>
      <c r="AM290" s="133">
        <v>0</v>
      </c>
      <c r="AN290" s="133">
        <v>0</v>
      </c>
      <c r="AO290" s="133">
        <v>0</v>
      </c>
      <c r="AP290" s="133">
        <v>0</v>
      </c>
      <c r="AQ290" s="133">
        <v>0</v>
      </c>
      <c r="AR290" s="133">
        <v>3695682</v>
      </c>
      <c r="AS290" s="133">
        <v>394028.23579760035</v>
      </c>
      <c r="AT290" s="326">
        <v>131297.60000000001</v>
      </c>
      <c r="AU290" s="133">
        <v>319190.18118338706</v>
      </c>
      <c r="AV290" s="133">
        <v>4221007.8357976004</v>
      </c>
      <c r="AW290" s="133">
        <v>0</v>
      </c>
      <c r="AX290" s="133">
        <v>4221007.8357976004</v>
      </c>
      <c r="AY290" s="133">
        <v>4199710.2357976008</v>
      </c>
      <c r="AZ290" s="327">
        <v>4600</v>
      </c>
      <c r="BA290" s="327">
        <v>4172200</v>
      </c>
      <c r="BB290" s="133">
        <v>0</v>
      </c>
      <c r="BC290" s="326">
        <v>0</v>
      </c>
      <c r="BD290" s="326">
        <v>4221007.8357976004</v>
      </c>
      <c r="BE290" s="327">
        <v>4193497.6</v>
      </c>
      <c r="BF290" s="133">
        <v>4062200</v>
      </c>
      <c r="BG290" s="133">
        <v>4089710.2357976004</v>
      </c>
      <c r="BH290" s="133">
        <v>4509.0520791594272</v>
      </c>
      <c r="BI290" s="133">
        <v>4373.9269375541126</v>
      </c>
      <c r="BJ290" s="328">
        <v>3.0893323901947989E-2</v>
      </c>
      <c r="BK290" s="328">
        <v>-7.3204449598169132E-3</v>
      </c>
      <c r="BL290" s="133">
        <v>-27510.235797600355</v>
      </c>
      <c r="BM290" s="133">
        <v>4193497.6</v>
      </c>
      <c r="BN290" s="133">
        <v>4600</v>
      </c>
      <c r="BO290" s="133" t="s">
        <v>1228</v>
      </c>
      <c r="BP290" s="133">
        <v>4623.4813671444326</v>
      </c>
      <c r="BQ290" s="328">
        <v>2.4894429492938297E-2</v>
      </c>
      <c r="BR290" s="133">
        <v>0</v>
      </c>
      <c r="BS290" s="133">
        <v>4193497.6</v>
      </c>
      <c r="BT290" s="133">
        <v>0</v>
      </c>
      <c r="BU290" s="133">
        <v>4193497.6</v>
      </c>
      <c r="BV290" s="133"/>
      <c r="BW290" s="133">
        <v>0</v>
      </c>
      <c r="BX290" s="133">
        <v>0</v>
      </c>
    </row>
    <row r="291" spans="1:76" x14ac:dyDescent="0.25">
      <c r="A291" s="302">
        <v>291</v>
      </c>
      <c r="B291" s="302">
        <v>362</v>
      </c>
      <c r="C291" s="324">
        <v>9354098</v>
      </c>
      <c r="D291" s="324" t="s">
        <v>501</v>
      </c>
      <c r="E291" s="325">
        <v>0</v>
      </c>
      <c r="F291" s="133">
        <v>1274790</v>
      </c>
      <c r="G291" s="133">
        <v>684216</v>
      </c>
      <c r="H291" s="133">
        <v>0</v>
      </c>
      <c r="I291" s="133">
        <v>22000</v>
      </c>
      <c r="J291" s="133">
        <v>0</v>
      </c>
      <c r="K291" s="133">
        <v>68755.648351648357</v>
      </c>
      <c r="L291" s="133">
        <v>0</v>
      </c>
      <c r="M291" s="133">
        <v>0</v>
      </c>
      <c r="N291" s="133">
        <v>0</v>
      </c>
      <c r="O291" s="133">
        <v>0</v>
      </c>
      <c r="P291" s="133">
        <v>0</v>
      </c>
      <c r="Q291" s="133">
        <v>0</v>
      </c>
      <c r="R291" s="133">
        <v>870.00000000000011</v>
      </c>
      <c r="S291" s="133">
        <v>16379.999999999991</v>
      </c>
      <c r="T291" s="133">
        <v>12875</v>
      </c>
      <c r="U291" s="133">
        <v>16239.999999999996</v>
      </c>
      <c r="V291" s="133">
        <v>4200.0000000000118</v>
      </c>
      <c r="W291" s="133">
        <v>810</v>
      </c>
      <c r="X291" s="133">
        <v>0</v>
      </c>
      <c r="Y291" s="133">
        <v>6925</v>
      </c>
      <c r="Z291" s="133">
        <v>0</v>
      </c>
      <c r="AA291" s="133">
        <v>0</v>
      </c>
      <c r="AB291" s="133">
        <v>158680.95488616105</v>
      </c>
      <c r="AC291" s="133">
        <v>0</v>
      </c>
      <c r="AD291" s="133">
        <v>0</v>
      </c>
      <c r="AE291" s="133">
        <v>110000</v>
      </c>
      <c r="AF291" s="133">
        <v>12349.999999999996</v>
      </c>
      <c r="AG291" s="133">
        <v>0</v>
      </c>
      <c r="AH291" s="133">
        <v>0</v>
      </c>
      <c r="AI291" s="133">
        <v>12325</v>
      </c>
      <c r="AJ291" s="133">
        <v>0</v>
      </c>
      <c r="AK291" s="133">
        <v>0</v>
      </c>
      <c r="AL291" s="133">
        <v>0</v>
      </c>
      <c r="AM291" s="133">
        <v>0</v>
      </c>
      <c r="AN291" s="133">
        <v>0</v>
      </c>
      <c r="AO291" s="133">
        <v>0</v>
      </c>
      <c r="AP291" s="133">
        <v>0</v>
      </c>
      <c r="AQ291" s="133">
        <v>0</v>
      </c>
      <c r="AR291" s="133">
        <v>1959006</v>
      </c>
      <c r="AS291" s="133">
        <v>307736.60323780938</v>
      </c>
      <c r="AT291" s="326">
        <v>134675</v>
      </c>
      <c r="AU291" s="133">
        <v>239745.2790619852</v>
      </c>
      <c r="AV291" s="133">
        <v>2401417.6032378096</v>
      </c>
      <c r="AW291" s="133">
        <v>0</v>
      </c>
      <c r="AX291" s="133">
        <v>2401417.6032378096</v>
      </c>
      <c r="AY291" s="133">
        <v>2389092.6032378096</v>
      </c>
      <c r="AZ291" s="327">
        <v>4600</v>
      </c>
      <c r="BA291" s="327">
        <v>2235600</v>
      </c>
      <c r="BB291" s="133">
        <v>0</v>
      </c>
      <c r="BC291" s="326">
        <v>0</v>
      </c>
      <c r="BD291" s="326">
        <v>2401417.6032378096</v>
      </c>
      <c r="BE291" s="327">
        <v>2247925</v>
      </c>
      <c r="BF291" s="133">
        <v>2113250</v>
      </c>
      <c r="BG291" s="133">
        <v>2266742.6032378096</v>
      </c>
      <c r="BH291" s="133">
        <v>4664.0794305304726</v>
      </c>
      <c r="BI291" s="133">
        <v>4518.4915644104804</v>
      </c>
      <c r="BJ291" s="328">
        <v>3.2220457655980334E-2</v>
      </c>
      <c r="BK291" s="328">
        <v>-7.6349209816119123E-3</v>
      </c>
      <c r="BL291" s="133">
        <v>-16766.18646047205</v>
      </c>
      <c r="BM291" s="133">
        <v>2384651.4167773374</v>
      </c>
      <c r="BN291" s="133">
        <v>4881.3300756735334</v>
      </c>
      <c r="BO291" s="133" t="s">
        <v>1228</v>
      </c>
      <c r="BP291" s="133">
        <v>4906.6901579780606</v>
      </c>
      <c r="BQ291" s="328">
        <v>1.9637741701431066E-2</v>
      </c>
      <c r="BR291" s="133">
        <v>0</v>
      </c>
      <c r="BS291" s="133">
        <v>2384651.4167773374</v>
      </c>
      <c r="BT291" s="133">
        <v>0</v>
      </c>
      <c r="BU291" s="133">
        <v>2384651.4167773374</v>
      </c>
      <c r="BV291" s="133"/>
      <c r="BW291" s="133">
        <v>0</v>
      </c>
      <c r="BX291" s="133">
        <v>0</v>
      </c>
    </row>
    <row r="292" spans="1:76" x14ac:dyDescent="0.25">
      <c r="A292" s="302">
        <v>292</v>
      </c>
      <c r="B292" s="302">
        <v>376</v>
      </c>
      <c r="C292" s="324">
        <v>9354099</v>
      </c>
      <c r="D292" s="324" t="s">
        <v>335</v>
      </c>
      <c r="E292" s="325">
        <v>0</v>
      </c>
      <c r="F292" s="133">
        <v>3611905</v>
      </c>
      <c r="G292" s="133">
        <v>2460546</v>
      </c>
      <c r="H292" s="133">
        <v>0</v>
      </c>
      <c r="I292" s="133">
        <v>32559.999999999982</v>
      </c>
      <c r="J292" s="133">
        <v>0</v>
      </c>
      <c r="K292" s="133">
        <v>119897.47126436789</v>
      </c>
      <c r="L292" s="133">
        <v>0</v>
      </c>
      <c r="M292" s="133">
        <v>0</v>
      </c>
      <c r="N292" s="133">
        <v>0</v>
      </c>
      <c r="O292" s="133">
        <v>0</v>
      </c>
      <c r="P292" s="133">
        <v>0</v>
      </c>
      <c r="Q292" s="133">
        <v>0</v>
      </c>
      <c r="R292" s="133">
        <v>4639.9999999999991</v>
      </c>
      <c r="S292" s="133">
        <v>8580.0000000000146</v>
      </c>
      <c r="T292" s="133">
        <v>6179.9999999999991</v>
      </c>
      <c r="U292" s="133">
        <v>5039.9999999999982</v>
      </c>
      <c r="V292" s="133">
        <v>2999.9999999999973</v>
      </c>
      <c r="W292" s="133">
        <v>0</v>
      </c>
      <c r="X292" s="133">
        <v>0</v>
      </c>
      <c r="Y292" s="133">
        <v>26315.000000000025</v>
      </c>
      <c r="Z292" s="133">
        <v>0</v>
      </c>
      <c r="AA292" s="133">
        <v>0</v>
      </c>
      <c r="AB292" s="133">
        <v>433340.4004870631</v>
      </c>
      <c r="AC292" s="133">
        <v>0</v>
      </c>
      <c r="AD292" s="133">
        <v>0</v>
      </c>
      <c r="AE292" s="133">
        <v>110000</v>
      </c>
      <c r="AF292" s="133">
        <v>0</v>
      </c>
      <c r="AG292" s="133">
        <v>0</v>
      </c>
      <c r="AH292" s="133">
        <v>0</v>
      </c>
      <c r="AI292" s="133">
        <v>40672.5</v>
      </c>
      <c r="AJ292" s="133">
        <v>0</v>
      </c>
      <c r="AK292" s="133">
        <v>0</v>
      </c>
      <c r="AL292" s="133">
        <v>0</v>
      </c>
      <c r="AM292" s="133">
        <v>0</v>
      </c>
      <c r="AN292" s="133">
        <v>0</v>
      </c>
      <c r="AO292" s="133">
        <v>0</v>
      </c>
      <c r="AP292" s="133">
        <v>0</v>
      </c>
      <c r="AQ292" s="133">
        <v>0</v>
      </c>
      <c r="AR292" s="133">
        <v>6072451</v>
      </c>
      <c r="AS292" s="133">
        <v>639552.87175143103</v>
      </c>
      <c r="AT292" s="326">
        <v>150672.5</v>
      </c>
      <c r="AU292" s="133">
        <v>533288.13611924706</v>
      </c>
      <c r="AV292" s="133">
        <v>6862676.3717514314</v>
      </c>
      <c r="AW292" s="133">
        <v>0</v>
      </c>
      <c r="AX292" s="133">
        <v>6862676.3717514314</v>
      </c>
      <c r="AY292" s="133">
        <v>6822003.8717514314</v>
      </c>
      <c r="AZ292" s="327">
        <v>4600</v>
      </c>
      <c r="BA292" s="327">
        <v>6881600</v>
      </c>
      <c r="BB292" s="326">
        <v>0</v>
      </c>
      <c r="BC292" s="326">
        <v>59596.128248568624</v>
      </c>
      <c r="BD292" s="326">
        <v>6922272.5</v>
      </c>
      <c r="BE292" s="327">
        <v>6922272.5</v>
      </c>
      <c r="BF292" s="133">
        <v>6771600</v>
      </c>
      <c r="BG292" s="133">
        <v>6771600</v>
      </c>
      <c r="BH292" s="133">
        <v>4526.4705882352937</v>
      </c>
      <c r="BI292" s="133">
        <v>4349.5100518367344</v>
      </c>
      <c r="BJ292" s="328">
        <v>4.0685165521995158E-2</v>
      </c>
      <c r="BK292" s="328">
        <v>-9.6407079998933453E-3</v>
      </c>
      <c r="BL292" s="133">
        <v>0</v>
      </c>
      <c r="BM292" s="133">
        <v>6922272.5</v>
      </c>
      <c r="BN292" s="133">
        <v>4600</v>
      </c>
      <c r="BO292" s="133" t="s">
        <v>1228</v>
      </c>
      <c r="BP292" s="133">
        <v>4627.1875</v>
      </c>
      <c r="BQ292" s="328">
        <v>3.752091774728572E-2</v>
      </c>
      <c r="BR292" s="133">
        <v>0</v>
      </c>
      <c r="BS292" s="133">
        <v>6922272.5</v>
      </c>
      <c r="BT292" s="133">
        <v>0</v>
      </c>
      <c r="BU292" s="133">
        <v>6922272.5</v>
      </c>
      <c r="BV292" s="133"/>
      <c r="BW292" s="133">
        <v>0</v>
      </c>
      <c r="BX292" s="133">
        <v>0</v>
      </c>
    </row>
    <row r="293" spans="1:76" x14ac:dyDescent="0.25">
      <c r="A293" s="302">
        <v>293</v>
      </c>
      <c r="B293" s="302">
        <v>554</v>
      </c>
      <c r="C293" s="324">
        <v>9354102</v>
      </c>
      <c r="D293" s="324" t="s">
        <v>432</v>
      </c>
      <c r="E293" s="325">
        <v>0</v>
      </c>
      <c r="F293" s="133">
        <v>2843168</v>
      </c>
      <c r="G293" s="133">
        <v>1903524</v>
      </c>
      <c r="H293" s="133">
        <v>0</v>
      </c>
      <c r="I293" s="133">
        <v>34320.000000000015</v>
      </c>
      <c r="J293" s="133">
        <v>0</v>
      </c>
      <c r="K293" s="133">
        <v>147832.70547945207</v>
      </c>
      <c r="L293" s="133">
        <v>0</v>
      </c>
      <c r="M293" s="133">
        <v>0</v>
      </c>
      <c r="N293" s="133">
        <v>0</v>
      </c>
      <c r="O293" s="133">
        <v>0</v>
      </c>
      <c r="P293" s="133">
        <v>0</v>
      </c>
      <c r="Q293" s="133">
        <v>0</v>
      </c>
      <c r="R293" s="133">
        <v>21459.999999999982</v>
      </c>
      <c r="S293" s="133">
        <v>15209.999999999984</v>
      </c>
      <c r="T293" s="133">
        <v>515.00000000000023</v>
      </c>
      <c r="U293" s="133">
        <v>0</v>
      </c>
      <c r="V293" s="133">
        <v>0</v>
      </c>
      <c r="W293" s="133">
        <v>0</v>
      </c>
      <c r="X293" s="133">
        <v>0</v>
      </c>
      <c r="Y293" s="133">
        <v>5540.0000000000027</v>
      </c>
      <c r="Z293" s="133">
        <v>0</v>
      </c>
      <c r="AA293" s="133">
        <v>0</v>
      </c>
      <c r="AB293" s="133">
        <v>372601.10953767475</v>
      </c>
      <c r="AC293" s="133">
        <v>0</v>
      </c>
      <c r="AD293" s="133">
        <v>0</v>
      </c>
      <c r="AE293" s="133">
        <v>110000</v>
      </c>
      <c r="AF293" s="133">
        <v>0</v>
      </c>
      <c r="AG293" s="133">
        <v>0</v>
      </c>
      <c r="AH293" s="133">
        <v>0</v>
      </c>
      <c r="AI293" s="133">
        <v>25143</v>
      </c>
      <c r="AJ293" s="133">
        <v>0</v>
      </c>
      <c r="AK293" s="133">
        <v>0</v>
      </c>
      <c r="AL293" s="133">
        <v>0</v>
      </c>
      <c r="AM293" s="133">
        <v>0</v>
      </c>
      <c r="AN293" s="133">
        <v>0</v>
      </c>
      <c r="AO293" s="133">
        <v>0</v>
      </c>
      <c r="AP293" s="133">
        <v>0</v>
      </c>
      <c r="AQ293" s="133">
        <v>0</v>
      </c>
      <c r="AR293" s="133">
        <v>4746692</v>
      </c>
      <c r="AS293" s="133">
        <v>597478.81501712673</v>
      </c>
      <c r="AT293" s="326">
        <v>135143</v>
      </c>
      <c r="AU293" s="133">
        <v>492268.96227740077</v>
      </c>
      <c r="AV293" s="133">
        <v>5479313.8150171265</v>
      </c>
      <c r="AW293" s="133">
        <v>0</v>
      </c>
      <c r="AX293" s="133">
        <v>5479313.8150171274</v>
      </c>
      <c r="AY293" s="133">
        <v>5454170.8150171265</v>
      </c>
      <c r="AZ293" s="327">
        <v>4600</v>
      </c>
      <c r="BA293" s="327">
        <v>5382000</v>
      </c>
      <c r="BB293" s="133">
        <v>0</v>
      </c>
      <c r="BC293" s="326">
        <v>0</v>
      </c>
      <c r="BD293" s="326">
        <v>5479313.8150171265</v>
      </c>
      <c r="BE293" s="327">
        <v>5407143</v>
      </c>
      <c r="BF293" s="133">
        <v>5272000</v>
      </c>
      <c r="BG293" s="133">
        <v>5344170.8150171265</v>
      </c>
      <c r="BH293" s="133">
        <v>4567.6673632625016</v>
      </c>
      <c r="BI293" s="133">
        <v>4390.8696136869121</v>
      </c>
      <c r="BJ293" s="328">
        <v>4.0264859841086575E-2</v>
      </c>
      <c r="BK293" s="328">
        <v>-9.5411128701120649E-3</v>
      </c>
      <c r="BL293" s="133">
        <v>-49015.725621094665</v>
      </c>
      <c r="BM293" s="133">
        <v>5430298.0893960316</v>
      </c>
      <c r="BN293" s="133">
        <v>4619.7906746974631</v>
      </c>
      <c r="BO293" s="133" t="s">
        <v>1228</v>
      </c>
      <c r="BP293" s="133">
        <v>4641.2804182872069</v>
      </c>
      <c r="BQ293" s="328">
        <v>3.1021788032748132E-2</v>
      </c>
      <c r="BR293" s="133">
        <v>0</v>
      </c>
      <c r="BS293" s="133">
        <v>5430298.0893960316</v>
      </c>
      <c r="BT293" s="133">
        <v>0</v>
      </c>
      <c r="BU293" s="133">
        <v>5430298.0893960316</v>
      </c>
      <c r="BV293" s="133"/>
      <c r="BW293" s="133">
        <v>0</v>
      </c>
      <c r="BX293" s="133">
        <v>0</v>
      </c>
    </row>
    <row r="294" spans="1:76" x14ac:dyDescent="0.25">
      <c r="A294" s="302">
        <v>294</v>
      </c>
      <c r="B294" s="302">
        <v>562</v>
      </c>
      <c r="C294" s="324">
        <v>9354103</v>
      </c>
      <c r="D294" s="324" t="s">
        <v>439</v>
      </c>
      <c r="E294" s="325">
        <v>0</v>
      </c>
      <c r="F294" s="133">
        <v>2252129</v>
      </c>
      <c r="G294" s="133">
        <v>1508784</v>
      </c>
      <c r="H294" s="133">
        <v>0</v>
      </c>
      <c r="I294" s="133">
        <v>31240.000000000011</v>
      </c>
      <c r="J294" s="133">
        <v>0</v>
      </c>
      <c r="K294" s="133">
        <v>170153.42792281497</v>
      </c>
      <c r="L294" s="133">
        <v>0</v>
      </c>
      <c r="M294" s="133">
        <v>0</v>
      </c>
      <c r="N294" s="133">
        <v>0</v>
      </c>
      <c r="O294" s="133">
        <v>0</v>
      </c>
      <c r="P294" s="133">
        <v>0</v>
      </c>
      <c r="Q294" s="133">
        <v>0</v>
      </c>
      <c r="R294" s="133">
        <v>7838.4557235421244</v>
      </c>
      <c r="S294" s="133">
        <v>5075.4751619870358</v>
      </c>
      <c r="T294" s="133">
        <v>20622.246220302386</v>
      </c>
      <c r="U294" s="133">
        <v>0</v>
      </c>
      <c r="V294" s="133">
        <v>0</v>
      </c>
      <c r="W294" s="133">
        <v>0</v>
      </c>
      <c r="X294" s="133">
        <v>0</v>
      </c>
      <c r="Y294" s="133">
        <v>2769.9999999999986</v>
      </c>
      <c r="Z294" s="133">
        <v>0</v>
      </c>
      <c r="AA294" s="133">
        <v>0</v>
      </c>
      <c r="AB294" s="133">
        <v>395383.34515726875</v>
      </c>
      <c r="AC294" s="133">
        <v>0</v>
      </c>
      <c r="AD294" s="133">
        <v>0</v>
      </c>
      <c r="AE294" s="133">
        <v>110000</v>
      </c>
      <c r="AF294" s="133">
        <v>0</v>
      </c>
      <c r="AG294" s="133">
        <v>0</v>
      </c>
      <c r="AH294" s="133">
        <v>0</v>
      </c>
      <c r="AI294" s="133">
        <v>26375</v>
      </c>
      <c r="AJ294" s="133">
        <v>0</v>
      </c>
      <c r="AK294" s="133">
        <v>0</v>
      </c>
      <c r="AL294" s="133">
        <v>0</v>
      </c>
      <c r="AM294" s="133">
        <v>0</v>
      </c>
      <c r="AN294" s="133">
        <v>0</v>
      </c>
      <c r="AO294" s="133">
        <v>0</v>
      </c>
      <c r="AP294" s="133">
        <v>0</v>
      </c>
      <c r="AQ294" s="133">
        <v>0</v>
      </c>
      <c r="AR294" s="133">
        <v>3760913</v>
      </c>
      <c r="AS294" s="133">
        <v>633082.95018591522</v>
      </c>
      <c r="AT294" s="326">
        <v>136375</v>
      </c>
      <c r="AU294" s="133">
        <v>522847.14767159201</v>
      </c>
      <c r="AV294" s="133">
        <v>4530370.9501859155</v>
      </c>
      <c r="AW294" s="133">
        <v>0</v>
      </c>
      <c r="AX294" s="133">
        <v>4530370.9501859155</v>
      </c>
      <c r="AY294" s="133">
        <v>4503995.9501859155</v>
      </c>
      <c r="AZ294" s="327">
        <v>4600</v>
      </c>
      <c r="BA294" s="327">
        <v>4264200</v>
      </c>
      <c r="BB294" s="133">
        <v>0</v>
      </c>
      <c r="BC294" s="326">
        <v>0</v>
      </c>
      <c r="BD294" s="326">
        <v>4530370.9501859155</v>
      </c>
      <c r="BE294" s="327">
        <v>4290575</v>
      </c>
      <c r="BF294" s="133">
        <v>4154200</v>
      </c>
      <c r="BG294" s="133">
        <v>4393995.9501859155</v>
      </c>
      <c r="BH294" s="133">
        <v>4740.0172062415486</v>
      </c>
      <c r="BI294" s="133">
        <v>4522.5314558956916</v>
      </c>
      <c r="BJ294" s="328">
        <v>4.8089383670806056E-2</v>
      </c>
      <c r="BK294" s="328">
        <v>-1.1395202647373799E-2</v>
      </c>
      <c r="BL294" s="133">
        <v>-47773.095562462935</v>
      </c>
      <c r="BM294" s="133">
        <v>4482597.8546234528</v>
      </c>
      <c r="BN294" s="133">
        <v>4807.1443954945553</v>
      </c>
      <c r="BO294" s="133" t="s">
        <v>1228</v>
      </c>
      <c r="BP294" s="133">
        <v>4835.5963911795607</v>
      </c>
      <c r="BQ294" s="328">
        <v>1.4448054533737764E-2</v>
      </c>
      <c r="BR294" s="133">
        <v>0</v>
      </c>
      <c r="BS294" s="133">
        <v>4482597.8546234528</v>
      </c>
      <c r="BT294" s="133">
        <v>0</v>
      </c>
      <c r="BU294" s="133">
        <v>4482597.8546234528</v>
      </c>
      <c r="BV294" s="133"/>
      <c r="BW294" s="133">
        <v>41407.430000000633</v>
      </c>
      <c r="BX294" s="133">
        <v>-50678.069999999992</v>
      </c>
    </row>
    <row r="295" spans="1:76" x14ac:dyDescent="0.25">
      <c r="A295" s="302">
        <v>295</v>
      </c>
      <c r="B295" s="302">
        <v>159</v>
      </c>
      <c r="C295" s="324">
        <v>9354504</v>
      </c>
      <c r="D295" s="324" t="s">
        <v>232</v>
      </c>
      <c r="E295" s="325">
        <v>0</v>
      </c>
      <c r="F295" s="133">
        <v>1576104</v>
      </c>
      <c r="G295" s="133">
        <v>1179834</v>
      </c>
      <c r="H295" s="133">
        <v>0</v>
      </c>
      <c r="I295" s="133">
        <v>14519.999999999995</v>
      </c>
      <c r="J295" s="133">
        <v>0</v>
      </c>
      <c r="K295" s="133">
        <v>60266.958762886592</v>
      </c>
      <c r="L295" s="133">
        <v>0</v>
      </c>
      <c r="M295" s="133">
        <v>0</v>
      </c>
      <c r="N295" s="133">
        <v>0</v>
      </c>
      <c r="O295" s="133">
        <v>0</v>
      </c>
      <c r="P295" s="133">
        <v>0</v>
      </c>
      <c r="Q295" s="133">
        <v>0</v>
      </c>
      <c r="R295" s="133">
        <v>581.71851851851795</v>
      </c>
      <c r="S295" s="133">
        <v>391.15555555555517</v>
      </c>
      <c r="T295" s="133">
        <v>1033.0518518518509</v>
      </c>
      <c r="U295" s="133">
        <v>561.65925925925865</v>
      </c>
      <c r="V295" s="133">
        <v>601.77777777777715</v>
      </c>
      <c r="W295" s="133">
        <v>0</v>
      </c>
      <c r="X295" s="133">
        <v>0</v>
      </c>
      <c r="Y295" s="133">
        <v>0</v>
      </c>
      <c r="Z295" s="133">
        <v>0</v>
      </c>
      <c r="AA295" s="133">
        <v>0</v>
      </c>
      <c r="AB295" s="133">
        <v>179257.15744565215</v>
      </c>
      <c r="AC295" s="133">
        <v>0</v>
      </c>
      <c r="AD295" s="133">
        <v>0</v>
      </c>
      <c r="AE295" s="133">
        <v>110000</v>
      </c>
      <c r="AF295" s="133">
        <v>0</v>
      </c>
      <c r="AG295" s="133">
        <v>0</v>
      </c>
      <c r="AH295" s="133">
        <v>0</v>
      </c>
      <c r="AI295" s="133">
        <v>13113.8</v>
      </c>
      <c r="AJ295" s="133">
        <v>0</v>
      </c>
      <c r="AK295" s="133">
        <v>0</v>
      </c>
      <c r="AL295" s="133">
        <v>0</v>
      </c>
      <c r="AM295" s="133">
        <v>0</v>
      </c>
      <c r="AN295" s="133">
        <v>35594</v>
      </c>
      <c r="AO295" s="133">
        <v>0</v>
      </c>
      <c r="AP295" s="133">
        <v>0</v>
      </c>
      <c r="AQ295" s="133">
        <v>0</v>
      </c>
      <c r="AR295" s="133">
        <v>2755938</v>
      </c>
      <c r="AS295" s="133">
        <v>257213.47917150171</v>
      </c>
      <c r="AT295" s="326">
        <v>158707.79999999999</v>
      </c>
      <c r="AU295" s="133">
        <v>228234.31830857694</v>
      </c>
      <c r="AV295" s="133">
        <v>3171859.2791715013</v>
      </c>
      <c r="AW295" s="133">
        <v>0</v>
      </c>
      <c r="AX295" s="133">
        <v>3171859.2791715013</v>
      </c>
      <c r="AY295" s="133">
        <v>3158745.4791715015</v>
      </c>
      <c r="AZ295" s="327">
        <v>4600</v>
      </c>
      <c r="BA295" s="327">
        <v>3114200</v>
      </c>
      <c r="BB295" s="133">
        <v>0</v>
      </c>
      <c r="BC295" s="326">
        <v>0</v>
      </c>
      <c r="BD295" s="326">
        <v>3171859.2791715013</v>
      </c>
      <c r="BE295" s="327">
        <v>3127313.8</v>
      </c>
      <c r="BF295" s="133">
        <v>3004200</v>
      </c>
      <c r="BG295" s="133">
        <v>3048745.4791715015</v>
      </c>
      <c r="BH295" s="133">
        <v>4503.3168082296916</v>
      </c>
      <c r="BI295" s="133">
        <v>4340.2892512518411</v>
      </c>
      <c r="BJ295" s="328">
        <v>3.7561449834438924E-2</v>
      </c>
      <c r="BK295" s="328">
        <v>-8.9005160790288466E-3</v>
      </c>
      <c r="BL295" s="133">
        <v>-26153.061259708888</v>
      </c>
      <c r="BM295" s="133">
        <v>3145706.2179117925</v>
      </c>
      <c r="BN295" s="133">
        <v>4627.1675301503583</v>
      </c>
      <c r="BO295" s="133" t="s">
        <v>1228</v>
      </c>
      <c r="BP295" s="133">
        <v>4646.537988052869</v>
      </c>
      <c r="BQ295" s="328">
        <v>2.8776375856765624E-2</v>
      </c>
      <c r="BR295" s="133">
        <v>0</v>
      </c>
      <c r="BS295" s="133">
        <v>3145706.2179117925</v>
      </c>
      <c r="BT295" s="133">
        <v>0</v>
      </c>
      <c r="BU295" s="133">
        <v>3145706.2179117925</v>
      </c>
      <c r="BV295" s="133"/>
      <c r="BW295" s="133">
        <v>0</v>
      </c>
      <c r="BX295" s="133">
        <v>0</v>
      </c>
    </row>
    <row r="296" spans="1:76" x14ac:dyDescent="0.25">
      <c r="A296" s="302">
        <v>296</v>
      </c>
      <c r="B296" s="302">
        <v>372</v>
      </c>
      <c r="C296" s="324">
        <v>9354603</v>
      </c>
      <c r="D296" s="324" t="s">
        <v>332</v>
      </c>
      <c r="E296" s="325">
        <v>0</v>
      </c>
      <c r="F296" s="133">
        <v>1943089</v>
      </c>
      <c r="G296" s="133">
        <v>1451766</v>
      </c>
      <c r="H296" s="133">
        <v>0</v>
      </c>
      <c r="I296" s="133">
        <v>32119.999999999982</v>
      </c>
      <c r="J296" s="133">
        <v>0</v>
      </c>
      <c r="K296" s="133">
        <v>125687.75212636696</v>
      </c>
      <c r="L296" s="133">
        <v>0</v>
      </c>
      <c r="M296" s="133">
        <v>0</v>
      </c>
      <c r="N296" s="133">
        <v>0</v>
      </c>
      <c r="O296" s="133">
        <v>0</v>
      </c>
      <c r="P296" s="133">
        <v>0</v>
      </c>
      <c r="Q296" s="133">
        <v>0</v>
      </c>
      <c r="R296" s="133">
        <v>16820.000000000004</v>
      </c>
      <c r="S296" s="133">
        <v>30419.999999999993</v>
      </c>
      <c r="T296" s="133">
        <v>42230.000000000015</v>
      </c>
      <c r="U296" s="133">
        <v>36959.999999999993</v>
      </c>
      <c r="V296" s="133">
        <v>10200.000000000025</v>
      </c>
      <c r="W296" s="133">
        <v>809.9999999999992</v>
      </c>
      <c r="X296" s="133">
        <v>0</v>
      </c>
      <c r="Y296" s="133">
        <v>34625.000000000022</v>
      </c>
      <c r="Z296" s="133">
        <v>0</v>
      </c>
      <c r="AA296" s="133">
        <v>0</v>
      </c>
      <c r="AB296" s="133">
        <v>192862.16016305893</v>
      </c>
      <c r="AC296" s="133">
        <v>0</v>
      </c>
      <c r="AD296" s="133">
        <v>0</v>
      </c>
      <c r="AE296" s="133">
        <v>110000</v>
      </c>
      <c r="AF296" s="133">
        <v>0</v>
      </c>
      <c r="AG296" s="133">
        <v>0</v>
      </c>
      <c r="AH296" s="133">
        <v>0</v>
      </c>
      <c r="AI296" s="133">
        <v>26622</v>
      </c>
      <c r="AJ296" s="133">
        <v>0</v>
      </c>
      <c r="AK296" s="133">
        <v>0</v>
      </c>
      <c r="AL296" s="133">
        <v>0</v>
      </c>
      <c r="AM296" s="133">
        <v>0</v>
      </c>
      <c r="AN296" s="133">
        <v>0</v>
      </c>
      <c r="AO296" s="133">
        <v>0</v>
      </c>
      <c r="AP296" s="133">
        <v>0</v>
      </c>
      <c r="AQ296" s="133">
        <v>0</v>
      </c>
      <c r="AR296" s="133">
        <v>3394855</v>
      </c>
      <c r="AS296" s="133">
        <v>522734.91228942585</v>
      </c>
      <c r="AT296" s="326">
        <v>136622</v>
      </c>
      <c r="AU296" s="133">
        <v>350485.03622624243</v>
      </c>
      <c r="AV296" s="133">
        <v>4054211.9122894257</v>
      </c>
      <c r="AW296" s="133">
        <v>0</v>
      </c>
      <c r="AX296" s="133">
        <v>4054211.9122894257</v>
      </c>
      <c r="AY296" s="133">
        <v>4027589.9122894257</v>
      </c>
      <c r="AZ296" s="327">
        <v>4600</v>
      </c>
      <c r="BA296" s="327">
        <v>3836400</v>
      </c>
      <c r="BB296" s="133">
        <v>0</v>
      </c>
      <c r="BC296" s="326">
        <v>0</v>
      </c>
      <c r="BD296" s="326">
        <v>4054211.9122894257</v>
      </c>
      <c r="BE296" s="327">
        <v>3863022</v>
      </c>
      <c r="BF296" s="133">
        <v>3726400</v>
      </c>
      <c r="BG296" s="133">
        <v>3917589.9122894257</v>
      </c>
      <c r="BH296" s="133">
        <v>4697.3500147355226</v>
      </c>
      <c r="BI296" s="133">
        <v>4590.0527781021901</v>
      </c>
      <c r="BJ296" s="328">
        <v>2.337603548813565E-2</v>
      </c>
      <c r="BK296" s="328">
        <v>-5.5391573180260381E-3</v>
      </c>
      <c r="BL296" s="133">
        <v>-21204.470379582712</v>
      </c>
      <c r="BM296" s="133">
        <v>4033007.4419098431</v>
      </c>
      <c r="BN296" s="133">
        <v>4803.8194747120424</v>
      </c>
      <c r="BO296" s="133" t="s">
        <v>1228</v>
      </c>
      <c r="BP296" s="133">
        <v>4835.7403380213946</v>
      </c>
      <c r="BQ296" s="328">
        <v>1.8050614791176089E-2</v>
      </c>
      <c r="BR296" s="133">
        <v>0</v>
      </c>
      <c r="BS296" s="133">
        <v>4033007.4419098431</v>
      </c>
      <c r="BT296" s="133">
        <v>0</v>
      </c>
      <c r="BU296" s="133">
        <v>4033007.4419098431</v>
      </c>
      <c r="BV296" s="133"/>
      <c r="BW296" s="133">
        <v>0</v>
      </c>
      <c r="BX296" s="133">
        <v>0</v>
      </c>
    </row>
    <row r="297" spans="1:76" x14ac:dyDescent="0.25">
      <c r="A297" s="302">
        <v>297</v>
      </c>
      <c r="B297" s="302">
        <v>368</v>
      </c>
      <c r="C297" s="324">
        <v>9354606</v>
      </c>
      <c r="D297" s="324" t="s">
        <v>329</v>
      </c>
      <c r="E297" s="325">
        <v>0</v>
      </c>
      <c r="F297" s="133">
        <v>1892870</v>
      </c>
      <c r="G297" s="133">
        <v>1162290</v>
      </c>
      <c r="H297" s="133">
        <v>0</v>
      </c>
      <c r="I297" s="133">
        <v>84920.000000000116</v>
      </c>
      <c r="J297" s="133">
        <v>0</v>
      </c>
      <c r="K297" s="133">
        <v>278758.15677966102</v>
      </c>
      <c r="L297" s="133">
        <v>0</v>
      </c>
      <c r="M297" s="133">
        <v>0</v>
      </c>
      <c r="N297" s="133">
        <v>0</v>
      </c>
      <c r="O297" s="133">
        <v>0</v>
      </c>
      <c r="P297" s="133">
        <v>0</v>
      </c>
      <c r="Q297" s="133">
        <v>0</v>
      </c>
      <c r="R297" s="133">
        <v>10467.729083665328</v>
      </c>
      <c r="S297" s="133">
        <v>34020.119521912442</v>
      </c>
      <c r="T297" s="133">
        <v>71258.764940238922</v>
      </c>
      <c r="U297" s="133">
        <v>123527.22443559091</v>
      </c>
      <c r="V297" s="133">
        <v>53541.832669322874</v>
      </c>
      <c r="W297" s="133">
        <v>0</v>
      </c>
      <c r="X297" s="133">
        <v>0</v>
      </c>
      <c r="Y297" s="133">
        <v>54158.466135458206</v>
      </c>
      <c r="Z297" s="133">
        <v>0</v>
      </c>
      <c r="AA297" s="133">
        <v>0</v>
      </c>
      <c r="AB297" s="133">
        <v>366475.94540632487</v>
      </c>
      <c r="AC297" s="133">
        <v>0</v>
      </c>
      <c r="AD297" s="133">
        <v>0</v>
      </c>
      <c r="AE297" s="133">
        <v>110000</v>
      </c>
      <c r="AF297" s="133">
        <v>0</v>
      </c>
      <c r="AG297" s="133">
        <v>0</v>
      </c>
      <c r="AH297" s="133">
        <v>0</v>
      </c>
      <c r="AI297" s="133">
        <v>46806.15</v>
      </c>
      <c r="AJ297" s="133">
        <v>0</v>
      </c>
      <c r="AK297" s="133">
        <v>0</v>
      </c>
      <c r="AL297" s="133">
        <v>0</v>
      </c>
      <c r="AM297" s="133">
        <v>0</v>
      </c>
      <c r="AN297" s="133">
        <v>0</v>
      </c>
      <c r="AO297" s="133">
        <v>0</v>
      </c>
      <c r="AP297" s="133">
        <v>0</v>
      </c>
      <c r="AQ297" s="133">
        <v>0</v>
      </c>
      <c r="AR297" s="133">
        <v>3055160</v>
      </c>
      <c r="AS297" s="133">
        <v>1077128.2389721747</v>
      </c>
      <c r="AT297" s="326">
        <v>156806.15</v>
      </c>
      <c r="AU297" s="133">
        <v>704721.85912152065</v>
      </c>
      <c r="AV297" s="133">
        <v>4289094.3889721753</v>
      </c>
      <c r="AW297" s="133">
        <v>0</v>
      </c>
      <c r="AX297" s="133">
        <v>4289094.3889721744</v>
      </c>
      <c r="AY297" s="133">
        <v>4242288.2389721749</v>
      </c>
      <c r="AZ297" s="327">
        <v>4600</v>
      </c>
      <c r="BA297" s="327">
        <v>3473000</v>
      </c>
      <c r="BB297" s="133">
        <v>0</v>
      </c>
      <c r="BC297" s="326">
        <v>0</v>
      </c>
      <c r="BD297" s="326">
        <v>4289094.3889721753</v>
      </c>
      <c r="BE297" s="327">
        <v>3519806.15</v>
      </c>
      <c r="BF297" s="133">
        <v>3363000</v>
      </c>
      <c r="BG297" s="133">
        <v>4132288.2389721754</v>
      </c>
      <c r="BH297" s="133">
        <v>5473.2294555922854</v>
      </c>
      <c r="BI297" s="133">
        <v>5404.0309921015514</v>
      </c>
      <c r="BJ297" s="328">
        <v>1.2804971620605687E-2</v>
      </c>
      <c r="BK297" s="328">
        <v>-3.034250709252779E-3</v>
      </c>
      <c r="BL297" s="133">
        <v>-12379.87457730914</v>
      </c>
      <c r="BM297" s="133">
        <v>4276714.5143948663</v>
      </c>
      <c r="BN297" s="133">
        <v>5602.5276349600872</v>
      </c>
      <c r="BO297" s="133" t="s">
        <v>1228</v>
      </c>
      <c r="BP297" s="133">
        <v>5664.5225356223391</v>
      </c>
      <c r="BQ297" s="328">
        <v>7.0521935770133659E-3</v>
      </c>
      <c r="BR297" s="133">
        <v>0</v>
      </c>
      <c r="BS297" s="133">
        <v>4276714.5143948663</v>
      </c>
      <c r="BT297" s="133">
        <v>0</v>
      </c>
      <c r="BU297" s="133">
        <v>4276714.5143948663</v>
      </c>
      <c r="BV297" s="133"/>
      <c r="BW297" s="133">
        <v>0</v>
      </c>
      <c r="BX297" s="133">
        <v>0</v>
      </c>
    </row>
    <row r="298" spans="1:76" x14ac:dyDescent="0.25">
      <c r="A298" s="302">
        <v>298</v>
      </c>
      <c r="B298" s="302">
        <v>121</v>
      </c>
      <c r="C298" s="324">
        <v>9350001</v>
      </c>
      <c r="D298" s="324" t="s">
        <v>1343</v>
      </c>
      <c r="E298" s="325">
        <v>95595.599999999991</v>
      </c>
      <c r="F298" s="133">
        <v>0</v>
      </c>
      <c r="G298" s="133">
        <v>0</v>
      </c>
      <c r="H298" s="133">
        <v>1996.4246874379837</v>
      </c>
      <c r="I298" s="133">
        <v>0</v>
      </c>
      <c r="J298" s="133">
        <v>4076.914625634035</v>
      </c>
      <c r="K298" s="133">
        <v>0</v>
      </c>
      <c r="L298" s="133">
        <v>626.81389665811662</v>
      </c>
      <c r="M298" s="133">
        <v>468.63399064457718</v>
      </c>
      <c r="N298" s="133">
        <v>793.60235722880157</v>
      </c>
      <c r="O298" s="133">
        <v>575.9955530370637</v>
      </c>
      <c r="P298" s="133">
        <v>509.57596694930783</v>
      </c>
      <c r="Q298" s="133">
        <v>145.28391666156392</v>
      </c>
      <c r="R298" s="133">
        <v>0</v>
      </c>
      <c r="S298" s="133">
        <v>0</v>
      </c>
      <c r="T298" s="133">
        <v>0</v>
      </c>
      <c r="U298" s="133">
        <v>0</v>
      </c>
      <c r="V298" s="133">
        <v>0</v>
      </c>
      <c r="W298" s="133">
        <v>0</v>
      </c>
      <c r="X298" s="133">
        <v>423.9089729793032</v>
      </c>
      <c r="Y298" s="133">
        <v>0</v>
      </c>
      <c r="Z298" s="133">
        <v>0</v>
      </c>
      <c r="AA298" s="133">
        <v>394.6417335531886</v>
      </c>
      <c r="AB298" s="133">
        <v>0</v>
      </c>
      <c r="AC298" s="133">
        <v>0</v>
      </c>
      <c r="AD298" s="133">
        <v>0</v>
      </c>
      <c r="AE298" s="133">
        <v>63799.999999999993</v>
      </c>
      <c r="AF298" s="133">
        <v>0</v>
      </c>
      <c r="AG298" s="133">
        <v>0</v>
      </c>
      <c r="AH298" s="133">
        <v>0</v>
      </c>
      <c r="AI298" s="133">
        <v>0</v>
      </c>
      <c r="AJ298" s="133">
        <v>0</v>
      </c>
      <c r="AK298" s="133">
        <v>0</v>
      </c>
      <c r="AL298" s="133">
        <v>0</v>
      </c>
      <c r="AM298" s="133">
        <v>0</v>
      </c>
      <c r="AN298" s="133">
        <v>0</v>
      </c>
      <c r="AO298" s="133">
        <v>0</v>
      </c>
      <c r="AP298" s="133">
        <v>0</v>
      </c>
      <c r="AQ298" s="133">
        <v>0</v>
      </c>
      <c r="AR298" s="133">
        <v>95595.599999999991</v>
      </c>
      <c r="AS298" s="133">
        <v>10011.79570078394</v>
      </c>
      <c r="AT298" s="326">
        <v>63799.999999999993</v>
      </c>
      <c r="AU298" s="133">
        <v>10790.684230678911</v>
      </c>
      <c r="AV298" s="133">
        <v>169407.39570078393</v>
      </c>
      <c r="AW298" s="133">
        <v>169407.39570078393</v>
      </c>
      <c r="AX298" s="133">
        <v>0</v>
      </c>
      <c r="AY298" s="133">
        <v>169407.39570078393</v>
      </c>
      <c r="AZ298" s="327">
        <v>1913.9999999999998</v>
      </c>
      <c r="BA298" s="327">
        <v>66607.199999999983</v>
      </c>
      <c r="BB298" s="133">
        <v>0</v>
      </c>
      <c r="BC298" s="326">
        <v>0</v>
      </c>
      <c r="BD298" s="326">
        <v>169407.39570078393</v>
      </c>
      <c r="BE298" s="327">
        <v>66607.199999999983</v>
      </c>
      <c r="BF298" s="133">
        <v>2807.1999999999898</v>
      </c>
      <c r="BG298" s="133">
        <v>105607.39570078393</v>
      </c>
      <c r="BH298" s="133">
        <v>3034.6952787581595</v>
      </c>
      <c r="BI298" s="133">
        <v>0</v>
      </c>
      <c r="BJ298" s="328">
        <v>0</v>
      </c>
      <c r="BK298" s="328">
        <v>0</v>
      </c>
      <c r="BL298" s="133">
        <v>0</v>
      </c>
      <c r="BM298" s="133">
        <v>169407.39570078393</v>
      </c>
      <c r="BN298" s="133">
        <v>4868.0286120914925</v>
      </c>
      <c r="BO298" s="133" t="s">
        <v>1228</v>
      </c>
      <c r="BP298" s="133">
        <v>4868.0286120914925</v>
      </c>
      <c r="BQ298" s="328">
        <v>0</v>
      </c>
      <c r="BR298" s="133">
        <v>0</v>
      </c>
      <c r="BS298" s="133">
        <v>169407.39570078393</v>
      </c>
      <c r="BT298" s="133">
        <v>0</v>
      </c>
      <c r="BU298" s="133">
        <v>169407.39570078393</v>
      </c>
      <c r="BV298" s="133"/>
      <c r="BW298" s="133">
        <v>0</v>
      </c>
      <c r="BX298" s="133">
        <v>0</v>
      </c>
    </row>
    <row r="299" spans="1:76" x14ac:dyDescent="0.25">
      <c r="A299" s="302">
        <v>299</v>
      </c>
      <c r="B299" s="302">
        <v>521</v>
      </c>
      <c r="C299" s="324">
        <v>9350002</v>
      </c>
      <c r="D299" s="324" t="s">
        <v>1344</v>
      </c>
      <c r="E299" s="325">
        <v>47797.799999999996</v>
      </c>
      <c r="F299" s="133">
        <v>0</v>
      </c>
      <c r="G299" s="133">
        <v>0</v>
      </c>
      <c r="H299" s="133">
        <v>998.21234371899186</v>
      </c>
      <c r="I299" s="133">
        <v>0</v>
      </c>
      <c r="J299" s="133">
        <v>2038.4573128170175</v>
      </c>
      <c r="K299" s="133">
        <v>0</v>
      </c>
      <c r="L299" s="133">
        <v>313.40694832905831</v>
      </c>
      <c r="M299" s="133">
        <v>234.31699532228859</v>
      </c>
      <c r="N299" s="133">
        <v>396.80117861440078</v>
      </c>
      <c r="O299" s="133">
        <v>287.99777651853185</v>
      </c>
      <c r="P299" s="133">
        <v>254.78798347465391</v>
      </c>
      <c r="Q299" s="133">
        <v>72.641958330781961</v>
      </c>
      <c r="R299" s="133">
        <v>0</v>
      </c>
      <c r="S299" s="133">
        <v>0</v>
      </c>
      <c r="T299" s="133">
        <v>0</v>
      </c>
      <c r="U299" s="133">
        <v>0</v>
      </c>
      <c r="V299" s="133">
        <v>0</v>
      </c>
      <c r="W299" s="133">
        <v>0</v>
      </c>
      <c r="X299" s="133">
        <v>211.9544864896516</v>
      </c>
      <c r="Y299" s="133">
        <v>0</v>
      </c>
      <c r="Z299" s="133">
        <v>0</v>
      </c>
      <c r="AA299" s="133">
        <v>197.3208667765943</v>
      </c>
      <c r="AB299" s="133">
        <v>0</v>
      </c>
      <c r="AC299" s="133">
        <v>0</v>
      </c>
      <c r="AD299" s="133">
        <v>0</v>
      </c>
      <c r="AE299" s="133">
        <v>63799.999999999993</v>
      </c>
      <c r="AF299" s="133">
        <v>0</v>
      </c>
      <c r="AG299" s="133">
        <v>0</v>
      </c>
      <c r="AH299" s="133">
        <v>0</v>
      </c>
      <c r="AI299" s="133">
        <v>0</v>
      </c>
      <c r="AJ299" s="133">
        <v>0</v>
      </c>
      <c r="AK299" s="133">
        <v>0</v>
      </c>
      <c r="AL299" s="133">
        <v>0</v>
      </c>
      <c r="AM299" s="133">
        <v>0</v>
      </c>
      <c r="AN299" s="133">
        <v>0</v>
      </c>
      <c r="AO299" s="133">
        <v>0</v>
      </c>
      <c r="AP299" s="133">
        <v>0</v>
      </c>
      <c r="AQ299" s="133">
        <v>0</v>
      </c>
      <c r="AR299" s="133">
        <v>47797.799999999996</v>
      </c>
      <c r="AS299" s="133">
        <v>5005.8978503919698</v>
      </c>
      <c r="AT299" s="326">
        <v>63799.999999999993</v>
      </c>
      <c r="AU299" s="133">
        <v>8295.0521153394548</v>
      </c>
      <c r="AV299" s="133">
        <v>116603.69785039197</v>
      </c>
      <c r="AW299" s="133">
        <v>116603.69785039197</v>
      </c>
      <c r="AX299" s="133">
        <v>0</v>
      </c>
      <c r="AY299" s="133">
        <v>116603.69785039197</v>
      </c>
      <c r="AZ299" s="327">
        <v>1913.9999999999998</v>
      </c>
      <c r="BA299" s="327">
        <v>33303.599999999991</v>
      </c>
      <c r="BB299" s="133">
        <v>0</v>
      </c>
      <c r="BC299" s="326">
        <v>0</v>
      </c>
      <c r="BD299" s="326">
        <v>116603.69785039197</v>
      </c>
      <c r="BE299" s="327">
        <v>33303.599999999991</v>
      </c>
      <c r="BF299" s="133">
        <v>-30496.400000000001</v>
      </c>
      <c r="BG299" s="133">
        <v>52803.697850391974</v>
      </c>
      <c r="BH299" s="133">
        <v>3034.6952787581595</v>
      </c>
      <c r="BI299" s="133">
        <v>0</v>
      </c>
      <c r="BJ299" s="328">
        <v>0</v>
      </c>
      <c r="BK299" s="328">
        <v>0</v>
      </c>
      <c r="BL299" s="133">
        <v>0</v>
      </c>
      <c r="BM299" s="133">
        <v>116603.69785039197</v>
      </c>
      <c r="BN299" s="133">
        <v>6701.3619454248264</v>
      </c>
      <c r="BO299" s="133" t="s">
        <v>1228</v>
      </c>
      <c r="BP299" s="133">
        <v>6701.3619454248264</v>
      </c>
      <c r="BQ299" s="328">
        <v>0</v>
      </c>
      <c r="BR299" s="133">
        <v>0</v>
      </c>
      <c r="BS299" s="133">
        <v>116603.69785039197</v>
      </c>
      <c r="BT299" s="133">
        <v>0</v>
      </c>
      <c r="BU299" s="133">
        <v>116603.69785039197</v>
      </c>
      <c r="BV299" s="133"/>
      <c r="BW299" s="133">
        <v>-9964.5999999996857</v>
      </c>
      <c r="BX299" s="133">
        <v>9852.25</v>
      </c>
    </row>
    <row r="300" spans="1:76" x14ac:dyDescent="0.25">
      <c r="A300" s="302">
        <v>300</v>
      </c>
      <c r="B300" s="302">
        <v>413</v>
      </c>
      <c r="C300" s="324">
        <v>9352049</v>
      </c>
      <c r="D300" s="324" t="s">
        <v>1345</v>
      </c>
      <c r="E300" s="325">
        <v>741690</v>
      </c>
      <c r="F300" s="133">
        <v>0</v>
      </c>
      <c r="G300" s="133">
        <v>0</v>
      </c>
      <c r="H300" s="133">
        <v>19800.000000000036</v>
      </c>
      <c r="I300" s="133">
        <v>0</v>
      </c>
      <c r="J300" s="133">
        <v>40560.902255639092</v>
      </c>
      <c r="K300" s="133">
        <v>0</v>
      </c>
      <c r="L300" s="133">
        <v>6447.7611940298584</v>
      </c>
      <c r="M300" s="133">
        <v>0</v>
      </c>
      <c r="N300" s="133">
        <v>0</v>
      </c>
      <c r="O300" s="133">
        <v>0</v>
      </c>
      <c r="P300" s="133">
        <v>0</v>
      </c>
      <c r="Q300" s="133">
        <v>0</v>
      </c>
      <c r="R300" s="133">
        <v>0</v>
      </c>
      <c r="S300" s="133">
        <v>0</v>
      </c>
      <c r="T300" s="133">
        <v>0</v>
      </c>
      <c r="U300" s="133">
        <v>0</v>
      </c>
      <c r="V300" s="133">
        <v>0</v>
      </c>
      <c r="W300" s="133">
        <v>0</v>
      </c>
      <c r="X300" s="133">
        <v>22973.47826086959</v>
      </c>
      <c r="Y300" s="133">
        <v>0</v>
      </c>
      <c r="Z300" s="133">
        <v>0</v>
      </c>
      <c r="AA300" s="133">
        <v>94728.580163581559</v>
      </c>
      <c r="AB300" s="133">
        <v>0</v>
      </c>
      <c r="AC300" s="133">
        <v>0</v>
      </c>
      <c r="AD300" s="133">
        <v>0</v>
      </c>
      <c r="AE300" s="133">
        <v>110000</v>
      </c>
      <c r="AF300" s="133">
        <v>0</v>
      </c>
      <c r="AG300" s="133">
        <v>0</v>
      </c>
      <c r="AH300" s="133">
        <v>0</v>
      </c>
      <c r="AI300" s="133">
        <v>25649.95</v>
      </c>
      <c r="AJ300" s="133">
        <v>0</v>
      </c>
      <c r="AK300" s="133">
        <v>0</v>
      </c>
      <c r="AL300" s="133">
        <v>0</v>
      </c>
      <c r="AM300" s="133">
        <v>0</v>
      </c>
      <c r="AN300" s="133">
        <v>0</v>
      </c>
      <c r="AO300" s="133">
        <v>0</v>
      </c>
      <c r="AP300" s="133">
        <v>0</v>
      </c>
      <c r="AQ300" s="133">
        <v>0</v>
      </c>
      <c r="AR300" s="133">
        <v>741690</v>
      </c>
      <c r="AS300" s="133">
        <v>184510.72187412012</v>
      </c>
      <c r="AT300" s="326">
        <v>135649.95000000001</v>
      </c>
      <c r="AU300" s="133">
        <v>138131.91188841604</v>
      </c>
      <c r="AV300" s="133">
        <v>1061850.6718741201</v>
      </c>
      <c r="AW300" s="133">
        <v>1061850.6718741201</v>
      </c>
      <c r="AX300" s="133">
        <v>0</v>
      </c>
      <c r="AY300" s="133">
        <v>1036200.7218741202</v>
      </c>
      <c r="AZ300" s="327">
        <v>3300</v>
      </c>
      <c r="BA300" s="327">
        <v>891000</v>
      </c>
      <c r="BB300" s="133">
        <v>0</v>
      </c>
      <c r="BC300" s="326">
        <v>0</v>
      </c>
      <c r="BD300" s="326">
        <v>1061850.6718741201</v>
      </c>
      <c r="BE300" s="327">
        <v>916649.95</v>
      </c>
      <c r="BF300" s="133">
        <v>781000</v>
      </c>
      <c r="BG300" s="133">
        <v>926200.72187412018</v>
      </c>
      <c r="BH300" s="133">
        <v>3430.373043978223</v>
      </c>
      <c r="BI300" s="133">
        <v>3244.1419876865671</v>
      </c>
      <c r="BJ300" s="328">
        <v>5.7405334599568286E-2</v>
      </c>
      <c r="BK300" s="328">
        <v>-1.3602699200312181E-2</v>
      </c>
      <c r="BL300" s="133">
        <v>-11914.853657832873</v>
      </c>
      <c r="BM300" s="133">
        <v>1049935.8182162873</v>
      </c>
      <c r="BN300" s="133">
        <v>3793.6513637640273</v>
      </c>
      <c r="BO300" s="133" t="s">
        <v>1228</v>
      </c>
      <c r="BP300" s="133">
        <v>3888.6511785788421</v>
      </c>
      <c r="BQ300" s="328">
        <v>4.5133957156594962E-2</v>
      </c>
      <c r="BR300" s="133">
        <v>0</v>
      </c>
      <c r="BS300" s="133">
        <v>1049935.8182162873</v>
      </c>
      <c r="BT300" s="133">
        <v>0</v>
      </c>
      <c r="BU300" s="133">
        <v>1049935.8182162873</v>
      </c>
      <c r="BV300" s="133"/>
      <c r="BW300" s="133">
        <v>54802.372163435211</v>
      </c>
      <c r="BX300" s="133">
        <v>3444.7799999999997</v>
      </c>
    </row>
    <row r="301" spans="1:76" x14ac:dyDescent="0.25">
      <c r="A301" s="302">
        <v>301</v>
      </c>
      <c r="B301" s="302">
        <v>289</v>
      </c>
      <c r="C301" s="324">
        <v>9353340</v>
      </c>
      <c r="D301" s="324" t="s">
        <v>289</v>
      </c>
      <c r="E301" s="325">
        <v>582364</v>
      </c>
      <c r="F301" s="133">
        <v>0</v>
      </c>
      <c r="G301" s="133">
        <v>0</v>
      </c>
      <c r="H301" s="133">
        <v>5280.0000000000036</v>
      </c>
      <c r="I301" s="133">
        <v>0</v>
      </c>
      <c r="J301" s="133">
        <v>10851.184834123222</v>
      </c>
      <c r="K301" s="133">
        <v>0</v>
      </c>
      <c r="L301" s="133">
        <v>2813.270142180093</v>
      </c>
      <c r="M301" s="133">
        <v>2411.3744075829359</v>
      </c>
      <c r="N301" s="133">
        <v>2531.9431279620876</v>
      </c>
      <c r="O301" s="133">
        <v>2351.0900473933675</v>
      </c>
      <c r="P301" s="133">
        <v>0</v>
      </c>
      <c r="Q301" s="133">
        <v>0</v>
      </c>
      <c r="R301" s="133">
        <v>0</v>
      </c>
      <c r="S301" s="133">
        <v>0</v>
      </c>
      <c r="T301" s="133">
        <v>0</v>
      </c>
      <c r="U301" s="133">
        <v>0</v>
      </c>
      <c r="V301" s="133">
        <v>0</v>
      </c>
      <c r="W301" s="133">
        <v>0</v>
      </c>
      <c r="X301" s="133">
        <v>22195.934065934031</v>
      </c>
      <c r="Y301" s="133">
        <v>0</v>
      </c>
      <c r="Z301" s="133">
        <v>0</v>
      </c>
      <c r="AA301" s="133">
        <v>24716.883642072251</v>
      </c>
      <c r="AB301" s="133">
        <v>0</v>
      </c>
      <c r="AC301" s="133">
        <v>0</v>
      </c>
      <c r="AD301" s="133">
        <v>0</v>
      </c>
      <c r="AE301" s="133">
        <v>110000</v>
      </c>
      <c r="AF301" s="133">
        <v>0</v>
      </c>
      <c r="AG301" s="133">
        <v>0</v>
      </c>
      <c r="AH301" s="133">
        <v>0</v>
      </c>
      <c r="AI301" s="133">
        <v>0</v>
      </c>
      <c r="AJ301" s="133">
        <v>0</v>
      </c>
      <c r="AK301" s="133">
        <v>0</v>
      </c>
      <c r="AL301" s="133">
        <v>0</v>
      </c>
      <c r="AM301" s="133">
        <v>0</v>
      </c>
      <c r="AN301" s="133">
        <v>0</v>
      </c>
      <c r="AO301" s="133">
        <v>0</v>
      </c>
      <c r="AP301" s="133">
        <v>0</v>
      </c>
      <c r="AQ301" s="133">
        <v>0</v>
      </c>
      <c r="AR301" s="133">
        <v>582364</v>
      </c>
      <c r="AS301" s="133">
        <v>73151.680267247983</v>
      </c>
      <c r="AT301" s="326">
        <v>110000</v>
      </c>
      <c r="AU301" s="133">
        <v>47835.314921693105</v>
      </c>
      <c r="AV301" s="133">
        <v>765515.68026724795</v>
      </c>
      <c r="AW301" s="133">
        <v>765515.68026724795</v>
      </c>
      <c r="AX301" s="133">
        <v>0</v>
      </c>
      <c r="AY301" s="133">
        <v>765515.68026724795</v>
      </c>
      <c r="AZ301" s="327">
        <v>3300</v>
      </c>
      <c r="BA301" s="327">
        <v>699600</v>
      </c>
      <c r="BB301" s="133">
        <v>0</v>
      </c>
      <c r="BC301" s="326">
        <v>0</v>
      </c>
      <c r="BD301" s="326">
        <v>765515.68026724795</v>
      </c>
      <c r="BE301" s="327">
        <v>699600</v>
      </c>
      <c r="BF301" s="133">
        <v>589600</v>
      </c>
      <c r="BG301" s="133">
        <v>655515.68026724795</v>
      </c>
      <c r="BH301" s="133">
        <v>3092.0550956002262</v>
      </c>
      <c r="BI301" s="133">
        <v>3058.3675514150946</v>
      </c>
      <c r="BJ301" s="328">
        <v>1.1014877583809224E-2</v>
      </c>
      <c r="BK301" s="328">
        <v>-2.6100721744063333E-3</v>
      </c>
      <c r="BL301" s="133">
        <v>-1692.3027295518232</v>
      </c>
      <c r="BM301" s="133">
        <v>763823.37753769616</v>
      </c>
      <c r="BN301" s="133">
        <v>3602.9404600834723</v>
      </c>
      <c r="BO301" s="133" t="s">
        <v>1228</v>
      </c>
      <c r="BP301" s="133">
        <v>3602.9404600834723</v>
      </c>
      <c r="BQ301" s="328">
        <v>3.3200716046333234E-3</v>
      </c>
      <c r="BR301" s="133">
        <v>0</v>
      </c>
      <c r="BS301" s="133">
        <v>763823.37753769616</v>
      </c>
      <c r="BT301" s="133">
        <v>0</v>
      </c>
      <c r="BU301" s="133">
        <v>763823.37753769616</v>
      </c>
      <c r="BV301" s="133"/>
      <c r="BW301" s="133">
        <v>77286.217145192903</v>
      </c>
      <c r="BX301" s="133">
        <v>0</v>
      </c>
    </row>
    <row r="302" spans="1:76" x14ac:dyDescent="0.25">
      <c r="A302" s="302">
        <v>302</v>
      </c>
      <c r="B302" s="302">
        <v>464</v>
      </c>
      <c r="C302" s="324">
        <v>9353040</v>
      </c>
      <c r="D302" s="324" t="s">
        <v>1346</v>
      </c>
      <c r="E302" s="325">
        <v>488966</v>
      </c>
      <c r="F302" s="133">
        <v>0</v>
      </c>
      <c r="G302" s="133">
        <v>0</v>
      </c>
      <c r="H302" s="133">
        <v>4400.0000000000027</v>
      </c>
      <c r="I302" s="133">
        <v>0</v>
      </c>
      <c r="J302" s="133">
        <v>13582.173913043478</v>
      </c>
      <c r="K302" s="133">
        <v>0</v>
      </c>
      <c r="L302" s="133">
        <v>0</v>
      </c>
      <c r="M302" s="133">
        <v>0</v>
      </c>
      <c r="N302" s="133">
        <v>0</v>
      </c>
      <c r="O302" s="133">
        <v>0</v>
      </c>
      <c r="P302" s="133">
        <v>0</v>
      </c>
      <c r="Q302" s="133">
        <v>0</v>
      </c>
      <c r="R302" s="133">
        <v>0</v>
      </c>
      <c r="S302" s="133">
        <v>0</v>
      </c>
      <c r="T302" s="133">
        <v>0</v>
      </c>
      <c r="U302" s="133">
        <v>0</v>
      </c>
      <c r="V302" s="133">
        <v>0</v>
      </c>
      <c r="W302" s="133">
        <v>0</v>
      </c>
      <c r="X302" s="133">
        <v>607.08609271523164</v>
      </c>
      <c r="Y302" s="133">
        <v>0</v>
      </c>
      <c r="Z302" s="133">
        <v>0</v>
      </c>
      <c r="AA302" s="133">
        <v>37653.912617419082</v>
      </c>
      <c r="AB302" s="133">
        <v>0</v>
      </c>
      <c r="AC302" s="133">
        <v>0</v>
      </c>
      <c r="AD302" s="133">
        <v>0</v>
      </c>
      <c r="AE302" s="133">
        <v>110000</v>
      </c>
      <c r="AF302" s="133">
        <v>0</v>
      </c>
      <c r="AG302" s="133">
        <v>0</v>
      </c>
      <c r="AH302" s="133">
        <v>0</v>
      </c>
      <c r="AI302" s="133">
        <v>17520</v>
      </c>
      <c r="AJ302" s="133">
        <v>0</v>
      </c>
      <c r="AK302" s="133">
        <v>0</v>
      </c>
      <c r="AL302" s="133">
        <v>0</v>
      </c>
      <c r="AM302" s="133">
        <v>0</v>
      </c>
      <c r="AN302" s="133">
        <v>0</v>
      </c>
      <c r="AO302" s="133">
        <v>0</v>
      </c>
      <c r="AP302" s="133">
        <v>0</v>
      </c>
      <c r="AQ302" s="133">
        <v>0</v>
      </c>
      <c r="AR302" s="133">
        <v>488966</v>
      </c>
      <c r="AS302" s="133">
        <v>56243.172623177794</v>
      </c>
      <c r="AT302" s="326">
        <v>127520</v>
      </c>
      <c r="AU302" s="133">
        <v>56643.999573940819</v>
      </c>
      <c r="AV302" s="133">
        <v>672729.17262317776</v>
      </c>
      <c r="AW302" s="133">
        <v>672729.17262317776</v>
      </c>
      <c r="AX302" s="133">
        <v>0</v>
      </c>
      <c r="AY302" s="133">
        <v>655209.17262317776</v>
      </c>
      <c r="AZ302" s="327">
        <v>3300</v>
      </c>
      <c r="BA302" s="327">
        <v>587400</v>
      </c>
      <c r="BB302" s="133">
        <v>0</v>
      </c>
      <c r="BC302" s="326">
        <v>0</v>
      </c>
      <c r="BD302" s="326">
        <v>672729.17262317776</v>
      </c>
      <c r="BE302" s="327">
        <v>604920</v>
      </c>
      <c r="BF302" s="133">
        <v>477400</v>
      </c>
      <c r="BG302" s="133">
        <v>545209.17262317776</v>
      </c>
      <c r="BH302" s="133">
        <v>3062.9728799054928</v>
      </c>
      <c r="BI302" s="133">
        <v>2901.4870316939887</v>
      </c>
      <c r="BJ302" s="328">
        <v>5.5656236422060835E-2</v>
      </c>
      <c r="BK302" s="328">
        <v>-1.3188234995087828E-2</v>
      </c>
      <c r="BL302" s="133">
        <v>-6811.2577200340693</v>
      </c>
      <c r="BM302" s="133">
        <v>665917.91490314365</v>
      </c>
      <c r="BN302" s="133">
        <v>3642.6849151862002</v>
      </c>
      <c r="BO302" s="133" t="s">
        <v>1228</v>
      </c>
      <c r="BP302" s="133">
        <v>3741.1118814783349</v>
      </c>
      <c r="BQ302" s="328">
        <v>4.6976765055904979E-2</v>
      </c>
      <c r="BR302" s="133">
        <v>0</v>
      </c>
      <c r="BS302" s="133">
        <v>665917.91490314365</v>
      </c>
      <c r="BT302" s="133">
        <v>0</v>
      </c>
      <c r="BU302" s="133">
        <v>665917.91490314365</v>
      </c>
      <c r="BV302" s="133"/>
      <c r="BW302" s="133">
        <v>21305.923254913418</v>
      </c>
      <c r="BX302" s="133">
        <v>0.96000000000094587</v>
      </c>
    </row>
    <row r="303" spans="1:76" x14ac:dyDescent="0.25">
      <c r="A303" s="302">
        <v>303</v>
      </c>
      <c r="B303" s="302">
        <v>496</v>
      </c>
      <c r="C303" s="329">
        <v>9353123</v>
      </c>
      <c r="D303" s="329" t="s">
        <v>1347</v>
      </c>
      <c r="E303" s="330">
        <v>519183</v>
      </c>
      <c r="F303" s="133">
        <v>0</v>
      </c>
      <c r="G303" s="133">
        <v>0</v>
      </c>
      <c r="H303" s="133">
        <v>2200.0000000000036</v>
      </c>
      <c r="I303" s="133">
        <v>0</v>
      </c>
      <c r="J303" s="133">
        <v>10361.421319796955</v>
      </c>
      <c r="K303" s="133">
        <v>0</v>
      </c>
      <c r="L303" s="133">
        <v>0</v>
      </c>
      <c r="M303" s="133">
        <v>0</v>
      </c>
      <c r="N303" s="133">
        <v>0</v>
      </c>
      <c r="O303" s="133">
        <v>0</v>
      </c>
      <c r="P303" s="133">
        <v>0</v>
      </c>
      <c r="Q303" s="133">
        <v>0</v>
      </c>
      <c r="R303" s="133">
        <v>0</v>
      </c>
      <c r="S303" s="133">
        <v>0</v>
      </c>
      <c r="T303" s="133">
        <v>0</v>
      </c>
      <c r="U303" s="133">
        <v>0</v>
      </c>
      <c r="V303" s="133">
        <v>0</v>
      </c>
      <c r="W303" s="133">
        <v>0</v>
      </c>
      <c r="X303" s="133">
        <v>1172.7108433734902</v>
      </c>
      <c r="Y303" s="133">
        <v>0</v>
      </c>
      <c r="Z303" s="133">
        <v>0</v>
      </c>
      <c r="AA303" s="133">
        <v>39149.622528614447</v>
      </c>
      <c r="AB303" s="133">
        <v>0</v>
      </c>
      <c r="AC303" s="133">
        <v>0</v>
      </c>
      <c r="AD303" s="133">
        <v>0</v>
      </c>
      <c r="AE303" s="133">
        <v>110000</v>
      </c>
      <c r="AF303" s="133">
        <v>0</v>
      </c>
      <c r="AG303" s="133">
        <v>0</v>
      </c>
      <c r="AH303" s="133">
        <v>1000</v>
      </c>
      <c r="AI303" s="133">
        <v>8738.09</v>
      </c>
      <c r="AJ303" s="133">
        <v>0</v>
      </c>
      <c r="AK303" s="133">
        <v>0</v>
      </c>
      <c r="AL303" s="133">
        <v>0</v>
      </c>
      <c r="AM303" s="133">
        <v>0</v>
      </c>
      <c r="AN303" s="133">
        <v>0</v>
      </c>
      <c r="AO303" s="133">
        <v>0</v>
      </c>
      <c r="AP303" s="133">
        <v>0</v>
      </c>
      <c r="AQ303" s="133">
        <v>0</v>
      </c>
      <c r="AR303" s="133">
        <v>519183</v>
      </c>
      <c r="AS303" s="133">
        <v>52883.754691784896</v>
      </c>
      <c r="AT303" s="326">
        <v>119738.09</v>
      </c>
      <c r="AU303" s="133">
        <v>55429.33318851293</v>
      </c>
      <c r="AV303" s="133">
        <v>691804.84469178482</v>
      </c>
      <c r="AW303" s="133">
        <v>691804.84469178482</v>
      </c>
      <c r="AX303" s="133">
        <v>0</v>
      </c>
      <c r="AY303" s="133">
        <v>682066.75469178485</v>
      </c>
      <c r="AZ303" s="327">
        <v>3300</v>
      </c>
      <c r="BA303" s="327">
        <v>623700</v>
      </c>
      <c r="BB303" s="133">
        <v>0</v>
      </c>
      <c r="BC303" s="326">
        <v>0</v>
      </c>
      <c r="BD303" s="326">
        <v>691804.84469178482</v>
      </c>
      <c r="BE303" s="327">
        <v>633438.09</v>
      </c>
      <c r="BF303" s="133">
        <v>514699.99999999994</v>
      </c>
      <c r="BG303" s="133">
        <v>573066.75469178485</v>
      </c>
      <c r="BH303" s="133">
        <v>3032.0992311734649</v>
      </c>
      <c r="BI303" s="133">
        <v>2941.5454405128203</v>
      </c>
      <c r="BJ303" s="328">
        <v>3.0784426925207633E-2</v>
      </c>
      <c r="BK303" s="328">
        <v>-7.2946408628848901E-3</v>
      </c>
      <c r="BL303" s="133">
        <v>-4055.4708208051375</v>
      </c>
      <c r="BM303" s="133">
        <v>687749.37387097965</v>
      </c>
      <c r="BN303" s="133">
        <v>3587.361290322644</v>
      </c>
      <c r="BO303" s="133" t="s">
        <v>1228</v>
      </c>
      <c r="BP303" s="133">
        <v>3638.8855760369293</v>
      </c>
      <c r="BQ303" s="328">
        <v>2.8881486898214126E-2</v>
      </c>
      <c r="BR303" s="133">
        <v>0</v>
      </c>
      <c r="BS303" s="133">
        <v>687749.37387097965</v>
      </c>
      <c r="BT303" s="133">
        <v>0</v>
      </c>
      <c r="BU303" s="133">
        <v>687749.37387097965</v>
      </c>
      <c r="BV303" s="133"/>
      <c r="BW303" s="133">
        <v>42086.91609183792</v>
      </c>
      <c r="BX303" s="133">
        <v>1350.3799999999992</v>
      </c>
    </row>
    <row r="304" spans="1:76" x14ac:dyDescent="0.25">
      <c r="A304" s="302">
        <v>303</v>
      </c>
      <c r="B304" s="302">
        <v>476</v>
      </c>
      <c r="C304" s="329">
        <v>9352019</v>
      </c>
      <c r="D304" s="329" t="s">
        <v>393</v>
      </c>
      <c r="E304" s="330">
        <v>703232</v>
      </c>
      <c r="F304" s="133">
        <v>0</v>
      </c>
      <c r="G304" s="133">
        <v>0</v>
      </c>
      <c r="H304" s="133">
        <v>5720</v>
      </c>
      <c r="I304" s="133">
        <v>0</v>
      </c>
      <c r="J304" s="133">
        <v>19087.531380753138</v>
      </c>
      <c r="K304" s="133">
        <v>0</v>
      </c>
      <c r="L304" s="133">
        <v>600</v>
      </c>
      <c r="M304" s="133">
        <v>0</v>
      </c>
      <c r="N304" s="133">
        <v>1800</v>
      </c>
      <c r="O304" s="133">
        <v>0</v>
      </c>
      <c r="P304" s="133">
        <v>0</v>
      </c>
      <c r="Q304" s="133">
        <v>0</v>
      </c>
      <c r="R304" s="133">
        <v>0</v>
      </c>
      <c r="S304" s="133">
        <v>0</v>
      </c>
      <c r="T304" s="133">
        <v>0</v>
      </c>
      <c r="U304" s="133">
        <v>0</v>
      </c>
      <c r="V304" s="133">
        <v>0</v>
      </c>
      <c r="W304" s="133">
        <v>0</v>
      </c>
      <c r="X304" s="133">
        <v>3154.066985645939</v>
      </c>
      <c r="Y304" s="133">
        <v>0</v>
      </c>
      <c r="Z304" s="133">
        <v>0</v>
      </c>
      <c r="AA304" s="133">
        <v>67188.311701435479</v>
      </c>
      <c r="AB304" s="133">
        <v>0</v>
      </c>
      <c r="AC304" s="133">
        <v>0</v>
      </c>
      <c r="AD304" s="133">
        <v>0</v>
      </c>
      <c r="AE304" s="133">
        <v>110000</v>
      </c>
      <c r="AF304" s="133">
        <v>0</v>
      </c>
      <c r="AG304" s="133">
        <v>0</v>
      </c>
      <c r="AH304" s="133">
        <v>0</v>
      </c>
      <c r="AI304" s="133">
        <v>16467.939999999999</v>
      </c>
      <c r="AJ304" s="133">
        <v>0</v>
      </c>
      <c r="AK304" s="133">
        <v>0</v>
      </c>
      <c r="AL304" s="133">
        <v>0</v>
      </c>
      <c r="AM304" s="133">
        <v>0</v>
      </c>
      <c r="AN304" s="133">
        <v>0</v>
      </c>
      <c r="AO304" s="133">
        <v>0</v>
      </c>
      <c r="AP304" s="133">
        <v>0</v>
      </c>
      <c r="AQ304" s="133">
        <v>0</v>
      </c>
      <c r="AR304" s="133">
        <v>703232</v>
      </c>
      <c r="AS304" s="133">
        <v>97549.910067834557</v>
      </c>
      <c r="AT304" s="326">
        <v>126467.94</v>
      </c>
      <c r="AU304" s="133">
        <v>90791.077391812054</v>
      </c>
      <c r="AV304" s="133">
        <v>927249.8500678346</v>
      </c>
      <c r="AW304" s="133">
        <v>927249.8500678346</v>
      </c>
      <c r="AX304" s="133">
        <v>0</v>
      </c>
      <c r="AY304" s="133">
        <v>910781.91006783466</v>
      </c>
      <c r="AZ304" s="327">
        <v>3300</v>
      </c>
      <c r="BA304" s="327">
        <v>844800</v>
      </c>
      <c r="BB304" s="133">
        <v>0</v>
      </c>
      <c r="BC304" s="326">
        <v>0</v>
      </c>
      <c r="BD304" s="326">
        <v>927249.8500678346</v>
      </c>
      <c r="BE304" s="327">
        <v>861267.94</v>
      </c>
      <c r="BF304" s="133">
        <v>734800</v>
      </c>
      <c r="BG304" s="133">
        <v>800781.91006783466</v>
      </c>
      <c r="BH304" s="133">
        <v>3128.0543362024791</v>
      </c>
      <c r="BI304" s="133">
        <v>3014.578562605042</v>
      </c>
      <c r="BJ304" s="328">
        <v>3.7642334157441004E-2</v>
      </c>
      <c r="BK304" s="328">
        <v>-8.9196823311462319E-3</v>
      </c>
      <c r="BL304" s="133">
        <v>-6883.605284024422</v>
      </c>
      <c r="BM304" s="133">
        <v>920366.24478381022</v>
      </c>
      <c r="BN304" s="133">
        <v>3530.8527530617589</v>
      </c>
      <c r="BO304" s="133" t="s">
        <v>1228</v>
      </c>
      <c r="BP304" s="133">
        <v>3595.1806436867587</v>
      </c>
      <c r="BQ304" s="328">
        <v>1.959925336330981E-2</v>
      </c>
      <c r="BR304" s="133">
        <v>0</v>
      </c>
      <c r="BS304" s="133">
        <v>920366.24478381022</v>
      </c>
      <c r="BT304" s="133">
        <v>0</v>
      </c>
      <c r="BU304" s="133">
        <v>920366.24478381022</v>
      </c>
      <c r="BV304" s="133"/>
      <c r="BW304" s="133">
        <v>38623.168207784998</v>
      </c>
      <c r="BX304" s="133">
        <v>792.22999999999956</v>
      </c>
    </row>
    <row r="305" spans="1:76" x14ac:dyDescent="0.25">
      <c r="B305" s="302">
        <v>1001</v>
      </c>
      <c r="C305" s="329" t="s">
        <v>13</v>
      </c>
      <c r="D305" s="329" t="s">
        <v>13</v>
      </c>
      <c r="E305" s="330" t="s">
        <v>476</v>
      </c>
      <c r="F305" s="133"/>
      <c r="G305" s="133"/>
      <c r="H305" s="133"/>
      <c r="I305" s="133"/>
      <c r="J305" s="133"/>
      <c r="K305" s="133"/>
      <c r="L305" s="133"/>
      <c r="M305" s="133"/>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3"/>
      <c r="AL305" s="133"/>
      <c r="AM305" s="133"/>
      <c r="AN305" s="133"/>
      <c r="AO305" s="133"/>
      <c r="AP305" s="133"/>
      <c r="AQ305" s="133"/>
      <c r="AR305" s="133"/>
      <c r="AS305" s="133"/>
      <c r="AT305" s="326"/>
      <c r="AU305" s="133"/>
      <c r="AV305" s="133"/>
      <c r="AW305" s="133"/>
      <c r="AX305" s="133"/>
      <c r="AY305" s="133"/>
      <c r="AZ305" s="327"/>
      <c r="BA305" s="327"/>
      <c r="BB305" s="133"/>
      <c r="BC305" s="326"/>
      <c r="BD305" s="326"/>
      <c r="BE305" s="327"/>
      <c r="BF305" s="133"/>
      <c r="BG305" s="133"/>
      <c r="BH305" s="133"/>
      <c r="BI305" s="133"/>
      <c r="BJ305" s="328"/>
      <c r="BK305" s="328"/>
      <c r="BL305" s="133"/>
      <c r="BM305" s="133"/>
      <c r="BN305" s="133"/>
      <c r="BO305" s="133"/>
      <c r="BP305" s="133"/>
      <c r="BQ305" s="328"/>
      <c r="BR305" s="133"/>
      <c r="BS305" s="133"/>
      <c r="BT305" s="133"/>
      <c r="BU305" s="133"/>
      <c r="BV305" s="133"/>
      <c r="BW305" s="133">
        <v>0</v>
      </c>
      <c r="BX305" s="133">
        <v>0</v>
      </c>
    </row>
    <row r="306" spans="1:76" x14ac:dyDescent="0.25">
      <c r="B306" s="302">
        <v>195</v>
      </c>
      <c r="C306" s="329" t="s">
        <v>13</v>
      </c>
      <c r="D306" s="329" t="s">
        <v>13</v>
      </c>
      <c r="E306" s="330" t="s">
        <v>445</v>
      </c>
      <c r="F306" s="133"/>
      <c r="G306" s="133"/>
      <c r="H306" s="133"/>
      <c r="I306" s="133"/>
      <c r="J306" s="133"/>
      <c r="K306" s="133"/>
      <c r="L306" s="133"/>
      <c r="M306" s="133"/>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3"/>
      <c r="AL306" s="133"/>
      <c r="AM306" s="133"/>
      <c r="AN306" s="133"/>
      <c r="AO306" s="133"/>
      <c r="AP306" s="133"/>
      <c r="AQ306" s="133"/>
      <c r="AR306" s="133"/>
      <c r="AS306" s="133"/>
      <c r="AT306" s="326"/>
      <c r="AU306" s="133"/>
      <c r="AV306" s="133"/>
      <c r="AW306" s="133"/>
      <c r="AX306" s="133"/>
      <c r="AY306" s="133"/>
      <c r="AZ306" s="327"/>
      <c r="BA306" s="327"/>
      <c r="BB306" s="133"/>
      <c r="BC306" s="326"/>
      <c r="BD306" s="326"/>
      <c r="BE306" s="327"/>
      <c r="BF306" s="133"/>
      <c r="BG306" s="133"/>
      <c r="BH306" s="133"/>
      <c r="BI306" s="133"/>
      <c r="BJ306" s="328"/>
      <c r="BK306" s="328"/>
      <c r="BL306" s="133"/>
      <c r="BM306" s="133"/>
      <c r="BN306" s="133"/>
      <c r="BO306" s="133"/>
      <c r="BP306" s="133"/>
      <c r="BQ306" s="328"/>
      <c r="BR306" s="133"/>
      <c r="BS306" s="133"/>
      <c r="BT306" s="133"/>
      <c r="BU306" s="133"/>
      <c r="BV306" s="133"/>
      <c r="BW306" s="133">
        <v>0</v>
      </c>
      <c r="BX306" s="133">
        <v>0</v>
      </c>
    </row>
    <row r="307" spans="1:76" x14ac:dyDescent="0.25">
      <c r="A307" s="302">
        <v>303</v>
      </c>
      <c r="B307">
        <v>196</v>
      </c>
      <c r="C307" s="329" t="s">
        <v>13</v>
      </c>
      <c r="D307" s="329" t="s">
        <v>13</v>
      </c>
      <c r="E307" s="330" t="s">
        <v>446</v>
      </c>
      <c r="F307" s="133" t="s">
        <v>13</v>
      </c>
      <c r="G307" s="133" t="s">
        <v>13</v>
      </c>
      <c r="H307" s="133" t="s">
        <v>13</v>
      </c>
      <c r="I307" s="133" t="s">
        <v>13</v>
      </c>
      <c r="J307" s="133" t="s">
        <v>13</v>
      </c>
      <c r="K307" s="133" t="s">
        <v>13</v>
      </c>
      <c r="L307" s="133" t="s">
        <v>13</v>
      </c>
      <c r="M307" s="133" t="s">
        <v>13</v>
      </c>
      <c r="N307" s="133" t="s">
        <v>13</v>
      </c>
      <c r="O307" s="133" t="s">
        <v>13</v>
      </c>
      <c r="P307" s="133" t="s">
        <v>13</v>
      </c>
      <c r="Q307" s="133" t="s">
        <v>13</v>
      </c>
      <c r="R307" s="133" t="s">
        <v>13</v>
      </c>
      <c r="S307" s="133" t="s">
        <v>13</v>
      </c>
      <c r="T307" s="133" t="s">
        <v>13</v>
      </c>
      <c r="U307" s="133" t="s">
        <v>13</v>
      </c>
      <c r="V307" s="133" t="s">
        <v>13</v>
      </c>
      <c r="W307" s="133" t="s">
        <v>13</v>
      </c>
      <c r="X307" s="133" t="s">
        <v>13</v>
      </c>
      <c r="Y307" s="133" t="s">
        <v>13</v>
      </c>
      <c r="Z307" s="133" t="s">
        <v>13</v>
      </c>
      <c r="AA307" s="133" t="s">
        <v>13</v>
      </c>
      <c r="AB307" s="133" t="s">
        <v>13</v>
      </c>
      <c r="AC307" s="133" t="s">
        <v>13</v>
      </c>
      <c r="AD307" s="133" t="s">
        <v>13</v>
      </c>
      <c r="AE307" s="133" t="s">
        <v>13</v>
      </c>
      <c r="AF307" s="133" t="s">
        <v>13</v>
      </c>
      <c r="AG307" s="133" t="s">
        <v>13</v>
      </c>
      <c r="AH307" s="133" t="s">
        <v>13</v>
      </c>
      <c r="AI307" s="133" t="s">
        <v>13</v>
      </c>
      <c r="AJ307" s="133" t="s">
        <v>13</v>
      </c>
      <c r="AK307" s="133" t="s">
        <v>13</v>
      </c>
      <c r="AL307" s="133" t="s">
        <v>13</v>
      </c>
      <c r="AM307" s="133" t="s">
        <v>13</v>
      </c>
      <c r="AN307" s="133" t="s">
        <v>13</v>
      </c>
      <c r="AO307" s="133" t="s">
        <v>13</v>
      </c>
      <c r="AP307" s="133" t="s">
        <v>13</v>
      </c>
      <c r="AQ307" s="133" t="s">
        <v>13</v>
      </c>
      <c r="AR307" s="133" t="s">
        <v>13</v>
      </c>
      <c r="AS307" s="133" t="s">
        <v>13</v>
      </c>
      <c r="AT307" s="326" t="s">
        <v>13</v>
      </c>
      <c r="AU307" s="133" t="s">
        <v>13</v>
      </c>
      <c r="AV307" s="133" t="s">
        <v>13</v>
      </c>
      <c r="AW307" s="133" t="s">
        <v>13</v>
      </c>
      <c r="AX307" s="133" t="s">
        <v>13</v>
      </c>
      <c r="AY307" s="133" t="s">
        <v>13</v>
      </c>
      <c r="AZ307" s="327" t="s">
        <v>13</v>
      </c>
      <c r="BA307" s="327" t="s">
        <v>13</v>
      </c>
      <c r="BB307" s="133" t="s">
        <v>13</v>
      </c>
      <c r="BC307" s="326" t="s">
        <v>13</v>
      </c>
      <c r="BD307" s="326" t="s">
        <v>13</v>
      </c>
      <c r="BE307" s="327" t="s">
        <v>13</v>
      </c>
      <c r="BF307" s="133" t="s">
        <v>13</v>
      </c>
      <c r="BG307" s="133" t="s">
        <v>13</v>
      </c>
      <c r="BH307" s="133" t="s">
        <v>13</v>
      </c>
      <c r="BI307" s="133" t="s">
        <v>13</v>
      </c>
      <c r="BJ307" s="328"/>
      <c r="BK307" s="328"/>
      <c r="BL307" s="133"/>
      <c r="BM307" s="133"/>
      <c r="BN307" s="133"/>
      <c r="BO307" s="133"/>
      <c r="BP307" s="133"/>
      <c r="BQ307" s="328"/>
      <c r="BR307" s="133"/>
      <c r="BS307" s="133"/>
      <c r="BT307" s="133"/>
      <c r="BU307" s="133"/>
      <c r="BV307" s="133"/>
      <c r="BW307" s="133">
        <v>19669.12999999919</v>
      </c>
      <c r="BX307" s="133">
        <v>15068.809999999998</v>
      </c>
    </row>
    <row r="308" spans="1:76" x14ac:dyDescent="0.25">
      <c r="A308" s="302">
        <v>303</v>
      </c>
      <c r="B308">
        <v>393</v>
      </c>
      <c r="C308" s="329" t="s">
        <v>13</v>
      </c>
      <c r="D308" s="329" t="s">
        <v>13</v>
      </c>
      <c r="E308" s="330" t="s">
        <v>475</v>
      </c>
      <c r="F308" s="133" t="s">
        <v>13</v>
      </c>
      <c r="G308" s="133" t="s">
        <v>13</v>
      </c>
      <c r="H308" s="133" t="s">
        <v>13</v>
      </c>
      <c r="I308" s="133" t="s">
        <v>13</v>
      </c>
      <c r="J308" s="133" t="s">
        <v>13</v>
      </c>
      <c r="K308" s="133" t="s">
        <v>13</v>
      </c>
      <c r="L308" s="133" t="s">
        <v>13</v>
      </c>
      <c r="M308" s="133" t="s">
        <v>13</v>
      </c>
      <c r="N308" s="133" t="s">
        <v>13</v>
      </c>
      <c r="O308" s="133" t="s">
        <v>13</v>
      </c>
      <c r="P308" s="133" t="s">
        <v>13</v>
      </c>
      <c r="Q308" s="133" t="s">
        <v>13</v>
      </c>
      <c r="R308" s="133" t="s">
        <v>13</v>
      </c>
      <c r="S308" s="133" t="s">
        <v>13</v>
      </c>
      <c r="T308" s="133" t="s">
        <v>13</v>
      </c>
      <c r="U308" s="133" t="s">
        <v>13</v>
      </c>
      <c r="V308" s="133" t="s">
        <v>13</v>
      </c>
      <c r="W308" s="133" t="s">
        <v>13</v>
      </c>
      <c r="X308" s="133" t="s">
        <v>13</v>
      </c>
      <c r="Y308" s="133" t="s">
        <v>13</v>
      </c>
      <c r="Z308" s="133" t="s">
        <v>13</v>
      </c>
      <c r="AA308" s="133" t="s">
        <v>13</v>
      </c>
      <c r="AB308" s="133" t="s">
        <v>13</v>
      </c>
      <c r="AC308" s="133" t="s">
        <v>13</v>
      </c>
      <c r="AD308" s="133" t="s">
        <v>13</v>
      </c>
      <c r="AE308" s="133" t="s">
        <v>13</v>
      </c>
      <c r="AF308" s="133" t="s">
        <v>13</v>
      </c>
      <c r="AG308" s="133" t="s">
        <v>13</v>
      </c>
      <c r="AH308" s="133" t="s">
        <v>13</v>
      </c>
      <c r="AI308" s="133" t="s">
        <v>13</v>
      </c>
      <c r="AJ308" s="133" t="s">
        <v>13</v>
      </c>
      <c r="AK308" s="133" t="s">
        <v>13</v>
      </c>
      <c r="AL308" s="133" t="s">
        <v>13</v>
      </c>
      <c r="AM308" s="133" t="s">
        <v>13</v>
      </c>
      <c r="AN308" s="133" t="s">
        <v>13</v>
      </c>
      <c r="AO308" s="133" t="s">
        <v>13</v>
      </c>
      <c r="AP308" s="133" t="s">
        <v>13</v>
      </c>
      <c r="AQ308" s="133" t="s">
        <v>13</v>
      </c>
      <c r="AR308" s="133" t="s">
        <v>13</v>
      </c>
      <c r="AS308" s="133" t="s">
        <v>13</v>
      </c>
      <c r="AT308" s="326" t="s">
        <v>13</v>
      </c>
      <c r="AU308" s="133" t="s">
        <v>13</v>
      </c>
      <c r="AV308" s="133" t="s">
        <v>13</v>
      </c>
      <c r="AW308" s="133" t="s">
        <v>13</v>
      </c>
      <c r="AX308" s="133" t="s">
        <v>13</v>
      </c>
      <c r="AY308" s="133" t="s">
        <v>13</v>
      </c>
      <c r="AZ308" s="327" t="s">
        <v>13</v>
      </c>
      <c r="BA308" s="327" t="s">
        <v>13</v>
      </c>
      <c r="BB308" s="133" t="s">
        <v>13</v>
      </c>
      <c r="BC308" s="326" t="s">
        <v>13</v>
      </c>
      <c r="BD308" s="326" t="s">
        <v>13</v>
      </c>
      <c r="BE308" s="327" t="s">
        <v>13</v>
      </c>
      <c r="BF308" s="133" t="s">
        <v>13</v>
      </c>
      <c r="BG308" s="133" t="s">
        <v>13</v>
      </c>
      <c r="BH308" s="133" t="s">
        <v>13</v>
      </c>
      <c r="BI308" s="133" t="s">
        <v>13</v>
      </c>
      <c r="BJ308" s="328"/>
      <c r="BK308" s="328"/>
      <c r="BL308" s="133"/>
      <c r="BM308" s="133"/>
      <c r="BN308" s="133"/>
      <c r="BO308" s="133"/>
      <c r="BP308" s="133"/>
      <c r="BQ308" s="328"/>
      <c r="BR308" s="133"/>
      <c r="BS308" s="133"/>
      <c r="BT308" s="133"/>
      <c r="BU308" s="133"/>
      <c r="BV308" s="133"/>
      <c r="BW308" s="133">
        <v>0</v>
      </c>
      <c r="BX308" s="133">
        <v>0</v>
      </c>
    </row>
    <row r="309" spans="1:76" x14ac:dyDescent="0.25">
      <c r="A309" s="302">
        <v>303</v>
      </c>
      <c r="B309">
        <v>395</v>
      </c>
      <c r="C309" s="329" t="s">
        <v>13</v>
      </c>
      <c r="D309" s="329" t="s">
        <v>13</v>
      </c>
      <c r="E309" s="330" t="s">
        <v>447</v>
      </c>
      <c r="F309" s="133" t="s">
        <v>13</v>
      </c>
      <c r="G309" s="133" t="s">
        <v>13</v>
      </c>
      <c r="H309" s="133" t="s">
        <v>13</v>
      </c>
      <c r="I309" s="133" t="s">
        <v>13</v>
      </c>
      <c r="J309" s="133" t="s">
        <v>13</v>
      </c>
      <c r="K309" s="133" t="s">
        <v>13</v>
      </c>
      <c r="L309" s="133" t="s">
        <v>13</v>
      </c>
      <c r="M309" s="133" t="s">
        <v>13</v>
      </c>
      <c r="N309" s="133" t="s">
        <v>13</v>
      </c>
      <c r="O309" s="133" t="s">
        <v>13</v>
      </c>
      <c r="P309" s="133" t="s">
        <v>13</v>
      </c>
      <c r="Q309" s="133" t="s">
        <v>13</v>
      </c>
      <c r="R309" s="133" t="s">
        <v>13</v>
      </c>
      <c r="S309" s="133" t="s">
        <v>13</v>
      </c>
      <c r="T309" s="133" t="s">
        <v>13</v>
      </c>
      <c r="U309" s="133" t="s">
        <v>13</v>
      </c>
      <c r="V309" s="133" t="s">
        <v>13</v>
      </c>
      <c r="W309" s="133" t="s">
        <v>13</v>
      </c>
      <c r="X309" s="133" t="s">
        <v>13</v>
      </c>
      <c r="Y309" s="133" t="s">
        <v>13</v>
      </c>
      <c r="Z309" s="133" t="s">
        <v>13</v>
      </c>
      <c r="AA309" s="133" t="s">
        <v>13</v>
      </c>
      <c r="AB309" s="133" t="s">
        <v>13</v>
      </c>
      <c r="AC309" s="133" t="s">
        <v>13</v>
      </c>
      <c r="AD309" s="133" t="s">
        <v>13</v>
      </c>
      <c r="AE309" s="133" t="s">
        <v>13</v>
      </c>
      <c r="AF309" s="133" t="s">
        <v>13</v>
      </c>
      <c r="AG309" s="133" t="s">
        <v>13</v>
      </c>
      <c r="AH309" s="133" t="s">
        <v>13</v>
      </c>
      <c r="AI309" s="133" t="s">
        <v>13</v>
      </c>
      <c r="AJ309" s="133" t="s">
        <v>13</v>
      </c>
      <c r="AK309" s="133" t="s">
        <v>13</v>
      </c>
      <c r="AL309" s="133" t="s">
        <v>13</v>
      </c>
      <c r="AM309" s="133" t="s">
        <v>13</v>
      </c>
      <c r="AN309" s="133" t="s">
        <v>13</v>
      </c>
      <c r="AO309" s="133" t="s">
        <v>13</v>
      </c>
      <c r="AP309" s="133" t="s">
        <v>13</v>
      </c>
      <c r="AQ309" s="133" t="s">
        <v>13</v>
      </c>
      <c r="AR309" s="133" t="s">
        <v>13</v>
      </c>
      <c r="AS309" s="133" t="s">
        <v>13</v>
      </c>
      <c r="AT309" s="326" t="s">
        <v>13</v>
      </c>
      <c r="AU309" s="133" t="s">
        <v>13</v>
      </c>
      <c r="AV309" s="133" t="s">
        <v>13</v>
      </c>
      <c r="AW309" s="133" t="s">
        <v>13</v>
      </c>
      <c r="AX309" s="133" t="s">
        <v>13</v>
      </c>
      <c r="AY309" s="133" t="s">
        <v>13</v>
      </c>
      <c r="AZ309" s="327" t="s">
        <v>13</v>
      </c>
      <c r="BA309" s="327" t="s">
        <v>13</v>
      </c>
      <c r="BB309" s="133" t="s">
        <v>13</v>
      </c>
      <c r="BC309" s="326" t="s">
        <v>13</v>
      </c>
      <c r="BD309" s="326" t="s">
        <v>13</v>
      </c>
      <c r="BE309" s="327" t="s">
        <v>13</v>
      </c>
      <c r="BF309" s="133" t="s">
        <v>13</v>
      </c>
      <c r="BG309" s="133" t="s">
        <v>13</v>
      </c>
      <c r="BH309" s="133" t="s">
        <v>13</v>
      </c>
      <c r="BI309" s="133" t="s">
        <v>13</v>
      </c>
      <c r="BJ309" s="328"/>
      <c r="BK309" s="328"/>
      <c r="BL309" s="133"/>
      <c r="BM309" s="133"/>
      <c r="BN309" s="133"/>
      <c r="BO309" s="133"/>
      <c r="BP309" s="133"/>
      <c r="BQ309" s="328"/>
      <c r="BR309" s="133"/>
      <c r="BS309" s="133"/>
      <c r="BT309" s="133"/>
      <c r="BU309" s="133"/>
      <c r="BV309" s="133"/>
      <c r="BW309" s="133">
        <v>0</v>
      </c>
      <c r="BX309" s="133">
        <v>0</v>
      </c>
    </row>
    <row r="310" spans="1:76" x14ac:dyDescent="0.25">
      <c r="A310" s="302">
        <v>303</v>
      </c>
      <c r="B310">
        <v>396</v>
      </c>
      <c r="C310" s="329" t="s">
        <v>13</v>
      </c>
      <c r="D310" s="329" t="s">
        <v>13</v>
      </c>
      <c r="E310" s="330" t="s">
        <v>448</v>
      </c>
      <c r="F310" s="133" t="s">
        <v>13</v>
      </c>
      <c r="G310" s="133" t="s">
        <v>13</v>
      </c>
      <c r="H310" s="133" t="s">
        <v>13</v>
      </c>
      <c r="I310" s="133" t="s">
        <v>13</v>
      </c>
      <c r="J310" s="133" t="s">
        <v>13</v>
      </c>
      <c r="K310" s="133" t="s">
        <v>13</v>
      </c>
      <c r="L310" s="133" t="s">
        <v>13</v>
      </c>
      <c r="M310" s="133" t="s">
        <v>13</v>
      </c>
      <c r="N310" s="133" t="s">
        <v>13</v>
      </c>
      <c r="O310" s="133" t="s">
        <v>13</v>
      </c>
      <c r="P310" s="133" t="s">
        <v>13</v>
      </c>
      <c r="Q310" s="133" t="s">
        <v>13</v>
      </c>
      <c r="R310" s="133" t="s">
        <v>13</v>
      </c>
      <c r="S310" s="133" t="s">
        <v>13</v>
      </c>
      <c r="T310" s="133" t="s">
        <v>13</v>
      </c>
      <c r="U310" s="133" t="s">
        <v>13</v>
      </c>
      <c r="V310" s="133" t="s">
        <v>13</v>
      </c>
      <c r="W310" s="133" t="s">
        <v>13</v>
      </c>
      <c r="X310" s="133" t="s">
        <v>13</v>
      </c>
      <c r="Y310" s="133" t="s">
        <v>13</v>
      </c>
      <c r="Z310" s="133" t="s">
        <v>13</v>
      </c>
      <c r="AA310" s="133" t="s">
        <v>13</v>
      </c>
      <c r="AB310" s="133" t="s">
        <v>13</v>
      </c>
      <c r="AC310" s="133" t="s">
        <v>13</v>
      </c>
      <c r="AD310" s="133" t="s">
        <v>13</v>
      </c>
      <c r="AE310" s="133" t="s">
        <v>13</v>
      </c>
      <c r="AF310" s="133" t="s">
        <v>13</v>
      </c>
      <c r="AG310" s="133" t="s">
        <v>13</v>
      </c>
      <c r="AH310" s="133" t="s">
        <v>13</v>
      </c>
      <c r="AI310" s="133" t="s">
        <v>13</v>
      </c>
      <c r="AJ310" s="133" t="s">
        <v>13</v>
      </c>
      <c r="AK310" s="133" t="s">
        <v>13</v>
      </c>
      <c r="AL310" s="133" t="s">
        <v>13</v>
      </c>
      <c r="AM310" s="133" t="s">
        <v>13</v>
      </c>
      <c r="AN310" s="133" t="s">
        <v>13</v>
      </c>
      <c r="AO310" s="133" t="s">
        <v>13</v>
      </c>
      <c r="AP310" s="133" t="s">
        <v>13</v>
      </c>
      <c r="AQ310" s="133" t="s">
        <v>13</v>
      </c>
      <c r="AR310" s="133" t="s">
        <v>13</v>
      </c>
      <c r="AS310" s="133" t="s">
        <v>13</v>
      </c>
      <c r="AT310" s="326" t="s">
        <v>13</v>
      </c>
      <c r="AU310" s="133" t="s">
        <v>13</v>
      </c>
      <c r="AV310" s="133" t="s">
        <v>13</v>
      </c>
      <c r="AW310" s="133" t="s">
        <v>13</v>
      </c>
      <c r="AX310" s="133" t="s">
        <v>13</v>
      </c>
      <c r="AY310" s="133" t="s">
        <v>13</v>
      </c>
      <c r="AZ310" s="327" t="s">
        <v>13</v>
      </c>
      <c r="BA310" s="327" t="s">
        <v>13</v>
      </c>
      <c r="BB310" s="133" t="s">
        <v>13</v>
      </c>
      <c r="BC310" s="326" t="s">
        <v>13</v>
      </c>
      <c r="BD310" s="326" t="s">
        <v>13</v>
      </c>
      <c r="BE310" s="327" t="s">
        <v>13</v>
      </c>
      <c r="BF310" s="133" t="s">
        <v>13</v>
      </c>
      <c r="BG310" s="133" t="s">
        <v>13</v>
      </c>
      <c r="BH310" s="133" t="s">
        <v>13</v>
      </c>
      <c r="BI310" s="133" t="s">
        <v>13</v>
      </c>
      <c r="BJ310" s="328"/>
      <c r="BK310" s="328"/>
      <c r="BL310" s="133"/>
      <c r="BM310" s="133"/>
      <c r="BN310" s="133"/>
      <c r="BO310" s="133"/>
      <c r="BP310" s="133"/>
      <c r="BQ310" s="328"/>
      <c r="BR310" s="133"/>
      <c r="BS310" s="133"/>
      <c r="BT310" s="133"/>
      <c r="BU310" s="133"/>
      <c r="BV310" s="133"/>
      <c r="BW310" s="133">
        <v>278395.15000000154</v>
      </c>
      <c r="BX310" s="133">
        <v>76077.570000000007</v>
      </c>
    </row>
    <row r="311" spans="1:76" x14ac:dyDescent="0.25">
      <c r="A311" s="302">
        <v>303</v>
      </c>
      <c r="B311">
        <v>575</v>
      </c>
      <c r="C311" s="329" t="s">
        <v>13</v>
      </c>
      <c r="D311" s="329" t="s">
        <v>13</v>
      </c>
      <c r="E311" s="330" t="s">
        <v>449</v>
      </c>
      <c r="F311" s="133" t="s">
        <v>13</v>
      </c>
      <c r="G311" s="133" t="s">
        <v>13</v>
      </c>
      <c r="H311" s="133" t="s">
        <v>13</v>
      </c>
      <c r="I311" s="133" t="s">
        <v>13</v>
      </c>
      <c r="J311" s="133" t="s">
        <v>13</v>
      </c>
      <c r="K311" s="133" t="s">
        <v>13</v>
      </c>
      <c r="L311" s="133" t="s">
        <v>13</v>
      </c>
      <c r="M311" s="133" t="s">
        <v>13</v>
      </c>
      <c r="N311" s="133" t="s">
        <v>13</v>
      </c>
      <c r="O311" s="133" t="s">
        <v>13</v>
      </c>
      <c r="P311" s="133" t="s">
        <v>13</v>
      </c>
      <c r="Q311" s="133" t="s">
        <v>13</v>
      </c>
      <c r="R311" s="133" t="s">
        <v>13</v>
      </c>
      <c r="S311" s="133" t="s">
        <v>13</v>
      </c>
      <c r="T311" s="133" t="s">
        <v>13</v>
      </c>
      <c r="U311" s="133" t="s">
        <v>13</v>
      </c>
      <c r="V311" s="133" t="s">
        <v>13</v>
      </c>
      <c r="W311" s="133" t="s">
        <v>13</v>
      </c>
      <c r="X311" s="133" t="s">
        <v>13</v>
      </c>
      <c r="Y311" s="133" t="s">
        <v>13</v>
      </c>
      <c r="Z311" s="133" t="s">
        <v>13</v>
      </c>
      <c r="AA311" s="133" t="s">
        <v>13</v>
      </c>
      <c r="AB311" s="133" t="s">
        <v>13</v>
      </c>
      <c r="AC311" s="133" t="s">
        <v>13</v>
      </c>
      <c r="AD311" s="133" t="s">
        <v>13</v>
      </c>
      <c r="AE311" s="133" t="s">
        <v>13</v>
      </c>
      <c r="AF311" s="133" t="s">
        <v>13</v>
      </c>
      <c r="AG311" s="133" t="s">
        <v>13</v>
      </c>
      <c r="AH311" s="133" t="s">
        <v>13</v>
      </c>
      <c r="AI311" s="133" t="s">
        <v>13</v>
      </c>
      <c r="AJ311" s="133" t="s">
        <v>13</v>
      </c>
      <c r="AK311" s="133" t="s">
        <v>13</v>
      </c>
      <c r="AL311" s="133" t="s">
        <v>13</v>
      </c>
      <c r="AM311" s="133" t="s">
        <v>13</v>
      </c>
      <c r="AN311" s="133" t="s">
        <v>13</v>
      </c>
      <c r="AO311" s="133" t="s">
        <v>13</v>
      </c>
      <c r="AP311" s="133" t="s">
        <v>13</v>
      </c>
      <c r="AQ311" s="133" t="s">
        <v>13</v>
      </c>
      <c r="AR311" s="133" t="s">
        <v>13</v>
      </c>
      <c r="AS311" s="133" t="s">
        <v>13</v>
      </c>
      <c r="AT311" s="326" t="s">
        <v>13</v>
      </c>
      <c r="AU311" s="133" t="s">
        <v>13</v>
      </c>
      <c r="AV311" s="133" t="s">
        <v>13</v>
      </c>
      <c r="AW311" s="133" t="s">
        <v>13</v>
      </c>
      <c r="AX311" s="133" t="s">
        <v>13</v>
      </c>
      <c r="AY311" s="133" t="s">
        <v>13</v>
      </c>
      <c r="AZ311" s="327" t="s">
        <v>13</v>
      </c>
      <c r="BA311" s="327" t="s">
        <v>13</v>
      </c>
      <c r="BB311" s="133" t="s">
        <v>13</v>
      </c>
      <c r="BC311" s="326" t="s">
        <v>13</v>
      </c>
      <c r="BD311" s="326" t="s">
        <v>13</v>
      </c>
      <c r="BE311" s="327" t="s">
        <v>13</v>
      </c>
      <c r="BF311" s="133" t="s">
        <v>13</v>
      </c>
      <c r="BG311" s="133" t="s">
        <v>13</v>
      </c>
      <c r="BH311" s="133" t="s">
        <v>13</v>
      </c>
      <c r="BI311" s="133" t="s">
        <v>13</v>
      </c>
      <c r="BJ311" s="328"/>
      <c r="BK311" s="328"/>
      <c r="BL311" s="133"/>
      <c r="BM311" s="133"/>
      <c r="BN311" s="133"/>
      <c r="BO311" s="133"/>
      <c r="BP311" s="133"/>
      <c r="BQ311" s="328"/>
      <c r="BR311" s="133"/>
      <c r="BS311" s="133"/>
      <c r="BT311" s="133"/>
      <c r="BU311" s="133"/>
      <c r="BV311" s="133"/>
      <c r="BW311" s="133">
        <v>0</v>
      </c>
      <c r="BX311" s="133">
        <v>0</v>
      </c>
    </row>
    <row r="312" spans="1:76" x14ac:dyDescent="0.25">
      <c r="A312" s="302">
        <v>303</v>
      </c>
      <c r="B312">
        <v>576</v>
      </c>
      <c r="C312" s="329" t="s">
        <v>13</v>
      </c>
      <c r="D312" s="329" t="s">
        <v>13</v>
      </c>
      <c r="E312" s="330" t="s">
        <v>450</v>
      </c>
      <c r="F312" s="133" t="s">
        <v>13</v>
      </c>
      <c r="G312" s="133" t="s">
        <v>13</v>
      </c>
      <c r="H312" s="133" t="s">
        <v>13</v>
      </c>
      <c r="I312" s="133" t="s">
        <v>13</v>
      </c>
      <c r="J312" s="133" t="s">
        <v>13</v>
      </c>
      <c r="K312" s="133" t="s">
        <v>13</v>
      </c>
      <c r="L312" s="133" t="s">
        <v>13</v>
      </c>
      <c r="M312" s="133" t="s">
        <v>13</v>
      </c>
      <c r="N312" s="133" t="s">
        <v>13</v>
      </c>
      <c r="O312" s="133" t="s">
        <v>13</v>
      </c>
      <c r="P312" s="133" t="s">
        <v>13</v>
      </c>
      <c r="Q312" s="133" t="s">
        <v>13</v>
      </c>
      <c r="R312" s="133" t="s">
        <v>13</v>
      </c>
      <c r="S312" s="133" t="s">
        <v>13</v>
      </c>
      <c r="T312" s="133" t="s">
        <v>13</v>
      </c>
      <c r="U312" s="133" t="s">
        <v>13</v>
      </c>
      <c r="V312" s="133" t="s">
        <v>13</v>
      </c>
      <c r="W312" s="133" t="s">
        <v>13</v>
      </c>
      <c r="X312" s="133" t="s">
        <v>13</v>
      </c>
      <c r="Y312" s="133" t="s">
        <v>13</v>
      </c>
      <c r="Z312" s="133" t="s">
        <v>13</v>
      </c>
      <c r="AA312" s="133" t="s">
        <v>13</v>
      </c>
      <c r="AB312" s="133" t="s">
        <v>13</v>
      </c>
      <c r="AC312" s="133" t="s">
        <v>13</v>
      </c>
      <c r="AD312" s="133" t="s">
        <v>13</v>
      </c>
      <c r="AE312" s="133" t="s">
        <v>13</v>
      </c>
      <c r="AF312" s="133" t="s">
        <v>13</v>
      </c>
      <c r="AG312" s="133" t="s">
        <v>13</v>
      </c>
      <c r="AH312" s="133" t="s">
        <v>13</v>
      </c>
      <c r="AI312" s="133" t="s">
        <v>13</v>
      </c>
      <c r="AJ312" s="133" t="s">
        <v>13</v>
      </c>
      <c r="AK312" s="133" t="s">
        <v>13</v>
      </c>
      <c r="AL312" s="133" t="s">
        <v>13</v>
      </c>
      <c r="AM312" s="133" t="s">
        <v>13</v>
      </c>
      <c r="AN312" s="133" t="s">
        <v>13</v>
      </c>
      <c r="AO312" s="133" t="s">
        <v>13</v>
      </c>
      <c r="AP312" s="133" t="s">
        <v>13</v>
      </c>
      <c r="AQ312" s="133" t="s">
        <v>13</v>
      </c>
      <c r="AR312" s="133" t="s">
        <v>13</v>
      </c>
      <c r="AS312" s="133" t="s">
        <v>13</v>
      </c>
      <c r="AT312" s="326" t="s">
        <v>13</v>
      </c>
      <c r="AU312" s="133" t="s">
        <v>13</v>
      </c>
      <c r="AV312" s="133" t="s">
        <v>13</v>
      </c>
      <c r="AW312" s="133" t="s">
        <v>13</v>
      </c>
      <c r="AX312" s="133" t="s">
        <v>13</v>
      </c>
      <c r="AY312" s="133" t="s">
        <v>13</v>
      </c>
      <c r="AZ312" s="327" t="s">
        <v>13</v>
      </c>
      <c r="BA312" s="327" t="s">
        <v>13</v>
      </c>
      <c r="BB312" s="133" t="s">
        <v>13</v>
      </c>
      <c r="BC312" s="326" t="s">
        <v>13</v>
      </c>
      <c r="BD312" s="326" t="s">
        <v>13</v>
      </c>
      <c r="BE312" s="327" t="s">
        <v>13</v>
      </c>
      <c r="BF312" s="133" t="s">
        <v>13</v>
      </c>
      <c r="BG312" s="133" t="s">
        <v>13</v>
      </c>
      <c r="BH312" s="133" t="s">
        <v>13</v>
      </c>
      <c r="BI312" s="133" t="s">
        <v>13</v>
      </c>
      <c r="BJ312" s="328"/>
      <c r="BK312" s="328"/>
      <c r="BL312" s="133"/>
      <c r="BM312" s="133"/>
      <c r="BN312" s="133"/>
      <c r="BO312" s="133"/>
      <c r="BP312" s="133"/>
      <c r="BQ312" s="328"/>
      <c r="BR312" s="133"/>
      <c r="BS312" s="133"/>
      <c r="BT312" s="133"/>
      <c r="BU312" s="133"/>
      <c r="BV312" s="133"/>
      <c r="BW312" s="133">
        <v>170921.92999999784</v>
      </c>
      <c r="BX312" s="133">
        <v>9172.7900000000009</v>
      </c>
    </row>
    <row r="313" spans="1:76" x14ac:dyDescent="0.25">
      <c r="A313" s="302">
        <v>303</v>
      </c>
      <c r="B313">
        <v>579</v>
      </c>
      <c r="C313" s="329" t="s">
        <v>13</v>
      </c>
      <c r="D313" s="329" t="s">
        <v>13</v>
      </c>
      <c r="E313" s="330" t="s">
        <v>451</v>
      </c>
      <c r="F313" s="133" t="s">
        <v>13</v>
      </c>
      <c r="G313" s="133" t="s">
        <v>13</v>
      </c>
      <c r="H313" s="133" t="s">
        <v>13</v>
      </c>
      <c r="I313" s="133" t="s">
        <v>13</v>
      </c>
      <c r="J313" s="133" t="s">
        <v>13</v>
      </c>
      <c r="K313" s="133" t="s">
        <v>13</v>
      </c>
      <c r="L313" s="133" t="s">
        <v>13</v>
      </c>
      <c r="M313" s="133" t="s">
        <v>13</v>
      </c>
      <c r="N313" s="133" t="s">
        <v>13</v>
      </c>
      <c r="O313" s="133" t="s">
        <v>13</v>
      </c>
      <c r="P313" s="133" t="s">
        <v>13</v>
      </c>
      <c r="Q313" s="133" t="s">
        <v>13</v>
      </c>
      <c r="R313" s="133" t="s">
        <v>13</v>
      </c>
      <c r="S313" s="133" t="s">
        <v>13</v>
      </c>
      <c r="T313" s="133" t="s">
        <v>13</v>
      </c>
      <c r="U313" s="133" t="s">
        <v>13</v>
      </c>
      <c r="V313" s="133" t="s">
        <v>13</v>
      </c>
      <c r="W313" s="133" t="s">
        <v>13</v>
      </c>
      <c r="X313" s="133" t="s">
        <v>13</v>
      </c>
      <c r="Y313" s="133" t="s">
        <v>13</v>
      </c>
      <c r="Z313" s="133" t="s">
        <v>13</v>
      </c>
      <c r="AA313" s="133" t="s">
        <v>13</v>
      </c>
      <c r="AB313" s="133" t="s">
        <v>13</v>
      </c>
      <c r="AC313" s="133" t="s">
        <v>13</v>
      </c>
      <c r="AD313" s="133" t="s">
        <v>13</v>
      </c>
      <c r="AE313" s="133" t="s">
        <v>13</v>
      </c>
      <c r="AF313" s="133" t="s">
        <v>13</v>
      </c>
      <c r="AG313" s="133" t="s">
        <v>13</v>
      </c>
      <c r="AH313" s="133" t="s">
        <v>13</v>
      </c>
      <c r="AI313" s="133" t="s">
        <v>13</v>
      </c>
      <c r="AJ313" s="133" t="s">
        <v>13</v>
      </c>
      <c r="AK313" s="133" t="s">
        <v>13</v>
      </c>
      <c r="AL313" s="133" t="s">
        <v>13</v>
      </c>
      <c r="AM313" s="133" t="s">
        <v>13</v>
      </c>
      <c r="AN313" s="133" t="s">
        <v>13</v>
      </c>
      <c r="AO313" s="133" t="s">
        <v>13</v>
      </c>
      <c r="AP313" s="133" t="s">
        <v>13</v>
      </c>
      <c r="AQ313" s="133" t="s">
        <v>13</v>
      </c>
      <c r="AR313" s="133" t="s">
        <v>13</v>
      </c>
      <c r="AS313" s="133" t="s">
        <v>13</v>
      </c>
      <c r="AT313" s="326" t="s">
        <v>13</v>
      </c>
      <c r="AU313" s="133" t="s">
        <v>13</v>
      </c>
      <c r="AV313" s="133" t="s">
        <v>13</v>
      </c>
      <c r="AW313" s="133" t="s">
        <v>13</v>
      </c>
      <c r="AX313" s="133" t="s">
        <v>13</v>
      </c>
      <c r="AY313" s="133" t="s">
        <v>13</v>
      </c>
      <c r="AZ313" s="327" t="s">
        <v>13</v>
      </c>
      <c r="BA313" s="327" t="s">
        <v>13</v>
      </c>
      <c r="BB313" s="133" t="s">
        <v>13</v>
      </c>
      <c r="BC313" s="326" t="s">
        <v>13</v>
      </c>
      <c r="BD313" s="326" t="s">
        <v>13</v>
      </c>
      <c r="BE313" s="327" t="s">
        <v>13</v>
      </c>
      <c r="BF313" s="133" t="s">
        <v>13</v>
      </c>
      <c r="BG313" s="133" t="s">
        <v>13</v>
      </c>
      <c r="BH313" s="133" t="s">
        <v>13</v>
      </c>
      <c r="BI313" s="133" t="s">
        <v>13</v>
      </c>
      <c r="BJ313" s="328"/>
      <c r="BK313" s="328"/>
      <c r="BL313" s="133"/>
      <c r="BM313" s="133"/>
      <c r="BN313" s="133"/>
      <c r="BO313" s="133"/>
      <c r="BP313" s="133"/>
      <c r="BQ313" s="328"/>
      <c r="BR313" s="133"/>
      <c r="BS313" s="133"/>
      <c r="BT313" s="133"/>
      <c r="BU313" s="133"/>
      <c r="BV313" s="133"/>
      <c r="BW313" s="133">
        <v>139504.94000000041</v>
      </c>
      <c r="BX313" s="133">
        <v>12284.439999999997</v>
      </c>
    </row>
    <row r="314" spans="1:76" x14ac:dyDescent="0.25">
      <c r="A314" s="302">
        <v>303</v>
      </c>
      <c r="B314">
        <v>176</v>
      </c>
      <c r="C314" s="329" t="s">
        <v>13</v>
      </c>
      <c r="D314" s="329" t="s">
        <v>13</v>
      </c>
      <c r="E314" s="330" t="s">
        <v>452</v>
      </c>
      <c r="F314" s="133" t="s">
        <v>13</v>
      </c>
      <c r="G314" s="133" t="s">
        <v>13</v>
      </c>
      <c r="H314" s="133" t="s">
        <v>13</v>
      </c>
      <c r="I314" s="133" t="s">
        <v>13</v>
      </c>
      <c r="J314" s="133" t="s">
        <v>13</v>
      </c>
      <c r="K314" s="133" t="s">
        <v>13</v>
      </c>
      <c r="L314" s="133" t="s">
        <v>13</v>
      </c>
      <c r="M314" s="133" t="s">
        <v>13</v>
      </c>
      <c r="N314" s="133" t="s">
        <v>13</v>
      </c>
      <c r="O314" s="133" t="s">
        <v>13</v>
      </c>
      <c r="P314" s="133" t="s">
        <v>13</v>
      </c>
      <c r="Q314" s="133" t="s">
        <v>13</v>
      </c>
      <c r="R314" s="133" t="s">
        <v>13</v>
      </c>
      <c r="S314" s="133" t="s">
        <v>13</v>
      </c>
      <c r="T314" s="133" t="s">
        <v>13</v>
      </c>
      <c r="U314" s="133" t="s">
        <v>13</v>
      </c>
      <c r="V314" s="133" t="s">
        <v>13</v>
      </c>
      <c r="W314" s="133" t="s">
        <v>13</v>
      </c>
      <c r="X314" s="133" t="s">
        <v>13</v>
      </c>
      <c r="Y314" s="133" t="s">
        <v>13</v>
      </c>
      <c r="Z314" s="133" t="s">
        <v>13</v>
      </c>
      <c r="AA314" s="133" t="s">
        <v>13</v>
      </c>
      <c r="AB314" s="133" t="s">
        <v>13</v>
      </c>
      <c r="AC314" s="133" t="s">
        <v>13</v>
      </c>
      <c r="AD314" s="133" t="s">
        <v>13</v>
      </c>
      <c r="AE314" s="133" t="s">
        <v>13</v>
      </c>
      <c r="AF314" s="133" t="s">
        <v>13</v>
      </c>
      <c r="AG314" s="133" t="s">
        <v>13</v>
      </c>
      <c r="AH314" s="133" t="s">
        <v>13</v>
      </c>
      <c r="AI314" s="133" t="s">
        <v>13</v>
      </c>
      <c r="AJ314" s="133" t="s">
        <v>13</v>
      </c>
      <c r="AK314" s="133" t="s">
        <v>13</v>
      </c>
      <c r="AL314" s="133" t="s">
        <v>13</v>
      </c>
      <c r="AM314" s="133" t="s">
        <v>13</v>
      </c>
      <c r="AN314" s="133" t="s">
        <v>13</v>
      </c>
      <c r="AO314" s="133" t="s">
        <v>13</v>
      </c>
      <c r="AP314" s="133" t="s">
        <v>13</v>
      </c>
      <c r="AQ314" s="133" t="s">
        <v>13</v>
      </c>
      <c r="AR314" s="133" t="s">
        <v>13</v>
      </c>
      <c r="AS314" s="133" t="s">
        <v>13</v>
      </c>
      <c r="AT314" s="326" t="s">
        <v>13</v>
      </c>
      <c r="AU314" s="133" t="s">
        <v>13</v>
      </c>
      <c r="AV314" s="133" t="s">
        <v>13</v>
      </c>
      <c r="AW314" s="133" t="s">
        <v>13</v>
      </c>
      <c r="AX314" s="133" t="s">
        <v>13</v>
      </c>
      <c r="AY314" s="133" t="s">
        <v>13</v>
      </c>
      <c r="AZ314" s="327" t="s">
        <v>13</v>
      </c>
      <c r="BA314" s="327" t="s">
        <v>13</v>
      </c>
      <c r="BB314" s="133" t="s">
        <v>13</v>
      </c>
      <c r="BC314" s="326" t="s">
        <v>13</v>
      </c>
      <c r="BD314" s="326" t="s">
        <v>13</v>
      </c>
      <c r="BE314" s="327" t="s">
        <v>13</v>
      </c>
      <c r="BF314" s="133" t="s">
        <v>13</v>
      </c>
      <c r="BG314" s="133" t="s">
        <v>13</v>
      </c>
      <c r="BH314" s="133" t="s">
        <v>13</v>
      </c>
      <c r="BI314" s="133" t="s">
        <v>13</v>
      </c>
      <c r="BJ314" s="328"/>
      <c r="BK314" s="328"/>
      <c r="BL314" s="133"/>
      <c r="BM314" s="133"/>
      <c r="BN314" s="133"/>
      <c r="BO314" s="133"/>
      <c r="BP314" s="133"/>
      <c r="BQ314" s="328"/>
      <c r="BR314" s="133"/>
      <c r="BS314" s="133"/>
      <c r="BT314" s="133"/>
      <c r="BU314" s="133"/>
      <c r="BV314" s="133"/>
      <c r="BW314" s="133">
        <v>121209.26000000007</v>
      </c>
      <c r="BX314" s="133">
        <v>17645.440000000002</v>
      </c>
    </row>
    <row r="315" spans="1:76" x14ac:dyDescent="0.25">
      <c r="A315" s="302">
        <v>303</v>
      </c>
      <c r="B315">
        <v>187</v>
      </c>
      <c r="C315" s="329" t="s">
        <v>13</v>
      </c>
      <c r="D315" s="329" t="s">
        <v>13</v>
      </c>
      <c r="E315" s="330" t="s">
        <v>474</v>
      </c>
      <c r="F315" s="133" t="s">
        <v>13</v>
      </c>
      <c r="G315" s="133" t="s">
        <v>13</v>
      </c>
      <c r="H315" s="133" t="s">
        <v>13</v>
      </c>
      <c r="I315" s="133" t="s">
        <v>13</v>
      </c>
      <c r="J315" s="133" t="s">
        <v>13</v>
      </c>
      <c r="K315" s="133" t="s">
        <v>13</v>
      </c>
      <c r="L315" s="133" t="s">
        <v>13</v>
      </c>
      <c r="M315" s="133" t="s">
        <v>13</v>
      </c>
      <c r="N315" s="133" t="s">
        <v>13</v>
      </c>
      <c r="O315" s="133" t="s">
        <v>13</v>
      </c>
      <c r="P315" s="133" t="s">
        <v>13</v>
      </c>
      <c r="Q315" s="133" t="s">
        <v>13</v>
      </c>
      <c r="R315" s="133" t="s">
        <v>13</v>
      </c>
      <c r="S315" s="133" t="s">
        <v>13</v>
      </c>
      <c r="T315" s="133" t="s">
        <v>13</v>
      </c>
      <c r="U315" s="133" t="s">
        <v>13</v>
      </c>
      <c r="V315" s="133" t="s">
        <v>13</v>
      </c>
      <c r="W315" s="133" t="s">
        <v>13</v>
      </c>
      <c r="X315" s="133" t="s">
        <v>13</v>
      </c>
      <c r="Y315" s="133" t="s">
        <v>13</v>
      </c>
      <c r="Z315" s="133" t="s">
        <v>13</v>
      </c>
      <c r="AA315" s="133" t="s">
        <v>13</v>
      </c>
      <c r="AB315" s="133" t="s">
        <v>13</v>
      </c>
      <c r="AC315" s="133" t="s">
        <v>13</v>
      </c>
      <c r="AD315" s="133" t="s">
        <v>13</v>
      </c>
      <c r="AE315" s="133" t="s">
        <v>13</v>
      </c>
      <c r="AF315" s="133" t="s">
        <v>13</v>
      </c>
      <c r="AG315" s="133" t="s">
        <v>13</v>
      </c>
      <c r="AH315" s="133" t="s">
        <v>13</v>
      </c>
      <c r="AI315" s="133" t="s">
        <v>13</v>
      </c>
      <c r="AJ315" s="133" t="s">
        <v>13</v>
      </c>
      <c r="AK315" s="133" t="s">
        <v>13</v>
      </c>
      <c r="AL315" s="133" t="s">
        <v>13</v>
      </c>
      <c r="AM315" s="133" t="s">
        <v>13</v>
      </c>
      <c r="AN315" s="133" t="s">
        <v>13</v>
      </c>
      <c r="AO315" s="133" t="s">
        <v>13</v>
      </c>
      <c r="AP315" s="133" t="s">
        <v>13</v>
      </c>
      <c r="AQ315" s="133" t="s">
        <v>13</v>
      </c>
      <c r="AR315" s="133" t="s">
        <v>13</v>
      </c>
      <c r="AS315" s="133" t="s">
        <v>13</v>
      </c>
      <c r="AT315" s="326" t="s">
        <v>13</v>
      </c>
      <c r="AU315" s="133" t="s">
        <v>13</v>
      </c>
      <c r="AV315" s="133" t="s">
        <v>13</v>
      </c>
      <c r="AW315" s="133" t="s">
        <v>13</v>
      </c>
      <c r="AX315" s="133" t="s">
        <v>13</v>
      </c>
      <c r="AY315" s="133" t="s">
        <v>13</v>
      </c>
      <c r="AZ315" s="327" t="s">
        <v>13</v>
      </c>
      <c r="BA315" s="327" t="s">
        <v>13</v>
      </c>
      <c r="BB315" s="133" t="s">
        <v>13</v>
      </c>
      <c r="BC315" s="326" t="s">
        <v>13</v>
      </c>
      <c r="BD315" s="326" t="s">
        <v>13</v>
      </c>
      <c r="BE315" s="327" t="s">
        <v>13</v>
      </c>
      <c r="BF315" s="133" t="s">
        <v>13</v>
      </c>
      <c r="BG315" s="133" t="s">
        <v>13</v>
      </c>
      <c r="BH315" s="133" t="s">
        <v>13</v>
      </c>
      <c r="BI315" s="133" t="s">
        <v>13</v>
      </c>
      <c r="BJ315" s="328"/>
      <c r="BK315" s="328"/>
      <c r="BL315" s="133"/>
      <c r="BM315" s="133"/>
      <c r="BN315" s="133"/>
      <c r="BO315" s="133"/>
      <c r="BP315" s="133"/>
      <c r="BQ315" s="328"/>
      <c r="BR315" s="133"/>
      <c r="BS315" s="133"/>
      <c r="BT315" s="133"/>
      <c r="BU315" s="133"/>
      <c r="BV315" s="133"/>
      <c r="BW315" s="133">
        <v>426323.10999999929</v>
      </c>
      <c r="BX315" s="133">
        <v>4540.68</v>
      </c>
    </row>
    <row r="316" spans="1:76" x14ac:dyDescent="0.25">
      <c r="A316" s="302">
        <v>303</v>
      </c>
      <c r="B316">
        <v>189</v>
      </c>
      <c r="C316" s="329" t="s">
        <v>13</v>
      </c>
      <c r="D316" s="329" t="s">
        <v>13</v>
      </c>
      <c r="E316" s="330" t="s">
        <v>454</v>
      </c>
      <c r="F316" s="133" t="s">
        <v>13</v>
      </c>
      <c r="G316" s="133" t="s">
        <v>13</v>
      </c>
      <c r="H316" s="133" t="s">
        <v>13</v>
      </c>
      <c r="I316" s="133" t="s">
        <v>13</v>
      </c>
      <c r="J316" s="133" t="s">
        <v>13</v>
      </c>
      <c r="K316" s="133" t="s">
        <v>13</v>
      </c>
      <c r="L316" s="133" t="s">
        <v>13</v>
      </c>
      <c r="M316" s="133" t="s">
        <v>13</v>
      </c>
      <c r="N316" s="133" t="s">
        <v>13</v>
      </c>
      <c r="O316" s="133" t="s">
        <v>13</v>
      </c>
      <c r="P316" s="133" t="s">
        <v>13</v>
      </c>
      <c r="Q316" s="133" t="s">
        <v>13</v>
      </c>
      <c r="R316" s="133" t="s">
        <v>13</v>
      </c>
      <c r="S316" s="133" t="s">
        <v>13</v>
      </c>
      <c r="T316" s="133" t="s">
        <v>13</v>
      </c>
      <c r="U316" s="133" t="s">
        <v>13</v>
      </c>
      <c r="V316" s="133" t="s">
        <v>13</v>
      </c>
      <c r="W316" s="133" t="s">
        <v>13</v>
      </c>
      <c r="X316" s="133" t="s">
        <v>13</v>
      </c>
      <c r="Y316" s="133" t="s">
        <v>13</v>
      </c>
      <c r="Z316" s="133" t="s">
        <v>13</v>
      </c>
      <c r="AA316" s="133" t="s">
        <v>13</v>
      </c>
      <c r="AB316" s="133" t="s">
        <v>13</v>
      </c>
      <c r="AC316" s="133" t="s">
        <v>13</v>
      </c>
      <c r="AD316" s="133" t="s">
        <v>13</v>
      </c>
      <c r="AE316" s="133" t="s">
        <v>13</v>
      </c>
      <c r="AF316" s="133" t="s">
        <v>13</v>
      </c>
      <c r="AG316" s="133" t="s">
        <v>13</v>
      </c>
      <c r="AH316" s="133" t="s">
        <v>13</v>
      </c>
      <c r="AI316" s="133" t="s">
        <v>13</v>
      </c>
      <c r="AJ316" s="133" t="s">
        <v>13</v>
      </c>
      <c r="AK316" s="133" t="s">
        <v>13</v>
      </c>
      <c r="AL316" s="133" t="s">
        <v>13</v>
      </c>
      <c r="AM316" s="133" t="s">
        <v>13</v>
      </c>
      <c r="AN316" s="133" t="s">
        <v>13</v>
      </c>
      <c r="AO316" s="133" t="s">
        <v>13</v>
      </c>
      <c r="AP316" s="133" t="s">
        <v>13</v>
      </c>
      <c r="AQ316" s="133" t="s">
        <v>13</v>
      </c>
      <c r="AR316" s="133" t="s">
        <v>13</v>
      </c>
      <c r="AS316" s="133" t="s">
        <v>13</v>
      </c>
      <c r="AT316" s="326" t="s">
        <v>13</v>
      </c>
      <c r="AU316" s="133" t="s">
        <v>13</v>
      </c>
      <c r="AV316" s="133" t="s">
        <v>13</v>
      </c>
      <c r="AW316" s="133" t="s">
        <v>13</v>
      </c>
      <c r="AX316" s="133" t="s">
        <v>13</v>
      </c>
      <c r="AY316" s="133" t="s">
        <v>13</v>
      </c>
      <c r="AZ316" s="327" t="s">
        <v>13</v>
      </c>
      <c r="BA316" s="327" t="s">
        <v>13</v>
      </c>
      <c r="BB316" s="133" t="s">
        <v>13</v>
      </c>
      <c r="BC316" s="326" t="s">
        <v>13</v>
      </c>
      <c r="BD316" s="326" t="s">
        <v>13</v>
      </c>
      <c r="BE316" s="327" t="s">
        <v>13</v>
      </c>
      <c r="BF316" s="133" t="s">
        <v>13</v>
      </c>
      <c r="BG316" s="133" t="s">
        <v>13</v>
      </c>
      <c r="BH316" s="133" t="s">
        <v>13</v>
      </c>
      <c r="BI316" s="133" t="s">
        <v>13</v>
      </c>
      <c r="BJ316" s="328"/>
      <c r="BK316" s="328"/>
      <c r="BL316" s="133"/>
      <c r="BM316" s="133"/>
      <c r="BN316" s="133"/>
      <c r="BO316" s="133"/>
      <c r="BP316" s="133"/>
      <c r="BQ316" s="328"/>
      <c r="BR316" s="133"/>
      <c r="BS316" s="133"/>
      <c r="BT316" s="133"/>
      <c r="BU316" s="133"/>
      <c r="BV316" s="133"/>
      <c r="BW316" s="133">
        <v>106809.53000000003</v>
      </c>
      <c r="BX316" s="133">
        <v>15116.93</v>
      </c>
    </row>
    <row r="317" spans="1:76" x14ac:dyDescent="0.25">
      <c r="A317" s="302">
        <v>303</v>
      </c>
      <c r="B317">
        <v>190</v>
      </c>
      <c r="C317" s="329" t="s">
        <v>13</v>
      </c>
      <c r="D317" s="329" t="s">
        <v>13</v>
      </c>
      <c r="E317" s="330" t="s">
        <v>455</v>
      </c>
      <c r="F317" s="133" t="s">
        <v>13</v>
      </c>
      <c r="G317" s="133" t="s">
        <v>13</v>
      </c>
      <c r="H317" s="133" t="s">
        <v>13</v>
      </c>
      <c r="I317" s="133" t="s">
        <v>13</v>
      </c>
      <c r="J317" s="133" t="s">
        <v>13</v>
      </c>
      <c r="K317" s="133" t="s">
        <v>13</v>
      </c>
      <c r="L317" s="133" t="s">
        <v>13</v>
      </c>
      <c r="M317" s="133" t="s">
        <v>13</v>
      </c>
      <c r="N317" s="133" t="s">
        <v>13</v>
      </c>
      <c r="O317" s="133" t="s">
        <v>13</v>
      </c>
      <c r="P317" s="133" t="s">
        <v>13</v>
      </c>
      <c r="Q317" s="133" t="s">
        <v>13</v>
      </c>
      <c r="R317" s="133" t="s">
        <v>13</v>
      </c>
      <c r="S317" s="133" t="s">
        <v>13</v>
      </c>
      <c r="T317" s="133" t="s">
        <v>13</v>
      </c>
      <c r="U317" s="133" t="s">
        <v>13</v>
      </c>
      <c r="V317" s="133" t="s">
        <v>13</v>
      </c>
      <c r="W317" s="133" t="s">
        <v>13</v>
      </c>
      <c r="X317" s="133" t="s">
        <v>13</v>
      </c>
      <c r="Y317" s="133" t="s">
        <v>13</v>
      </c>
      <c r="Z317" s="133" t="s">
        <v>13</v>
      </c>
      <c r="AA317" s="133" t="s">
        <v>13</v>
      </c>
      <c r="AB317" s="133" t="s">
        <v>13</v>
      </c>
      <c r="AC317" s="133" t="s">
        <v>13</v>
      </c>
      <c r="AD317" s="133" t="s">
        <v>13</v>
      </c>
      <c r="AE317" s="133" t="s">
        <v>13</v>
      </c>
      <c r="AF317" s="133" t="s">
        <v>13</v>
      </c>
      <c r="AG317" s="133" t="s">
        <v>13</v>
      </c>
      <c r="AH317" s="133" t="s">
        <v>13</v>
      </c>
      <c r="AI317" s="133" t="s">
        <v>13</v>
      </c>
      <c r="AJ317" s="133" t="s">
        <v>13</v>
      </c>
      <c r="AK317" s="133" t="s">
        <v>13</v>
      </c>
      <c r="AL317" s="133" t="s">
        <v>13</v>
      </c>
      <c r="AM317" s="133" t="s">
        <v>13</v>
      </c>
      <c r="AN317" s="133" t="s">
        <v>13</v>
      </c>
      <c r="AO317" s="133" t="s">
        <v>13</v>
      </c>
      <c r="AP317" s="133" t="s">
        <v>13</v>
      </c>
      <c r="AQ317" s="133" t="s">
        <v>13</v>
      </c>
      <c r="AR317" s="133" t="s">
        <v>13</v>
      </c>
      <c r="AS317" s="133" t="s">
        <v>13</v>
      </c>
      <c r="AT317" s="326" t="s">
        <v>13</v>
      </c>
      <c r="AU317" s="133" t="s">
        <v>13</v>
      </c>
      <c r="AV317" s="133" t="s">
        <v>13</v>
      </c>
      <c r="AW317" s="133" t="s">
        <v>13</v>
      </c>
      <c r="AX317" s="133" t="s">
        <v>13</v>
      </c>
      <c r="AY317" s="133" t="s">
        <v>13</v>
      </c>
      <c r="AZ317" s="327" t="s">
        <v>13</v>
      </c>
      <c r="BA317" s="327" t="s">
        <v>13</v>
      </c>
      <c r="BB317" s="133" t="s">
        <v>13</v>
      </c>
      <c r="BC317" s="326" t="s">
        <v>13</v>
      </c>
      <c r="BD317" s="326" t="s">
        <v>13</v>
      </c>
      <c r="BE317" s="327" t="s">
        <v>13</v>
      </c>
      <c r="BF317" s="133" t="s">
        <v>13</v>
      </c>
      <c r="BG317" s="133" t="s">
        <v>13</v>
      </c>
      <c r="BH317" s="133" t="s">
        <v>13</v>
      </c>
      <c r="BI317" s="133" t="s">
        <v>13</v>
      </c>
      <c r="BJ317" s="328"/>
      <c r="BK317" s="328"/>
      <c r="BL317" s="133"/>
      <c r="BM317" s="133"/>
      <c r="BN317" s="133"/>
      <c r="BO317" s="133"/>
      <c r="BP317" s="133"/>
      <c r="BQ317" s="328"/>
      <c r="BR317" s="133"/>
      <c r="BS317" s="133"/>
      <c r="BT317" s="133"/>
      <c r="BU317" s="133"/>
      <c r="BV317" s="133"/>
      <c r="BW317" s="133">
        <v>72226.099999999511</v>
      </c>
      <c r="BX317" s="133">
        <v>12510.16</v>
      </c>
    </row>
    <row r="318" spans="1:76" x14ac:dyDescent="0.25">
      <c r="A318" s="302">
        <v>303</v>
      </c>
      <c r="B318">
        <v>351</v>
      </c>
      <c r="C318" s="329" t="s">
        <v>13</v>
      </c>
      <c r="D318" s="329" t="s">
        <v>13</v>
      </c>
      <c r="E318" s="330" t="s">
        <v>456</v>
      </c>
      <c r="F318" s="133" t="s">
        <v>13</v>
      </c>
      <c r="G318" s="133" t="s">
        <v>13</v>
      </c>
      <c r="H318" s="133" t="s">
        <v>13</v>
      </c>
      <c r="I318" s="133" t="s">
        <v>13</v>
      </c>
      <c r="J318" s="133" t="s">
        <v>13</v>
      </c>
      <c r="K318" s="133" t="s">
        <v>13</v>
      </c>
      <c r="L318" s="133" t="s">
        <v>13</v>
      </c>
      <c r="M318" s="133" t="s">
        <v>13</v>
      </c>
      <c r="N318" s="133" t="s">
        <v>13</v>
      </c>
      <c r="O318" s="133" t="s">
        <v>13</v>
      </c>
      <c r="P318" s="133" t="s">
        <v>13</v>
      </c>
      <c r="Q318" s="133" t="s">
        <v>13</v>
      </c>
      <c r="R318" s="133" t="s">
        <v>13</v>
      </c>
      <c r="S318" s="133" t="s">
        <v>13</v>
      </c>
      <c r="T318" s="133" t="s">
        <v>13</v>
      </c>
      <c r="U318" s="133" t="s">
        <v>13</v>
      </c>
      <c r="V318" s="133" t="s">
        <v>13</v>
      </c>
      <c r="W318" s="133" t="s">
        <v>13</v>
      </c>
      <c r="X318" s="133" t="s">
        <v>13</v>
      </c>
      <c r="Y318" s="133" t="s">
        <v>13</v>
      </c>
      <c r="Z318" s="133" t="s">
        <v>13</v>
      </c>
      <c r="AA318" s="133" t="s">
        <v>13</v>
      </c>
      <c r="AB318" s="133" t="s">
        <v>13</v>
      </c>
      <c r="AC318" s="133" t="s">
        <v>13</v>
      </c>
      <c r="AD318" s="133" t="s">
        <v>13</v>
      </c>
      <c r="AE318" s="133" t="s">
        <v>13</v>
      </c>
      <c r="AF318" s="133" t="s">
        <v>13</v>
      </c>
      <c r="AG318" s="133" t="s">
        <v>13</v>
      </c>
      <c r="AH318" s="133" t="s">
        <v>13</v>
      </c>
      <c r="AI318" s="133" t="s">
        <v>13</v>
      </c>
      <c r="AJ318" s="133" t="s">
        <v>13</v>
      </c>
      <c r="AK318" s="133" t="s">
        <v>13</v>
      </c>
      <c r="AL318" s="133" t="s">
        <v>13</v>
      </c>
      <c r="AM318" s="133" t="s">
        <v>13</v>
      </c>
      <c r="AN318" s="133" t="s">
        <v>13</v>
      </c>
      <c r="AO318" s="133" t="s">
        <v>13</v>
      </c>
      <c r="AP318" s="133" t="s">
        <v>13</v>
      </c>
      <c r="AQ318" s="133" t="s">
        <v>13</v>
      </c>
      <c r="AR318" s="133" t="s">
        <v>13</v>
      </c>
      <c r="AS318" s="133" t="s">
        <v>13</v>
      </c>
      <c r="AT318" s="326" t="s">
        <v>13</v>
      </c>
      <c r="AU318" s="133" t="s">
        <v>13</v>
      </c>
      <c r="AV318" s="133" t="s">
        <v>13</v>
      </c>
      <c r="AW318" s="133" t="s">
        <v>13</v>
      </c>
      <c r="AX318" s="133" t="s">
        <v>13</v>
      </c>
      <c r="AY318" s="133" t="s">
        <v>13</v>
      </c>
      <c r="AZ318" s="327" t="s">
        <v>13</v>
      </c>
      <c r="BA318" s="327" t="s">
        <v>13</v>
      </c>
      <c r="BB318" s="133" t="s">
        <v>13</v>
      </c>
      <c r="BC318" s="326" t="s">
        <v>13</v>
      </c>
      <c r="BD318" s="326" t="s">
        <v>13</v>
      </c>
      <c r="BE318" s="327" t="s">
        <v>13</v>
      </c>
      <c r="BF318" s="133" t="s">
        <v>13</v>
      </c>
      <c r="BG318" s="133" t="s">
        <v>13</v>
      </c>
      <c r="BH318" s="133" t="s">
        <v>13</v>
      </c>
      <c r="BI318" s="133" t="s">
        <v>13</v>
      </c>
      <c r="BJ318" s="328"/>
      <c r="BK318" s="328"/>
      <c r="BL318" s="133"/>
      <c r="BM318" s="133"/>
      <c r="BN318" s="133"/>
      <c r="BO318" s="133"/>
      <c r="BP318" s="133"/>
      <c r="BQ318" s="328"/>
      <c r="BR318" s="133"/>
      <c r="BS318" s="133"/>
      <c r="BT318" s="133"/>
      <c r="BU318" s="133"/>
      <c r="BV318" s="133"/>
      <c r="BW318" s="133">
        <v>188991.38000000012</v>
      </c>
      <c r="BX318" s="133">
        <v>20761.5</v>
      </c>
    </row>
    <row r="319" spans="1:76" x14ac:dyDescent="0.25">
      <c r="A319" s="302">
        <v>303</v>
      </c>
      <c r="B319">
        <v>352</v>
      </c>
      <c r="C319" s="329" t="s">
        <v>13</v>
      </c>
      <c r="D319" s="329" t="s">
        <v>13</v>
      </c>
      <c r="E319" s="330" t="s">
        <v>457</v>
      </c>
      <c r="F319" s="133" t="s">
        <v>13</v>
      </c>
      <c r="G319" s="133" t="s">
        <v>13</v>
      </c>
      <c r="H319" s="133" t="s">
        <v>13</v>
      </c>
      <c r="I319" s="133" t="s">
        <v>13</v>
      </c>
      <c r="J319" s="133" t="s">
        <v>13</v>
      </c>
      <c r="K319" s="133" t="s">
        <v>13</v>
      </c>
      <c r="L319" s="133" t="s">
        <v>13</v>
      </c>
      <c r="M319" s="133" t="s">
        <v>13</v>
      </c>
      <c r="N319" s="133" t="s">
        <v>13</v>
      </c>
      <c r="O319" s="133" t="s">
        <v>13</v>
      </c>
      <c r="P319" s="133" t="s">
        <v>13</v>
      </c>
      <c r="Q319" s="133" t="s">
        <v>13</v>
      </c>
      <c r="R319" s="133" t="s">
        <v>13</v>
      </c>
      <c r="S319" s="133" t="s">
        <v>13</v>
      </c>
      <c r="T319" s="133" t="s">
        <v>13</v>
      </c>
      <c r="U319" s="133" t="s">
        <v>13</v>
      </c>
      <c r="V319" s="133" t="s">
        <v>13</v>
      </c>
      <c r="W319" s="133" t="s">
        <v>13</v>
      </c>
      <c r="X319" s="133" t="s">
        <v>13</v>
      </c>
      <c r="Y319" s="133" t="s">
        <v>13</v>
      </c>
      <c r="Z319" s="133" t="s">
        <v>13</v>
      </c>
      <c r="AA319" s="133" t="s">
        <v>13</v>
      </c>
      <c r="AB319" s="133" t="s">
        <v>13</v>
      </c>
      <c r="AC319" s="133" t="s">
        <v>13</v>
      </c>
      <c r="AD319" s="133" t="s">
        <v>13</v>
      </c>
      <c r="AE319" s="133" t="s">
        <v>13</v>
      </c>
      <c r="AF319" s="133" t="s">
        <v>13</v>
      </c>
      <c r="AG319" s="133" t="s">
        <v>13</v>
      </c>
      <c r="AH319" s="133" t="s">
        <v>13</v>
      </c>
      <c r="AI319" s="133" t="s">
        <v>13</v>
      </c>
      <c r="AJ319" s="133" t="s">
        <v>13</v>
      </c>
      <c r="AK319" s="133" t="s">
        <v>13</v>
      </c>
      <c r="AL319" s="133" t="s">
        <v>13</v>
      </c>
      <c r="AM319" s="133" t="s">
        <v>13</v>
      </c>
      <c r="AN319" s="133" t="s">
        <v>13</v>
      </c>
      <c r="AO319" s="133" t="s">
        <v>13</v>
      </c>
      <c r="AP319" s="133" t="s">
        <v>13</v>
      </c>
      <c r="AQ319" s="133" t="s">
        <v>13</v>
      </c>
      <c r="AR319" s="133" t="s">
        <v>13</v>
      </c>
      <c r="AS319" s="133" t="s">
        <v>13</v>
      </c>
      <c r="AT319" s="326" t="s">
        <v>13</v>
      </c>
      <c r="AU319" s="133" t="s">
        <v>13</v>
      </c>
      <c r="AV319" s="133" t="s">
        <v>13</v>
      </c>
      <c r="AW319" s="133" t="s">
        <v>13</v>
      </c>
      <c r="AX319" s="133" t="s">
        <v>13</v>
      </c>
      <c r="AY319" s="133" t="s">
        <v>13</v>
      </c>
      <c r="AZ319" s="327" t="s">
        <v>13</v>
      </c>
      <c r="BA319" s="327" t="s">
        <v>13</v>
      </c>
      <c r="BB319" s="133" t="s">
        <v>13</v>
      </c>
      <c r="BC319" s="326" t="s">
        <v>13</v>
      </c>
      <c r="BD319" s="326" t="s">
        <v>13</v>
      </c>
      <c r="BE319" s="327" t="s">
        <v>13</v>
      </c>
      <c r="BF319" s="133" t="s">
        <v>13</v>
      </c>
      <c r="BG319" s="133" t="s">
        <v>13</v>
      </c>
      <c r="BH319" s="133" t="s">
        <v>13</v>
      </c>
      <c r="BI319" s="133" t="s">
        <v>13</v>
      </c>
      <c r="BJ319" s="328"/>
      <c r="BK319" s="328"/>
      <c r="BL319" s="133"/>
      <c r="BM319" s="133"/>
      <c r="BN319" s="133"/>
      <c r="BO319" s="133"/>
      <c r="BP319" s="133"/>
      <c r="BQ319" s="328"/>
      <c r="BR319" s="133"/>
      <c r="BS319" s="133"/>
      <c r="BT319" s="133"/>
      <c r="BU319" s="133"/>
      <c r="BV319" s="133"/>
      <c r="BW319" s="133">
        <v>42761.920000000129</v>
      </c>
      <c r="BX319" s="133">
        <v>2223.25</v>
      </c>
    </row>
    <row r="320" spans="1:76" x14ac:dyDescent="0.25">
      <c r="A320" s="302">
        <v>303</v>
      </c>
      <c r="B320">
        <v>353</v>
      </c>
      <c r="C320" s="329" t="s">
        <v>13</v>
      </c>
      <c r="D320" s="329" t="s">
        <v>13</v>
      </c>
      <c r="E320" s="330" t="s">
        <v>458</v>
      </c>
      <c r="F320" s="133" t="s">
        <v>13</v>
      </c>
      <c r="G320" s="133" t="s">
        <v>13</v>
      </c>
      <c r="H320" s="133" t="s">
        <v>13</v>
      </c>
      <c r="I320" s="133" t="s">
        <v>13</v>
      </c>
      <c r="J320" s="133" t="s">
        <v>13</v>
      </c>
      <c r="K320" s="133" t="s">
        <v>13</v>
      </c>
      <c r="L320" s="133" t="s">
        <v>13</v>
      </c>
      <c r="M320" s="133" t="s">
        <v>13</v>
      </c>
      <c r="N320" s="133" t="s">
        <v>13</v>
      </c>
      <c r="O320" s="133" t="s">
        <v>13</v>
      </c>
      <c r="P320" s="133" t="s">
        <v>13</v>
      </c>
      <c r="Q320" s="133" t="s">
        <v>13</v>
      </c>
      <c r="R320" s="133" t="s">
        <v>13</v>
      </c>
      <c r="S320" s="133" t="s">
        <v>13</v>
      </c>
      <c r="T320" s="133" t="s">
        <v>13</v>
      </c>
      <c r="U320" s="133" t="s">
        <v>13</v>
      </c>
      <c r="V320" s="133" t="s">
        <v>13</v>
      </c>
      <c r="W320" s="133" t="s">
        <v>13</v>
      </c>
      <c r="X320" s="133" t="s">
        <v>13</v>
      </c>
      <c r="Y320" s="133" t="s">
        <v>13</v>
      </c>
      <c r="Z320" s="133" t="s">
        <v>13</v>
      </c>
      <c r="AA320" s="133" t="s">
        <v>13</v>
      </c>
      <c r="AB320" s="133" t="s">
        <v>13</v>
      </c>
      <c r="AC320" s="133" t="s">
        <v>13</v>
      </c>
      <c r="AD320" s="133" t="s">
        <v>13</v>
      </c>
      <c r="AE320" s="133" t="s">
        <v>13</v>
      </c>
      <c r="AF320" s="133" t="s">
        <v>13</v>
      </c>
      <c r="AG320" s="133" t="s">
        <v>13</v>
      </c>
      <c r="AH320" s="133" t="s">
        <v>13</v>
      </c>
      <c r="AI320" s="133" t="s">
        <v>13</v>
      </c>
      <c r="AJ320" s="133" t="s">
        <v>13</v>
      </c>
      <c r="AK320" s="133" t="s">
        <v>13</v>
      </c>
      <c r="AL320" s="133" t="s">
        <v>13</v>
      </c>
      <c r="AM320" s="133" t="s">
        <v>13</v>
      </c>
      <c r="AN320" s="133" t="s">
        <v>13</v>
      </c>
      <c r="AO320" s="133" t="s">
        <v>13</v>
      </c>
      <c r="AP320" s="133" t="s">
        <v>13</v>
      </c>
      <c r="AQ320" s="133" t="s">
        <v>13</v>
      </c>
      <c r="AR320" s="133" t="s">
        <v>13</v>
      </c>
      <c r="AS320" s="133" t="s">
        <v>13</v>
      </c>
      <c r="AT320" s="326" t="s">
        <v>13</v>
      </c>
      <c r="AU320" s="133" t="s">
        <v>13</v>
      </c>
      <c r="AV320" s="133" t="s">
        <v>13</v>
      </c>
      <c r="AW320" s="133" t="s">
        <v>13</v>
      </c>
      <c r="AX320" s="133" t="s">
        <v>13</v>
      </c>
      <c r="AY320" s="133" t="s">
        <v>13</v>
      </c>
      <c r="AZ320" s="327" t="s">
        <v>13</v>
      </c>
      <c r="BA320" s="327" t="s">
        <v>13</v>
      </c>
      <c r="BB320" s="133" t="s">
        <v>13</v>
      </c>
      <c r="BC320" s="326" t="s">
        <v>13</v>
      </c>
      <c r="BD320" s="326" t="s">
        <v>13</v>
      </c>
      <c r="BE320" s="327" t="s">
        <v>13</v>
      </c>
      <c r="BF320" s="133" t="s">
        <v>13</v>
      </c>
      <c r="BG320" s="133" t="s">
        <v>13</v>
      </c>
      <c r="BH320" s="133" t="s">
        <v>13</v>
      </c>
      <c r="BI320" s="133" t="s">
        <v>13</v>
      </c>
      <c r="BJ320" s="328"/>
      <c r="BK320" s="328"/>
      <c r="BL320" s="133"/>
      <c r="BM320" s="133"/>
      <c r="BN320" s="133"/>
      <c r="BO320" s="133"/>
      <c r="BP320" s="133"/>
      <c r="BQ320" s="328"/>
      <c r="BR320" s="133"/>
      <c r="BS320" s="133"/>
      <c r="BT320" s="133"/>
      <c r="BU320" s="133"/>
      <c r="BV320" s="133"/>
      <c r="BW320" s="133">
        <v>-38035.380769230454</v>
      </c>
      <c r="BX320" s="133">
        <v>3253.6400000000012</v>
      </c>
    </row>
    <row r="321" spans="1:76" x14ac:dyDescent="0.25">
      <c r="A321" s="302">
        <v>303</v>
      </c>
      <c r="B321">
        <v>367</v>
      </c>
      <c r="C321" s="329" t="s">
        <v>13</v>
      </c>
      <c r="D321" s="329" t="s">
        <v>13</v>
      </c>
      <c r="E321" s="330" t="s">
        <v>459</v>
      </c>
      <c r="F321" s="133" t="s">
        <v>13</v>
      </c>
      <c r="G321" s="133" t="s">
        <v>13</v>
      </c>
      <c r="H321" s="133" t="s">
        <v>13</v>
      </c>
      <c r="I321" s="133" t="s">
        <v>13</v>
      </c>
      <c r="J321" s="133" t="s">
        <v>13</v>
      </c>
      <c r="K321" s="133" t="s">
        <v>13</v>
      </c>
      <c r="L321" s="133" t="s">
        <v>13</v>
      </c>
      <c r="M321" s="133" t="s">
        <v>13</v>
      </c>
      <c r="N321" s="133" t="s">
        <v>13</v>
      </c>
      <c r="O321" s="133" t="s">
        <v>13</v>
      </c>
      <c r="P321" s="133" t="s">
        <v>13</v>
      </c>
      <c r="Q321" s="133" t="s">
        <v>13</v>
      </c>
      <c r="R321" s="133" t="s">
        <v>13</v>
      </c>
      <c r="S321" s="133" t="s">
        <v>13</v>
      </c>
      <c r="T321" s="133" t="s">
        <v>13</v>
      </c>
      <c r="U321" s="133" t="s">
        <v>13</v>
      </c>
      <c r="V321" s="133" t="s">
        <v>13</v>
      </c>
      <c r="W321" s="133" t="s">
        <v>13</v>
      </c>
      <c r="X321" s="133" t="s">
        <v>13</v>
      </c>
      <c r="Y321" s="133" t="s">
        <v>13</v>
      </c>
      <c r="Z321" s="133" t="s">
        <v>13</v>
      </c>
      <c r="AA321" s="133" t="s">
        <v>13</v>
      </c>
      <c r="AB321" s="133" t="s">
        <v>13</v>
      </c>
      <c r="AC321" s="133" t="s">
        <v>13</v>
      </c>
      <c r="AD321" s="133" t="s">
        <v>13</v>
      </c>
      <c r="AE321" s="133" t="s">
        <v>13</v>
      </c>
      <c r="AF321" s="133" t="s">
        <v>13</v>
      </c>
      <c r="AG321" s="133" t="s">
        <v>13</v>
      </c>
      <c r="AH321" s="133" t="s">
        <v>13</v>
      </c>
      <c r="AI321" s="133" t="s">
        <v>13</v>
      </c>
      <c r="AJ321" s="133" t="s">
        <v>13</v>
      </c>
      <c r="AK321" s="133" t="s">
        <v>13</v>
      </c>
      <c r="AL321" s="133" t="s">
        <v>13</v>
      </c>
      <c r="AM321" s="133" t="s">
        <v>13</v>
      </c>
      <c r="AN321" s="133" t="s">
        <v>13</v>
      </c>
      <c r="AO321" s="133" t="s">
        <v>13</v>
      </c>
      <c r="AP321" s="133" t="s">
        <v>13</v>
      </c>
      <c r="AQ321" s="133" t="s">
        <v>13</v>
      </c>
      <c r="AR321" s="133" t="s">
        <v>13</v>
      </c>
      <c r="AS321" s="133" t="s">
        <v>13</v>
      </c>
      <c r="AT321" s="326" t="s">
        <v>13</v>
      </c>
      <c r="AU321" s="133" t="s">
        <v>13</v>
      </c>
      <c r="AV321" s="133" t="s">
        <v>13</v>
      </c>
      <c r="AW321" s="133" t="s">
        <v>13</v>
      </c>
      <c r="AX321" s="133" t="s">
        <v>13</v>
      </c>
      <c r="AY321" s="133" t="s">
        <v>13</v>
      </c>
      <c r="AZ321" s="327" t="s">
        <v>13</v>
      </c>
      <c r="BA321" s="327" t="s">
        <v>13</v>
      </c>
      <c r="BB321" s="133" t="s">
        <v>13</v>
      </c>
      <c r="BC321" s="326" t="s">
        <v>13</v>
      </c>
      <c r="BD321" s="326" t="s">
        <v>13</v>
      </c>
      <c r="BE321" s="327" t="s">
        <v>13</v>
      </c>
      <c r="BF321" s="133" t="s">
        <v>13</v>
      </c>
      <c r="BG321" s="133" t="s">
        <v>13</v>
      </c>
      <c r="BH321" s="133" t="s">
        <v>13</v>
      </c>
      <c r="BI321" s="133" t="s">
        <v>13</v>
      </c>
      <c r="BJ321" s="328"/>
      <c r="BK321" s="328"/>
      <c r="BL321" s="133"/>
      <c r="BM321" s="133"/>
      <c r="BN321" s="133"/>
      <c r="BO321" s="133"/>
      <c r="BP321" s="133"/>
      <c r="BQ321" s="328"/>
      <c r="BR321" s="133"/>
      <c r="BS321" s="133"/>
      <c r="BT321" s="133"/>
      <c r="BU321" s="133"/>
      <c r="BV321" s="133"/>
      <c r="BW321" s="133">
        <v>-21191.48000000132</v>
      </c>
      <c r="BX321" s="133">
        <v>16789.25</v>
      </c>
    </row>
    <row r="322" spans="1:76" x14ac:dyDescent="0.25">
      <c r="A322" s="302">
        <v>303</v>
      </c>
      <c r="B322">
        <v>389</v>
      </c>
      <c r="C322" s="329" t="s">
        <v>13</v>
      </c>
      <c r="D322" s="329" t="s">
        <v>13</v>
      </c>
      <c r="E322" s="330" t="s">
        <v>460</v>
      </c>
      <c r="F322" s="133" t="s">
        <v>13</v>
      </c>
      <c r="G322" s="133" t="s">
        <v>13</v>
      </c>
      <c r="H322" s="133" t="s">
        <v>13</v>
      </c>
      <c r="I322" s="133" t="s">
        <v>13</v>
      </c>
      <c r="J322" s="133" t="s">
        <v>13</v>
      </c>
      <c r="K322" s="133" t="s">
        <v>13</v>
      </c>
      <c r="L322" s="133" t="s">
        <v>13</v>
      </c>
      <c r="M322" s="133" t="s">
        <v>13</v>
      </c>
      <c r="N322" s="133" t="s">
        <v>13</v>
      </c>
      <c r="O322" s="133" t="s">
        <v>13</v>
      </c>
      <c r="P322" s="133" t="s">
        <v>13</v>
      </c>
      <c r="Q322" s="133" t="s">
        <v>13</v>
      </c>
      <c r="R322" s="133" t="s">
        <v>13</v>
      </c>
      <c r="S322" s="133" t="s">
        <v>13</v>
      </c>
      <c r="T322" s="133" t="s">
        <v>13</v>
      </c>
      <c r="U322" s="133" t="s">
        <v>13</v>
      </c>
      <c r="V322" s="133" t="s">
        <v>13</v>
      </c>
      <c r="W322" s="133" t="s">
        <v>13</v>
      </c>
      <c r="X322" s="133" t="s">
        <v>13</v>
      </c>
      <c r="Y322" s="133" t="s">
        <v>13</v>
      </c>
      <c r="Z322" s="133" t="s">
        <v>13</v>
      </c>
      <c r="AA322" s="133" t="s">
        <v>13</v>
      </c>
      <c r="AB322" s="133" t="s">
        <v>13</v>
      </c>
      <c r="AC322" s="133" t="s">
        <v>13</v>
      </c>
      <c r="AD322" s="133" t="s">
        <v>13</v>
      </c>
      <c r="AE322" s="133" t="s">
        <v>13</v>
      </c>
      <c r="AF322" s="133" t="s">
        <v>13</v>
      </c>
      <c r="AG322" s="133" t="s">
        <v>13</v>
      </c>
      <c r="AH322" s="133" t="s">
        <v>13</v>
      </c>
      <c r="AI322" s="133" t="s">
        <v>13</v>
      </c>
      <c r="AJ322" s="133" t="s">
        <v>13</v>
      </c>
      <c r="AK322" s="133" t="s">
        <v>13</v>
      </c>
      <c r="AL322" s="133" t="s">
        <v>13</v>
      </c>
      <c r="AM322" s="133" t="s">
        <v>13</v>
      </c>
      <c r="AN322" s="133" t="s">
        <v>13</v>
      </c>
      <c r="AO322" s="133" t="s">
        <v>13</v>
      </c>
      <c r="AP322" s="133" t="s">
        <v>13</v>
      </c>
      <c r="AQ322" s="133" t="s">
        <v>13</v>
      </c>
      <c r="AR322" s="133" t="s">
        <v>13</v>
      </c>
      <c r="AS322" s="133" t="s">
        <v>13</v>
      </c>
      <c r="AT322" s="326" t="s">
        <v>13</v>
      </c>
      <c r="AU322" s="133" t="s">
        <v>13</v>
      </c>
      <c r="AV322" s="133" t="s">
        <v>13</v>
      </c>
      <c r="AW322" s="133" t="s">
        <v>13</v>
      </c>
      <c r="AX322" s="133" t="s">
        <v>13</v>
      </c>
      <c r="AY322" s="133" t="s">
        <v>13</v>
      </c>
      <c r="AZ322" s="327" t="s">
        <v>13</v>
      </c>
      <c r="BA322" s="327" t="s">
        <v>13</v>
      </c>
      <c r="BB322" s="133" t="s">
        <v>13</v>
      </c>
      <c r="BC322" s="326" t="s">
        <v>13</v>
      </c>
      <c r="BD322" s="326" t="s">
        <v>13</v>
      </c>
      <c r="BE322" s="327" t="s">
        <v>13</v>
      </c>
      <c r="BF322" s="133" t="s">
        <v>13</v>
      </c>
      <c r="BG322" s="133" t="s">
        <v>13</v>
      </c>
      <c r="BH322" s="133" t="s">
        <v>13</v>
      </c>
      <c r="BI322" s="133" t="s">
        <v>13</v>
      </c>
      <c r="BJ322" s="328"/>
      <c r="BK322" s="328"/>
      <c r="BL322" s="133"/>
      <c r="BM322" s="133"/>
      <c r="BN322" s="133"/>
      <c r="BO322" s="133"/>
      <c r="BP322" s="133"/>
      <c r="BQ322" s="328"/>
      <c r="BR322" s="133"/>
      <c r="BS322" s="133"/>
      <c r="BT322" s="133"/>
      <c r="BU322" s="133"/>
      <c r="BV322" s="133"/>
      <c r="BW322" s="133">
        <v>-8859.4000000001979</v>
      </c>
      <c r="BX322" s="133">
        <v>8180</v>
      </c>
    </row>
    <row r="323" spans="1:76" x14ac:dyDescent="0.25">
      <c r="A323" s="302">
        <v>303</v>
      </c>
      <c r="B323">
        <v>577</v>
      </c>
      <c r="C323" s="329" t="s">
        <v>13</v>
      </c>
      <c r="D323" s="329" t="s">
        <v>13</v>
      </c>
      <c r="E323" s="330" t="s">
        <v>461</v>
      </c>
      <c r="F323" s="133" t="s">
        <v>13</v>
      </c>
      <c r="G323" s="133" t="s">
        <v>13</v>
      </c>
      <c r="H323" s="133" t="s">
        <v>13</v>
      </c>
      <c r="I323" s="133" t="s">
        <v>13</v>
      </c>
      <c r="J323" s="133" t="s">
        <v>13</v>
      </c>
      <c r="K323" s="133" t="s">
        <v>13</v>
      </c>
      <c r="L323" s="133" t="s">
        <v>13</v>
      </c>
      <c r="M323" s="133" t="s">
        <v>13</v>
      </c>
      <c r="N323" s="133" t="s">
        <v>13</v>
      </c>
      <c r="O323" s="133" t="s">
        <v>13</v>
      </c>
      <c r="P323" s="133" t="s">
        <v>13</v>
      </c>
      <c r="Q323" s="133" t="s">
        <v>13</v>
      </c>
      <c r="R323" s="133" t="s">
        <v>13</v>
      </c>
      <c r="S323" s="133" t="s">
        <v>13</v>
      </c>
      <c r="T323" s="133" t="s">
        <v>13</v>
      </c>
      <c r="U323" s="133" t="s">
        <v>13</v>
      </c>
      <c r="V323" s="133" t="s">
        <v>13</v>
      </c>
      <c r="W323" s="133" t="s">
        <v>13</v>
      </c>
      <c r="X323" s="133" t="s">
        <v>13</v>
      </c>
      <c r="Y323" s="133" t="s">
        <v>13</v>
      </c>
      <c r="Z323" s="133" t="s">
        <v>13</v>
      </c>
      <c r="AA323" s="133" t="s">
        <v>13</v>
      </c>
      <c r="AB323" s="133" t="s">
        <v>13</v>
      </c>
      <c r="AC323" s="133" t="s">
        <v>13</v>
      </c>
      <c r="AD323" s="133" t="s">
        <v>13</v>
      </c>
      <c r="AE323" s="133" t="s">
        <v>13</v>
      </c>
      <c r="AF323" s="133" t="s">
        <v>13</v>
      </c>
      <c r="AG323" s="133" t="s">
        <v>13</v>
      </c>
      <c r="AH323" s="133" t="s">
        <v>13</v>
      </c>
      <c r="AI323" s="133" t="s">
        <v>13</v>
      </c>
      <c r="AJ323" s="133" t="s">
        <v>13</v>
      </c>
      <c r="AK323" s="133" t="s">
        <v>13</v>
      </c>
      <c r="AL323" s="133" t="s">
        <v>13</v>
      </c>
      <c r="AM323" s="133" t="s">
        <v>13</v>
      </c>
      <c r="AN323" s="133" t="s">
        <v>13</v>
      </c>
      <c r="AO323" s="133" t="s">
        <v>13</v>
      </c>
      <c r="AP323" s="133" t="s">
        <v>13</v>
      </c>
      <c r="AQ323" s="133" t="s">
        <v>13</v>
      </c>
      <c r="AR323" s="133" t="s">
        <v>13</v>
      </c>
      <c r="AS323" s="133" t="s">
        <v>13</v>
      </c>
      <c r="AT323" s="326" t="s">
        <v>13</v>
      </c>
      <c r="AU323" s="133" t="s">
        <v>13</v>
      </c>
      <c r="AV323" s="133" t="s">
        <v>13</v>
      </c>
      <c r="AW323" s="133" t="s">
        <v>13</v>
      </c>
      <c r="AX323" s="133" t="s">
        <v>13</v>
      </c>
      <c r="AY323" s="133" t="s">
        <v>13</v>
      </c>
      <c r="AZ323" s="327" t="s">
        <v>13</v>
      </c>
      <c r="BA323" s="327" t="s">
        <v>13</v>
      </c>
      <c r="BB323" s="133" t="s">
        <v>13</v>
      </c>
      <c r="BC323" s="326" t="s">
        <v>13</v>
      </c>
      <c r="BD323" s="326" t="s">
        <v>13</v>
      </c>
      <c r="BE323" s="327" t="s">
        <v>13</v>
      </c>
      <c r="BF323" s="133" t="s">
        <v>13</v>
      </c>
      <c r="BG323" s="133" t="s">
        <v>13</v>
      </c>
      <c r="BH323" s="133" t="s">
        <v>13</v>
      </c>
      <c r="BI323" s="133" t="s">
        <v>13</v>
      </c>
      <c r="BJ323" s="328"/>
      <c r="BK323" s="328"/>
      <c r="BL323" s="133"/>
      <c r="BM323" s="133"/>
      <c r="BN323" s="133"/>
      <c r="BO323" s="133"/>
      <c r="BP323" s="133"/>
      <c r="BQ323" s="328"/>
      <c r="BR323" s="133"/>
      <c r="BS323" s="133"/>
      <c r="BT323" s="133"/>
      <c r="BU323" s="133"/>
      <c r="BV323" s="133"/>
      <c r="BW323" s="133">
        <v>-28636.900000000227</v>
      </c>
      <c r="BX323" s="133">
        <v>876.31999999999971</v>
      </c>
    </row>
    <row r="324" spans="1:76" x14ac:dyDescent="0.25">
      <c r="A324" s="302">
        <v>303</v>
      </c>
      <c r="B324">
        <v>580</v>
      </c>
      <c r="C324" s="329" t="s">
        <v>13</v>
      </c>
      <c r="D324" s="329" t="s">
        <v>13</v>
      </c>
      <c r="E324" s="330" t="s">
        <v>462</v>
      </c>
      <c r="F324" s="133" t="s">
        <v>13</v>
      </c>
      <c r="G324" s="133" t="s">
        <v>13</v>
      </c>
      <c r="H324" s="133" t="s">
        <v>13</v>
      </c>
      <c r="I324" s="133" t="s">
        <v>13</v>
      </c>
      <c r="J324" s="133" t="s">
        <v>13</v>
      </c>
      <c r="K324" s="133" t="s">
        <v>13</v>
      </c>
      <c r="L324" s="133" t="s">
        <v>13</v>
      </c>
      <c r="M324" s="133" t="s">
        <v>13</v>
      </c>
      <c r="N324" s="133" t="s">
        <v>13</v>
      </c>
      <c r="O324" s="133" t="s">
        <v>13</v>
      </c>
      <c r="P324" s="133" t="s">
        <v>13</v>
      </c>
      <c r="Q324" s="133" t="s">
        <v>13</v>
      </c>
      <c r="R324" s="133" t="s">
        <v>13</v>
      </c>
      <c r="S324" s="133" t="s">
        <v>13</v>
      </c>
      <c r="T324" s="133" t="s">
        <v>13</v>
      </c>
      <c r="U324" s="133" t="s">
        <v>13</v>
      </c>
      <c r="V324" s="133" t="s">
        <v>13</v>
      </c>
      <c r="W324" s="133" t="s">
        <v>13</v>
      </c>
      <c r="X324" s="133" t="s">
        <v>13</v>
      </c>
      <c r="Y324" s="133" t="s">
        <v>13</v>
      </c>
      <c r="Z324" s="133" t="s">
        <v>13</v>
      </c>
      <c r="AA324" s="133" t="s">
        <v>13</v>
      </c>
      <c r="AB324" s="133" t="s">
        <v>13</v>
      </c>
      <c r="AC324" s="133" t="s">
        <v>13</v>
      </c>
      <c r="AD324" s="133" t="s">
        <v>13</v>
      </c>
      <c r="AE324" s="133" t="s">
        <v>13</v>
      </c>
      <c r="AF324" s="133" t="s">
        <v>13</v>
      </c>
      <c r="AG324" s="133" t="s">
        <v>13</v>
      </c>
      <c r="AH324" s="133" t="s">
        <v>13</v>
      </c>
      <c r="AI324" s="133" t="s">
        <v>13</v>
      </c>
      <c r="AJ324" s="133" t="s">
        <v>13</v>
      </c>
      <c r="AK324" s="133" t="s">
        <v>13</v>
      </c>
      <c r="AL324" s="133" t="s">
        <v>13</v>
      </c>
      <c r="AM324" s="133" t="s">
        <v>13</v>
      </c>
      <c r="AN324" s="133" t="s">
        <v>13</v>
      </c>
      <c r="AO324" s="133" t="s">
        <v>13</v>
      </c>
      <c r="AP324" s="133" t="s">
        <v>13</v>
      </c>
      <c r="AQ324" s="133" t="s">
        <v>13</v>
      </c>
      <c r="AR324" s="133" t="s">
        <v>13</v>
      </c>
      <c r="AS324" s="133" t="s">
        <v>13</v>
      </c>
      <c r="AT324" s="326" t="s">
        <v>13</v>
      </c>
      <c r="AU324" s="133" t="s">
        <v>13</v>
      </c>
      <c r="AV324" s="133" t="s">
        <v>13</v>
      </c>
      <c r="AW324" s="133" t="s">
        <v>13</v>
      </c>
      <c r="AX324" s="133" t="s">
        <v>13</v>
      </c>
      <c r="AY324" s="133" t="s">
        <v>13</v>
      </c>
      <c r="AZ324" s="327" t="s">
        <v>13</v>
      </c>
      <c r="BA324" s="327" t="s">
        <v>13</v>
      </c>
      <c r="BB324" s="133" t="s">
        <v>13</v>
      </c>
      <c r="BC324" s="326" t="s">
        <v>13</v>
      </c>
      <c r="BD324" s="326" t="s">
        <v>13</v>
      </c>
      <c r="BE324" s="327" t="s">
        <v>13</v>
      </c>
      <c r="BF324" s="133" t="s">
        <v>13</v>
      </c>
      <c r="BG324" s="133" t="s">
        <v>13</v>
      </c>
      <c r="BH324" s="133" t="s">
        <v>13</v>
      </c>
      <c r="BI324" s="133" t="s">
        <v>13</v>
      </c>
      <c r="BJ324" s="328"/>
      <c r="BK324" s="328"/>
      <c r="BL324" s="133"/>
      <c r="BM324" s="133"/>
      <c r="BN324" s="133"/>
      <c r="BO324" s="133"/>
      <c r="BP324" s="133"/>
      <c r="BQ324" s="328"/>
      <c r="BR324" s="133"/>
      <c r="BS324" s="133"/>
      <c r="BT324" s="133"/>
      <c r="BU324" s="133"/>
      <c r="BV324" s="133"/>
      <c r="BW324" s="133">
        <v>94824.880000000179</v>
      </c>
      <c r="BX324" s="133">
        <v>5059.3599999999997</v>
      </c>
    </row>
    <row r="325" spans="1:76" x14ac:dyDescent="0.25">
      <c r="A325" s="302">
        <v>303</v>
      </c>
      <c r="B325">
        <v>584</v>
      </c>
      <c r="C325" s="329" t="s">
        <v>13</v>
      </c>
      <c r="D325" s="329" t="s">
        <v>13</v>
      </c>
      <c r="E325" s="330" t="s">
        <v>463</v>
      </c>
      <c r="F325" s="133" t="s">
        <v>13</v>
      </c>
      <c r="G325" s="133" t="s">
        <v>13</v>
      </c>
      <c r="H325" s="133" t="s">
        <v>13</v>
      </c>
      <c r="I325" s="133" t="s">
        <v>13</v>
      </c>
      <c r="J325" s="133" t="s">
        <v>13</v>
      </c>
      <c r="K325" s="133" t="s">
        <v>13</v>
      </c>
      <c r="L325" s="133" t="s">
        <v>13</v>
      </c>
      <c r="M325" s="133" t="s">
        <v>13</v>
      </c>
      <c r="N325" s="133" t="s">
        <v>13</v>
      </c>
      <c r="O325" s="133" t="s">
        <v>13</v>
      </c>
      <c r="P325" s="133" t="s">
        <v>13</v>
      </c>
      <c r="Q325" s="133" t="s">
        <v>13</v>
      </c>
      <c r="R325" s="133" t="s">
        <v>13</v>
      </c>
      <c r="S325" s="133" t="s">
        <v>13</v>
      </c>
      <c r="T325" s="133" t="s">
        <v>13</v>
      </c>
      <c r="U325" s="133" t="s">
        <v>13</v>
      </c>
      <c r="V325" s="133" t="s">
        <v>13</v>
      </c>
      <c r="W325" s="133" t="s">
        <v>13</v>
      </c>
      <c r="X325" s="133" t="s">
        <v>13</v>
      </c>
      <c r="Y325" s="133" t="s">
        <v>13</v>
      </c>
      <c r="Z325" s="133" t="s">
        <v>13</v>
      </c>
      <c r="AA325" s="133" t="s">
        <v>13</v>
      </c>
      <c r="AB325" s="133" t="s">
        <v>13</v>
      </c>
      <c r="AC325" s="133" t="s">
        <v>13</v>
      </c>
      <c r="AD325" s="133" t="s">
        <v>13</v>
      </c>
      <c r="AE325" s="133" t="s">
        <v>13</v>
      </c>
      <c r="AF325" s="133" t="s">
        <v>13</v>
      </c>
      <c r="AG325" s="133" t="s">
        <v>13</v>
      </c>
      <c r="AH325" s="133" t="s">
        <v>13</v>
      </c>
      <c r="AI325" s="133" t="s">
        <v>13</v>
      </c>
      <c r="AJ325" s="133" t="s">
        <v>13</v>
      </c>
      <c r="AK325" s="133" t="s">
        <v>13</v>
      </c>
      <c r="AL325" s="133" t="s">
        <v>13</v>
      </c>
      <c r="AM325" s="133" t="s">
        <v>13</v>
      </c>
      <c r="AN325" s="133" t="s">
        <v>13</v>
      </c>
      <c r="AO325" s="133" t="s">
        <v>13</v>
      </c>
      <c r="AP325" s="133" t="s">
        <v>13</v>
      </c>
      <c r="AQ325" s="133" t="s">
        <v>13</v>
      </c>
      <c r="AR325" s="133" t="s">
        <v>13</v>
      </c>
      <c r="AS325" s="133" t="s">
        <v>13</v>
      </c>
      <c r="AT325" s="326" t="s">
        <v>13</v>
      </c>
      <c r="AU325" s="133" t="s">
        <v>13</v>
      </c>
      <c r="AV325" s="133" t="s">
        <v>13</v>
      </c>
      <c r="AW325" s="133" t="s">
        <v>13</v>
      </c>
      <c r="AX325" s="133" t="s">
        <v>13</v>
      </c>
      <c r="AY325" s="133" t="s">
        <v>13</v>
      </c>
      <c r="AZ325" s="327" t="s">
        <v>13</v>
      </c>
      <c r="BA325" s="327" t="s">
        <v>13</v>
      </c>
      <c r="BB325" s="133" t="s">
        <v>13</v>
      </c>
      <c r="BC325" s="326" t="s">
        <v>13</v>
      </c>
      <c r="BD325" s="326" t="s">
        <v>13</v>
      </c>
      <c r="BE325" s="327" t="s">
        <v>13</v>
      </c>
      <c r="BF325" s="133" t="s">
        <v>13</v>
      </c>
      <c r="BG325" s="133" t="s">
        <v>13</v>
      </c>
      <c r="BH325" s="133" t="s">
        <v>13</v>
      </c>
      <c r="BI325" s="133" t="s">
        <v>13</v>
      </c>
      <c r="BJ325" s="328"/>
      <c r="BK325" s="328"/>
      <c r="BL325" s="133"/>
      <c r="BM325" s="133"/>
      <c r="BN325" s="133"/>
      <c r="BO325" s="133"/>
      <c r="BP325" s="133"/>
      <c r="BQ325" s="328"/>
      <c r="BR325" s="133"/>
      <c r="BS325" s="133"/>
      <c r="BT325" s="133"/>
      <c r="BU325" s="133"/>
      <c r="BV325" s="133"/>
      <c r="BW325" s="133">
        <v>160626.34000000043</v>
      </c>
      <c r="BX325" s="133">
        <v>4333.3500000000022</v>
      </c>
    </row>
    <row r="326" spans="1:76" x14ac:dyDescent="0.25">
      <c r="A326" s="302">
        <v>303</v>
      </c>
      <c r="B326">
        <v>597</v>
      </c>
      <c r="C326" s="329" t="s">
        <v>13</v>
      </c>
      <c r="D326" s="329" t="s">
        <v>13</v>
      </c>
      <c r="E326" s="330" t="s">
        <v>464</v>
      </c>
      <c r="F326" s="133" t="s">
        <v>13</v>
      </c>
      <c r="G326" s="133" t="s">
        <v>13</v>
      </c>
      <c r="H326" s="133" t="s">
        <v>13</v>
      </c>
      <c r="I326" s="133" t="s">
        <v>13</v>
      </c>
      <c r="J326" s="133" t="s">
        <v>13</v>
      </c>
      <c r="K326" s="133" t="s">
        <v>13</v>
      </c>
      <c r="L326" s="133" t="s">
        <v>13</v>
      </c>
      <c r="M326" s="133" t="s">
        <v>13</v>
      </c>
      <c r="N326" s="133" t="s">
        <v>13</v>
      </c>
      <c r="O326" s="133" t="s">
        <v>13</v>
      </c>
      <c r="P326" s="133" t="s">
        <v>13</v>
      </c>
      <c r="Q326" s="133" t="s">
        <v>13</v>
      </c>
      <c r="R326" s="133" t="s">
        <v>13</v>
      </c>
      <c r="S326" s="133" t="s">
        <v>13</v>
      </c>
      <c r="T326" s="133" t="s">
        <v>13</v>
      </c>
      <c r="U326" s="133" t="s">
        <v>13</v>
      </c>
      <c r="V326" s="133" t="s">
        <v>13</v>
      </c>
      <c r="W326" s="133" t="s">
        <v>13</v>
      </c>
      <c r="X326" s="133" t="s">
        <v>13</v>
      </c>
      <c r="Y326" s="133" t="s">
        <v>13</v>
      </c>
      <c r="Z326" s="133" t="s">
        <v>13</v>
      </c>
      <c r="AA326" s="133" t="s">
        <v>13</v>
      </c>
      <c r="AB326" s="133" t="s">
        <v>13</v>
      </c>
      <c r="AC326" s="133" t="s">
        <v>13</v>
      </c>
      <c r="AD326" s="133" t="s">
        <v>13</v>
      </c>
      <c r="AE326" s="133" t="s">
        <v>13</v>
      </c>
      <c r="AF326" s="133" t="s">
        <v>13</v>
      </c>
      <c r="AG326" s="133" t="s">
        <v>13</v>
      </c>
      <c r="AH326" s="133" t="s">
        <v>13</v>
      </c>
      <c r="AI326" s="133" t="s">
        <v>13</v>
      </c>
      <c r="AJ326" s="133" t="s">
        <v>13</v>
      </c>
      <c r="AK326" s="133" t="s">
        <v>13</v>
      </c>
      <c r="AL326" s="133" t="s">
        <v>13</v>
      </c>
      <c r="AM326" s="133" t="s">
        <v>13</v>
      </c>
      <c r="AN326" s="133" t="s">
        <v>13</v>
      </c>
      <c r="AO326" s="133" t="s">
        <v>13</v>
      </c>
      <c r="AP326" s="133" t="s">
        <v>13</v>
      </c>
      <c r="AQ326" s="133" t="s">
        <v>13</v>
      </c>
      <c r="AR326" s="133" t="s">
        <v>13</v>
      </c>
      <c r="AS326" s="133" t="s">
        <v>13</v>
      </c>
      <c r="AT326" s="326" t="s">
        <v>13</v>
      </c>
      <c r="AU326" s="133" t="s">
        <v>13</v>
      </c>
      <c r="AV326" s="133" t="s">
        <v>13</v>
      </c>
      <c r="AW326" s="133" t="s">
        <v>13</v>
      </c>
      <c r="AX326" s="133" t="s">
        <v>13</v>
      </c>
      <c r="AY326" s="133" t="s">
        <v>13</v>
      </c>
      <c r="AZ326" s="327" t="s">
        <v>13</v>
      </c>
      <c r="BA326" s="327" t="s">
        <v>13</v>
      </c>
      <c r="BB326" s="133" t="s">
        <v>13</v>
      </c>
      <c r="BC326" s="326" t="s">
        <v>13</v>
      </c>
      <c r="BD326" s="326" t="s">
        <v>13</v>
      </c>
      <c r="BE326" s="327" t="s">
        <v>13</v>
      </c>
      <c r="BF326" s="133" t="s">
        <v>13</v>
      </c>
      <c r="BG326" s="133" t="s">
        <v>13</v>
      </c>
      <c r="BH326" s="133" t="s">
        <v>13</v>
      </c>
      <c r="BI326" s="133" t="s">
        <v>13</v>
      </c>
      <c r="BJ326" s="328"/>
      <c r="BK326" s="328"/>
      <c r="BL326" s="133"/>
      <c r="BM326" s="133"/>
      <c r="BN326" s="133"/>
      <c r="BO326" s="133"/>
      <c r="BP326" s="133"/>
      <c r="BQ326" s="328"/>
      <c r="BR326" s="133"/>
      <c r="BS326" s="133"/>
      <c r="BT326" s="133"/>
      <c r="BU326" s="133"/>
      <c r="BV326" s="133"/>
      <c r="BW326" s="133">
        <v>77445.580000000031</v>
      </c>
      <c r="BX326" s="133">
        <v>2561.9399999999987</v>
      </c>
    </row>
    <row r="327" spans="1:76" x14ac:dyDescent="0.25">
      <c r="A327" s="302">
        <v>303</v>
      </c>
      <c r="B327">
        <v>598</v>
      </c>
      <c r="C327" s="329" t="s">
        <v>13</v>
      </c>
      <c r="D327" s="329" t="s">
        <v>13</v>
      </c>
      <c r="E327" s="330" t="s">
        <v>465</v>
      </c>
      <c r="F327" s="133" t="s">
        <v>13</v>
      </c>
      <c r="G327" s="133" t="s">
        <v>13</v>
      </c>
      <c r="H327" s="133" t="s">
        <v>13</v>
      </c>
      <c r="I327" s="133" t="s">
        <v>13</v>
      </c>
      <c r="J327" s="133" t="s">
        <v>13</v>
      </c>
      <c r="K327" s="133" t="s">
        <v>13</v>
      </c>
      <c r="L327" s="133" t="s">
        <v>13</v>
      </c>
      <c r="M327" s="133" t="s">
        <v>13</v>
      </c>
      <c r="N327" s="133" t="s">
        <v>13</v>
      </c>
      <c r="O327" s="133" t="s">
        <v>13</v>
      </c>
      <c r="P327" s="133" t="s">
        <v>13</v>
      </c>
      <c r="Q327" s="133" t="s">
        <v>13</v>
      </c>
      <c r="R327" s="133" t="s">
        <v>13</v>
      </c>
      <c r="S327" s="133" t="s">
        <v>13</v>
      </c>
      <c r="T327" s="133" t="s">
        <v>13</v>
      </c>
      <c r="U327" s="133" t="s">
        <v>13</v>
      </c>
      <c r="V327" s="133" t="s">
        <v>13</v>
      </c>
      <c r="W327" s="133" t="s">
        <v>13</v>
      </c>
      <c r="X327" s="133" t="s">
        <v>13</v>
      </c>
      <c r="Y327" s="133" t="s">
        <v>13</v>
      </c>
      <c r="Z327" s="133" t="s">
        <v>13</v>
      </c>
      <c r="AA327" s="133" t="s">
        <v>13</v>
      </c>
      <c r="AB327" s="133" t="s">
        <v>13</v>
      </c>
      <c r="AC327" s="133" t="s">
        <v>13</v>
      </c>
      <c r="AD327" s="133" t="s">
        <v>13</v>
      </c>
      <c r="AE327" s="133" t="s">
        <v>13</v>
      </c>
      <c r="AF327" s="133" t="s">
        <v>13</v>
      </c>
      <c r="AG327" s="133" t="s">
        <v>13</v>
      </c>
      <c r="AH327" s="133" t="s">
        <v>13</v>
      </c>
      <c r="AI327" s="133" t="s">
        <v>13</v>
      </c>
      <c r="AJ327" s="133" t="s">
        <v>13</v>
      </c>
      <c r="AK327" s="133" t="s">
        <v>13</v>
      </c>
      <c r="AL327" s="133" t="s">
        <v>13</v>
      </c>
      <c r="AM327" s="133" t="s">
        <v>13</v>
      </c>
      <c r="AN327" s="133" t="s">
        <v>13</v>
      </c>
      <c r="AO327" s="133" t="s">
        <v>13</v>
      </c>
      <c r="AP327" s="133" t="s">
        <v>13</v>
      </c>
      <c r="AQ327" s="133" t="s">
        <v>13</v>
      </c>
      <c r="AR327" s="133" t="s">
        <v>13</v>
      </c>
      <c r="AS327" s="133" t="s">
        <v>13</v>
      </c>
      <c r="AT327" s="326" t="s">
        <v>13</v>
      </c>
      <c r="AU327" s="133" t="s">
        <v>13</v>
      </c>
      <c r="AV327" s="133" t="s">
        <v>13</v>
      </c>
      <c r="AW327" s="133" t="s">
        <v>13</v>
      </c>
      <c r="AX327" s="133" t="s">
        <v>13</v>
      </c>
      <c r="AY327" s="133" t="s">
        <v>13</v>
      </c>
      <c r="AZ327" s="327" t="s">
        <v>13</v>
      </c>
      <c r="BA327" s="327" t="s">
        <v>13</v>
      </c>
      <c r="BB327" s="133" t="s">
        <v>13</v>
      </c>
      <c r="BC327" s="326" t="s">
        <v>13</v>
      </c>
      <c r="BD327" s="326" t="s">
        <v>13</v>
      </c>
      <c r="BE327" s="327" t="s">
        <v>13</v>
      </c>
      <c r="BF327" s="133" t="s">
        <v>13</v>
      </c>
      <c r="BG327" s="133" t="s">
        <v>13</v>
      </c>
      <c r="BH327" s="133" t="s">
        <v>13</v>
      </c>
      <c r="BI327" s="133" t="s">
        <v>13</v>
      </c>
      <c r="BJ327" s="328"/>
      <c r="BK327" s="328"/>
      <c r="BL327" s="133"/>
      <c r="BM327" s="133"/>
      <c r="BN327" s="133"/>
      <c r="BO327" s="133"/>
      <c r="BP327" s="133"/>
      <c r="BQ327" s="328"/>
      <c r="BR327" s="133"/>
      <c r="BS327" s="133"/>
      <c r="BT327" s="133"/>
      <c r="BU327" s="133"/>
      <c r="BV327" s="133"/>
      <c r="BW327" s="133">
        <v>-49402.419999999809</v>
      </c>
      <c r="BX327" s="133">
        <v>4748.8500000000004</v>
      </c>
    </row>
    <row r="328" spans="1:76" x14ac:dyDescent="0.25">
      <c r="A328" s="302">
        <v>303</v>
      </c>
      <c r="B328">
        <v>266</v>
      </c>
      <c r="C328" s="329" t="s">
        <v>13</v>
      </c>
      <c r="D328" s="329" t="s">
        <v>13</v>
      </c>
      <c r="E328" s="330" t="s">
        <v>466</v>
      </c>
      <c r="F328" s="133" t="s">
        <v>13</v>
      </c>
      <c r="G328" s="133" t="s">
        <v>13</v>
      </c>
      <c r="H328" s="133" t="s">
        <v>13</v>
      </c>
      <c r="I328" s="133" t="s">
        <v>13</v>
      </c>
      <c r="J328" s="133" t="s">
        <v>13</v>
      </c>
      <c r="K328" s="133" t="s">
        <v>13</v>
      </c>
      <c r="L328" s="133" t="s">
        <v>13</v>
      </c>
      <c r="M328" s="133" t="s">
        <v>13</v>
      </c>
      <c r="N328" s="133" t="s">
        <v>13</v>
      </c>
      <c r="O328" s="133" t="s">
        <v>13</v>
      </c>
      <c r="P328" s="133" t="s">
        <v>13</v>
      </c>
      <c r="Q328" s="133" t="s">
        <v>13</v>
      </c>
      <c r="R328" s="133" t="s">
        <v>13</v>
      </c>
      <c r="S328" s="133" t="s">
        <v>13</v>
      </c>
      <c r="T328" s="133" t="s">
        <v>13</v>
      </c>
      <c r="U328" s="133" t="s">
        <v>13</v>
      </c>
      <c r="V328" s="133" t="s">
        <v>13</v>
      </c>
      <c r="W328" s="133" t="s">
        <v>13</v>
      </c>
      <c r="X328" s="133" t="s">
        <v>13</v>
      </c>
      <c r="Y328" s="133" t="s">
        <v>13</v>
      </c>
      <c r="Z328" s="133" t="s">
        <v>13</v>
      </c>
      <c r="AA328" s="133" t="s">
        <v>13</v>
      </c>
      <c r="AB328" s="133" t="s">
        <v>13</v>
      </c>
      <c r="AC328" s="133" t="s">
        <v>13</v>
      </c>
      <c r="AD328" s="133" t="s">
        <v>13</v>
      </c>
      <c r="AE328" s="133" t="s">
        <v>13</v>
      </c>
      <c r="AF328" s="133" t="s">
        <v>13</v>
      </c>
      <c r="AG328" s="133" t="s">
        <v>13</v>
      </c>
      <c r="AH328" s="133" t="s">
        <v>13</v>
      </c>
      <c r="AI328" s="133" t="s">
        <v>13</v>
      </c>
      <c r="AJ328" s="133" t="s">
        <v>13</v>
      </c>
      <c r="AK328" s="133" t="s">
        <v>13</v>
      </c>
      <c r="AL328" s="133" t="s">
        <v>13</v>
      </c>
      <c r="AM328" s="133" t="s">
        <v>13</v>
      </c>
      <c r="AN328" s="133" t="s">
        <v>13</v>
      </c>
      <c r="AO328" s="133" t="s">
        <v>13</v>
      </c>
      <c r="AP328" s="133" t="s">
        <v>13</v>
      </c>
      <c r="AQ328" s="133" t="s">
        <v>13</v>
      </c>
      <c r="AR328" s="133" t="s">
        <v>13</v>
      </c>
      <c r="AS328" s="133" t="s">
        <v>13</v>
      </c>
      <c r="AT328" s="326" t="s">
        <v>13</v>
      </c>
      <c r="AU328" s="133" t="s">
        <v>13</v>
      </c>
      <c r="AV328" s="133" t="s">
        <v>13</v>
      </c>
      <c r="AW328" s="133" t="s">
        <v>13</v>
      </c>
      <c r="AX328" s="133" t="s">
        <v>13</v>
      </c>
      <c r="AY328" s="133" t="s">
        <v>13</v>
      </c>
      <c r="AZ328" s="327" t="s">
        <v>13</v>
      </c>
      <c r="BA328" s="327" t="s">
        <v>13</v>
      </c>
      <c r="BB328" s="133" t="s">
        <v>13</v>
      </c>
      <c r="BC328" s="326" t="s">
        <v>13</v>
      </c>
      <c r="BD328" s="326" t="s">
        <v>13</v>
      </c>
      <c r="BE328" s="327" t="s">
        <v>13</v>
      </c>
      <c r="BF328" s="133" t="s">
        <v>13</v>
      </c>
      <c r="BG328" s="133" t="s">
        <v>13</v>
      </c>
      <c r="BH328" s="133" t="s">
        <v>13</v>
      </c>
      <c r="BI328" s="133" t="s">
        <v>13</v>
      </c>
      <c r="BJ328" s="328"/>
      <c r="BK328" s="328"/>
      <c r="BL328" s="133"/>
      <c r="BM328" s="133"/>
      <c r="BN328" s="133"/>
      <c r="BO328" s="133"/>
      <c r="BP328" s="133"/>
      <c r="BQ328" s="328"/>
      <c r="BR328" s="133"/>
      <c r="BS328" s="133"/>
      <c r="BT328" s="133"/>
      <c r="BU328" s="133"/>
      <c r="BV328" s="133"/>
      <c r="BW328" s="133">
        <v>58449.03999999963</v>
      </c>
      <c r="BX328" s="133">
        <v>21719.549999999996</v>
      </c>
    </row>
    <row r="329" spans="1:76" x14ac:dyDescent="0.25">
      <c r="A329" s="302">
        <v>303</v>
      </c>
      <c r="B329" s="302">
        <v>0</v>
      </c>
      <c r="C329" s="324" t="s">
        <v>13</v>
      </c>
      <c r="D329" s="324" t="s">
        <v>13</v>
      </c>
      <c r="E329" s="325" t="s">
        <v>13</v>
      </c>
      <c r="F329" s="133" t="s">
        <v>13</v>
      </c>
      <c r="G329" s="133" t="s">
        <v>13</v>
      </c>
      <c r="H329" s="133" t="s">
        <v>13</v>
      </c>
      <c r="I329" s="133" t="s">
        <v>13</v>
      </c>
      <c r="J329" s="133" t="s">
        <v>13</v>
      </c>
      <c r="K329" s="133" t="s">
        <v>13</v>
      </c>
      <c r="L329" s="133" t="s">
        <v>13</v>
      </c>
      <c r="M329" s="133" t="s">
        <v>13</v>
      </c>
      <c r="N329" s="133" t="s">
        <v>13</v>
      </c>
      <c r="O329" s="133" t="s">
        <v>13</v>
      </c>
      <c r="P329" s="133" t="s">
        <v>13</v>
      </c>
      <c r="Q329" s="133" t="s">
        <v>13</v>
      </c>
      <c r="R329" s="133" t="s">
        <v>13</v>
      </c>
      <c r="S329" s="133" t="s">
        <v>13</v>
      </c>
      <c r="T329" s="133" t="s">
        <v>13</v>
      </c>
      <c r="U329" s="133" t="s">
        <v>13</v>
      </c>
      <c r="V329" s="133" t="s">
        <v>13</v>
      </c>
      <c r="W329" s="133" t="s">
        <v>13</v>
      </c>
      <c r="X329" s="133" t="s">
        <v>13</v>
      </c>
      <c r="Y329" s="133" t="s">
        <v>13</v>
      </c>
      <c r="Z329" s="133" t="s">
        <v>13</v>
      </c>
      <c r="AA329" s="133" t="s">
        <v>13</v>
      </c>
      <c r="AB329" s="133" t="s">
        <v>13</v>
      </c>
      <c r="AC329" s="133" t="s">
        <v>13</v>
      </c>
      <c r="AD329" s="133" t="s">
        <v>13</v>
      </c>
      <c r="AE329" s="133" t="s">
        <v>13</v>
      </c>
      <c r="AF329" s="133" t="s">
        <v>13</v>
      </c>
      <c r="AG329" s="133" t="s">
        <v>13</v>
      </c>
      <c r="AH329" s="133" t="s">
        <v>13</v>
      </c>
      <c r="AI329" s="133" t="s">
        <v>13</v>
      </c>
      <c r="AJ329" s="133" t="s">
        <v>13</v>
      </c>
      <c r="AK329" s="133" t="s">
        <v>13</v>
      </c>
      <c r="AL329" s="133" t="s">
        <v>13</v>
      </c>
      <c r="AM329" s="133" t="s">
        <v>13</v>
      </c>
      <c r="AN329" s="133" t="s">
        <v>13</v>
      </c>
      <c r="AO329" s="133">
        <v>0</v>
      </c>
      <c r="AP329" s="133">
        <v>0</v>
      </c>
      <c r="AQ329" s="133">
        <v>0</v>
      </c>
      <c r="AR329" s="133">
        <v>0</v>
      </c>
      <c r="AS329" s="133">
        <v>0</v>
      </c>
      <c r="AT329" s="133">
        <v>0</v>
      </c>
      <c r="AU329" s="133">
        <v>0</v>
      </c>
      <c r="AV329" s="133">
        <v>0</v>
      </c>
      <c r="AW329" s="133">
        <v>0</v>
      </c>
      <c r="AX329" s="133">
        <v>0</v>
      </c>
      <c r="AY329" s="133">
        <v>0</v>
      </c>
      <c r="AZ329" s="327">
        <v>0</v>
      </c>
      <c r="BA329" s="327">
        <v>0</v>
      </c>
      <c r="BB329" s="133">
        <v>0</v>
      </c>
      <c r="BC329" s="133">
        <v>0</v>
      </c>
      <c r="BD329" s="133">
        <v>0</v>
      </c>
      <c r="BE329" s="327">
        <v>0</v>
      </c>
      <c r="BF329" s="133">
        <v>0</v>
      </c>
      <c r="BG329" s="133">
        <v>0</v>
      </c>
      <c r="BH329" s="133">
        <v>0</v>
      </c>
      <c r="BI329" s="133">
        <v>0</v>
      </c>
      <c r="BJ329" s="328"/>
      <c r="BK329" s="328"/>
      <c r="BL329" s="133"/>
      <c r="BM329" s="133"/>
      <c r="BN329" s="133"/>
      <c r="BO329" s="133"/>
      <c r="BP329" s="133"/>
      <c r="BQ329" s="328"/>
      <c r="BR329" s="133"/>
      <c r="BS329" s="133"/>
      <c r="BT329" s="133"/>
      <c r="BU329" s="133"/>
      <c r="BV329" s="133"/>
      <c r="BW329" s="133">
        <v>0</v>
      </c>
      <c r="BX329" s="133">
        <v>0</v>
      </c>
    </row>
    <row r="330" spans="1:76" x14ac:dyDescent="0.25">
      <c r="A330" s="302">
        <v>303</v>
      </c>
      <c r="C330" s="324" t="s">
        <v>13</v>
      </c>
      <c r="D330" s="324" t="s">
        <v>13</v>
      </c>
      <c r="E330" s="325" t="s">
        <v>13</v>
      </c>
      <c r="F330" s="133" t="s">
        <v>13</v>
      </c>
      <c r="G330" s="133" t="s">
        <v>13</v>
      </c>
      <c r="H330" s="133" t="s">
        <v>13</v>
      </c>
      <c r="I330" s="133" t="s">
        <v>13</v>
      </c>
      <c r="J330" s="133" t="s">
        <v>13</v>
      </c>
      <c r="K330" s="133" t="s">
        <v>13</v>
      </c>
      <c r="L330" s="133" t="s">
        <v>13</v>
      </c>
      <c r="M330" s="133" t="s">
        <v>13</v>
      </c>
      <c r="N330" s="133" t="s">
        <v>13</v>
      </c>
      <c r="O330" s="133" t="s">
        <v>13</v>
      </c>
      <c r="P330" s="133" t="s">
        <v>13</v>
      </c>
      <c r="Q330" s="133" t="s">
        <v>13</v>
      </c>
      <c r="R330" s="133" t="s">
        <v>13</v>
      </c>
      <c r="S330" s="133" t="s">
        <v>13</v>
      </c>
      <c r="T330" s="133" t="s">
        <v>13</v>
      </c>
      <c r="U330" s="133" t="s">
        <v>13</v>
      </c>
      <c r="V330" s="133" t="s">
        <v>13</v>
      </c>
      <c r="W330" s="133" t="s">
        <v>13</v>
      </c>
      <c r="X330" s="133" t="s">
        <v>13</v>
      </c>
      <c r="Y330" s="133" t="s">
        <v>13</v>
      </c>
      <c r="Z330" s="133" t="s">
        <v>13</v>
      </c>
      <c r="AA330" s="133" t="s">
        <v>13</v>
      </c>
      <c r="AB330" s="133" t="s">
        <v>13</v>
      </c>
      <c r="AC330" s="133" t="s">
        <v>13</v>
      </c>
      <c r="AD330" s="133" t="s">
        <v>13</v>
      </c>
      <c r="AE330" s="133" t="s">
        <v>13</v>
      </c>
      <c r="AF330" s="133" t="s">
        <v>13</v>
      </c>
      <c r="AG330" s="133" t="s">
        <v>13</v>
      </c>
      <c r="AH330" s="133" t="s">
        <v>13</v>
      </c>
      <c r="AI330" s="133" t="s">
        <v>13</v>
      </c>
      <c r="AJ330" s="133" t="s">
        <v>13</v>
      </c>
      <c r="AK330" s="133" t="s">
        <v>13</v>
      </c>
      <c r="AL330" s="133" t="s">
        <v>13</v>
      </c>
      <c r="AM330" s="133" t="s">
        <v>13</v>
      </c>
      <c r="AN330" s="133" t="s">
        <v>13</v>
      </c>
      <c r="AO330" s="133" t="s">
        <v>13</v>
      </c>
      <c r="AP330" s="133" t="s">
        <v>13</v>
      </c>
      <c r="AQ330" s="133" t="s">
        <v>13</v>
      </c>
      <c r="AR330" s="133" t="s">
        <v>13</v>
      </c>
      <c r="AS330" s="133" t="s">
        <v>13</v>
      </c>
      <c r="AT330" s="326" t="s">
        <v>13</v>
      </c>
      <c r="AU330" s="133" t="s">
        <v>13</v>
      </c>
      <c r="AV330" s="133" t="s">
        <v>13</v>
      </c>
      <c r="AW330" s="133" t="s">
        <v>13</v>
      </c>
      <c r="AX330" s="133" t="s">
        <v>13</v>
      </c>
      <c r="AY330" s="133" t="s">
        <v>13</v>
      </c>
      <c r="AZ330" s="327" t="s">
        <v>13</v>
      </c>
      <c r="BA330" s="327" t="s">
        <v>13</v>
      </c>
      <c r="BB330" s="133" t="s">
        <v>13</v>
      </c>
      <c r="BC330" s="326" t="s">
        <v>13</v>
      </c>
      <c r="BD330" s="326" t="s">
        <v>13</v>
      </c>
      <c r="BE330" s="327" t="s">
        <v>13</v>
      </c>
      <c r="BF330" s="133" t="s">
        <v>13</v>
      </c>
      <c r="BG330" s="133" t="s">
        <v>13</v>
      </c>
      <c r="BH330" s="133" t="s">
        <v>13</v>
      </c>
      <c r="BI330" s="133" t="s">
        <v>13</v>
      </c>
      <c r="BJ330" s="328"/>
      <c r="BK330" s="328"/>
      <c r="BL330" s="133"/>
      <c r="BM330" s="133"/>
      <c r="BN330" s="133"/>
      <c r="BO330" s="133"/>
      <c r="BP330" s="133"/>
      <c r="BQ330" s="328"/>
      <c r="BR330" s="133"/>
      <c r="BS330" s="133"/>
      <c r="BT330" s="133"/>
      <c r="BU330" s="133"/>
      <c r="BV330" s="133"/>
      <c r="BW330" s="133"/>
      <c r="BX330" s="133"/>
    </row>
    <row r="331" spans="1:76" x14ac:dyDescent="0.25">
      <c r="A331" s="302">
        <v>303</v>
      </c>
      <c r="C331" s="324" t="s">
        <v>13</v>
      </c>
      <c r="D331" s="324" t="s">
        <v>13</v>
      </c>
      <c r="E331" s="325" t="s">
        <v>13</v>
      </c>
      <c r="F331" s="133" t="s">
        <v>13</v>
      </c>
      <c r="G331" s="133" t="s">
        <v>13</v>
      </c>
      <c r="H331" s="133" t="s">
        <v>13</v>
      </c>
      <c r="I331" s="133" t="s">
        <v>13</v>
      </c>
      <c r="J331" s="133" t="s">
        <v>13</v>
      </c>
      <c r="K331" s="133" t="s">
        <v>13</v>
      </c>
      <c r="L331" s="133" t="s">
        <v>13</v>
      </c>
      <c r="M331" s="133" t="s">
        <v>13</v>
      </c>
      <c r="N331" s="133" t="s">
        <v>13</v>
      </c>
      <c r="O331" s="133" t="s">
        <v>13</v>
      </c>
      <c r="P331" s="133" t="s">
        <v>13</v>
      </c>
      <c r="Q331" s="133" t="s">
        <v>13</v>
      </c>
      <c r="R331" s="133" t="s">
        <v>13</v>
      </c>
      <c r="S331" s="133" t="s">
        <v>13</v>
      </c>
      <c r="T331" s="133" t="s">
        <v>13</v>
      </c>
      <c r="U331" s="133" t="s">
        <v>13</v>
      </c>
      <c r="V331" s="133" t="s">
        <v>13</v>
      </c>
      <c r="W331" s="133" t="s">
        <v>13</v>
      </c>
      <c r="X331" s="133" t="s">
        <v>13</v>
      </c>
      <c r="Y331" s="133" t="s">
        <v>13</v>
      </c>
      <c r="Z331" s="133" t="s">
        <v>13</v>
      </c>
      <c r="AA331" s="133" t="s">
        <v>13</v>
      </c>
      <c r="AB331" s="133" t="s">
        <v>13</v>
      </c>
      <c r="AC331" s="133" t="s">
        <v>13</v>
      </c>
      <c r="AD331" s="133" t="s">
        <v>13</v>
      </c>
      <c r="AE331" s="133" t="s">
        <v>13</v>
      </c>
      <c r="AF331" s="133" t="s">
        <v>13</v>
      </c>
      <c r="AG331" s="133" t="s">
        <v>13</v>
      </c>
      <c r="AH331" s="133" t="s">
        <v>13</v>
      </c>
      <c r="AI331" s="133" t="s">
        <v>13</v>
      </c>
      <c r="AJ331" s="133" t="s">
        <v>13</v>
      </c>
      <c r="AK331" s="133" t="s">
        <v>13</v>
      </c>
      <c r="AL331" s="133" t="s">
        <v>13</v>
      </c>
      <c r="AM331" s="133" t="s">
        <v>13</v>
      </c>
      <c r="AN331" s="133" t="s">
        <v>13</v>
      </c>
      <c r="AO331" s="133" t="s">
        <v>13</v>
      </c>
      <c r="AP331" s="133" t="s">
        <v>13</v>
      </c>
      <c r="AQ331" s="133" t="s">
        <v>13</v>
      </c>
      <c r="AR331" s="133" t="s">
        <v>13</v>
      </c>
      <c r="AS331" s="133" t="s">
        <v>13</v>
      </c>
      <c r="AT331" s="326" t="s">
        <v>13</v>
      </c>
      <c r="AU331" s="133" t="s">
        <v>13</v>
      </c>
      <c r="AV331" s="133" t="s">
        <v>13</v>
      </c>
      <c r="AW331" s="133" t="s">
        <v>13</v>
      </c>
      <c r="AX331" s="133" t="s">
        <v>13</v>
      </c>
      <c r="AY331" s="133" t="s">
        <v>13</v>
      </c>
      <c r="AZ331" s="327" t="s">
        <v>13</v>
      </c>
      <c r="BA331" s="327" t="s">
        <v>13</v>
      </c>
      <c r="BB331" s="133" t="s">
        <v>13</v>
      </c>
      <c r="BC331" s="326" t="s">
        <v>13</v>
      </c>
      <c r="BD331" s="326" t="s">
        <v>13</v>
      </c>
      <c r="BE331" s="327" t="s">
        <v>13</v>
      </c>
      <c r="BF331" s="133" t="s">
        <v>13</v>
      </c>
      <c r="BG331" s="133" t="s">
        <v>13</v>
      </c>
      <c r="BH331" s="133" t="s">
        <v>13</v>
      </c>
      <c r="BI331" s="133" t="s">
        <v>13</v>
      </c>
      <c r="BJ331" s="328"/>
      <c r="BK331" s="328"/>
      <c r="BL331" s="133"/>
      <c r="BM331" s="133"/>
      <c r="BN331" s="133"/>
      <c r="BO331" s="133"/>
      <c r="BP331" s="133"/>
      <c r="BQ331" s="328"/>
      <c r="BR331" s="133"/>
      <c r="BS331" s="133"/>
      <c r="BT331" s="133"/>
      <c r="BU331" s="133"/>
      <c r="BV331" s="133"/>
      <c r="BW331" s="133"/>
      <c r="BX331" s="133"/>
    </row>
    <row r="332" spans="1:76" x14ac:dyDescent="0.25">
      <c r="A332" s="302">
        <v>303</v>
      </c>
      <c r="C332" s="324" t="s">
        <v>13</v>
      </c>
      <c r="D332" s="324" t="s">
        <v>13</v>
      </c>
      <c r="E332" s="325" t="s">
        <v>13</v>
      </c>
      <c r="F332" s="133" t="s">
        <v>13</v>
      </c>
      <c r="G332" s="133" t="s">
        <v>13</v>
      </c>
      <c r="H332" s="133" t="s">
        <v>13</v>
      </c>
      <c r="I332" s="133" t="s">
        <v>13</v>
      </c>
      <c r="J332" s="133" t="s">
        <v>13</v>
      </c>
      <c r="K332" s="133" t="s">
        <v>13</v>
      </c>
      <c r="L332" s="133" t="s">
        <v>13</v>
      </c>
      <c r="M332" s="133" t="s">
        <v>13</v>
      </c>
      <c r="N332" s="133" t="s">
        <v>13</v>
      </c>
      <c r="O332" s="133" t="s">
        <v>13</v>
      </c>
      <c r="P332" s="133" t="s">
        <v>13</v>
      </c>
      <c r="Q332" s="133" t="s">
        <v>13</v>
      </c>
      <c r="R332" s="133" t="s">
        <v>13</v>
      </c>
      <c r="S332" s="133" t="s">
        <v>13</v>
      </c>
      <c r="T332" s="133" t="s">
        <v>13</v>
      </c>
      <c r="U332" s="133" t="s">
        <v>13</v>
      </c>
      <c r="V332" s="133" t="s">
        <v>13</v>
      </c>
      <c r="W332" s="133" t="s">
        <v>13</v>
      </c>
      <c r="X332" s="133" t="s">
        <v>13</v>
      </c>
      <c r="Y332" s="133" t="s">
        <v>13</v>
      </c>
      <c r="Z332" s="133" t="s">
        <v>13</v>
      </c>
      <c r="AA332" s="133" t="s">
        <v>13</v>
      </c>
      <c r="AB332" s="133" t="s">
        <v>13</v>
      </c>
      <c r="AC332" s="133" t="s">
        <v>13</v>
      </c>
      <c r="AD332" s="133" t="s">
        <v>13</v>
      </c>
      <c r="AE332" s="133" t="s">
        <v>13</v>
      </c>
      <c r="AF332" s="133" t="s">
        <v>13</v>
      </c>
      <c r="AG332" s="133" t="s">
        <v>13</v>
      </c>
      <c r="AH332" s="133" t="s">
        <v>13</v>
      </c>
      <c r="AI332" s="133" t="s">
        <v>13</v>
      </c>
      <c r="AJ332" s="133" t="s">
        <v>13</v>
      </c>
      <c r="AK332" s="133" t="s">
        <v>13</v>
      </c>
      <c r="AL332" s="133" t="s">
        <v>13</v>
      </c>
      <c r="AM332" s="133" t="s">
        <v>13</v>
      </c>
      <c r="AN332" s="133" t="s">
        <v>13</v>
      </c>
      <c r="AO332" s="133" t="s">
        <v>13</v>
      </c>
      <c r="AP332" s="133" t="s">
        <v>13</v>
      </c>
      <c r="AQ332" s="133" t="s">
        <v>13</v>
      </c>
      <c r="AR332" s="133" t="s">
        <v>13</v>
      </c>
      <c r="AS332" s="133" t="s">
        <v>13</v>
      </c>
      <c r="AT332" s="326" t="s">
        <v>13</v>
      </c>
      <c r="AU332" s="133" t="s">
        <v>13</v>
      </c>
      <c r="AV332" s="133" t="s">
        <v>13</v>
      </c>
      <c r="AW332" s="133" t="s">
        <v>13</v>
      </c>
      <c r="AX332" s="133" t="s">
        <v>13</v>
      </c>
      <c r="AY332" s="133" t="s">
        <v>13</v>
      </c>
      <c r="AZ332" s="327" t="s">
        <v>13</v>
      </c>
      <c r="BA332" s="327" t="s">
        <v>13</v>
      </c>
      <c r="BB332" s="133" t="s">
        <v>13</v>
      </c>
      <c r="BC332" s="326" t="s">
        <v>13</v>
      </c>
      <c r="BD332" s="326" t="s">
        <v>13</v>
      </c>
      <c r="BE332" s="327" t="s">
        <v>13</v>
      </c>
      <c r="BF332" s="133" t="s">
        <v>13</v>
      </c>
      <c r="BG332" s="133" t="s">
        <v>13</v>
      </c>
      <c r="BH332" s="133" t="s">
        <v>13</v>
      </c>
      <c r="BI332" s="133" t="s">
        <v>13</v>
      </c>
      <c r="BJ332" s="328"/>
      <c r="BK332" s="328"/>
      <c r="BL332" s="133"/>
      <c r="BM332" s="133"/>
      <c r="BN332" s="133"/>
      <c r="BO332" s="133"/>
      <c r="BP332" s="133"/>
      <c r="BQ332" s="328"/>
      <c r="BR332" s="133"/>
      <c r="BS332" s="133"/>
      <c r="BT332" s="133"/>
      <c r="BU332" s="133"/>
      <c r="BV332" s="133"/>
      <c r="BW332" s="133"/>
      <c r="BX332" s="133"/>
    </row>
    <row r="333" spans="1:76" x14ac:dyDescent="0.25">
      <c r="A333" s="302">
        <v>303</v>
      </c>
      <c r="C333" s="324" t="s">
        <v>13</v>
      </c>
      <c r="D333" s="324" t="s">
        <v>13</v>
      </c>
      <c r="E333" s="325" t="s">
        <v>13</v>
      </c>
      <c r="F333" s="133" t="s">
        <v>13</v>
      </c>
      <c r="G333" s="133" t="s">
        <v>13</v>
      </c>
      <c r="H333" s="133" t="s">
        <v>13</v>
      </c>
      <c r="I333" s="133" t="s">
        <v>13</v>
      </c>
      <c r="J333" s="133" t="s">
        <v>13</v>
      </c>
      <c r="K333" s="133" t="s">
        <v>13</v>
      </c>
      <c r="L333" s="133" t="s">
        <v>13</v>
      </c>
      <c r="M333" s="133" t="s">
        <v>13</v>
      </c>
      <c r="N333" s="133" t="s">
        <v>13</v>
      </c>
      <c r="O333" s="133" t="s">
        <v>13</v>
      </c>
      <c r="P333" s="133" t="s">
        <v>13</v>
      </c>
      <c r="Q333" s="133" t="s">
        <v>13</v>
      </c>
      <c r="R333" s="133" t="s">
        <v>13</v>
      </c>
      <c r="S333" s="133" t="s">
        <v>13</v>
      </c>
      <c r="T333" s="133" t="s">
        <v>13</v>
      </c>
      <c r="U333" s="133" t="s">
        <v>13</v>
      </c>
      <c r="V333" s="133" t="s">
        <v>13</v>
      </c>
      <c r="W333" s="133" t="s">
        <v>13</v>
      </c>
      <c r="X333" s="133" t="s">
        <v>13</v>
      </c>
      <c r="Y333" s="133" t="s">
        <v>13</v>
      </c>
      <c r="Z333" s="133" t="s">
        <v>13</v>
      </c>
      <c r="AA333" s="133" t="s">
        <v>13</v>
      </c>
      <c r="AB333" s="133" t="s">
        <v>13</v>
      </c>
      <c r="AC333" s="133" t="s">
        <v>13</v>
      </c>
      <c r="AD333" s="133" t="s">
        <v>13</v>
      </c>
      <c r="AE333" s="133" t="s">
        <v>13</v>
      </c>
      <c r="AF333" s="133" t="s">
        <v>13</v>
      </c>
      <c r="AG333" s="133" t="s">
        <v>13</v>
      </c>
      <c r="AH333" s="133" t="s">
        <v>13</v>
      </c>
      <c r="AI333" s="133" t="s">
        <v>13</v>
      </c>
      <c r="AJ333" s="133" t="s">
        <v>13</v>
      </c>
      <c r="AK333" s="133" t="s">
        <v>13</v>
      </c>
      <c r="AL333" s="133" t="s">
        <v>13</v>
      </c>
      <c r="AM333" s="133" t="s">
        <v>13</v>
      </c>
      <c r="AN333" s="133" t="s">
        <v>13</v>
      </c>
      <c r="AO333" s="133" t="s">
        <v>13</v>
      </c>
      <c r="AP333" s="133" t="s">
        <v>13</v>
      </c>
      <c r="AQ333" s="133" t="s">
        <v>13</v>
      </c>
      <c r="AR333" s="133" t="s">
        <v>13</v>
      </c>
      <c r="AS333" s="133" t="s">
        <v>13</v>
      </c>
      <c r="AT333" s="326" t="s">
        <v>13</v>
      </c>
      <c r="AU333" s="133" t="s">
        <v>13</v>
      </c>
      <c r="AV333" s="133" t="s">
        <v>13</v>
      </c>
      <c r="AW333" s="133" t="s">
        <v>13</v>
      </c>
      <c r="AX333" s="133" t="s">
        <v>13</v>
      </c>
      <c r="AY333" s="133" t="s">
        <v>13</v>
      </c>
      <c r="AZ333" s="327" t="s">
        <v>13</v>
      </c>
      <c r="BA333" s="327" t="s">
        <v>13</v>
      </c>
      <c r="BB333" s="133" t="s">
        <v>13</v>
      </c>
      <c r="BC333" s="326" t="s">
        <v>13</v>
      </c>
      <c r="BD333" s="326" t="s">
        <v>13</v>
      </c>
      <c r="BE333" s="327" t="s">
        <v>13</v>
      </c>
      <c r="BF333" s="133" t="s">
        <v>13</v>
      </c>
      <c r="BG333" s="133" t="s">
        <v>13</v>
      </c>
      <c r="BH333" s="133" t="s">
        <v>13</v>
      </c>
      <c r="BI333" s="133" t="s">
        <v>13</v>
      </c>
      <c r="BJ333" s="328"/>
      <c r="BK333" s="328"/>
      <c r="BL333" s="133"/>
      <c r="BM333" s="133"/>
      <c r="BN333" s="133"/>
      <c r="BO333" s="133"/>
      <c r="BP333" s="133"/>
      <c r="BQ333" s="328"/>
      <c r="BR333" s="133"/>
      <c r="BS333" s="133"/>
      <c r="BT333" s="133"/>
      <c r="BU333" s="133"/>
      <c r="BV333" s="133"/>
      <c r="BW333" s="133"/>
      <c r="BX333" s="133"/>
    </row>
    <row r="334" spans="1:76" x14ac:dyDescent="0.25">
      <c r="A334" s="302">
        <v>303</v>
      </c>
      <c r="C334" s="324" t="s">
        <v>13</v>
      </c>
      <c r="D334" s="324" t="s">
        <v>13</v>
      </c>
      <c r="E334" s="325" t="s">
        <v>13</v>
      </c>
      <c r="F334" s="133" t="s">
        <v>13</v>
      </c>
      <c r="G334" s="133" t="s">
        <v>13</v>
      </c>
      <c r="H334" s="133" t="s">
        <v>13</v>
      </c>
      <c r="I334" s="133" t="s">
        <v>13</v>
      </c>
      <c r="J334" s="133" t="s">
        <v>13</v>
      </c>
      <c r="K334" s="133" t="s">
        <v>13</v>
      </c>
      <c r="L334" s="133" t="s">
        <v>13</v>
      </c>
      <c r="M334" s="133" t="s">
        <v>13</v>
      </c>
      <c r="N334" s="133" t="s">
        <v>13</v>
      </c>
      <c r="O334" s="133" t="s">
        <v>13</v>
      </c>
      <c r="P334" s="133" t="s">
        <v>13</v>
      </c>
      <c r="Q334" s="133" t="s">
        <v>13</v>
      </c>
      <c r="R334" s="133" t="s">
        <v>13</v>
      </c>
      <c r="S334" s="133" t="s">
        <v>13</v>
      </c>
      <c r="T334" s="133" t="s">
        <v>13</v>
      </c>
      <c r="U334" s="133" t="s">
        <v>13</v>
      </c>
      <c r="V334" s="133" t="s">
        <v>13</v>
      </c>
      <c r="W334" s="133" t="s">
        <v>13</v>
      </c>
      <c r="X334" s="133" t="s">
        <v>13</v>
      </c>
      <c r="Y334" s="133" t="s">
        <v>13</v>
      </c>
      <c r="Z334" s="133" t="s">
        <v>13</v>
      </c>
      <c r="AA334" s="133" t="s">
        <v>13</v>
      </c>
      <c r="AB334" s="133" t="s">
        <v>13</v>
      </c>
      <c r="AC334" s="133" t="s">
        <v>13</v>
      </c>
      <c r="AD334" s="133" t="s">
        <v>13</v>
      </c>
      <c r="AE334" s="133" t="s">
        <v>13</v>
      </c>
      <c r="AF334" s="133" t="s">
        <v>13</v>
      </c>
      <c r="AG334" s="133" t="s">
        <v>13</v>
      </c>
      <c r="AH334" s="133" t="s">
        <v>13</v>
      </c>
      <c r="AI334" s="133" t="s">
        <v>13</v>
      </c>
      <c r="AJ334" s="133" t="s">
        <v>13</v>
      </c>
      <c r="AK334" s="133" t="s">
        <v>13</v>
      </c>
      <c r="AL334" s="133" t="s">
        <v>13</v>
      </c>
      <c r="AM334" s="133" t="s">
        <v>13</v>
      </c>
      <c r="AN334" s="133" t="s">
        <v>13</v>
      </c>
      <c r="AO334" s="133" t="s">
        <v>13</v>
      </c>
      <c r="AP334" s="133" t="s">
        <v>13</v>
      </c>
      <c r="AQ334" s="133" t="s">
        <v>13</v>
      </c>
      <c r="AR334" s="133" t="s">
        <v>13</v>
      </c>
      <c r="AS334" s="133" t="s">
        <v>13</v>
      </c>
      <c r="AT334" s="326" t="s">
        <v>13</v>
      </c>
      <c r="AU334" s="133" t="s">
        <v>13</v>
      </c>
      <c r="AV334" s="133" t="s">
        <v>13</v>
      </c>
      <c r="AW334" s="133" t="s">
        <v>13</v>
      </c>
      <c r="AX334" s="133" t="s">
        <v>13</v>
      </c>
      <c r="AY334" s="133" t="s">
        <v>13</v>
      </c>
      <c r="AZ334" s="327" t="s">
        <v>13</v>
      </c>
      <c r="BA334" s="327" t="s">
        <v>13</v>
      </c>
      <c r="BB334" s="133" t="s">
        <v>13</v>
      </c>
      <c r="BC334" s="326" t="s">
        <v>13</v>
      </c>
      <c r="BD334" s="326" t="s">
        <v>13</v>
      </c>
      <c r="BE334" s="327" t="s">
        <v>13</v>
      </c>
      <c r="BF334" s="133" t="s">
        <v>13</v>
      </c>
      <c r="BG334" s="133" t="s">
        <v>13</v>
      </c>
      <c r="BH334" s="133" t="s">
        <v>13</v>
      </c>
      <c r="BI334" s="133" t="s">
        <v>13</v>
      </c>
      <c r="BJ334" s="328"/>
      <c r="BK334" s="328"/>
      <c r="BL334" s="133"/>
      <c r="BM334" s="133"/>
      <c r="BN334" s="133"/>
      <c r="BO334" s="133"/>
      <c r="BP334" s="133"/>
      <c r="BQ334" s="328"/>
      <c r="BR334" s="133"/>
      <c r="BS334" s="133"/>
      <c r="BT334" s="133"/>
      <c r="BU334" s="133"/>
      <c r="BV334" s="133"/>
      <c r="BW334" s="133"/>
      <c r="BX334" s="133"/>
    </row>
    <row r="335" spans="1:76" x14ac:dyDescent="0.25">
      <c r="A335" s="302">
        <v>303</v>
      </c>
      <c r="C335" s="324" t="s">
        <v>13</v>
      </c>
      <c r="D335" s="324" t="s">
        <v>13</v>
      </c>
      <c r="E335" s="325" t="s">
        <v>13</v>
      </c>
      <c r="F335" s="133" t="s">
        <v>13</v>
      </c>
      <c r="G335" s="133" t="s">
        <v>13</v>
      </c>
      <c r="H335" s="133" t="s">
        <v>13</v>
      </c>
      <c r="I335" s="133" t="s">
        <v>13</v>
      </c>
      <c r="J335" s="133" t="s">
        <v>13</v>
      </c>
      <c r="K335" s="133" t="s">
        <v>13</v>
      </c>
      <c r="L335" s="133" t="s">
        <v>13</v>
      </c>
      <c r="M335" s="133" t="s">
        <v>13</v>
      </c>
      <c r="N335" s="133" t="s">
        <v>13</v>
      </c>
      <c r="O335" s="133" t="s">
        <v>13</v>
      </c>
      <c r="P335" s="133" t="s">
        <v>13</v>
      </c>
      <c r="Q335" s="133" t="s">
        <v>13</v>
      </c>
      <c r="R335" s="133" t="s">
        <v>13</v>
      </c>
      <c r="S335" s="133" t="s">
        <v>13</v>
      </c>
      <c r="T335" s="133" t="s">
        <v>13</v>
      </c>
      <c r="U335" s="133" t="s">
        <v>13</v>
      </c>
      <c r="V335" s="133" t="s">
        <v>13</v>
      </c>
      <c r="W335" s="133" t="s">
        <v>13</v>
      </c>
      <c r="X335" s="133" t="s">
        <v>13</v>
      </c>
      <c r="Y335" s="133" t="s">
        <v>13</v>
      </c>
      <c r="Z335" s="133" t="s">
        <v>13</v>
      </c>
      <c r="AA335" s="133" t="s">
        <v>13</v>
      </c>
      <c r="AB335" s="133" t="s">
        <v>13</v>
      </c>
      <c r="AC335" s="133" t="s">
        <v>13</v>
      </c>
      <c r="AD335" s="133" t="s">
        <v>13</v>
      </c>
      <c r="AE335" s="133" t="s">
        <v>13</v>
      </c>
      <c r="AF335" s="133" t="s">
        <v>13</v>
      </c>
      <c r="AG335" s="133" t="s">
        <v>13</v>
      </c>
      <c r="AH335" s="133" t="s">
        <v>13</v>
      </c>
      <c r="AI335" s="133" t="s">
        <v>13</v>
      </c>
      <c r="AJ335" s="133" t="s">
        <v>13</v>
      </c>
      <c r="AK335" s="133" t="s">
        <v>13</v>
      </c>
      <c r="AL335" s="133" t="s">
        <v>13</v>
      </c>
      <c r="AM335" s="133" t="s">
        <v>13</v>
      </c>
      <c r="AN335" s="133" t="s">
        <v>13</v>
      </c>
      <c r="AO335" s="133" t="s">
        <v>13</v>
      </c>
      <c r="AP335" s="133" t="s">
        <v>13</v>
      </c>
      <c r="AQ335" s="133" t="s">
        <v>13</v>
      </c>
      <c r="AR335" s="133" t="s">
        <v>13</v>
      </c>
      <c r="AS335" s="133" t="s">
        <v>13</v>
      </c>
      <c r="AT335" s="326" t="s">
        <v>13</v>
      </c>
      <c r="AU335" s="133" t="s">
        <v>13</v>
      </c>
      <c r="AV335" s="133" t="s">
        <v>13</v>
      </c>
      <c r="AW335" s="133" t="s">
        <v>13</v>
      </c>
      <c r="AX335" s="133" t="s">
        <v>13</v>
      </c>
      <c r="AY335" s="133" t="s">
        <v>13</v>
      </c>
      <c r="AZ335" s="327" t="s">
        <v>13</v>
      </c>
      <c r="BA335" s="327" t="s">
        <v>13</v>
      </c>
      <c r="BB335" s="133" t="s">
        <v>13</v>
      </c>
      <c r="BC335" s="326" t="s">
        <v>13</v>
      </c>
      <c r="BD335" s="326" t="s">
        <v>13</v>
      </c>
      <c r="BE335" s="327" t="s">
        <v>13</v>
      </c>
      <c r="BF335" s="133" t="s">
        <v>13</v>
      </c>
      <c r="BG335" s="133" t="s">
        <v>13</v>
      </c>
      <c r="BH335" s="133" t="s">
        <v>13</v>
      </c>
      <c r="BI335" s="133" t="s">
        <v>13</v>
      </c>
      <c r="BJ335" s="328"/>
      <c r="BK335" s="328"/>
      <c r="BL335" s="133"/>
      <c r="BM335" s="133"/>
      <c r="BN335" s="133"/>
      <c r="BO335" s="133"/>
      <c r="BP335" s="133"/>
      <c r="BQ335" s="328"/>
      <c r="BR335" s="133"/>
      <c r="BS335" s="133"/>
      <c r="BT335" s="133"/>
      <c r="BU335" s="133"/>
      <c r="BV335" s="133"/>
      <c r="BW335" s="133"/>
      <c r="BX335" s="133"/>
    </row>
    <row r="336" spans="1:76" x14ac:dyDescent="0.25">
      <c r="A336" s="302">
        <v>303</v>
      </c>
      <c r="C336" s="324" t="s">
        <v>13</v>
      </c>
      <c r="D336" s="324" t="s">
        <v>13</v>
      </c>
      <c r="E336" s="325" t="s">
        <v>13</v>
      </c>
      <c r="F336" s="133" t="s">
        <v>13</v>
      </c>
      <c r="G336" s="133" t="s">
        <v>13</v>
      </c>
      <c r="H336" s="133" t="s">
        <v>13</v>
      </c>
      <c r="I336" s="133" t="s">
        <v>13</v>
      </c>
      <c r="J336" s="133" t="s">
        <v>13</v>
      </c>
      <c r="K336" s="133" t="s">
        <v>13</v>
      </c>
      <c r="L336" s="133" t="s">
        <v>13</v>
      </c>
      <c r="M336" s="133" t="s">
        <v>13</v>
      </c>
      <c r="N336" s="133" t="s">
        <v>13</v>
      </c>
      <c r="O336" s="133" t="s">
        <v>13</v>
      </c>
      <c r="P336" s="133" t="s">
        <v>13</v>
      </c>
      <c r="Q336" s="133" t="s">
        <v>13</v>
      </c>
      <c r="R336" s="133" t="s">
        <v>13</v>
      </c>
      <c r="S336" s="133" t="s">
        <v>13</v>
      </c>
      <c r="T336" s="133" t="s">
        <v>13</v>
      </c>
      <c r="U336" s="133" t="s">
        <v>13</v>
      </c>
      <c r="V336" s="133" t="s">
        <v>13</v>
      </c>
      <c r="W336" s="133" t="s">
        <v>13</v>
      </c>
      <c r="X336" s="133" t="s">
        <v>13</v>
      </c>
      <c r="Y336" s="133" t="s">
        <v>13</v>
      </c>
      <c r="Z336" s="133" t="s">
        <v>13</v>
      </c>
      <c r="AA336" s="133" t="s">
        <v>13</v>
      </c>
      <c r="AB336" s="133" t="s">
        <v>13</v>
      </c>
      <c r="AC336" s="133" t="s">
        <v>13</v>
      </c>
      <c r="AD336" s="133" t="s">
        <v>13</v>
      </c>
      <c r="AE336" s="133" t="s">
        <v>13</v>
      </c>
      <c r="AF336" s="133" t="s">
        <v>13</v>
      </c>
      <c r="AG336" s="133" t="s">
        <v>13</v>
      </c>
      <c r="AH336" s="133" t="s">
        <v>13</v>
      </c>
      <c r="AI336" s="133" t="s">
        <v>13</v>
      </c>
      <c r="AJ336" s="133" t="s">
        <v>13</v>
      </c>
      <c r="AK336" s="133" t="s">
        <v>13</v>
      </c>
      <c r="AL336" s="133" t="s">
        <v>13</v>
      </c>
      <c r="AM336" s="133" t="s">
        <v>13</v>
      </c>
      <c r="AN336" s="133" t="s">
        <v>13</v>
      </c>
      <c r="AO336" s="133" t="s">
        <v>13</v>
      </c>
      <c r="AP336" s="133" t="s">
        <v>13</v>
      </c>
      <c r="AQ336" s="133" t="s">
        <v>13</v>
      </c>
      <c r="AR336" s="133" t="s">
        <v>13</v>
      </c>
      <c r="AS336" s="133" t="s">
        <v>13</v>
      </c>
      <c r="AT336" s="326" t="s">
        <v>13</v>
      </c>
      <c r="AU336" s="133" t="s">
        <v>13</v>
      </c>
      <c r="AV336" s="133" t="s">
        <v>13</v>
      </c>
      <c r="AW336" s="133" t="s">
        <v>13</v>
      </c>
      <c r="AX336" s="133" t="s">
        <v>13</v>
      </c>
      <c r="AY336" s="133" t="s">
        <v>13</v>
      </c>
      <c r="AZ336" s="327" t="s">
        <v>13</v>
      </c>
      <c r="BA336" s="327" t="s">
        <v>13</v>
      </c>
      <c r="BB336" s="133" t="s">
        <v>13</v>
      </c>
      <c r="BC336" s="326" t="s">
        <v>13</v>
      </c>
      <c r="BD336" s="326" t="s">
        <v>13</v>
      </c>
      <c r="BE336" s="327" t="s">
        <v>13</v>
      </c>
      <c r="BF336" s="133" t="s">
        <v>13</v>
      </c>
      <c r="BG336" s="133" t="s">
        <v>13</v>
      </c>
      <c r="BH336" s="133" t="s">
        <v>13</v>
      </c>
      <c r="BI336" s="133" t="s">
        <v>13</v>
      </c>
      <c r="BJ336" s="328"/>
      <c r="BK336" s="328"/>
      <c r="BL336" s="133"/>
      <c r="BM336" s="133"/>
      <c r="BN336" s="133"/>
      <c r="BO336" s="133"/>
      <c r="BP336" s="133"/>
      <c r="BQ336" s="328"/>
      <c r="BR336" s="133"/>
      <c r="BS336" s="133"/>
      <c r="BT336" s="133"/>
      <c r="BU336" s="133"/>
      <c r="BV336" s="133"/>
      <c r="BW336" s="133"/>
      <c r="BX336" s="133"/>
    </row>
    <row r="337" spans="1:76" x14ac:dyDescent="0.25">
      <c r="A337" s="302">
        <v>303</v>
      </c>
      <c r="C337" s="324" t="s">
        <v>13</v>
      </c>
      <c r="D337" s="324" t="s">
        <v>13</v>
      </c>
      <c r="E337" s="325" t="s">
        <v>13</v>
      </c>
      <c r="F337" s="133" t="s">
        <v>13</v>
      </c>
      <c r="G337" s="133" t="s">
        <v>13</v>
      </c>
      <c r="H337" s="133" t="s">
        <v>13</v>
      </c>
      <c r="I337" s="133" t="s">
        <v>13</v>
      </c>
      <c r="J337" s="133" t="s">
        <v>13</v>
      </c>
      <c r="K337" s="133" t="s">
        <v>13</v>
      </c>
      <c r="L337" s="133" t="s">
        <v>13</v>
      </c>
      <c r="M337" s="133" t="s">
        <v>13</v>
      </c>
      <c r="N337" s="133" t="s">
        <v>13</v>
      </c>
      <c r="O337" s="133" t="s">
        <v>13</v>
      </c>
      <c r="P337" s="133" t="s">
        <v>13</v>
      </c>
      <c r="Q337" s="133" t="s">
        <v>13</v>
      </c>
      <c r="R337" s="133" t="s">
        <v>13</v>
      </c>
      <c r="S337" s="133" t="s">
        <v>13</v>
      </c>
      <c r="T337" s="133" t="s">
        <v>13</v>
      </c>
      <c r="U337" s="133" t="s">
        <v>13</v>
      </c>
      <c r="V337" s="133" t="s">
        <v>13</v>
      </c>
      <c r="W337" s="133" t="s">
        <v>13</v>
      </c>
      <c r="X337" s="133" t="s">
        <v>13</v>
      </c>
      <c r="Y337" s="133" t="s">
        <v>13</v>
      </c>
      <c r="Z337" s="133" t="s">
        <v>13</v>
      </c>
      <c r="AA337" s="133" t="s">
        <v>13</v>
      </c>
      <c r="AB337" s="133" t="s">
        <v>13</v>
      </c>
      <c r="AC337" s="133" t="s">
        <v>13</v>
      </c>
      <c r="AD337" s="133" t="s">
        <v>13</v>
      </c>
      <c r="AE337" s="133" t="s">
        <v>13</v>
      </c>
      <c r="AF337" s="133" t="s">
        <v>13</v>
      </c>
      <c r="AG337" s="133" t="s">
        <v>13</v>
      </c>
      <c r="AH337" s="133" t="s">
        <v>13</v>
      </c>
      <c r="AI337" s="133" t="s">
        <v>13</v>
      </c>
      <c r="AJ337" s="133" t="s">
        <v>13</v>
      </c>
      <c r="AK337" s="133" t="s">
        <v>13</v>
      </c>
      <c r="AL337" s="133" t="s">
        <v>13</v>
      </c>
      <c r="AM337" s="133" t="s">
        <v>13</v>
      </c>
      <c r="AN337" s="133" t="s">
        <v>13</v>
      </c>
      <c r="AO337" s="133" t="s">
        <v>13</v>
      </c>
      <c r="AP337" s="133" t="s">
        <v>13</v>
      </c>
      <c r="AQ337" s="133" t="s">
        <v>13</v>
      </c>
      <c r="AR337" s="133" t="s">
        <v>13</v>
      </c>
      <c r="AS337" s="133" t="s">
        <v>13</v>
      </c>
      <c r="AT337" s="326" t="s">
        <v>13</v>
      </c>
      <c r="AU337" s="133" t="s">
        <v>13</v>
      </c>
      <c r="AV337" s="133" t="s">
        <v>13</v>
      </c>
      <c r="AW337" s="133" t="s">
        <v>13</v>
      </c>
      <c r="AX337" s="133" t="s">
        <v>13</v>
      </c>
      <c r="AY337" s="133" t="s">
        <v>13</v>
      </c>
      <c r="AZ337" s="327" t="s">
        <v>13</v>
      </c>
      <c r="BA337" s="327" t="s">
        <v>13</v>
      </c>
      <c r="BB337" s="133" t="s">
        <v>13</v>
      </c>
      <c r="BC337" s="326" t="s">
        <v>13</v>
      </c>
      <c r="BD337" s="326" t="s">
        <v>13</v>
      </c>
      <c r="BE337" s="327" t="s">
        <v>13</v>
      </c>
      <c r="BF337" s="133" t="s">
        <v>13</v>
      </c>
      <c r="BG337" s="133" t="s">
        <v>13</v>
      </c>
      <c r="BH337" s="133" t="s">
        <v>13</v>
      </c>
      <c r="BI337" s="133" t="s">
        <v>13</v>
      </c>
      <c r="BJ337" s="328"/>
      <c r="BK337" s="328"/>
      <c r="BL337" s="133"/>
      <c r="BM337" s="133"/>
      <c r="BN337" s="133"/>
      <c r="BO337" s="133"/>
      <c r="BP337" s="133"/>
      <c r="BQ337" s="328"/>
      <c r="BR337" s="133"/>
      <c r="BS337" s="133"/>
      <c r="BT337" s="133"/>
      <c r="BU337" s="133"/>
      <c r="BV337" s="133"/>
      <c r="BW337" s="133"/>
      <c r="BX337" s="133"/>
    </row>
    <row r="338" spans="1:76" x14ac:dyDescent="0.25">
      <c r="A338" s="302">
        <v>303</v>
      </c>
      <c r="C338" s="324" t="s">
        <v>13</v>
      </c>
      <c r="D338" s="324" t="s">
        <v>13</v>
      </c>
      <c r="E338" s="325" t="s">
        <v>13</v>
      </c>
      <c r="F338" s="133" t="s">
        <v>13</v>
      </c>
      <c r="G338" s="133" t="s">
        <v>13</v>
      </c>
      <c r="H338" s="133" t="s">
        <v>13</v>
      </c>
      <c r="I338" s="133" t="s">
        <v>13</v>
      </c>
      <c r="J338" s="133" t="s">
        <v>13</v>
      </c>
      <c r="K338" s="133" t="s">
        <v>13</v>
      </c>
      <c r="L338" s="133" t="s">
        <v>13</v>
      </c>
      <c r="M338" s="133" t="s">
        <v>13</v>
      </c>
      <c r="N338" s="133" t="s">
        <v>13</v>
      </c>
      <c r="O338" s="133" t="s">
        <v>13</v>
      </c>
      <c r="P338" s="133" t="s">
        <v>13</v>
      </c>
      <c r="Q338" s="133" t="s">
        <v>13</v>
      </c>
      <c r="R338" s="133" t="s">
        <v>13</v>
      </c>
      <c r="S338" s="133" t="s">
        <v>13</v>
      </c>
      <c r="T338" s="133" t="s">
        <v>13</v>
      </c>
      <c r="U338" s="133" t="s">
        <v>13</v>
      </c>
      <c r="V338" s="133" t="s">
        <v>13</v>
      </c>
      <c r="W338" s="133" t="s">
        <v>13</v>
      </c>
      <c r="X338" s="133" t="s">
        <v>13</v>
      </c>
      <c r="Y338" s="133" t="s">
        <v>13</v>
      </c>
      <c r="Z338" s="133" t="s">
        <v>13</v>
      </c>
      <c r="AA338" s="133" t="s">
        <v>13</v>
      </c>
      <c r="AB338" s="133" t="s">
        <v>13</v>
      </c>
      <c r="AC338" s="133" t="s">
        <v>13</v>
      </c>
      <c r="AD338" s="133" t="s">
        <v>13</v>
      </c>
      <c r="AE338" s="133" t="s">
        <v>13</v>
      </c>
      <c r="AF338" s="133" t="s">
        <v>13</v>
      </c>
      <c r="AG338" s="133" t="s">
        <v>13</v>
      </c>
      <c r="AH338" s="133" t="s">
        <v>13</v>
      </c>
      <c r="AI338" s="133" t="s">
        <v>13</v>
      </c>
      <c r="AJ338" s="133" t="s">
        <v>13</v>
      </c>
      <c r="AK338" s="133" t="s">
        <v>13</v>
      </c>
      <c r="AL338" s="133" t="s">
        <v>13</v>
      </c>
      <c r="AM338" s="133" t="s">
        <v>13</v>
      </c>
      <c r="AN338" s="133" t="s">
        <v>13</v>
      </c>
      <c r="AO338" s="133" t="s">
        <v>13</v>
      </c>
      <c r="AP338" s="133" t="s">
        <v>13</v>
      </c>
      <c r="AQ338" s="133" t="s">
        <v>13</v>
      </c>
      <c r="AR338" s="133" t="s">
        <v>13</v>
      </c>
      <c r="AS338" s="133" t="s">
        <v>13</v>
      </c>
      <c r="AT338" s="326" t="s">
        <v>13</v>
      </c>
      <c r="AU338" s="133" t="s">
        <v>13</v>
      </c>
      <c r="AV338" s="133" t="s">
        <v>13</v>
      </c>
      <c r="AW338" s="133" t="s">
        <v>13</v>
      </c>
      <c r="AX338" s="133" t="s">
        <v>13</v>
      </c>
      <c r="AY338" s="133" t="s">
        <v>13</v>
      </c>
      <c r="AZ338" s="327" t="s">
        <v>13</v>
      </c>
      <c r="BA338" s="327" t="s">
        <v>13</v>
      </c>
      <c r="BB338" s="133" t="s">
        <v>13</v>
      </c>
      <c r="BC338" s="326" t="s">
        <v>13</v>
      </c>
      <c r="BD338" s="326" t="s">
        <v>13</v>
      </c>
      <c r="BE338" s="327" t="s">
        <v>13</v>
      </c>
      <c r="BF338" s="133" t="s">
        <v>13</v>
      </c>
      <c r="BG338" s="133" t="s">
        <v>13</v>
      </c>
      <c r="BH338" s="133" t="s">
        <v>13</v>
      </c>
      <c r="BI338" s="133" t="s">
        <v>13</v>
      </c>
      <c r="BJ338" s="328"/>
      <c r="BK338" s="328"/>
      <c r="BL338" s="133"/>
      <c r="BM338" s="133"/>
      <c r="BN338" s="133"/>
      <c r="BO338" s="133"/>
      <c r="BP338" s="133"/>
      <c r="BQ338" s="328"/>
      <c r="BR338" s="133"/>
      <c r="BS338" s="133"/>
      <c r="BT338" s="133"/>
      <c r="BU338" s="133"/>
      <c r="BV338" s="133"/>
      <c r="BW338" s="133"/>
      <c r="BX338" s="133"/>
    </row>
    <row r="339" spans="1:76" x14ac:dyDescent="0.25">
      <c r="A339" s="302">
        <v>303</v>
      </c>
      <c r="C339" s="324" t="s">
        <v>13</v>
      </c>
      <c r="D339" s="324" t="s">
        <v>13</v>
      </c>
      <c r="E339" s="325" t="s">
        <v>13</v>
      </c>
      <c r="F339" s="133" t="s">
        <v>13</v>
      </c>
      <c r="G339" s="133" t="s">
        <v>13</v>
      </c>
      <c r="H339" s="133" t="s">
        <v>13</v>
      </c>
      <c r="I339" s="133" t="s">
        <v>13</v>
      </c>
      <c r="J339" s="133" t="s">
        <v>13</v>
      </c>
      <c r="K339" s="133" t="s">
        <v>13</v>
      </c>
      <c r="L339" s="133" t="s">
        <v>13</v>
      </c>
      <c r="M339" s="133" t="s">
        <v>13</v>
      </c>
      <c r="N339" s="133" t="s">
        <v>13</v>
      </c>
      <c r="O339" s="133" t="s">
        <v>13</v>
      </c>
      <c r="P339" s="133" t="s">
        <v>13</v>
      </c>
      <c r="Q339" s="133" t="s">
        <v>13</v>
      </c>
      <c r="R339" s="133" t="s">
        <v>13</v>
      </c>
      <c r="S339" s="133" t="s">
        <v>13</v>
      </c>
      <c r="T339" s="133" t="s">
        <v>13</v>
      </c>
      <c r="U339" s="133" t="s">
        <v>13</v>
      </c>
      <c r="V339" s="133" t="s">
        <v>13</v>
      </c>
      <c r="W339" s="133" t="s">
        <v>13</v>
      </c>
      <c r="X339" s="133" t="s">
        <v>13</v>
      </c>
      <c r="Y339" s="133" t="s">
        <v>13</v>
      </c>
      <c r="Z339" s="133" t="s">
        <v>13</v>
      </c>
      <c r="AA339" s="133" t="s">
        <v>13</v>
      </c>
      <c r="AB339" s="133" t="s">
        <v>13</v>
      </c>
      <c r="AC339" s="133" t="s">
        <v>13</v>
      </c>
      <c r="AD339" s="133" t="s">
        <v>13</v>
      </c>
      <c r="AE339" s="133" t="s">
        <v>13</v>
      </c>
      <c r="AF339" s="133" t="s">
        <v>13</v>
      </c>
      <c r="AG339" s="133" t="s">
        <v>13</v>
      </c>
      <c r="AH339" s="133" t="s">
        <v>13</v>
      </c>
      <c r="AI339" s="133" t="s">
        <v>13</v>
      </c>
      <c r="AJ339" s="133" t="s">
        <v>13</v>
      </c>
      <c r="AK339" s="133" t="s">
        <v>13</v>
      </c>
      <c r="AL339" s="133" t="s">
        <v>13</v>
      </c>
      <c r="AM339" s="133" t="s">
        <v>13</v>
      </c>
      <c r="AN339" s="133" t="s">
        <v>13</v>
      </c>
      <c r="AO339" s="133" t="s">
        <v>13</v>
      </c>
      <c r="AP339" s="133" t="s">
        <v>13</v>
      </c>
      <c r="AQ339" s="133" t="s">
        <v>13</v>
      </c>
      <c r="AR339" s="133" t="s">
        <v>13</v>
      </c>
      <c r="AS339" s="133" t="s">
        <v>13</v>
      </c>
      <c r="AT339" s="326" t="s">
        <v>13</v>
      </c>
      <c r="AU339" s="133" t="s">
        <v>13</v>
      </c>
      <c r="AV339" s="133" t="s">
        <v>13</v>
      </c>
      <c r="AW339" s="133" t="s">
        <v>13</v>
      </c>
      <c r="AX339" s="133" t="s">
        <v>13</v>
      </c>
      <c r="AY339" s="133" t="s">
        <v>13</v>
      </c>
      <c r="AZ339" s="327" t="s">
        <v>13</v>
      </c>
      <c r="BA339" s="327" t="s">
        <v>13</v>
      </c>
      <c r="BB339" s="133" t="s">
        <v>13</v>
      </c>
      <c r="BC339" s="326" t="s">
        <v>13</v>
      </c>
      <c r="BD339" s="326" t="s">
        <v>13</v>
      </c>
      <c r="BE339" s="327" t="s">
        <v>13</v>
      </c>
      <c r="BF339" s="133" t="s">
        <v>13</v>
      </c>
      <c r="BG339" s="133" t="s">
        <v>13</v>
      </c>
      <c r="BH339" s="133" t="s">
        <v>13</v>
      </c>
      <c r="BI339" s="133" t="s">
        <v>13</v>
      </c>
      <c r="BJ339" s="328"/>
      <c r="BK339" s="328"/>
      <c r="BL339" s="133"/>
      <c r="BM339" s="133"/>
      <c r="BN339" s="133"/>
      <c r="BO339" s="133"/>
      <c r="BP339" s="133"/>
      <c r="BQ339" s="328"/>
      <c r="BR339" s="133"/>
      <c r="BS339" s="133"/>
      <c r="BT339" s="133"/>
      <c r="BU339" s="133"/>
      <c r="BV339" s="133"/>
      <c r="BW339" s="133"/>
      <c r="BX339" s="133"/>
    </row>
    <row r="340" spans="1:76" x14ac:dyDescent="0.25">
      <c r="A340" s="302">
        <v>303</v>
      </c>
      <c r="C340" s="324" t="s">
        <v>13</v>
      </c>
      <c r="D340" s="324" t="s">
        <v>13</v>
      </c>
      <c r="E340" s="325" t="s">
        <v>13</v>
      </c>
      <c r="F340" s="133" t="s">
        <v>13</v>
      </c>
      <c r="G340" s="133" t="s">
        <v>13</v>
      </c>
      <c r="H340" s="133" t="s">
        <v>13</v>
      </c>
      <c r="I340" s="133" t="s">
        <v>13</v>
      </c>
      <c r="J340" s="133" t="s">
        <v>13</v>
      </c>
      <c r="K340" s="133" t="s">
        <v>13</v>
      </c>
      <c r="L340" s="133" t="s">
        <v>13</v>
      </c>
      <c r="M340" s="133" t="s">
        <v>13</v>
      </c>
      <c r="N340" s="133" t="s">
        <v>13</v>
      </c>
      <c r="O340" s="133" t="s">
        <v>13</v>
      </c>
      <c r="P340" s="133" t="s">
        <v>13</v>
      </c>
      <c r="Q340" s="133" t="s">
        <v>13</v>
      </c>
      <c r="R340" s="133" t="s">
        <v>13</v>
      </c>
      <c r="S340" s="133" t="s">
        <v>13</v>
      </c>
      <c r="T340" s="133" t="s">
        <v>13</v>
      </c>
      <c r="U340" s="133" t="s">
        <v>13</v>
      </c>
      <c r="V340" s="133" t="s">
        <v>13</v>
      </c>
      <c r="W340" s="133" t="s">
        <v>13</v>
      </c>
      <c r="X340" s="133" t="s">
        <v>13</v>
      </c>
      <c r="Y340" s="133" t="s">
        <v>13</v>
      </c>
      <c r="Z340" s="133" t="s">
        <v>13</v>
      </c>
      <c r="AA340" s="133" t="s">
        <v>13</v>
      </c>
      <c r="AB340" s="133" t="s">
        <v>13</v>
      </c>
      <c r="AC340" s="133" t="s">
        <v>13</v>
      </c>
      <c r="AD340" s="133" t="s">
        <v>13</v>
      </c>
      <c r="AE340" s="133" t="s">
        <v>13</v>
      </c>
      <c r="AF340" s="133" t="s">
        <v>13</v>
      </c>
      <c r="AG340" s="133" t="s">
        <v>13</v>
      </c>
      <c r="AH340" s="133" t="s">
        <v>13</v>
      </c>
      <c r="AI340" s="133" t="s">
        <v>13</v>
      </c>
      <c r="AJ340" s="133" t="s">
        <v>13</v>
      </c>
      <c r="AK340" s="133" t="s">
        <v>13</v>
      </c>
      <c r="AL340" s="133" t="s">
        <v>13</v>
      </c>
      <c r="AM340" s="133" t="s">
        <v>13</v>
      </c>
      <c r="AN340" s="133" t="s">
        <v>13</v>
      </c>
      <c r="AO340" s="133" t="s">
        <v>13</v>
      </c>
      <c r="AP340" s="133" t="s">
        <v>13</v>
      </c>
      <c r="AQ340" s="133" t="s">
        <v>13</v>
      </c>
      <c r="AR340" s="133" t="s">
        <v>13</v>
      </c>
      <c r="AS340" s="133" t="s">
        <v>13</v>
      </c>
      <c r="AT340" s="326" t="s">
        <v>13</v>
      </c>
      <c r="AU340" s="133" t="s">
        <v>13</v>
      </c>
      <c r="AV340" s="133" t="s">
        <v>13</v>
      </c>
      <c r="AW340" s="133" t="s">
        <v>13</v>
      </c>
      <c r="AX340" s="133" t="s">
        <v>13</v>
      </c>
      <c r="AY340" s="133" t="s">
        <v>13</v>
      </c>
      <c r="AZ340" s="327" t="s">
        <v>13</v>
      </c>
      <c r="BA340" s="327" t="s">
        <v>13</v>
      </c>
      <c r="BB340" s="133" t="s">
        <v>13</v>
      </c>
      <c r="BC340" s="326" t="s">
        <v>13</v>
      </c>
      <c r="BD340" s="326" t="s">
        <v>13</v>
      </c>
      <c r="BE340" s="327" t="s">
        <v>13</v>
      </c>
      <c r="BF340" s="133" t="s">
        <v>13</v>
      </c>
      <c r="BG340" s="133" t="s">
        <v>13</v>
      </c>
      <c r="BH340" s="133" t="s">
        <v>13</v>
      </c>
      <c r="BI340" s="133" t="s">
        <v>13</v>
      </c>
      <c r="BJ340" s="328"/>
      <c r="BK340" s="328"/>
      <c r="BL340" s="133"/>
      <c r="BM340" s="133"/>
      <c r="BN340" s="133"/>
      <c r="BO340" s="133"/>
      <c r="BP340" s="133"/>
      <c r="BQ340" s="328"/>
      <c r="BR340" s="133"/>
      <c r="BS340" s="133"/>
      <c r="BT340" s="133"/>
      <c r="BU340" s="133"/>
      <c r="BV340" s="133"/>
      <c r="BW340" s="133"/>
      <c r="BX340" s="133"/>
    </row>
    <row r="341" spans="1:76" x14ac:dyDescent="0.25">
      <c r="A341" s="302">
        <v>303</v>
      </c>
      <c r="C341" s="324" t="s">
        <v>13</v>
      </c>
      <c r="D341" s="324" t="s">
        <v>13</v>
      </c>
      <c r="E341" s="325" t="s">
        <v>13</v>
      </c>
      <c r="F341" s="133" t="s">
        <v>13</v>
      </c>
      <c r="G341" s="133" t="s">
        <v>13</v>
      </c>
      <c r="H341" s="133" t="s">
        <v>13</v>
      </c>
      <c r="I341" s="133" t="s">
        <v>13</v>
      </c>
      <c r="J341" s="133" t="s">
        <v>13</v>
      </c>
      <c r="K341" s="133" t="s">
        <v>13</v>
      </c>
      <c r="L341" s="133" t="s">
        <v>13</v>
      </c>
      <c r="M341" s="133" t="s">
        <v>13</v>
      </c>
      <c r="N341" s="133" t="s">
        <v>13</v>
      </c>
      <c r="O341" s="133" t="s">
        <v>13</v>
      </c>
      <c r="P341" s="133" t="s">
        <v>13</v>
      </c>
      <c r="Q341" s="133" t="s">
        <v>13</v>
      </c>
      <c r="R341" s="133" t="s">
        <v>13</v>
      </c>
      <c r="S341" s="133" t="s">
        <v>13</v>
      </c>
      <c r="T341" s="133" t="s">
        <v>13</v>
      </c>
      <c r="U341" s="133" t="s">
        <v>13</v>
      </c>
      <c r="V341" s="133" t="s">
        <v>13</v>
      </c>
      <c r="W341" s="133" t="s">
        <v>13</v>
      </c>
      <c r="X341" s="133" t="s">
        <v>13</v>
      </c>
      <c r="Y341" s="133" t="s">
        <v>13</v>
      </c>
      <c r="Z341" s="133" t="s">
        <v>13</v>
      </c>
      <c r="AA341" s="133" t="s">
        <v>13</v>
      </c>
      <c r="AB341" s="133" t="s">
        <v>13</v>
      </c>
      <c r="AC341" s="133" t="s">
        <v>13</v>
      </c>
      <c r="AD341" s="133" t="s">
        <v>13</v>
      </c>
      <c r="AE341" s="133" t="s">
        <v>13</v>
      </c>
      <c r="AF341" s="133" t="s">
        <v>13</v>
      </c>
      <c r="AG341" s="133" t="s">
        <v>13</v>
      </c>
      <c r="AH341" s="133" t="s">
        <v>13</v>
      </c>
      <c r="AI341" s="133" t="s">
        <v>13</v>
      </c>
      <c r="AJ341" s="133" t="s">
        <v>13</v>
      </c>
      <c r="AK341" s="133" t="s">
        <v>13</v>
      </c>
      <c r="AL341" s="133" t="s">
        <v>13</v>
      </c>
      <c r="AM341" s="133" t="s">
        <v>13</v>
      </c>
      <c r="AN341" s="133" t="s">
        <v>13</v>
      </c>
      <c r="AO341" s="133" t="s">
        <v>13</v>
      </c>
      <c r="AP341" s="133" t="s">
        <v>13</v>
      </c>
      <c r="AQ341" s="133" t="s">
        <v>13</v>
      </c>
      <c r="AR341" s="133" t="s">
        <v>13</v>
      </c>
      <c r="AS341" s="133" t="s">
        <v>13</v>
      </c>
      <c r="AT341" s="326" t="s">
        <v>13</v>
      </c>
      <c r="AU341" s="133" t="s">
        <v>13</v>
      </c>
      <c r="AV341" s="133" t="s">
        <v>13</v>
      </c>
      <c r="AW341" s="133" t="s">
        <v>13</v>
      </c>
      <c r="AX341" s="133" t="s">
        <v>13</v>
      </c>
      <c r="AY341" s="133" t="s">
        <v>13</v>
      </c>
      <c r="AZ341" s="327" t="s">
        <v>13</v>
      </c>
      <c r="BA341" s="327" t="s">
        <v>13</v>
      </c>
      <c r="BB341" s="133" t="s">
        <v>13</v>
      </c>
      <c r="BC341" s="326" t="s">
        <v>13</v>
      </c>
      <c r="BD341" s="326" t="s">
        <v>13</v>
      </c>
      <c r="BE341" s="327" t="s">
        <v>13</v>
      </c>
      <c r="BF341" s="133" t="s">
        <v>13</v>
      </c>
      <c r="BG341" s="133" t="s">
        <v>13</v>
      </c>
      <c r="BH341" s="133" t="s">
        <v>13</v>
      </c>
      <c r="BI341" s="133" t="s">
        <v>13</v>
      </c>
      <c r="BJ341" s="328"/>
      <c r="BK341" s="328"/>
      <c r="BL341" s="133"/>
      <c r="BM341" s="133"/>
      <c r="BN341" s="133"/>
      <c r="BO341" s="133"/>
      <c r="BP341" s="133"/>
      <c r="BQ341" s="328"/>
      <c r="BR341" s="133"/>
      <c r="BS341" s="133"/>
      <c r="BT341" s="133"/>
      <c r="BU341" s="133"/>
      <c r="BV341" s="133"/>
      <c r="BW341" s="133"/>
      <c r="BX341" s="133"/>
    </row>
    <row r="342" spans="1:76" x14ac:dyDescent="0.25">
      <c r="A342" s="302">
        <v>303</v>
      </c>
      <c r="C342" s="324" t="s">
        <v>13</v>
      </c>
      <c r="D342" s="324" t="s">
        <v>13</v>
      </c>
      <c r="E342" s="325" t="s">
        <v>13</v>
      </c>
      <c r="F342" s="133" t="s">
        <v>13</v>
      </c>
      <c r="G342" s="133" t="s">
        <v>13</v>
      </c>
      <c r="H342" s="133" t="s">
        <v>13</v>
      </c>
      <c r="I342" s="133" t="s">
        <v>13</v>
      </c>
      <c r="J342" s="133" t="s">
        <v>13</v>
      </c>
      <c r="K342" s="133" t="s">
        <v>13</v>
      </c>
      <c r="L342" s="133" t="s">
        <v>13</v>
      </c>
      <c r="M342" s="133" t="s">
        <v>13</v>
      </c>
      <c r="N342" s="133" t="s">
        <v>13</v>
      </c>
      <c r="O342" s="133" t="s">
        <v>13</v>
      </c>
      <c r="P342" s="133" t="s">
        <v>13</v>
      </c>
      <c r="Q342" s="133" t="s">
        <v>13</v>
      </c>
      <c r="R342" s="133" t="s">
        <v>13</v>
      </c>
      <c r="S342" s="133" t="s">
        <v>13</v>
      </c>
      <c r="T342" s="133" t="s">
        <v>13</v>
      </c>
      <c r="U342" s="133" t="s">
        <v>13</v>
      </c>
      <c r="V342" s="133" t="s">
        <v>13</v>
      </c>
      <c r="W342" s="133" t="s">
        <v>13</v>
      </c>
      <c r="X342" s="133" t="s">
        <v>13</v>
      </c>
      <c r="Y342" s="133" t="s">
        <v>13</v>
      </c>
      <c r="Z342" s="133" t="s">
        <v>13</v>
      </c>
      <c r="AA342" s="133" t="s">
        <v>13</v>
      </c>
      <c r="AB342" s="133" t="s">
        <v>13</v>
      </c>
      <c r="AC342" s="133" t="s">
        <v>13</v>
      </c>
      <c r="AD342" s="133" t="s">
        <v>13</v>
      </c>
      <c r="AE342" s="133" t="s">
        <v>13</v>
      </c>
      <c r="AF342" s="133" t="s">
        <v>13</v>
      </c>
      <c r="AG342" s="133" t="s">
        <v>13</v>
      </c>
      <c r="AH342" s="133" t="s">
        <v>13</v>
      </c>
      <c r="AI342" s="133" t="s">
        <v>13</v>
      </c>
      <c r="AJ342" s="133" t="s">
        <v>13</v>
      </c>
      <c r="AK342" s="133" t="s">
        <v>13</v>
      </c>
      <c r="AL342" s="133" t="s">
        <v>13</v>
      </c>
      <c r="AM342" s="133" t="s">
        <v>13</v>
      </c>
      <c r="AN342" s="133" t="s">
        <v>13</v>
      </c>
      <c r="AO342" s="133" t="s">
        <v>13</v>
      </c>
      <c r="AP342" s="133" t="s">
        <v>13</v>
      </c>
      <c r="AQ342" s="133" t="s">
        <v>13</v>
      </c>
      <c r="AR342" s="133" t="s">
        <v>13</v>
      </c>
      <c r="AS342" s="133" t="s">
        <v>13</v>
      </c>
      <c r="AT342" s="326" t="s">
        <v>13</v>
      </c>
      <c r="AU342" s="133" t="s">
        <v>13</v>
      </c>
      <c r="AV342" s="133" t="s">
        <v>13</v>
      </c>
      <c r="AW342" s="133" t="s">
        <v>13</v>
      </c>
      <c r="AX342" s="133" t="s">
        <v>13</v>
      </c>
      <c r="AY342" s="133" t="s">
        <v>13</v>
      </c>
      <c r="AZ342" s="327" t="s">
        <v>13</v>
      </c>
      <c r="BA342" s="327" t="s">
        <v>13</v>
      </c>
      <c r="BB342" s="133" t="s">
        <v>13</v>
      </c>
      <c r="BC342" s="326" t="s">
        <v>13</v>
      </c>
      <c r="BD342" s="326" t="s">
        <v>13</v>
      </c>
      <c r="BE342" s="327" t="s">
        <v>13</v>
      </c>
      <c r="BF342" s="133" t="s">
        <v>13</v>
      </c>
      <c r="BG342" s="133" t="s">
        <v>13</v>
      </c>
      <c r="BH342" s="133" t="s">
        <v>13</v>
      </c>
      <c r="BI342" s="133" t="s">
        <v>13</v>
      </c>
      <c r="BJ342" s="328"/>
      <c r="BK342" s="328"/>
      <c r="BL342" s="133"/>
      <c r="BM342" s="133"/>
      <c r="BN342" s="133"/>
      <c r="BO342" s="133"/>
      <c r="BP342" s="133"/>
      <c r="BQ342" s="328"/>
      <c r="BR342" s="133"/>
      <c r="BS342" s="133"/>
      <c r="BT342" s="133"/>
      <c r="BU342" s="133"/>
      <c r="BV342" s="133"/>
      <c r="BW342" s="133"/>
      <c r="BX342" s="133"/>
    </row>
    <row r="343" spans="1:76" x14ac:dyDescent="0.25">
      <c r="A343" s="302">
        <v>303</v>
      </c>
      <c r="C343" s="324" t="s">
        <v>13</v>
      </c>
      <c r="D343" s="324" t="s">
        <v>13</v>
      </c>
      <c r="E343" s="325" t="s">
        <v>13</v>
      </c>
      <c r="F343" s="133" t="s">
        <v>13</v>
      </c>
      <c r="G343" s="133" t="s">
        <v>13</v>
      </c>
      <c r="H343" s="133" t="s">
        <v>13</v>
      </c>
      <c r="I343" s="133" t="s">
        <v>13</v>
      </c>
      <c r="J343" s="133" t="s">
        <v>13</v>
      </c>
      <c r="K343" s="133" t="s">
        <v>13</v>
      </c>
      <c r="L343" s="133" t="s">
        <v>13</v>
      </c>
      <c r="M343" s="133" t="s">
        <v>13</v>
      </c>
      <c r="N343" s="133" t="s">
        <v>13</v>
      </c>
      <c r="O343" s="133" t="s">
        <v>13</v>
      </c>
      <c r="P343" s="133" t="s">
        <v>13</v>
      </c>
      <c r="Q343" s="133" t="s">
        <v>13</v>
      </c>
      <c r="R343" s="133" t="s">
        <v>13</v>
      </c>
      <c r="S343" s="133" t="s">
        <v>13</v>
      </c>
      <c r="T343" s="133" t="s">
        <v>13</v>
      </c>
      <c r="U343" s="133" t="s">
        <v>13</v>
      </c>
      <c r="V343" s="133" t="s">
        <v>13</v>
      </c>
      <c r="W343" s="133" t="s">
        <v>13</v>
      </c>
      <c r="X343" s="133" t="s">
        <v>13</v>
      </c>
      <c r="Y343" s="133" t="s">
        <v>13</v>
      </c>
      <c r="Z343" s="133" t="s">
        <v>13</v>
      </c>
      <c r="AA343" s="133" t="s">
        <v>13</v>
      </c>
      <c r="AB343" s="133" t="s">
        <v>13</v>
      </c>
      <c r="AC343" s="133" t="s">
        <v>13</v>
      </c>
      <c r="AD343" s="133" t="s">
        <v>13</v>
      </c>
      <c r="AE343" s="133" t="s">
        <v>13</v>
      </c>
      <c r="AF343" s="133" t="s">
        <v>13</v>
      </c>
      <c r="AG343" s="133" t="s">
        <v>13</v>
      </c>
      <c r="AH343" s="133" t="s">
        <v>13</v>
      </c>
      <c r="AI343" s="133" t="s">
        <v>13</v>
      </c>
      <c r="AJ343" s="133" t="s">
        <v>13</v>
      </c>
      <c r="AK343" s="133" t="s">
        <v>13</v>
      </c>
      <c r="AL343" s="133" t="s">
        <v>13</v>
      </c>
      <c r="AM343" s="133" t="s">
        <v>13</v>
      </c>
      <c r="AN343" s="133" t="s">
        <v>13</v>
      </c>
      <c r="AO343" s="133" t="s">
        <v>13</v>
      </c>
      <c r="AP343" s="133" t="s">
        <v>13</v>
      </c>
      <c r="AQ343" s="133" t="s">
        <v>13</v>
      </c>
      <c r="AR343" s="133" t="s">
        <v>13</v>
      </c>
      <c r="AS343" s="133" t="s">
        <v>13</v>
      </c>
      <c r="AT343" s="326" t="s">
        <v>13</v>
      </c>
      <c r="AU343" s="133" t="s">
        <v>13</v>
      </c>
      <c r="AV343" s="133" t="s">
        <v>13</v>
      </c>
      <c r="AW343" s="133" t="s">
        <v>13</v>
      </c>
      <c r="AX343" s="133" t="s">
        <v>13</v>
      </c>
      <c r="AY343" s="133" t="s">
        <v>13</v>
      </c>
      <c r="AZ343" s="327" t="s">
        <v>13</v>
      </c>
      <c r="BA343" s="327" t="s">
        <v>13</v>
      </c>
      <c r="BB343" s="133" t="s">
        <v>13</v>
      </c>
      <c r="BC343" s="326" t="s">
        <v>13</v>
      </c>
      <c r="BD343" s="326" t="s">
        <v>13</v>
      </c>
      <c r="BE343" s="327" t="s">
        <v>13</v>
      </c>
      <c r="BF343" s="133" t="s">
        <v>13</v>
      </c>
      <c r="BG343" s="133" t="s">
        <v>13</v>
      </c>
      <c r="BH343" s="133" t="s">
        <v>13</v>
      </c>
      <c r="BI343" s="133" t="s">
        <v>13</v>
      </c>
      <c r="BJ343" s="328"/>
      <c r="BK343" s="328"/>
      <c r="BL343" s="133"/>
      <c r="BM343" s="133"/>
      <c r="BN343" s="133"/>
      <c r="BO343" s="133"/>
      <c r="BP343" s="133"/>
      <c r="BQ343" s="328"/>
      <c r="BR343" s="133"/>
      <c r="BS343" s="133"/>
      <c r="BT343" s="133"/>
      <c r="BU343" s="133"/>
      <c r="BV343" s="133"/>
      <c r="BW343" s="133"/>
      <c r="BX343" s="133"/>
    </row>
    <row r="344" spans="1:76" x14ac:dyDescent="0.25">
      <c r="A344" s="302">
        <v>303</v>
      </c>
      <c r="C344" s="324" t="s">
        <v>13</v>
      </c>
      <c r="D344" s="324" t="s">
        <v>13</v>
      </c>
      <c r="E344" s="325" t="s">
        <v>13</v>
      </c>
      <c r="F344" s="133" t="s">
        <v>13</v>
      </c>
      <c r="G344" s="133" t="s">
        <v>13</v>
      </c>
      <c r="H344" s="133" t="s">
        <v>13</v>
      </c>
      <c r="I344" s="133" t="s">
        <v>13</v>
      </c>
      <c r="J344" s="133" t="s">
        <v>13</v>
      </c>
      <c r="K344" s="133" t="s">
        <v>13</v>
      </c>
      <c r="L344" s="133" t="s">
        <v>13</v>
      </c>
      <c r="M344" s="133" t="s">
        <v>13</v>
      </c>
      <c r="N344" s="133" t="s">
        <v>13</v>
      </c>
      <c r="O344" s="133" t="s">
        <v>13</v>
      </c>
      <c r="P344" s="133" t="s">
        <v>13</v>
      </c>
      <c r="Q344" s="133" t="s">
        <v>13</v>
      </c>
      <c r="R344" s="133" t="s">
        <v>13</v>
      </c>
      <c r="S344" s="133" t="s">
        <v>13</v>
      </c>
      <c r="T344" s="133" t="s">
        <v>13</v>
      </c>
      <c r="U344" s="133" t="s">
        <v>13</v>
      </c>
      <c r="V344" s="133" t="s">
        <v>13</v>
      </c>
      <c r="W344" s="133" t="s">
        <v>13</v>
      </c>
      <c r="X344" s="133" t="s">
        <v>13</v>
      </c>
      <c r="Y344" s="133" t="s">
        <v>13</v>
      </c>
      <c r="Z344" s="133" t="s">
        <v>13</v>
      </c>
      <c r="AA344" s="133" t="s">
        <v>13</v>
      </c>
      <c r="AB344" s="133" t="s">
        <v>13</v>
      </c>
      <c r="AC344" s="133" t="s">
        <v>13</v>
      </c>
      <c r="AD344" s="133" t="s">
        <v>13</v>
      </c>
      <c r="AE344" s="133" t="s">
        <v>13</v>
      </c>
      <c r="AF344" s="133" t="s">
        <v>13</v>
      </c>
      <c r="AG344" s="133" t="s">
        <v>13</v>
      </c>
      <c r="AH344" s="133" t="s">
        <v>13</v>
      </c>
      <c r="AI344" s="133" t="s">
        <v>13</v>
      </c>
      <c r="AJ344" s="133" t="s">
        <v>13</v>
      </c>
      <c r="AK344" s="133" t="s">
        <v>13</v>
      </c>
      <c r="AL344" s="133" t="s">
        <v>13</v>
      </c>
      <c r="AM344" s="133" t="s">
        <v>13</v>
      </c>
      <c r="AN344" s="133" t="s">
        <v>13</v>
      </c>
      <c r="AO344" s="133" t="s">
        <v>13</v>
      </c>
      <c r="AP344" s="133" t="s">
        <v>13</v>
      </c>
      <c r="AQ344" s="133" t="s">
        <v>13</v>
      </c>
      <c r="AR344" s="133" t="s">
        <v>13</v>
      </c>
      <c r="AS344" s="133" t="s">
        <v>13</v>
      </c>
      <c r="AT344" s="326" t="s">
        <v>13</v>
      </c>
      <c r="AU344" s="133" t="s">
        <v>13</v>
      </c>
      <c r="AV344" s="133" t="s">
        <v>13</v>
      </c>
      <c r="AW344" s="133" t="s">
        <v>13</v>
      </c>
      <c r="AX344" s="133" t="s">
        <v>13</v>
      </c>
      <c r="AY344" s="133" t="s">
        <v>13</v>
      </c>
      <c r="AZ344" s="327" t="s">
        <v>13</v>
      </c>
      <c r="BA344" s="327" t="s">
        <v>13</v>
      </c>
      <c r="BB344" s="133" t="s">
        <v>13</v>
      </c>
      <c r="BC344" s="326" t="s">
        <v>13</v>
      </c>
      <c r="BD344" s="326" t="s">
        <v>13</v>
      </c>
      <c r="BE344" s="327" t="s">
        <v>13</v>
      </c>
      <c r="BF344" s="133" t="s">
        <v>13</v>
      </c>
      <c r="BG344" s="133" t="s">
        <v>13</v>
      </c>
      <c r="BH344" s="133" t="s">
        <v>13</v>
      </c>
      <c r="BI344" s="133" t="s">
        <v>13</v>
      </c>
      <c r="BJ344" s="328"/>
      <c r="BK344" s="328"/>
      <c r="BL344" s="133"/>
      <c r="BM344" s="133"/>
      <c r="BN344" s="133"/>
      <c r="BO344" s="133"/>
      <c r="BP344" s="133"/>
      <c r="BQ344" s="328"/>
      <c r="BR344" s="133"/>
      <c r="BS344" s="133"/>
      <c r="BT344" s="133"/>
      <c r="BU344" s="133"/>
      <c r="BV344" s="133"/>
      <c r="BW344" s="133"/>
      <c r="BX344" s="133"/>
    </row>
    <row r="345" spans="1:76" x14ac:dyDescent="0.25">
      <c r="A345" s="302">
        <v>303</v>
      </c>
      <c r="C345" s="324" t="s">
        <v>13</v>
      </c>
      <c r="D345" s="324" t="s">
        <v>13</v>
      </c>
      <c r="E345" s="325" t="s">
        <v>13</v>
      </c>
      <c r="F345" s="133" t="s">
        <v>13</v>
      </c>
      <c r="G345" s="133" t="s">
        <v>13</v>
      </c>
      <c r="H345" s="133" t="s">
        <v>13</v>
      </c>
      <c r="I345" s="133" t="s">
        <v>13</v>
      </c>
      <c r="J345" s="133" t="s">
        <v>13</v>
      </c>
      <c r="K345" s="133" t="s">
        <v>13</v>
      </c>
      <c r="L345" s="133" t="s">
        <v>13</v>
      </c>
      <c r="M345" s="133" t="s">
        <v>13</v>
      </c>
      <c r="N345" s="133" t="s">
        <v>13</v>
      </c>
      <c r="O345" s="133" t="s">
        <v>13</v>
      </c>
      <c r="P345" s="133" t="s">
        <v>13</v>
      </c>
      <c r="Q345" s="133" t="s">
        <v>13</v>
      </c>
      <c r="R345" s="133" t="s">
        <v>13</v>
      </c>
      <c r="S345" s="133" t="s">
        <v>13</v>
      </c>
      <c r="T345" s="133" t="s">
        <v>13</v>
      </c>
      <c r="U345" s="133" t="s">
        <v>13</v>
      </c>
      <c r="V345" s="133" t="s">
        <v>13</v>
      </c>
      <c r="W345" s="133" t="s">
        <v>13</v>
      </c>
      <c r="X345" s="133" t="s">
        <v>13</v>
      </c>
      <c r="Y345" s="133" t="s">
        <v>13</v>
      </c>
      <c r="Z345" s="133" t="s">
        <v>13</v>
      </c>
      <c r="AA345" s="133" t="s">
        <v>13</v>
      </c>
      <c r="AB345" s="133" t="s">
        <v>13</v>
      </c>
      <c r="AC345" s="133" t="s">
        <v>13</v>
      </c>
      <c r="AD345" s="133" t="s">
        <v>13</v>
      </c>
      <c r="AE345" s="133" t="s">
        <v>13</v>
      </c>
      <c r="AF345" s="133" t="s">
        <v>13</v>
      </c>
      <c r="AG345" s="133" t="s">
        <v>13</v>
      </c>
      <c r="AH345" s="133" t="s">
        <v>13</v>
      </c>
      <c r="AI345" s="133" t="s">
        <v>13</v>
      </c>
      <c r="AJ345" s="133" t="s">
        <v>13</v>
      </c>
      <c r="AK345" s="133" t="s">
        <v>13</v>
      </c>
      <c r="AL345" s="133" t="s">
        <v>13</v>
      </c>
      <c r="AM345" s="133" t="s">
        <v>13</v>
      </c>
      <c r="AN345" s="133" t="s">
        <v>13</v>
      </c>
      <c r="AO345" s="133" t="s">
        <v>13</v>
      </c>
      <c r="AP345" s="133" t="s">
        <v>13</v>
      </c>
      <c r="AQ345" s="133" t="s">
        <v>13</v>
      </c>
      <c r="AR345" s="133" t="s">
        <v>13</v>
      </c>
      <c r="AS345" s="133" t="s">
        <v>13</v>
      </c>
      <c r="AT345" s="326" t="s">
        <v>13</v>
      </c>
      <c r="AU345" s="133" t="s">
        <v>13</v>
      </c>
      <c r="AV345" s="133" t="s">
        <v>13</v>
      </c>
      <c r="AW345" s="133" t="s">
        <v>13</v>
      </c>
      <c r="AX345" s="133" t="s">
        <v>13</v>
      </c>
      <c r="AY345" s="133" t="s">
        <v>13</v>
      </c>
      <c r="AZ345" s="327" t="s">
        <v>13</v>
      </c>
      <c r="BA345" s="327" t="s">
        <v>13</v>
      </c>
      <c r="BB345" s="133" t="s">
        <v>13</v>
      </c>
      <c r="BC345" s="326" t="s">
        <v>13</v>
      </c>
      <c r="BD345" s="326" t="s">
        <v>13</v>
      </c>
      <c r="BE345" s="327" t="s">
        <v>13</v>
      </c>
      <c r="BF345" s="133" t="s">
        <v>13</v>
      </c>
      <c r="BG345" s="133" t="s">
        <v>13</v>
      </c>
      <c r="BH345" s="133" t="s">
        <v>13</v>
      </c>
      <c r="BI345" s="133" t="s">
        <v>13</v>
      </c>
      <c r="BJ345" s="328"/>
      <c r="BK345" s="328"/>
      <c r="BL345" s="133"/>
      <c r="BM345" s="133"/>
      <c r="BN345" s="133"/>
      <c r="BO345" s="133"/>
      <c r="BP345" s="133"/>
      <c r="BQ345" s="328"/>
      <c r="BR345" s="133"/>
      <c r="BS345" s="133"/>
      <c r="BT345" s="133"/>
      <c r="BU345" s="133"/>
      <c r="BV345" s="133"/>
      <c r="BW345" s="133"/>
      <c r="BX345" s="133"/>
    </row>
    <row r="346" spans="1:76" x14ac:dyDescent="0.25">
      <c r="A346" s="302">
        <v>303</v>
      </c>
      <c r="C346" s="324" t="s">
        <v>13</v>
      </c>
      <c r="D346" s="324" t="s">
        <v>13</v>
      </c>
      <c r="E346" s="325" t="s">
        <v>13</v>
      </c>
      <c r="F346" s="133" t="s">
        <v>13</v>
      </c>
      <c r="G346" s="133" t="s">
        <v>13</v>
      </c>
      <c r="H346" s="133" t="s">
        <v>13</v>
      </c>
      <c r="I346" s="133" t="s">
        <v>13</v>
      </c>
      <c r="J346" s="133" t="s">
        <v>13</v>
      </c>
      <c r="K346" s="133" t="s">
        <v>13</v>
      </c>
      <c r="L346" s="133" t="s">
        <v>13</v>
      </c>
      <c r="M346" s="133" t="s">
        <v>13</v>
      </c>
      <c r="N346" s="133" t="s">
        <v>13</v>
      </c>
      <c r="O346" s="133" t="s">
        <v>13</v>
      </c>
      <c r="P346" s="133" t="s">
        <v>13</v>
      </c>
      <c r="Q346" s="133" t="s">
        <v>13</v>
      </c>
      <c r="R346" s="133" t="s">
        <v>13</v>
      </c>
      <c r="S346" s="133" t="s">
        <v>13</v>
      </c>
      <c r="T346" s="133" t="s">
        <v>13</v>
      </c>
      <c r="U346" s="133" t="s">
        <v>13</v>
      </c>
      <c r="V346" s="133" t="s">
        <v>13</v>
      </c>
      <c r="W346" s="133" t="s">
        <v>13</v>
      </c>
      <c r="X346" s="133" t="s">
        <v>13</v>
      </c>
      <c r="Y346" s="133" t="s">
        <v>13</v>
      </c>
      <c r="Z346" s="133" t="s">
        <v>13</v>
      </c>
      <c r="AA346" s="133" t="s">
        <v>13</v>
      </c>
      <c r="AB346" s="133" t="s">
        <v>13</v>
      </c>
      <c r="AC346" s="133" t="s">
        <v>13</v>
      </c>
      <c r="AD346" s="133" t="s">
        <v>13</v>
      </c>
      <c r="AE346" s="133" t="s">
        <v>13</v>
      </c>
      <c r="AF346" s="133" t="s">
        <v>13</v>
      </c>
      <c r="AG346" s="133" t="s">
        <v>13</v>
      </c>
      <c r="AH346" s="133" t="s">
        <v>13</v>
      </c>
      <c r="AI346" s="133" t="s">
        <v>13</v>
      </c>
      <c r="AJ346" s="133" t="s">
        <v>13</v>
      </c>
      <c r="AK346" s="133" t="s">
        <v>13</v>
      </c>
      <c r="AL346" s="133" t="s">
        <v>13</v>
      </c>
      <c r="AM346" s="133" t="s">
        <v>13</v>
      </c>
      <c r="AN346" s="133" t="s">
        <v>13</v>
      </c>
      <c r="AO346" s="133" t="s">
        <v>13</v>
      </c>
      <c r="AP346" s="133" t="s">
        <v>13</v>
      </c>
      <c r="AQ346" s="133" t="s">
        <v>13</v>
      </c>
      <c r="AR346" s="133" t="s">
        <v>13</v>
      </c>
      <c r="AS346" s="133" t="s">
        <v>13</v>
      </c>
      <c r="AT346" s="326" t="s">
        <v>13</v>
      </c>
      <c r="AU346" s="133" t="s">
        <v>13</v>
      </c>
      <c r="AV346" s="133" t="s">
        <v>13</v>
      </c>
      <c r="AW346" s="133" t="s">
        <v>13</v>
      </c>
      <c r="AX346" s="133" t="s">
        <v>13</v>
      </c>
      <c r="AY346" s="133" t="s">
        <v>13</v>
      </c>
      <c r="AZ346" s="327" t="s">
        <v>13</v>
      </c>
      <c r="BA346" s="327" t="s">
        <v>13</v>
      </c>
      <c r="BB346" s="133" t="s">
        <v>13</v>
      </c>
      <c r="BC346" s="326" t="s">
        <v>13</v>
      </c>
      <c r="BD346" s="326" t="s">
        <v>13</v>
      </c>
      <c r="BE346" s="327" t="s">
        <v>13</v>
      </c>
      <c r="BF346" s="133" t="s">
        <v>13</v>
      </c>
      <c r="BG346" s="133" t="s">
        <v>13</v>
      </c>
      <c r="BH346" s="133" t="s">
        <v>13</v>
      </c>
      <c r="BI346" s="133" t="s">
        <v>13</v>
      </c>
      <c r="BJ346" s="328"/>
      <c r="BK346" s="328"/>
      <c r="BL346" s="133"/>
      <c r="BM346" s="133"/>
      <c r="BN346" s="133"/>
      <c r="BO346" s="133"/>
      <c r="BP346" s="133"/>
      <c r="BQ346" s="328"/>
      <c r="BR346" s="133"/>
      <c r="BS346" s="133"/>
      <c r="BT346" s="133"/>
      <c r="BU346" s="133"/>
      <c r="BV346" s="133"/>
      <c r="BW346" s="133"/>
      <c r="BX346" s="133"/>
    </row>
    <row r="347" spans="1:76" x14ac:dyDescent="0.25">
      <c r="A347" s="302">
        <v>303</v>
      </c>
      <c r="C347" s="324" t="s">
        <v>13</v>
      </c>
      <c r="D347" s="324" t="s">
        <v>13</v>
      </c>
      <c r="E347" s="325" t="s">
        <v>13</v>
      </c>
      <c r="F347" s="133" t="s">
        <v>13</v>
      </c>
      <c r="G347" s="133" t="s">
        <v>13</v>
      </c>
      <c r="H347" s="133" t="s">
        <v>13</v>
      </c>
      <c r="I347" s="133" t="s">
        <v>13</v>
      </c>
      <c r="J347" s="133" t="s">
        <v>13</v>
      </c>
      <c r="K347" s="133" t="s">
        <v>13</v>
      </c>
      <c r="L347" s="133" t="s">
        <v>13</v>
      </c>
      <c r="M347" s="133" t="s">
        <v>13</v>
      </c>
      <c r="N347" s="133" t="s">
        <v>13</v>
      </c>
      <c r="O347" s="133" t="s">
        <v>13</v>
      </c>
      <c r="P347" s="133" t="s">
        <v>13</v>
      </c>
      <c r="Q347" s="133" t="s">
        <v>13</v>
      </c>
      <c r="R347" s="133" t="s">
        <v>13</v>
      </c>
      <c r="S347" s="133" t="s">
        <v>13</v>
      </c>
      <c r="T347" s="133" t="s">
        <v>13</v>
      </c>
      <c r="U347" s="133" t="s">
        <v>13</v>
      </c>
      <c r="V347" s="133" t="s">
        <v>13</v>
      </c>
      <c r="W347" s="133" t="s">
        <v>13</v>
      </c>
      <c r="X347" s="133" t="s">
        <v>13</v>
      </c>
      <c r="Y347" s="133" t="s">
        <v>13</v>
      </c>
      <c r="Z347" s="133" t="s">
        <v>13</v>
      </c>
      <c r="AA347" s="133" t="s">
        <v>13</v>
      </c>
      <c r="AB347" s="133" t="s">
        <v>13</v>
      </c>
      <c r="AC347" s="133" t="s">
        <v>13</v>
      </c>
      <c r="AD347" s="133" t="s">
        <v>13</v>
      </c>
      <c r="AE347" s="133" t="s">
        <v>13</v>
      </c>
      <c r="AF347" s="133" t="s">
        <v>13</v>
      </c>
      <c r="AG347" s="133" t="s">
        <v>13</v>
      </c>
      <c r="AH347" s="133" t="s">
        <v>13</v>
      </c>
      <c r="AI347" s="133" t="s">
        <v>13</v>
      </c>
      <c r="AJ347" s="133" t="s">
        <v>13</v>
      </c>
      <c r="AK347" s="133" t="s">
        <v>13</v>
      </c>
      <c r="AL347" s="133" t="s">
        <v>13</v>
      </c>
      <c r="AM347" s="133" t="s">
        <v>13</v>
      </c>
      <c r="AN347" s="133" t="s">
        <v>13</v>
      </c>
      <c r="AO347" s="133" t="s">
        <v>13</v>
      </c>
      <c r="AP347" s="133" t="s">
        <v>13</v>
      </c>
      <c r="AQ347" s="133" t="s">
        <v>13</v>
      </c>
      <c r="AR347" s="133" t="s">
        <v>13</v>
      </c>
      <c r="AS347" s="133" t="s">
        <v>13</v>
      </c>
      <c r="AT347" s="326" t="s">
        <v>13</v>
      </c>
      <c r="AU347" s="133" t="s">
        <v>13</v>
      </c>
      <c r="AV347" s="133" t="s">
        <v>13</v>
      </c>
      <c r="AW347" s="133" t="s">
        <v>13</v>
      </c>
      <c r="AX347" s="133" t="s">
        <v>13</v>
      </c>
      <c r="AY347" s="133" t="s">
        <v>13</v>
      </c>
      <c r="AZ347" s="327" t="s">
        <v>13</v>
      </c>
      <c r="BA347" s="327" t="s">
        <v>13</v>
      </c>
      <c r="BB347" s="133" t="s">
        <v>13</v>
      </c>
      <c r="BC347" s="326" t="s">
        <v>13</v>
      </c>
      <c r="BD347" s="326" t="s">
        <v>13</v>
      </c>
      <c r="BE347" s="327" t="s">
        <v>13</v>
      </c>
      <c r="BF347" s="133" t="s">
        <v>13</v>
      </c>
      <c r="BG347" s="133" t="s">
        <v>13</v>
      </c>
      <c r="BH347" s="133" t="s">
        <v>13</v>
      </c>
      <c r="BI347" s="133" t="s">
        <v>13</v>
      </c>
      <c r="BJ347" s="328"/>
      <c r="BK347" s="328"/>
      <c r="BL347" s="133"/>
      <c r="BM347" s="133"/>
      <c r="BN347" s="133"/>
      <c r="BO347" s="133"/>
      <c r="BP347" s="133"/>
      <c r="BQ347" s="328"/>
      <c r="BR347" s="133"/>
      <c r="BS347" s="133"/>
      <c r="BT347" s="133"/>
      <c r="BU347" s="133"/>
      <c r="BV347" s="133"/>
      <c r="BW347" s="133"/>
      <c r="BX347" s="133"/>
    </row>
    <row r="348" spans="1:76" x14ac:dyDescent="0.25">
      <c r="A348" s="302">
        <v>303</v>
      </c>
      <c r="C348" s="324" t="s">
        <v>13</v>
      </c>
      <c r="D348" s="324" t="s">
        <v>13</v>
      </c>
      <c r="E348" s="325" t="s">
        <v>13</v>
      </c>
      <c r="F348" s="133" t="s">
        <v>13</v>
      </c>
      <c r="G348" s="133" t="s">
        <v>13</v>
      </c>
      <c r="H348" s="133" t="s">
        <v>13</v>
      </c>
      <c r="I348" s="133" t="s">
        <v>13</v>
      </c>
      <c r="J348" s="133" t="s">
        <v>13</v>
      </c>
      <c r="K348" s="133" t="s">
        <v>13</v>
      </c>
      <c r="L348" s="133" t="s">
        <v>13</v>
      </c>
      <c r="M348" s="133" t="s">
        <v>13</v>
      </c>
      <c r="N348" s="133" t="s">
        <v>13</v>
      </c>
      <c r="O348" s="133" t="s">
        <v>13</v>
      </c>
      <c r="P348" s="133" t="s">
        <v>13</v>
      </c>
      <c r="Q348" s="133" t="s">
        <v>13</v>
      </c>
      <c r="R348" s="133" t="s">
        <v>13</v>
      </c>
      <c r="S348" s="133" t="s">
        <v>13</v>
      </c>
      <c r="T348" s="133" t="s">
        <v>13</v>
      </c>
      <c r="U348" s="133" t="s">
        <v>13</v>
      </c>
      <c r="V348" s="133" t="s">
        <v>13</v>
      </c>
      <c r="W348" s="133" t="s">
        <v>13</v>
      </c>
      <c r="X348" s="133" t="s">
        <v>13</v>
      </c>
      <c r="Y348" s="133" t="s">
        <v>13</v>
      </c>
      <c r="Z348" s="133" t="s">
        <v>13</v>
      </c>
      <c r="AA348" s="133" t="s">
        <v>13</v>
      </c>
      <c r="AB348" s="133" t="s">
        <v>13</v>
      </c>
      <c r="AC348" s="133" t="s">
        <v>13</v>
      </c>
      <c r="AD348" s="133" t="s">
        <v>13</v>
      </c>
      <c r="AE348" s="133" t="s">
        <v>13</v>
      </c>
      <c r="AF348" s="133" t="s">
        <v>13</v>
      </c>
      <c r="AG348" s="133" t="s">
        <v>13</v>
      </c>
      <c r="AH348" s="133" t="s">
        <v>13</v>
      </c>
      <c r="AI348" s="133" t="s">
        <v>13</v>
      </c>
      <c r="AJ348" s="133" t="s">
        <v>13</v>
      </c>
      <c r="AK348" s="133" t="s">
        <v>13</v>
      </c>
      <c r="AL348" s="133" t="s">
        <v>13</v>
      </c>
      <c r="AM348" s="133" t="s">
        <v>13</v>
      </c>
      <c r="AN348" s="133" t="s">
        <v>13</v>
      </c>
      <c r="AO348" s="133" t="s">
        <v>13</v>
      </c>
      <c r="AP348" s="133" t="s">
        <v>13</v>
      </c>
      <c r="AQ348" s="133" t="s">
        <v>13</v>
      </c>
      <c r="AR348" s="133" t="s">
        <v>13</v>
      </c>
      <c r="AS348" s="133" t="s">
        <v>13</v>
      </c>
      <c r="AT348" s="326" t="s">
        <v>13</v>
      </c>
      <c r="AU348" s="133" t="s">
        <v>13</v>
      </c>
      <c r="AV348" s="133" t="s">
        <v>13</v>
      </c>
      <c r="AW348" s="133" t="s">
        <v>13</v>
      </c>
      <c r="AX348" s="133" t="s">
        <v>13</v>
      </c>
      <c r="AY348" s="133" t="s">
        <v>13</v>
      </c>
      <c r="AZ348" s="327" t="s">
        <v>13</v>
      </c>
      <c r="BA348" s="327" t="s">
        <v>13</v>
      </c>
      <c r="BB348" s="133" t="s">
        <v>13</v>
      </c>
      <c r="BC348" s="326" t="s">
        <v>13</v>
      </c>
      <c r="BD348" s="326" t="s">
        <v>13</v>
      </c>
      <c r="BE348" s="327" t="s">
        <v>13</v>
      </c>
      <c r="BF348" s="133" t="s">
        <v>13</v>
      </c>
      <c r="BG348" s="133" t="s">
        <v>13</v>
      </c>
      <c r="BH348" s="133" t="s">
        <v>13</v>
      </c>
      <c r="BI348" s="133" t="s">
        <v>13</v>
      </c>
      <c r="BJ348" s="328"/>
      <c r="BK348" s="328"/>
      <c r="BL348" s="133"/>
      <c r="BM348" s="133"/>
      <c r="BN348" s="133"/>
      <c r="BO348" s="133"/>
      <c r="BP348" s="133"/>
      <c r="BQ348" s="328"/>
      <c r="BR348" s="133"/>
      <c r="BS348" s="133"/>
      <c r="BT348" s="133"/>
      <c r="BU348" s="133"/>
      <c r="BV348" s="133"/>
      <c r="BW348" s="133"/>
      <c r="BX348" s="133"/>
    </row>
    <row r="349" spans="1:76" x14ac:dyDescent="0.25">
      <c r="A349" s="302">
        <v>303</v>
      </c>
      <c r="C349" s="324" t="s">
        <v>13</v>
      </c>
      <c r="D349" s="324" t="s">
        <v>13</v>
      </c>
      <c r="E349" s="325" t="s">
        <v>13</v>
      </c>
      <c r="F349" s="133" t="s">
        <v>13</v>
      </c>
      <c r="G349" s="133" t="s">
        <v>13</v>
      </c>
      <c r="H349" s="133" t="s">
        <v>13</v>
      </c>
      <c r="I349" s="133" t="s">
        <v>13</v>
      </c>
      <c r="J349" s="133" t="s">
        <v>13</v>
      </c>
      <c r="K349" s="133" t="s">
        <v>13</v>
      </c>
      <c r="L349" s="133" t="s">
        <v>13</v>
      </c>
      <c r="M349" s="133" t="s">
        <v>13</v>
      </c>
      <c r="N349" s="133" t="s">
        <v>13</v>
      </c>
      <c r="O349" s="133" t="s">
        <v>13</v>
      </c>
      <c r="P349" s="133" t="s">
        <v>13</v>
      </c>
      <c r="Q349" s="133" t="s">
        <v>13</v>
      </c>
      <c r="R349" s="133" t="s">
        <v>13</v>
      </c>
      <c r="S349" s="133" t="s">
        <v>13</v>
      </c>
      <c r="T349" s="133" t="s">
        <v>13</v>
      </c>
      <c r="U349" s="133" t="s">
        <v>13</v>
      </c>
      <c r="V349" s="133" t="s">
        <v>13</v>
      </c>
      <c r="W349" s="133" t="s">
        <v>13</v>
      </c>
      <c r="X349" s="133" t="s">
        <v>13</v>
      </c>
      <c r="Y349" s="133" t="s">
        <v>13</v>
      </c>
      <c r="Z349" s="133" t="s">
        <v>13</v>
      </c>
      <c r="AA349" s="133" t="s">
        <v>13</v>
      </c>
      <c r="AB349" s="133" t="s">
        <v>13</v>
      </c>
      <c r="AC349" s="133" t="s">
        <v>13</v>
      </c>
      <c r="AD349" s="133" t="s">
        <v>13</v>
      </c>
      <c r="AE349" s="133" t="s">
        <v>13</v>
      </c>
      <c r="AF349" s="133" t="s">
        <v>13</v>
      </c>
      <c r="AG349" s="133" t="s">
        <v>13</v>
      </c>
      <c r="AH349" s="133" t="s">
        <v>13</v>
      </c>
      <c r="AI349" s="133" t="s">
        <v>13</v>
      </c>
      <c r="AJ349" s="133" t="s">
        <v>13</v>
      </c>
      <c r="AK349" s="133" t="s">
        <v>13</v>
      </c>
      <c r="AL349" s="133" t="s">
        <v>13</v>
      </c>
      <c r="AM349" s="133" t="s">
        <v>13</v>
      </c>
      <c r="AN349" s="133" t="s">
        <v>13</v>
      </c>
      <c r="AO349" s="133" t="s">
        <v>13</v>
      </c>
      <c r="AP349" s="133" t="s">
        <v>13</v>
      </c>
      <c r="AQ349" s="133" t="s">
        <v>13</v>
      </c>
      <c r="AR349" s="133" t="s">
        <v>13</v>
      </c>
      <c r="AS349" s="133" t="s">
        <v>13</v>
      </c>
      <c r="AT349" s="326" t="s">
        <v>13</v>
      </c>
      <c r="AU349" s="133" t="s">
        <v>13</v>
      </c>
      <c r="AV349" s="133" t="s">
        <v>13</v>
      </c>
      <c r="AW349" s="133" t="s">
        <v>13</v>
      </c>
      <c r="AX349" s="133" t="s">
        <v>13</v>
      </c>
      <c r="AY349" s="133" t="s">
        <v>13</v>
      </c>
      <c r="AZ349" s="327" t="s">
        <v>13</v>
      </c>
      <c r="BA349" s="327" t="s">
        <v>13</v>
      </c>
      <c r="BB349" s="133" t="s">
        <v>13</v>
      </c>
      <c r="BC349" s="326" t="s">
        <v>13</v>
      </c>
      <c r="BD349" s="326" t="s">
        <v>13</v>
      </c>
      <c r="BE349" s="327" t="s">
        <v>13</v>
      </c>
      <c r="BF349" s="133" t="s">
        <v>13</v>
      </c>
      <c r="BG349" s="133" t="s">
        <v>13</v>
      </c>
      <c r="BH349" s="133" t="s">
        <v>13</v>
      </c>
      <c r="BI349" s="133" t="s">
        <v>13</v>
      </c>
      <c r="BJ349" s="328"/>
      <c r="BK349" s="328"/>
      <c r="BL349" s="133"/>
      <c r="BM349" s="133"/>
      <c r="BN349" s="133"/>
      <c r="BO349" s="133"/>
      <c r="BP349" s="133"/>
      <c r="BQ349" s="328"/>
      <c r="BR349" s="133"/>
      <c r="BS349" s="133"/>
      <c r="BT349" s="133"/>
      <c r="BU349" s="133"/>
      <c r="BV349" s="133"/>
      <c r="BW349" s="133"/>
      <c r="BX349" s="133"/>
    </row>
    <row r="350" spans="1:76" x14ac:dyDescent="0.25">
      <c r="A350" s="302">
        <v>303</v>
      </c>
      <c r="C350" s="324" t="s">
        <v>13</v>
      </c>
      <c r="D350" s="324" t="s">
        <v>13</v>
      </c>
      <c r="E350" s="325" t="s">
        <v>13</v>
      </c>
      <c r="F350" s="133" t="s">
        <v>13</v>
      </c>
      <c r="G350" s="133" t="s">
        <v>13</v>
      </c>
      <c r="H350" s="133" t="s">
        <v>13</v>
      </c>
      <c r="I350" s="133" t="s">
        <v>13</v>
      </c>
      <c r="J350" s="133" t="s">
        <v>13</v>
      </c>
      <c r="K350" s="133" t="s">
        <v>13</v>
      </c>
      <c r="L350" s="133" t="s">
        <v>13</v>
      </c>
      <c r="M350" s="133" t="s">
        <v>13</v>
      </c>
      <c r="N350" s="133" t="s">
        <v>13</v>
      </c>
      <c r="O350" s="133" t="s">
        <v>13</v>
      </c>
      <c r="P350" s="133" t="s">
        <v>13</v>
      </c>
      <c r="Q350" s="133" t="s">
        <v>13</v>
      </c>
      <c r="R350" s="133" t="s">
        <v>13</v>
      </c>
      <c r="S350" s="133" t="s">
        <v>13</v>
      </c>
      <c r="T350" s="133" t="s">
        <v>13</v>
      </c>
      <c r="U350" s="133" t="s">
        <v>13</v>
      </c>
      <c r="V350" s="133" t="s">
        <v>13</v>
      </c>
      <c r="W350" s="133" t="s">
        <v>13</v>
      </c>
      <c r="X350" s="133" t="s">
        <v>13</v>
      </c>
      <c r="Y350" s="133" t="s">
        <v>13</v>
      </c>
      <c r="Z350" s="133" t="s">
        <v>13</v>
      </c>
      <c r="AA350" s="133" t="s">
        <v>13</v>
      </c>
      <c r="AB350" s="133" t="s">
        <v>13</v>
      </c>
      <c r="AC350" s="133" t="s">
        <v>13</v>
      </c>
      <c r="AD350" s="133" t="s">
        <v>13</v>
      </c>
      <c r="AE350" s="133" t="s">
        <v>13</v>
      </c>
      <c r="AF350" s="133" t="s">
        <v>13</v>
      </c>
      <c r="AG350" s="133" t="s">
        <v>13</v>
      </c>
      <c r="AH350" s="133" t="s">
        <v>13</v>
      </c>
      <c r="AI350" s="133" t="s">
        <v>13</v>
      </c>
      <c r="AJ350" s="133" t="s">
        <v>13</v>
      </c>
      <c r="AK350" s="133" t="s">
        <v>13</v>
      </c>
      <c r="AL350" s="133" t="s">
        <v>13</v>
      </c>
      <c r="AM350" s="133" t="s">
        <v>13</v>
      </c>
      <c r="AN350" s="133" t="s">
        <v>13</v>
      </c>
      <c r="AO350" s="133" t="s">
        <v>13</v>
      </c>
      <c r="AP350" s="133" t="s">
        <v>13</v>
      </c>
      <c r="AQ350" s="133" t="s">
        <v>13</v>
      </c>
      <c r="AR350" s="133" t="s">
        <v>13</v>
      </c>
      <c r="AS350" s="133" t="s">
        <v>13</v>
      </c>
      <c r="AT350" s="326" t="s">
        <v>13</v>
      </c>
      <c r="AU350" s="133" t="s">
        <v>13</v>
      </c>
      <c r="AV350" s="133" t="s">
        <v>13</v>
      </c>
      <c r="AW350" s="133" t="s">
        <v>13</v>
      </c>
      <c r="AX350" s="133" t="s">
        <v>13</v>
      </c>
      <c r="AY350" s="133" t="s">
        <v>13</v>
      </c>
      <c r="AZ350" s="327" t="s">
        <v>13</v>
      </c>
      <c r="BA350" s="327" t="s">
        <v>13</v>
      </c>
      <c r="BB350" s="133" t="s">
        <v>13</v>
      </c>
      <c r="BC350" s="326" t="s">
        <v>13</v>
      </c>
      <c r="BD350" s="326" t="s">
        <v>13</v>
      </c>
      <c r="BE350" s="327" t="s">
        <v>13</v>
      </c>
      <c r="BF350" s="133" t="s">
        <v>13</v>
      </c>
      <c r="BG350" s="133" t="s">
        <v>13</v>
      </c>
      <c r="BH350" s="133" t="s">
        <v>13</v>
      </c>
      <c r="BI350" s="133" t="s">
        <v>13</v>
      </c>
      <c r="BJ350" s="328"/>
      <c r="BK350" s="328"/>
      <c r="BL350" s="133"/>
      <c r="BM350" s="133"/>
      <c r="BN350" s="133"/>
      <c r="BO350" s="133"/>
      <c r="BP350" s="133"/>
      <c r="BQ350" s="328"/>
      <c r="BR350" s="133"/>
      <c r="BS350" s="133"/>
      <c r="BT350" s="133"/>
      <c r="BU350" s="133"/>
      <c r="BV350" s="133"/>
      <c r="BW350" s="133"/>
      <c r="BX350" s="133"/>
    </row>
    <row r="351" spans="1:76" x14ac:dyDescent="0.25">
      <c r="A351" s="302">
        <v>303</v>
      </c>
      <c r="C351" s="324" t="s">
        <v>13</v>
      </c>
      <c r="D351" s="324" t="s">
        <v>13</v>
      </c>
      <c r="E351" s="325" t="s">
        <v>13</v>
      </c>
      <c r="F351" s="133" t="s">
        <v>13</v>
      </c>
      <c r="G351" s="133" t="s">
        <v>13</v>
      </c>
      <c r="H351" s="133" t="s">
        <v>13</v>
      </c>
      <c r="I351" s="133" t="s">
        <v>13</v>
      </c>
      <c r="J351" s="133" t="s">
        <v>13</v>
      </c>
      <c r="K351" s="133" t="s">
        <v>13</v>
      </c>
      <c r="L351" s="133" t="s">
        <v>13</v>
      </c>
      <c r="M351" s="133" t="s">
        <v>13</v>
      </c>
      <c r="N351" s="133" t="s">
        <v>13</v>
      </c>
      <c r="O351" s="133" t="s">
        <v>13</v>
      </c>
      <c r="P351" s="133" t="s">
        <v>13</v>
      </c>
      <c r="Q351" s="133" t="s">
        <v>13</v>
      </c>
      <c r="R351" s="133" t="s">
        <v>13</v>
      </c>
      <c r="S351" s="133" t="s">
        <v>13</v>
      </c>
      <c r="T351" s="133" t="s">
        <v>13</v>
      </c>
      <c r="U351" s="133" t="s">
        <v>13</v>
      </c>
      <c r="V351" s="133" t="s">
        <v>13</v>
      </c>
      <c r="W351" s="133" t="s">
        <v>13</v>
      </c>
      <c r="X351" s="133" t="s">
        <v>13</v>
      </c>
      <c r="Y351" s="133" t="s">
        <v>13</v>
      </c>
      <c r="Z351" s="133" t="s">
        <v>13</v>
      </c>
      <c r="AA351" s="133" t="s">
        <v>13</v>
      </c>
      <c r="AB351" s="133" t="s">
        <v>13</v>
      </c>
      <c r="AC351" s="133" t="s">
        <v>13</v>
      </c>
      <c r="AD351" s="133" t="s">
        <v>13</v>
      </c>
      <c r="AE351" s="133" t="s">
        <v>13</v>
      </c>
      <c r="AF351" s="133" t="s">
        <v>13</v>
      </c>
      <c r="AG351" s="133" t="s">
        <v>13</v>
      </c>
      <c r="AH351" s="133" t="s">
        <v>13</v>
      </c>
      <c r="AI351" s="133" t="s">
        <v>13</v>
      </c>
      <c r="AJ351" s="133" t="s">
        <v>13</v>
      </c>
      <c r="AK351" s="133" t="s">
        <v>13</v>
      </c>
      <c r="AL351" s="133" t="s">
        <v>13</v>
      </c>
      <c r="AM351" s="133" t="s">
        <v>13</v>
      </c>
      <c r="AN351" s="133" t="s">
        <v>13</v>
      </c>
      <c r="AO351" s="133" t="s">
        <v>13</v>
      </c>
      <c r="AP351" s="133" t="s">
        <v>13</v>
      </c>
      <c r="AQ351" s="133" t="s">
        <v>13</v>
      </c>
      <c r="AR351" s="133" t="s">
        <v>13</v>
      </c>
      <c r="AS351" s="133" t="s">
        <v>13</v>
      </c>
      <c r="AT351" s="326" t="s">
        <v>13</v>
      </c>
      <c r="AU351" s="133" t="s">
        <v>13</v>
      </c>
      <c r="AV351" s="133" t="s">
        <v>13</v>
      </c>
      <c r="AW351" s="133" t="s">
        <v>13</v>
      </c>
      <c r="AX351" s="133" t="s">
        <v>13</v>
      </c>
      <c r="AY351" s="133" t="s">
        <v>13</v>
      </c>
      <c r="AZ351" s="327" t="s">
        <v>13</v>
      </c>
      <c r="BA351" s="327" t="s">
        <v>13</v>
      </c>
      <c r="BB351" s="133" t="s">
        <v>13</v>
      </c>
      <c r="BC351" s="326" t="s">
        <v>13</v>
      </c>
      <c r="BD351" s="326" t="s">
        <v>13</v>
      </c>
      <c r="BE351" s="327" t="s">
        <v>13</v>
      </c>
      <c r="BF351" s="133" t="s">
        <v>13</v>
      </c>
      <c r="BG351" s="133" t="s">
        <v>13</v>
      </c>
      <c r="BH351" s="133" t="s">
        <v>13</v>
      </c>
      <c r="BI351" s="133" t="s">
        <v>13</v>
      </c>
      <c r="BJ351" s="328"/>
      <c r="BK351" s="328"/>
      <c r="BL351" s="133"/>
      <c r="BM351" s="133"/>
      <c r="BN351" s="133"/>
      <c r="BO351" s="133"/>
      <c r="BP351" s="133"/>
      <c r="BQ351" s="328"/>
      <c r="BR351" s="133"/>
      <c r="BS351" s="133"/>
      <c r="BT351" s="133"/>
      <c r="BU351" s="133"/>
      <c r="BV351" s="133"/>
      <c r="BW351" s="133"/>
      <c r="BX351" s="133"/>
    </row>
    <row r="352" spans="1:76" x14ac:dyDescent="0.25">
      <c r="A352" s="302">
        <v>303</v>
      </c>
      <c r="C352" s="324" t="s">
        <v>13</v>
      </c>
      <c r="D352" s="324" t="s">
        <v>13</v>
      </c>
      <c r="E352" s="325" t="s">
        <v>13</v>
      </c>
      <c r="F352" s="133" t="s">
        <v>13</v>
      </c>
      <c r="G352" s="133" t="s">
        <v>13</v>
      </c>
      <c r="H352" s="133" t="s">
        <v>13</v>
      </c>
      <c r="I352" s="133" t="s">
        <v>13</v>
      </c>
      <c r="J352" s="133" t="s">
        <v>13</v>
      </c>
      <c r="K352" s="133" t="s">
        <v>13</v>
      </c>
      <c r="L352" s="133" t="s">
        <v>13</v>
      </c>
      <c r="M352" s="133" t="s">
        <v>13</v>
      </c>
      <c r="N352" s="133" t="s">
        <v>13</v>
      </c>
      <c r="O352" s="133" t="s">
        <v>13</v>
      </c>
      <c r="P352" s="133" t="s">
        <v>13</v>
      </c>
      <c r="Q352" s="133" t="s">
        <v>13</v>
      </c>
      <c r="R352" s="133" t="s">
        <v>13</v>
      </c>
      <c r="S352" s="133" t="s">
        <v>13</v>
      </c>
      <c r="T352" s="133" t="s">
        <v>13</v>
      </c>
      <c r="U352" s="133" t="s">
        <v>13</v>
      </c>
      <c r="V352" s="133" t="s">
        <v>13</v>
      </c>
      <c r="W352" s="133" t="s">
        <v>13</v>
      </c>
      <c r="X352" s="133" t="s">
        <v>13</v>
      </c>
      <c r="Y352" s="133" t="s">
        <v>13</v>
      </c>
      <c r="Z352" s="133" t="s">
        <v>13</v>
      </c>
      <c r="AA352" s="133" t="s">
        <v>13</v>
      </c>
      <c r="AB352" s="133" t="s">
        <v>13</v>
      </c>
      <c r="AC352" s="133" t="s">
        <v>13</v>
      </c>
      <c r="AD352" s="133" t="s">
        <v>13</v>
      </c>
      <c r="AE352" s="133" t="s">
        <v>13</v>
      </c>
      <c r="AF352" s="133" t="s">
        <v>13</v>
      </c>
      <c r="AG352" s="133" t="s">
        <v>13</v>
      </c>
      <c r="AH352" s="133" t="s">
        <v>13</v>
      </c>
      <c r="AI352" s="133" t="s">
        <v>13</v>
      </c>
      <c r="AJ352" s="133" t="s">
        <v>13</v>
      </c>
      <c r="AK352" s="133" t="s">
        <v>13</v>
      </c>
      <c r="AL352" s="133" t="s">
        <v>13</v>
      </c>
      <c r="AM352" s="133" t="s">
        <v>13</v>
      </c>
      <c r="AN352" s="133" t="s">
        <v>13</v>
      </c>
      <c r="AO352" s="133" t="s">
        <v>13</v>
      </c>
      <c r="AP352" s="133" t="s">
        <v>13</v>
      </c>
      <c r="AQ352" s="133" t="s">
        <v>13</v>
      </c>
      <c r="AR352" s="133" t="s">
        <v>13</v>
      </c>
      <c r="AS352" s="133" t="s">
        <v>13</v>
      </c>
      <c r="AT352" s="326" t="s">
        <v>13</v>
      </c>
      <c r="AU352" s="133" t="s">
        <v>13</v>
      </c>
      <c r="AV352" s="133" t="s">
        <v>13</v>
      </c>
      <c r="AW352" s="133" t="s">
        <v>13</v>
      </c>
      <c r="AX352" s="133" t="s">
        <v>13</v>
      </c>
      <c r="AY352" s="133" t="s">
        <v>13</v>
      </c>
      <c r="AZ352" s="327" t="s">
        <v>13</v>
      </c>
      <c r="BA352" s="327" t="s">
        <v>13</v>
      </c>
      <c r="BB352" s="133" t="s">
        <v>13</v>
      </c>
      <c r="BC352" s="326" t="s">
        <v>13</v>
      </c>
      <c r="BD352" s="326" t="s">
        <v>13</v>
      </c>
      <c r="BE352" s="327" t="s">
        <v>13</v>
      </c>
      <c r="BF352" s="133" t="s">
        <v>13</v>
      </c>
      <c r="BG352" s="133" t="s">
        <v>13</v>
      </c>
      <c r="BH352" s="133" t="s">
        <v>13</v>
      </c>
      <c r="BI352" s="133" t="s">
        <v>13</v>
      </c>
      <c r="BJ352" s="328"/>
      <c r="BK352" s="328"/>
      <c r="BL352" s="133"/>
      <c r="BM352" s="133"/>
      <c r="BN352" s="133"/>
      <c r="BO352" s="133"/>
      <c r="BP352" s="133"/>
      <c r="BQ352" s="328"/>
      <c r="BR352" s="133"/>
      <c r="BS352" s="133"/>
      <c r="BT352" s="133"/>
      <c r="BU352" s="133"/>
      <c r="BV352" s="133"/>
      <c r="BW352" s="133"/>
      <c r="BX352" s="133"/>
    </row>
    <row r="353" spans="1:76" x14ac:dyDescent="0.25">
      <c r="A353" s="302">
        <v>303</v>
      </c>
      <c r="C353" s="324" t="s">
        <v>13</v>
      </c>
      <c r="D353" s="324" t="s">
        <v>13</v>
      </c>
      <c r="E353" s="325" t="s">
        <v>13</v>
      </c>
      <c r="F353" s="133" t="s">
        <v>13</v>
      </c>
      <c r="G353" s="133" t="s">
        <v>13</v>
      </c>
      <c r="H353" s="133" t="s">
        <v>13</v>
      </c>
      <c r="I353" s="133" t="s">
        <v>13</v>
      </c>
      <c r="J353" s="133" t="s">
        <v>13</v>
      </c>
      <c r="K353" s="133" t="s">
        <v>13</v>
      </c>
      <c r="L353" s="133" t="s">
        <v>13</v>
      </c>
      <c r="M353" s="133" t="s">
        <v>13</v>
      </c>
      <c r="N353" s="133" t="s">
        <v>13</v>
      </c>
      <c r="O353" s="133" t="s">
        <v>13</v>
      </c>
      <c r="P353" s="133" t="s">
        <v>13</v>
      </c>
      <c r="Q353" s="133" t="s">
        <v>13</v>
      </c>
      <c r="R353" s="133" t="s">
        <v>13</v>
      </c>
      <c r="S353" s="133" t="s">
        <v>13</v>
      </c>
      <c r="T353" s="133" t="s">
        <v>13</v>
      </c>
      <c r="U353" s="133" t="s">
        <v>13</v>
      </c>
      <c r="V353" s="133" t="s">
        <v>13</v>
      </c>
      <c r="W353" s="133" t="s">
        <v>13</v>
      </c>
      <c r="X353" s="133" t="s">
        <v>13</v>
      </c>
      <c r="Y353" s="133" t="s">
        <v>13</v>
      </c>
      <c r="Z353" s="133" t="s">
        <v>13</v>
      </c>
      <c r="AA353" s="133" t="s">
        <v>13</v>
      </c>
      <c r="AB353" s="133" t="s">
        <v>13</v>
      </c>
      <c r="AC353" s="133" t="s">
        <v>13</v>
      </c>
      <c r="AD353" s="133" t="s">
        <v>13</v>
      </c>
      <c r="AE353" s="133" t="s">
        <v>13</v>
      </c>
      <c r="AF353" s="133" t="s">
        <v>13</v>
      </c>
      <c r="AG353" s="133" t="s">
        <v>13</v>
      </c>
      <c r="AH353" s="133" t="s">
        <v>13</v>
      </c>
      <c r="AI353" s="133" t="s">
        <v>13</v>
      </c>
      <c r="AJ353" s="133" t="s">
        <v>13</v>
      </c>
      <c r="AK353" s="133" t="s">
        <v>13</v>
      </c>
      <c r="AL353" s="133" t="s">
        <v>13</v>
      </c>
      <c r="AM353" s="133" t="s">
        <v>13</v>
      </c>
      <c r="AN353" s="133" t="s">
        <v>13</v>
      </c>
      <c r="AO353" s="133" t="s">
        <v>13</v>
      </c>
      <c r="AP353" s="133" t="s">
        <v>13</v>
      </c>
      <c r="AQ353" s="133" t="s">
        <v>13</v>
      </c>
      <c r="AR353" s="133" t="s">
        <v>13</v>
      </c>
      <c r="AS353" s="133" t="s">
        <v>13</v>
      </c>
      <c r="AT353" s="326" t="s">
        <v>13</v>
      </c>
      <c r="AU353" s="133" t="s">
        <v>13</v>
      </c>
      <c r="AV353" s="133" t="s">
        <v>13</v>
      </c>
      <c r="AW353" s="133" t="s">
        <v>13</v>
      </c>
      <c r="AX353" s="133" t="s">
        <v>13</v>
      </c>
      <c r="AY353" s="133" t="s">
        <v>13</v>
      </c>
      <c r="AZ353" s="327" t="s">
        <v>13</v>
      </c>
      <c r="BA353" s="327" t="s">
        <v>13</v>
      </c>
      <c r="BB353" s="133" t="s">
        <v>13</v>
      </c>
      <c r="BC353" s="326" t="s">
        <v>13</v>
      </c>
      <c r="BD353" s="326" t="s">
        <v>13</v>
      </c>
      <c r="BE353" s="327" t="s">
        <v>13</v>
      </c>
      <c r="BF353" s="133" t="s">
        <v>13</v>
      </c>
      <c r="BG353" s="133" t="s">
        <v>13</v>
      </c>
      <c r="BH353" s="133" t="s">
        <v>13</v>
      </c>
      <c r="BI353" s="133" t="s">
        <v>13</v>
      </c>
      <c r="BJ353" s="328"/>
      <c r="BK353" s="328"/>
      <c r="BL353" s="133"/>
      <c r="BM353" s="133"/>
      <c r="BN353" s="133"/>
      <c r="BO353" s="133"/>
      <c r="BP353" s="133"/>
      <c r="BQ353" s="328"/>
      <c r="BR353" s="133"/>
      <c r="BS353" s="133"/>
      <c r="BT353" s="133"/>
      <c r="BU353" s="133"/>
      <c r="BV353" s="133"/>
      <c r="BW353" s="133"/>
      <c r="BX353" s="133"/>
    </row>
    <row r="354" spans="1:76" x14ac:dyDescent="0.25">
      <c r="A354" s="302">
        <v>303</v>
      </c>
      <c r="C354" s="324" t="s">
        <v>13</v>
      </c>
      <c r="D354" s="324" t="s">
        <v>13</v>
      </c>
      <c r="E354" s="325" t="s">
        <v>13</v>
      </c>
      <c r="F354" s="133" t="s">
        <v>13</v>
      </c>
      <c r="G354" s="133" t="s">
        <v>13</v>
      </c>
      <c r="H354" s="133" t="s">
        <v>13</v>
      </c>
      <c r="I354" s="133" t="s">
        <v>13</v>
      </c>
      <c r="J354" s="133" t="s">
        <v>13</v>
      </c>
      <c r="K354" s="133" t="s">
        <v>13</v>
      </c>
      <c r="L354" s="133" t="s">
        <v>13</v>
      </c>
      <c r="M354" s="133" t="s">
        <v>13</v>
      </c>
      <c r="N354" s="133" t="s">
        <v>13</v>
      </c>
      <c r="O354" s="133" t="s">
        <v>13</v>
      </c>
      <c r="P354" s="133" t="s">
        <v>13</v>
      </c>
      <c r="Q354" s="133" t="s">
        <v>13</v>
      </c>
      <c r="R354" s="133" t="s">
        <v>13</v>
      </c>
      <c r="S354" s="133" t="s">
        <v>13</v>
      </c>
      <c r="T354" s="133" t="s">
        <v>13</v>
      </c>
      <c r="U354" s="133" t="s">
        <v>13</v>
      </c>
      <c r="V354" s="133" t="s">
        <v>13</v>
      </c>
      <c r="W354" s="133" t="s">
        <v>13</v>
      </c>
      <c r="X354" s="133" t="s">
        <v>13</v>
      </c>
      <c r="Y354" s="133" t="s">
        <v>13</v>
      </c>
      <c r="Z354" s="133" t="s">
        <v>13</v>
      </c>
      <c r="AA354" s="133" t="s">
        <v>13</v>
      </c>
      <c r="AB354" s="133" t="s">
        <v>13</v>
      </c>
      <c r="AC354" s="133" t="s">
        <v>13</v>
      </c>
      <c r="AD354" s="133" t="s">
        <v>13</v>
      </c>
      <c r="AE354" s="133" t="s">
        <v>13</v>
      </c>
      <c r="AF354" s="133" t="s">
        <v>13</v>
      </c>
      <c r="AG354" s="133" t="s">
        <v>13</v>
      </c>
      <c r="AH354" s="133" t="s">
        <v>13</v>
      </c>
      <c r="AI354" s="133" t="s">
        <v>13</v>
      </c>
      <c r="AJ354" s="133" t="s">
        <v>13</v>
      </c>
      <c r="AK354" s="133" t="s">
        <v>13</v>
      </c>
      <c r="AL354" s="133" t="s">
        <v>13</v>
      </c>
      <c r="AM354" s="133" t="s">
        <v>13</v>
      </c>
      <c r="AN354" s="133" t="s">
        <v>13</v>
      </c>
      <c r="AO354" s="133" t="s">
        <v>13</v>
      </c>
      <c r="AP354" s="133" t="s">
        <v>13</v>
      </c>
      <c r="AQ354" s="133" t="s">
        <v>13</v>
      </c>
      <c r="AR354" s="133" t="s">
        <v>13</v>
      </c>
      <c r="AS354" s="133" t="s">
        <v>13</v>
      </c>
      <c r="AT354" s="326" t="s">
        <v>13</v>
      </c>
      <c r="AU354" s="133" t="s">
        <v>13</v>
      </c>
      <c r="AV354" s="133" t="s">
        <v>13</v>
      </c>
      <c r="AW354" s="133" t="s">
        <v>13</v>
      </c>
      <c r="AX354" s="133" t="s">
        <v>13</v>
      </c>
      <c r="AY354" s="133" t="s">
        <v>13</v>
      </c>
      <c r="AZ354" s="327" t="s">
        <v>13</v>
      </c>
      <c r="BA354" s="327" t="s">
        <v>13</v>
      </c>
      <c r="BB354" s="133" t="s">
        <v>13</v>
      </c>
      <c r="BC354" s="326" t="s">
        <v>13</v>
      </c>
      <c r="BD354" s="326" t="s">
        <v>13</v>
      </c>
      <c r="BE354" s="327" t="s">
        <v>13</v>
      </c>
      <c r="BF354" s="133" t="s">
        <v>13</v>
      </c>
      <c r="BG354" s="133" t="s">
        <v>13</v>
      </c>
      <c r="BH354" s="133" t="s">
        <v>13</v>
      </c>
      <c r="BI354" s="133" t="s">
        <v>13</v>
      </c>
      <c r="BJ354" s="328"/>
      <c r="BK354" s="328"/>
      <c r="BL354" s="133"/>
      <c r="BM354" s="133"/>
      <c r="BN354" s="133"/>
      <c r="BO354" s="133"/>
      <c r="BP354" s="133"/>
      <c r="BQ354" s="328"/>
      <c r="BR354" s="133"/>
      <c r="BS354" s="133"/>
      <c r="BT354" s="133"/>
      <c r="BU354" s="133"/>
      <c r="BV354" s="133"/>
      <c r="BW354" s="133"/>
      <c r="BX354" s="133"/>
    </row>
    <row r="355" spans="1:76" x14ac:dyDescent="0.25">
      <c r="A355" s="302">
        <v>303</v>
      </c>
      <c r="C355" s="324" t="s">
        <v>13</v>
      </c>
      <c r="D355" s="324" t="s">
        <v>13</v>
      </c>
      <c r="E355" s="325" t="s">
        <v>13</v>
      </c>
      <c r="F355" s="133" t="s">
        <v>13</v>
      </c>
      <c r="G355" s="133" t="s">
        <v>13</v>
      </c>
      <c r="H355" s="133" t="s">
        <v>13</v>
      </c>
      <c r="I355" s="133" t="s">
        <v>13</v>
      </c>
      <c r="J355" s="133" t="s">
        <v>13</v>
      </c>
      <c r="K355" s="133" t="s">
        <v>13</v>
      </c>
      <c r="L355" s="133" t="s">
        <v>13</v>
      </c>
      <c r="M355" s="133" t="s">
        <v>13</v>
      </c>
      <c r="N355" s="133" t="s">
        <v>13</v>
      </c>
      <c r="O355" s="133" t="s">
        <v>13</v>
      </c>
      <c r="P355" s="133" t="s">
        <v>13</v>
      </c>
      <c r="Q355" s="133" t="s">
        <v>13</v>
      </c>
      <c r="R355" s="133" t="s">
        <v>13</v>
      </c>
      <c r="S355" s="133" t="s">
        <v>13</v>
      </c>
      <c r="T355" s="133" t="s">
        <v>13</v>
      </c>
      <c r="U355" s="133" t="s">
        <v>13</v>
      </c>
      <c r="V355" s="133" t="s">
        <v>13</v>
      </c>
      <c r="W355" s="133" t="s">
        <v>13</v>
      </c>
      <c r="X355" s="133" t="s">
        <v>13</v>
      </c>
      <c r="Y355" s="133" t="s">
        <v>13</v>
      </c>
      <c r="Z355" s="133" t="s">
        <v>13</v>
      </c>
      <c r="AA355" s="133" t="s">
        <v>13</v>
      </c>
      <c r="AB355" s="133" t="s">
        <v>13</v>
      </c>
      <c r="AC355" s="133" t="s">
        <v>13</v>
      </c>
      <c r="AD355" s="133" t="s">
        <v>13</v>
      </c>
      <c r="AE355" s="133" t="s">
        <v>13</v>
      </c>
      <c r="AF355" s="133" t="s">
        <v>13</v>
      </c>
      <c r="AG355" s="133" t="s">
        <v>13</v>
      </c>
      <c r="AH355" s="133" t="s">
        <v>13</v>
      </c>
      <c r="AI355" s="133" t="s">
        <v>13</v>
      </c>
      <c r="AJ355" s="133" t="s">
        <v>13</v>
      </c>
      <c r="AK355" s="133" t="s">
        <v>13</v>
      </c>
      <c r="AL355" s="133" t="s">
        <v>13</v>
      </c>
      <c r="AM355" s="133" t="s">
        <v>13</v>
      </c>
      <c r="AN355" s="133" t="s">
        <v>13</v>
      </c>
      <c r="AO355" s="133" t="s">
        <v>13</v>
      </c>
      <c r="AP355" s="133" t="s">
        <v>13</v>
      </c>
      <c r="AQ355" s="133" t="s">
        <v>13</v>
      </c>
      <c r="AR355" s="133" t="s">
        <v>13</v>
      </c>
      <c r="AS355" s="133" t="s">
        <v>13</v>
      </c>
      <c r="AT355" s="326" t="s">
        <v>13</v>
      </c>
      <c r="AU355" s="133" t="s">
        <v>13</v>
      </c>
      <c r="AV355" s="133" t="s">
        <v>13</v>
      </c>
      <c r="AW355" s="133" t="s">
        <v>13</v>
      </c>
      <c r="AX355" s="133" t="s">
        <v>13</v>
      </c>
      <c r="AY355" s="133" t="s">
        <v>13</v>
      </c>
      <c r="AZ355" s="327" t="s">
        <v>13</v>
      </c>
      <c r="BA355" s="327" t="s">
        <v>13</v>
      </c>
      <c r="BB355" s="133" t="s">
        <v>13</v>
      </c>
      <c r="BC355" s="326" t="s">
        <v>13</v>
      </c>
      <c r="BD355" s="326" t="s">
        <v>13</v>
      </c>
      <c r="BE355" s="327" t="s">
        <v>13</v>
      </c>
      <c r="BF355" s="133" t="s">
        <v>13</v>
      </c>
      <c r="BG355" s="133" t="s">
        <v>13</v>
      </c>
      <c r="BH355" s="133" t="s">
        <v>13</v>
      </c>
      <c r="BI355" s="133" t="s">
        <v>13</v>
      </c>
      <c r="BJ355" s="328"/>
      <c r="BK355" s="328"/>
      <c r="BL355" s="133"/>
      <c r="BM355" s="133"/>
      <c r="BN355" s="133"/>
      <c r="BO355" s="133"/>
      <c r="BP355" s="133"/>
      <c r="BQ355" s="328"/>
      <c r="BR355" s="133"/>
      <c r="BS355" s="133"/>
      <c r="BT355" s="133"/>
      <c r="BU355" s="133"/>
      <c r="BV355" s="133"/>
      <c r="BW355" s="133"/>
      <c r="BX355" s="133"/>
    </row>
    <row r="356" spans="1:76" x14ac:dyDescent="0.25">
      <c r="A356" s="302">
        <v>303</v>
      </c>
      <c r="C356" s="324" t="s">
        <v>13</v>
      </c>
      <c r="D356" s="324" t="s">
        <v>13</v>
      </c>
      <c r="E356" s="325" t="s">
        <v>13</v>
      </c>
      <c r="F356" s="133" t="s">
        <v>13</v>
      </c>
      <c r="G356" s="133" t="s">
        <v>13</v>
      </c>
      <c r="H356" s="133" t="s">
        <v>13</v>
      </c>
      <c r="I356" s="133" t="s">
        <v>13</v>
      </c>
      <c r="J356" s="133" t="s">
        <v>13</v>
      </c>
      <c r="K356" s="133" t="s">
        <v>13</v>
      </c>
      <c r="L356" s="133" t="s">
        <v>13</v>
      </c>
      <c r="M356" s="133" t="s">
        <v>13</v>
      </c>
      <c r="N356" s="133" t="s">
        <v>13</v>
      </c>
      <c r="O356" s="133" t="s">
        <v>13</v>
      </c>
      <c r="P356" s="133" t="s">
        <v>13</v>
      </c>
      <c r="Q356" s="133" t="s">
        <v>13</v>
      </c>
      <c r="R356" s="133" t="s">
        <v>13</v>
      </c>
      <c r="S356" s="133" t="s">
        <v>13</v>
      </c>
      <c r="T356" s="133" t="s">
        <v>13</v>
      </c>
      <c r="U356" s="133" t="s">
        <v>13</v>
      </c>
      <c r="V356" s="133" t="s">
        <v>13</v>
      </c>
      <c r="W356" s="133" t="s">
        <v>13</v>
      </c>
      <c r="X356" s="133" t="s">
        <v>13</v>
      </c>
      <c r="Y356" s="133" t="s">
        <v>13</v>
      </c>
      <c r="Z356" s="133" t="s">
        <v>13</v>
      </c>
      <c r="AA356" s="133" t="s">
        <v>13</v>
      </c>
      <c r="AB356" s="133" t="s">
        <v>13</v>
      </c>
      <c r="AC356" s="133" t="s">
        <v>13</v>
      </c>
      <c r="AD356" s="133" t="s">
        <v>13</v>
      </c>
      <c r="AE356" s="133" t="s">
        <v>13</v>
      </c>
      <c r="AF356" s="133" t="s">
        <v>13</v>
      </c>
      <c r="AG356" s="133" t="s">
        <v>13</v>
      </c>
      <c r="AH356" s="133" t="s">
        <v>13</v>
      </c>
      <c r="AI356" s="133" t="s">
        <v>13</v>
      </c>
      <c r="AJ356" s="133" t="s">
        <v>13</v>
      </c>
      <c r="AK356" s="133" t="s">
        <v>13</v>
      </c>
      <c r="AL356" s="133" t="s">
        <v>13</v>
      </c>
      <c r="AM356" s="133" t="s">
        <v>13</v>
      </c>
      <c r="AN356" s="133" t="s">
        <v>13</v>
      </c>
      <c r="AO356" s="133" t="s">
        <v>13</v>
      </c>
      <c r="AP356" s="133" t="s">
        <v>13</v>
      </c>
      <c r="AQ356" s="133" t="s">
        <v>13</v>
      </c>
      <c r="AR356" s="133" t="s">
        <v>13</v>
      </c>
      <c r="AS356" s="133" t="s">
        <v>13</v>
      </c>
      <c r="AT356" s="326" t="s">
        <v>13</v>
      </c>
      <c r="AU356" s="133" t="s">
        <v>13</v>
      </c>
      <c r="AV356" s="133" t="s">
        <v>13</v>
      </c>
      <c r="AW356" s="133" t="s">
        <v>13</v>
      </c>
      <c r="AX356" s="133" t="s">
        <v>13</v>
      </c>
      <c r="AY356" s="133" t="s">
        <v>13</v>
      </c>
      <c r="AZ356" s="327" t="s">
        <v>13</v>
      </c>
      <c r="BA356" s="327" t="s">
        <v>13</v>
      </c>
      <c r="BB356" s="133" t="s">
        <v>13</v>
      </c>
      <c r="BC356" s="326" t="s">
        <v>13</v>
      </c>
      <c r="BD356" s="326" t="s">
        <v>13</v>
      </c>
      <c r="BE356" s="327" t="s">
        <v>13</v>
      </c>
      <c r="BF356" s="133" t="s">
        <v>13</v>
      </c>
      <c r="BG356" s="133" t="s">
        <v>13</v>
      </c>
      <c r="BH356" s="133" t="s">
        <v>13</v>
      </c>
      <c r="BI356" s="133" t="s">
        <v>13</v>
      </c>
      <c r="BJ356" s="328"/>
      <c r="BK356" s="328"/>
      <c r="BL356" s="133"/>
      <c r="BM356" s="133"/>
      <c r="BN356" s="133"/>
      <c r="BO356" s="133"/>
      <c r="BP356" s="133"/>
      <c r="BQ356" s="328"/>
      <c r="BR356" s="133"/>
      <c r="BS356" s="133"/>
      <c r="BT356" s="133"/>
      <c r="BU356" s="133"/>
      <c r="BV356" s="133"/>
      <c r="BW356" s="133"/>
      <c r="BX356" s="133"/>
    </row>
    <row r="357" spans="1:76" x14ac:dyDescent="0.25">
      <c r="A357" s="302">
        <v>303</v>
      </c>
      <c r="C357" s="324" t="s">
        <v>13</v>
      </c>
      <c r="D357" s="324" t="s">
        <v>13</v>
      </c>
      <c r="E357" s="325" t="s">
        <v>13</v>
      </c>
      <c r="F357" s="133" t="s">
        <v>13</v>
      </c>
      <c r="G357" s="133" t="s">
        <v>13</v>
      </c>
      <c r="H357" s="133" t="s">
        <v>13</v>
      </c>
      <c r="I357" s="133" t="s">
        <v>13</v>
      </c>
      <c r="J357" s="133" t="s">
        <v>13</v>
      </c>
      <c r="K357" s="133" t="s">
        <v>13</v>
      </c>
      <c r="L357" s="133" t="s">
        <v>13</v>
      </c>
      <c r="M357" s="133" t="s">
        <v>13</v>
      </c>
      <c r="N357" s="133" t="s">
        <v>13</v>
      </c>
      <c r="O357" s="133" t="s">
        <v>13</v>
      </c>
      <c r="P357" s="133" t="s">
        <v>13</v>
      </c>
      <c r="Q357" s="133" t="s">
        <v>13</v>
      </c>
      <c r="R357" s="133" t="s">
        <v>13</v>
      </c>
      <c r="S357" s="133" t="s">
        <v>13</v>
      </c>
      <c r="T357" s="133" t="s">
        <v>13</v>
      </c>
      <c r="U357" s="133" t="s">
        <v>13</v>
      </c>
      <c r="V357" s="133" t="s">
        <v>13</v>
      </c>
      <c r="W357" s="133" t="s">
        <v>13</v>
      </c>
      <c r="X357" s="133" t="s">
        <v>13</v>
      </c>
      <c r="Y357" s="133" t="s">
        <v>13</v>
      </c>
      <c r="Z357" s="133" t="s">
        <v>13</v>
      </c>
      <c r="AA357" s="133" t="s">
        <v>13</v>
      </c>
      <c r="AB357" s="133" t="s">
        <v>13</v>
      </c>
      <c r="AC357" s="133" t="s">
        <v>13</v>
      </c>
      <c r="AD357" s="133" t="s">
        <v>13</v>
      </c>
      <c r="AE357" s="133" t="s">
        <v>13</v>
      </c>
      <c r="AF357" s="133" t="s">
        <v>13</v>
      </c>
      <c r="AG357" s="133" t="s">
        <v>13</v>
      </c>
      <c r="AH357" s="133" t="s">
        <v>13</v>
      </c>
      <c r="AI357" s="133" t="s">
        <v>13</v>
      </c>
      <c r="AJ357" s="133" t="s">
        <v>13</v>
      </c>
      <c r="AK357" s="133" t="s">
        <v>13</v>
      </c>
      <c r="AL357" s="133" t="s">
        <v>13</v>
      </c>
      <c r="AM357" s="133" t="s">
        <v>13</v>
      </c>
      <c r="AN357" s="133" t="s">
        <v>13</v>
      </c>
      <c r="AO357" s="133" t="s">
        <v>13</v>
      </c>
      <c r="AP357" s="133" t="s">
        <v>13</v>
      </c>
      <c r="AQ357" s="133" t="s">
        <v>13</v>
      </c>
      <c r="AR357" s="133" t="s">
        <v>13</v>
      </c>
      <c r="AS357" s="133" t="s">
        <v>13</v>
      </c>
      <c r="AT357" s="326" t="s">
        <v>13</v>
      </c>
      <c r="AU357" s="133" t="s">
        <v>13</v>
      </c>
      <c r="AV357" s="133" t="s">
        <v>13</v>
      </c>
      <c r="AW357" s="133" t="s">
        <v>13</v>
      </c>
      <c r="AX357" s="133" t="s">
        <v>13</v>
      </c>
      <c r="AY357" s="133" t="s">
        <v>13</v>
      </c>
      <c r="AZ357" s="327" t="s">
        <v>13</v>
      </c>
      <c r="BA357" s="327" t="s">
        <v>13</v>
      </c>
      <c r="BB357" s="133" t="s">
        <v>13</v>
      </c>
      <c r="BC357" s="326" t="s">
        <v>13</v>
      </c>
      <c r="BD357" s="326" t="s">
        <v>13</v>
      </c>
      <c r="BE357" s="327" t="s">
        <v>13</v>
      </c>
      <c r="BF357" s="133" t="s">
        <v>13</v>
      </c>
      <c r="BG357" s="133" t="s">
        <v>13</v>
      </c>
      <c r="BH357" s="133" t="s">
        <v>13</v>
      </c>
      <c r="BI357" s="133" t="s">
        <v>13</v>
      </c>
      <c r="BJ357" s="328"/>
      <c r="BK357" s="328"/>
      <c r="BL357" s="133"/>
      <c r="BM357" s="133"/>
      <c r="BN357" s="133"/>
      <c r="BO357" s="133"/>
      <c r="BP357" s="133"/>
      <c r="BQ357" s="328"/>
      <c r="BR357" s="133"/>
      <c r="BS357" s="133"/>
      <c r="BT357" s="133"/>
      <c r="BU357" s="133"/>
      <c r="BV357" s="133"/>
      <c r="BW357" s="133"/>
      <c r="BX357" s="133"/>
    </row>
    <row r="358" spans="1:76" x14ac:dyDescent="0.25">
      <c r="A358" s="302">
        <v>303</v>
      </c>
      <c r="C358" s="324" t="s">
        <v>13</v>
      </c>
      <c r="D358" s="324" t="s">
        <v>13</v>
      </c>
      <c r="E358" s="325" t="s">
        <v>13</v>
      </c>
      <c r="F358" s="133" t="s">
        <v>13</v>
      </c>
      <c r="G358" s="133" t="s">
        <v>13</v>
      </c>
      <c r="H358" s="133" t="s">
        <v>13</v>
      </c>
      <c r="I358" s="133" t="s">
        <v>13</v>
      </c>
      <c r="J358" s="133" t="s">
        <v>13</v>
      </c>
      <c r="K358" s="133" t="s">
        <v>13</v>
      </c>
      <c r="L358" s="133" t="s">
        <v>13</v>
      </c>
      <c r="M358" s="133" t="s">
        <v>13</v>
      </c>
      <c r="N358" s="133" t="s">
        <v>13</v>
      </c>
      <c r="O358" s="133" t="s">
        <v>13</v>
      </c>
      <c r="P358" s="133" t="s">
        <v>13</v>
      </c>
      <c r="Q358" s="133" t="s">
        <v>13</v>
      </c>
      <c r="R358" s="133" t="s">
        <v>13</v>
      </c>
      <c r="S358" s="133" t="s">
        <v>13</v>
      </c>
      <c r="T358" s="133" t="s">
        <v>13</v>
      </c>
      <c r="U358" s="133" t="s">
        <v>13</v>
      </c>
      <c r="V358" s="133" t="s">
        <v>13</v>
      </c>
      <c r="W358" s="133" t="s">
        <v>13</v>
      </c>
      <c r="X358" s="133" t="s">
        <v>13</v>
      </c>
      <c r="Y358" s="133" t="s">
        <v>13</v>
      </c>
      <c r="Z358" s="133" t="s">
        <v>13</v>
      </c>
      <c r="AA358" s="133" t="s">
        <v>13</v>
      </c>
      <c r="AB358" s="133" t="s">
        <v>13</v>
      </c>
      <c r="AC358" s="133" t="s">
        <v>13</v>
      </c>
      <c r="AD358" s="133" t="s">
        <v>13</v>
      </c>
      <c r="AE358" s="133" t="s">
        <v>13</v>
      </c>
      <c r="AF358" s="133" t="s">
        <v>13</v>
      </c>
      <c r="AG358" s="133" t="s">
        <v>13</v>
      </c>
      <c r="AH358" s="133" t="s">
        <v>13</v>
      </c>
      <c r="AI358" s="133" t="s">
        <v>13</v>
      </c>
      <c r="AJ358" s="133" t="s">
        <v>13</v>
      </c>
      <c r="AK358" s="133" t="s">
        <v>13</v>
      </c>
      <c r="AL358" s="133" t="s">
        <v>13</v>
      </c>
      <c r="AM358" s="133" t="s">
        <v>13</v>
      </c>
      <c r="AN358" s="133" t="s">
        <v>13</v>
      </c>
      <c r="AO358" s="133" t="s">
        <v>13</v>
      </c>
      <c r="AP358" s="133" t="s">
        <v>13</v>
      </c>
      <c r="AQ358" s="133" t="s">
        <v>13</v>
      </c>
      <c r="AR358" s="133" t="s">
        <v>13</v>
      </c>
      <c r="AS358" s="133" t="s">
        <v>13</v>
      </c>
      <c r="AT358" s="326" t="s">
        <v>13</v>
      </c>
      <c r="AU358" s="133" t="s">
        <v>13</v>
      </c>
      <c r="AV358" s="133" t="s">
        <v>13</v>
      </c>
      <c r="AW358" s="133" t="s">
        <v>13</v>
      </c>
      <c r="AX358" s="133" t="s">
        <v>13</v>
      </c>
      <c r="AY358" s="133" t="s">
        <v>13</v>
      </c>
      <c r="AZ358" s="327" t="s">
        <v>13</v>
      </c>
      <c r="BA358" s="327" t="s">
        <v>13</v>
      </c>
      <c r="BB358" s="133" t="s">
        <v>13</v>
      </c>
      <c r="BC358" s="326" t="s">
        <v>13</v>
      </c>
      <c r="BD358" s="326" t="s">
        <v>13</v>
      </c>
      <c r="BE358" s="327" t="s">
        <v>13</v>
      </c>
      <c r="BF358" s="133" t="s">
        <v>13</v>
      </c>
      <c r="BG358" s="133" t="s">
        <v>13</v>
      </c>
      <c r="BH358" s="133" t="s">
        <v>13</v>
      </c>
      <c r="BI358" s="133" t="s">
        <v>13</v>
      </c>
      <c r="BJ358" s="328"/>
      <c r="BK358" s="328"/>
      <c r="BL358" s="133"/>
      <c r="BM358" s="133"/>
      <c r="BN358" s="133"/>
      <c r="BO358" s="133"/>
      <c r="BP358" s="133"/>
      <c r="BQ358" s="328"/>
      <c r="BR358" s="133"/>
      <c r="BS358" s="133"/>
      <c r="BT358" s="133"/>
      <c r="BU358" s="133"/>
      <c r="BV358" s="133"/>
      <c r="BW358" s="133"/>
      <c r="BX358" s="133"/>
    </row>
    <row r="359" spans="1:76" x14ac:dyDescent="0.25">
      <c r="A359" s="302">
        <v>303</v>
      </c>
      <c r="C359" s="324" t="s">
        <v>13</v>
      </c>
      <c r="D359" s="324" t="s">
        <v>13</v>
      </c>
      <c r="E359" s="325" t="s">
        <v>13</v>
      </c>
      <c r="F359" s="133" t="s">
        <v>13</v>
      </c>
      <c r="G359" s="133" t="s">
        <v>13</v>
      </c>
      <c r="H359" s="133" t="s">
        <v>13</v>
      </c>
      <c r="I359" s="133" t="s">
        <v>13</v>
      </c>
      <c r="J359" s="133" t="s">
        <v>13</v>
      </c>
      <c r="K359" s="133" t="s">
        <v>13</v>
      </c>
      <c r="L359" s="133" t="s">
        <v>13</v>
      </c>
      <c r="M359" s="133" t="s">
        <v>13</v>
      </c>
      <c r="N359" s="133" t="s">
        <v>13</v>
      </c>
      <c r="O359" s="133" t="s">
        <v>13</v>
      </c>
      <c r="P359" s="133" t="s">
        <v>13</v>
      </c>
      <c r="Q359" s="133" t="s">
        <v>13</v>
      </c>
      <c r="R359" s="133" t="s">
        <v>13</v>
      </c>
      <c r="S359" s="133" t="s">
        <v>13</v>
      </c>
      <c r="T359" s="133" t="s">
        <v>13</v>
      </c>
      <c r="U359" s="133" t="s">
        <v>13</v>
      </c>
      <c r="V359" s="133" t="s">
        <v>13</v>
      </c>
      <c r="W359" s="133" t="s">
        <v>13</v>
      </c>
      <c r="X359" s="133" t="s">
        <v>13</v>
      </c>
      <c r="Y359" s="133" t="s">
        <v>13</v>
      </c>
      <c r="Z359" s="133" t="s">
        <v>13</v>
      </c>
      <c r="AA359" s="133" t="s">
        <v>13</v>
      </c>
      <c r="AB359" s="133" t="s">
        <v>13</v>
      </c>
      <c r="AC359" s="133" t="s">
        <v>13</v>
      </c>
      <c r="AD359" s="133" t="s">
        <v>13</v>
      </c>
      <c r="AE359" s="133" t="s">
        <v>13</v>
      </c>
      <c r="AF359" s="133" t="s">
        <v>13</v>
      </c>
      <c r="AG359" s="133" t="s">
        <v>13</v>
      </c>
      <c r="AH359" s="133" t="s">
        <v>13</v>
      </c>
      <c r="AI359" s="133" t="s">
        <v>13</v>
      </c>
      <c r="AJ359" s="133" t="s">
        <v>13</v>
      </c>
      <c r="AK359" s="133" t="s">
        <v>13</v>
      </c>
      <c r="AL359" s="133" t="s">
        <v>13</v>
      </c>
      <c r="AM359" s="133" t="s">
        <v>13</v>
      </c>
      <c r="AN359" s="133" t="s">
        <v>13</v>
      </c>
      <c r="AO359" s="133" t="s">
        <v>13</v>
      </c>
      <c r="AP359" s="133" t="s">
        <v>13</v>
      </c>
      <c r="AQ359" s="133" t="s">
        <v>13</v>
      </c>
      <c r="AR359" s="133" t="s">
        <v>13</v>
      </c>
      <c r="AS359" s="133" t="s">
        <v>13</v>
      </c>
      <c r="AT359" s="326" t="s">
        <v>13</v>
      </c>
      <c r="AU359" s="133" t="s">
        <v>13</v>
      </c>
      <c r="AV359" s="133" t="s">
        <v>13</v>
      </c>
      <c r="AW359" s="133" t="s">
        <v>13</v>
      </c>
      <c r="AX359" s="133" t="s">
        <v>13</v>
      </c>
      <c r="AY359" s="133" t="s">
        <v>13</v>
      </c>
      <c r="AZ359" s="327" t="s">
        <v>13</v>
      </c>
      <c r="BA359" s="327" t="s">
        <v>13</v>
      </c>
      <c r="BB359" s="133" t="s">
        <v>13</v>
      </c>
      <c r="BC359" s="326" t="s">
        <v>13</v>
      </c>
      <c r="BD359" s="326" t="s">
        <v>13</v>
      </c>
      <c r="BE359" s="327" t="s">
        <v>13</v>
      </c>
      <c r="BF359" s="133" t="s">
        <v>13</v>
      </c>
      <c r="BG359" s="133" t="s">
        <v>13</v>
      </c>
      <c r="BH359" s="133" t="s">
        <v>13</v>
      </c>
      <c r="BI359" s="133" t="s">
        <v>13</v>
      </c>
      <c r="BJ359" s="328"/>
      <c r="BK359" s="328"/>
      <c r="BL359" s="133"/>
      <c r="BM359" s="133"/>
      <c r="BN359" s="133"/>
      <c r="BO359" s="133"/>
      <c r="BP359" s="133"/>
      <c r="BQ359" s="328"/>
      <c r="BR359" s="133"/>
      <c r="BS359" s="133"/>
      <c r="BT359" s="133"/>
      <c r="BU359" s="133"/>
      <c r="BV359" s="133"/>
      <c r="BW359" s="133"/>
      <c r="BX359" s="133"/>
    </row>
    <row r="360" spans="1:76" x14ac:dyDescent="0.25">
      <c r="A360" s="302">
        <v>303</v>
      </c>
      <c r="C360" s="324" t="s">
        <v>13</v>
      </c>
      <c r="D360" s="324" t="s">
        <v>13</v>
      </c>
      <c r="E360" s="325" t="s">
        <v>13</v>
      </c>
      <c r="F360" s="133" t="s">
        <v>13</v>
      </c>
      <c r="G360" s="133" t="s">
        <v>13</v>
      </c>
      <c r="H360" s="133" t="s">
        <v>13</v>
      </c>
      <c r="I360" s="133" t="s">
        <v>13</v>
      </c>
      <c r="J360" s="133" t="s">
        <v>13</v>
      </c>
      <c r="K360" s="133" t="s">
        <v>13</v>
      </c>
      <c r="L360" s="133" t="s">
        <v>13</v>
      </c>
      <c r="M360" s="133" t="s">
        <v>13</v>
      </c>
      <c r="N360" s="133" t="s">
        <v>13</v>
      </c>
      <c r="O360" s="133" t="s">
        <v>13</v>
      </c>
      <c r="P360" s="133" t="s">
        <v>13</v>
      </c>
      <c r="Q360" s="133" t="s">
        <v>13</v>
      </c>
      <c r="R360" s="133" t="s">
        <v>13</v>
      </c>
      <c r="S360" s="133" t="s">
        <v>13</v>
      </c>
      <c r="T360" s="133" t="s">
        <v>13</v>
      </c>
      <c r="U360" s="133" t="s">
        <v>13</v>
      </c>
      <c r="V360" s="133" t="s">
        <v>13</v>
      </c>
      <c r="W360" s="133" t="s">
        <v>13</v>
      </c>
      <c r="X360" s="133" t="s">
        <v>13</v>
      </c>
      <c r="Y360" s="133" t="s">
        <v>13</v>
      </c>
      <c r="Z360" s="133" t="s">
        <v>13</v>
      </c>
      <c r="AA360" s="133" t="s">
        <v>13</v>
      </c>
      <c r="AB360" s="133" t="s">
        <v>13</v>
      </c>
      <c r="AC360" s="133" t="s">
        <v>13</v>
      </c>
      <c r="AD360" s="133" t="s">
        <v>13</v>
      </c>
      <c r="AE360" s="133" t="s">
        <v>13</v>
      </c>
      <c r="AF360" s="133" t="s">
        <v>13</v>
      </c>
      <c r="AG360" s="133" t="s">
        <v>13</v>
      </c>
      <c r="AH360" s="133" t="s">
        <v>13</v>
      </c>
      <c r="AI360" s="133" t="s">
        <v>13</v>
      </c>
      <c r="AJ360" s="133" t="s">
        <v>13</v>
      </c>
      <c r="AK360" s="133" t="s">
        <v>13</v>
      </c>
      <c r="AL360" s="133" t="s">
        <v>13</v>
      </c>
      <c r="AM360" s="133" t="s">
        <v>13</v>
      </c>
      <c r="AN360" s="133" t="s">
        <v>13</v>
      </c>
      <c r="AO360" s="133" t="s">
        <v>13</v>
      </c>
      <c r="AP360" s="133" t="s">
        <v>13</v>
      </c>
      <c r="AQ360" s="133" t="s">
        <v>13</v>
      </c>
      <c r="AR360" s="133" t="s">
        <v>13</v>
      </c>
      <c r="AS360" s="133" t="s">
        <v>13</v>
      </c>
      <c r="AT360" s="326" t="s">
        <v>13</v>
      </c>
      <c r="AU360" s="133" t="s">
        <v>13</v>
      </c>
      <c r="AV360" s="133" t="s">
        <v>13</v>
      </c>
      <c r="AW360" s="133" t="s">
        <v>13</v>
      </c>
      <c r="AX360" s="133" t="s">
        <v>13</v>
      </c>
      <c r="AY360" s="133" t="s">
        <v>13</v>
      </c>
      <c r="AZ360" s="327" t="s">
        <v>13</v>
      </c>
      <c r="BA360" s="327" t="s">
        <v>13</v>
      </c>
      <c r="BB360" s="133" t="s">
        <v>13</v>
      </c>
      <c r="BC360" s="326" t="s">
        <v>13</v>
      </c>
      <c r="BD360" s="326" t="s">
        <v>13</v>
      </c>
      <c r="BE360" s="327" t="s">
        <v>13</v>
      </c>
      <c r="BF360" s="133" t="s">
        <v>13</v>
      </c>
      <c r="BG360" s="133" t="s">
        <v>13</v>
      </c>
      <c r="BH360" s="133" t="s">
        <v>13</v>
      </c>
      <c r="BI360" s="133" t="s">
        <v>13</v>
      </c>
      <c r="BJ360" s="328"/>
      <c r="BK360" s="328"/>
      <c r="BL360" s="133"/>
      <c r="BM360" s="133"/>
      <c r="BN360" s="133"/>
      <c r="BO360" s="133"/>
      <c r="BP360" s="133"/>
      <c r="BQ360" s="328"/>
      <c r="BR360" s="133"/>
      <c r="BS360" s="133"/>
      <c r="BT360" s="133"/>
      <c r="BU360" s="133"/>
      <c r="BV360" s="133"/>
      <c r="BW360" s="133"/>
      <c r="BX360" s="133"/>
    </row>
    <row r="361" spans="1:76" x14ac:dyDescent="0.25">
      <c r="A361" s="302">
        <v>303</v>
      </c>
      <c r="C361" s="324" t="s">
        <v>13</v>
      </c>
      <c r="D361" s="324" t="s">
        <v>13</v>
      </c>
      <c r="E361" s="325" t="s">
        <v>13</v>
      </c>
      <c r="F361" s="133" t="s">
        <v>13</v>
      </c>
      <c r="G361" s="133" t="s">
        <v>13</v>
      </c>
      <c r="H361" s="133" t="s">
        <v>13</v>
      </c>
      <c r="I361" s="133" t="s">
        <v>13</v>
      </c>
      <c r="J361" s="133" t="s">
        <v>13</v>
      </c>
      <c r="K361" s="133" t="s">
        <v>13</v>
      </c>
      <c r="L361" s="133" t="s">
        <v>13</v>
      </c>
      <c r="M361" s="133" t="s">
        <v>13</v>
      </c>
      <c r="N361" s="133" t="s">
        <v>13</v>
      </c>
      <c r="O361" s="133" t="s">
        <v>13</v>
      </c>
      <c r="P361" s="133" t="s">
        <v>13</v>
      </c>
      <c r="Q361" s="133" t="s">
        <v>13</v>
      </c>
      <c r="R361" s="133" t="s">
        <v>13</v>
      </c>
      <c r="S361" s="133" t="s">
        <v>13</v>
      </c>
      <c r="T361" s="133" t="s">
        <v>13</v>
      </c>
      <c r="U361" s="133" t="s">
        <v>13</v>
      </c>
      <c r="V361" s="133" t="s">
        <v>13</v>
      </c>
      <c r="W361" s="133" t="s">
        <v>13</v>
      </c>
      <c r="X361" s="133" t="s">
        <v>13</v>
      </c>
      <c r="Y361" s="133" t="s">
        <v>13</v>
      </c>
      <c r="Z361" s="133" t="s">
        <v>13</v>
      </c>
      <c r="AA361" s="133" t="s">
        <v>13</v>
      </c>
      <c r="AB361" s="133" t="s">
        <v>13</v>
      </c>
      <c r="AC361" s="133" t="s">
        <v>13</v>
      </c>
      <c r="AD361" s="133" t="s">
        <v>13</v>
      </c>
      <c r="AE361" s="133" t="s">
        <v>13</v>
      </c>
      <c r="AF361" s="133" t="s">
        <v>13</v>
      </c>
      <c r="AG361" s="133" t="s">
        <v>13</v>
      </c>
      <c r="AH361" s="133" t="s">
        <v>13</v>
      </c>
      <c r="AI361" s="133" t="s">
        <v>13</v>
      </c>
      <c r="AJ361" s="133" t="s">
        <v>13</v>
      </c>
      <c r="AK361" s="133" t="s">
        <v>13</v>
      </c>
      <c r="AL361" s="133" t="s">
        <v>13</v>
      </c>
      <c r="AM361" s="133" t="s">
        <v>13</v>
      </c>
      <c r="AN361" s="133" t="s">
        <v>13</v>
      </c>
      <c r="AO361" s="133" t="s">
        <v>13</v>
      </c>
      <c r="AP361" s="133" t="s">
        <v>13</v>
      </c>
      <c r="AQ361" s="133" t="s">
        <v>13</v>
      </c>
      <c r="AR361" s="133" t="s">
        <v>13</v>
      </c>
      <c r="AS361" s="133" t="s">
        <v>13</v>
      </c>
      <c r="AT361" s="326" t="s">
        <v>13</v>
      </c>
      <c r="AU361" s="133" t="s">
        <v>13</v>
      </c>
      <c r="AV361" s="133" t="s">
        <v>13</v>
      </c>
      <c r="AW361" s="133" t="s">
        <v>13</v>
      </c>
      <c r="AX361" s="133" t="s">
        <v>13</v>
      </c>
      <c r="AY361" s="133" t="s">
        <v>13</v>
      </c>
      <c r="AZ361" s="327" t="s">
        <v>13</v>
      </c>
      <c r="BA361" s="327" t="s">
        <v>13</v>
      </c>
      <c r="BB361" s="133" t="s">
        <v>13</v>
      </c>
      <c r="BC361" s="326" t="s">
        <v>13</v>
      </c>
      <c r="BD361" s="326" t="s">
        <v>13</v>
      </c>
      <c r="BE361" s="327" t="s">
        <v>13</v>
      </c>
      <c r="BF361" s="133" t="s">
        <v>13</v>
      </c>
      <c r="BG361" s="133" t="s">
        <v>13</v>
      </c>
      <c r="BH361" s="133" t="s">
        <v>13</v>
      </c>
      <c r="BI361" s="133" t="s">
        <v>13</v>
      </c>
      <c r="BJ361" s="328"/>
      <c r="BK361" s="328"/>
      <c r="BL361" s="133"/>
      <c r="BM361" s="133"/>
      <c r="BN361" s="133"/>
      <c r="BO361" s="133"/>
      <c r="BP361" s="133"/>
      <c r="BQ361" s="328"/>
      <c r="BR361" s="133"/>
      <c r="BS361" s="133"/>
      <c r="BT361" s="133"/>
      <c r="BU361" s="133"/>
      <c r="BV361" s="133"/>
      <c r="BW361" s="133"/>
      <c r="BX361" s="133"/>
    </row>
    <row r="362" spans="1:76" x14ac:dyDescent="0.25">
      <c r="A362" s="302">
        <v>303</v>
      </c>
      <c r="C362" s="324" t="s">
        <v>13</v>
      </c>
      <c r="D362" s="324" t="s">
        <v>13</v>
      </c>
      <c r="E362" s="325" t="s">
        <v>13</v>
      </c>
      <c r="F362" s="133" t="s">
        <v>13</v>
      </c>
      <c r="G362" s="133" t="s">
        <v>13</v>
      </c>
      <c r="H362" s="133" t="s">
        <v>13</v>
      </c>
      <c r="I362" s="133" t="s">
        <v>13</v>
      </c>
      <c r="J362" s="133" t="s">
        <v>13</v>
      </c>
      <c r="K362" s="133" t="s">
        <v>13</v>
      </c>
      <c r="L362" s="133" t="s">
        <v>13</v>
      </c>
      <c r="M362" s="133" t="s">
        <v>13</v>
      </c>
      <c r="N362" s="133" t="s">
        <v>13</v>
      </c>
      <c r="O362" s="133" t="s">
        <v>13</v>
      </c>
      <c r="P362" s="133" t="s">
        <v>13</v>
      </c>
      <c r="Q362" s="133" t="s">
        <v>13</v>
      </c>
      <c r="R362" s="133" t="s">
        <v>13</v>
      </c>
      <c r="S362" s="133" t="s">
        <v>13</v>
      </c>
      <c r="T362" s="133" t="s">
        <v>13</v>
      </c>
      <c r="U362" s="133" t="s">
        <v>13</v>
      </c>
      <c r="V362" s="133" t="s">
        <v>13</v>
      </c>
      <c r="W362" s="133" t="s">
        <v>13</v>
      </c>
      <c r="X362" s="133" t="s">
        <v>13</v>
      </c>
      <c r="Y362" s="133" t="s">
        <v>13</v>
      </c>
      <c r="Z362" s="133" t="s">
        <v>13</v>
      </c>
      <c r="AA362" s="133" t="s">
        <v>13</v>
      </c>
      <c r="AB362" s="133" t="s">
        <v>13</v>
      </c>
      <c r="AC362" s="133" t="s">
        <v>13</v>
      </c>
      <c r="AD362" s="133" t="s">
        <v>13</v>
      </c>
      <c r="AE362" s="133" t="s">
        <v>13</v>
      </c>
      <c r="AF362" s="133" t="s">
        <v>13</v>
      </c>
      <c r="AG362" s="133" t="s">
        <v>13</v>
      </c>
      <c r="AH362" s="133" t="s">
        <v>13</v>
      </c>
      <c r="AI362" s="133" t="s">
        <v>13</v>
      </c>
      <c r="AJ362" s="133" t="s">
        <v>13</v>
      </c>
      <c r="AK362" s="133" t="s">
        <v>13</v>
      </c>
      <c r="AL362" s="133" t="s">
        <v>13</v>
      </c>
      <c r="AM362" s="133" t="s">
        <v>13</v>
      </c>
      <c r="AN362" s="133" t="s">
        <v>13</v>
      </c>
      <c r="AO362" s="133" t="s">
        <v>13</v>
      </c>
      <c r="AP362" s="133" t="s">
        <v>13</v>
      </c>
      <c r="AQ362" s="133" t="s">
        <v>13</v>
      </c>
      <c r="AR362" s="133" t="s">
        <v>13</v>
      </c>
      <c r="AS362" s="133" t="s">
        <v>13</v>
      </c>
      <c r="AT362" s="326" t="s">
        <v>13</v>
      </c>
      <c r="AU362" s="133" t="s">
        <v>13</v>
      </c>
      <c r="AV362" s="133" t="s">
        <v>13</v>
      </c>
      <c r="AW362" s="133" t="s">
        <v>13</v>
      </c>
      <c r="AX362" s="133" t="s">
        <v>13</v>
      </c>
      <c r="AY362" s="133" t="s">
        <v>13</v>
      </c>
      <c r="AZ362" s="327" t="s">
        <v>13</v>
      </c>
      <c r="BA362" s="327" t="s">
        <v>13</v>
      </c>
      <c r="BB362" s="133" t="s">
        <v>13</v>
      </c>
      <c r="BC362" s="326" t="s">
        <v>13</v>
      </c>
      <c r="BD362" s="326" t="s">
        <v>13</v>
      </c>
      <c r="BE362" s="327" t="s">
        <v>13</v>
      </c>
      <c r="BF362" s="133" t="s">
        <v>13</v>
      </c>
      <c r="BG362" s="133" t="s">
        <v>13</v>
      </c>
      <c r="BH362" s="133" t="s">
        <v>13</v>
      </c>
      <c r="BI362" s="133" t="s">
        <v>13</v>
      </c>
      <c r="BJ362" s="328"/>
      <c r="BK362" s="328"/>
      <c r="BL362" s="133"/>
      <c r="BM362" s="133"/>
      <c r="BN362" s="133"/>
      <c r="BO362" s="133"/>
      <c r="BP362" s="133"/>
      <c r="BQ362" s="328"/>
      <c r="BR362" s="133"/>
      <c r="BS362" s="133"/>
      <c r="BT362" s="133"/>
      <c r="BU362" s="133"/>
      <c r="BV362" s="133"/>
      <c r="BW362" s="133"/>
      <c r="BX362" s="133"/>
    </row>
    <row r="363" spans="1:76" x14ac:dyDescent="0.25">
      <c r="A363" s="302">
        <v>303</v>
      </c>
      <c r="C363" s="324" t="s">
        <v>13</v>
      </c>
      <c r="D363" s="324" t="s">
        <v>13</v>
      </c>
      <c r="E363" s="325" t="s">
        <v>13</v>
      </c>
      <c r="F363" s="133" t="s">
        <v>13</v>
      </c>
      <c r="G363" s="133" t="s">
        <v>13</v>
      </c>
      <c r="H363" s="133" t="s">
        <v>13</v>
      </c>
      <c r="I363" s="133" t="s">
        <v>13</v>
      </c>
      <c r="J363" s="133" t="s">
        <v>13</v>
      </c>
      <c r="K363" s="133" t="s">
        <v>13</v>
      </c>
      <c r="L363" s="133" t="s">
        <v>13</v>
      </c>
      <c r="M363" s="133" t="s">
        <v>13</v>
      </c>
      <c r="N363" s="133" t="s">
        <v>13</v>
      </c>
      <c r="O363" s="133" t="s">
        <v>13</v>
      </c>
      <c r="P363" s="133" t="s">
        <v>13</v>
      </c>
      <c r="Q363" s="133" t="s">
        <v>13</v>
      </c>
      <c r="R363" s="133" t="s">
        <v>13</v>
      </c>
      <c r="S363" s="133" t="s">
        <v>13</v>
      </c>
      <c r="T363" s="133" t="s">
        <v>13</v>
      </c>
      <c r="U363" s="133" t="s">
        <v>13</v>
      </c>
      <c r="V363" s="133" t="s">
        <v>13</v>
      </c>
      <c r="W363" s="133" t="s">
        <v>13</v>
      </c>
      <c r="X363" s="133" t="s">
        <v>13</v>
      </c>
      <c r="Y363" s="133" t="s">
        <v>13</v>
      </c>
      <c r="Z363" s="133" t="s">
        <v>13</v>
      </c>
      <c r="AA363" s="133" t="s">
        <v>13</v>
      </c>
      <c r="AB363" s="133" t="s">
        <v>13</v>
      </c>
      <c r="AC363" s="133" t="s">
        <v>13</v>
      </c>
      <c r="AD363" s="133" t="s">
        <v>13</v>
      </c>
      <c r="AE363" s="133" t="s">
        <v>13</v>
      </c>
      <c r="AF363" s="133" t="s">
        <v>13</v>
      </c>
      <c r="AG363" s="133" t="s">
        <v>13</v>
      </c>
      <c r="AH363" s="133" t="s">
        <v>13</v>
      </c>
      <c r="AI363" s="133" t="s">
        <v>13</v>
      </c>
      <c r="AJ363" s="133" t="s">
        <v>13</v>
      </c>
      <c r="AK363" s="133" t="s">
        <v>13</v>
      </c>
      <c r="AL363" s="133" t="s">
        <v>13</v>
      </c>
      <c r="AM363" s="133" t="s">
        <v>13</v>
      </c>
      <c r="AN363" s="133" t="s">
        <v>13</v>
      </c>
      <c r="AO363" s="133" t="s">
        <v>13</v>
      </c>
      <c r="AP363" s="133" t="s">
        <v>13</v>
      </c>
      <c r="AQ363" s="133" t="s">
        <v>13</v>
      </c>
      <c r="AR363" s="133" t="s">
        <v>13</v>
      </c>
      <c r="AS363" s="133" t="s">
        <v>13</v>
      </c>
      <c r="AT363" s="326" t="s">
        <v>13</v>
      </c>
      <c r="AU363" s="133" t="s">
        <v>13</v>
      </c>
      <c r="AV363" s="133" t="s">
        <v>13</v>
      </c>
      <c r="AW363" s="133" t="s">
        <v>13</v>
      </c>
      <c r="AX363" s="133" t="s">
        <v>13</v>
      </c>
      <c r="AY363" s="133" t="s">
        <v>13</v>
      </c>
      <c r="AZ363" s="327" t="s">
        <v>13</v>
      </c>
      <c r="BA363" s="327" t="s">
        <v>13</v>
      </c>
      <c r="BB363" s="133" t="s">
        <v>13</v>
      </c>
      <c r="BC363" s="326" t="s">
        <v>13</v>
      </c>
      <c r="BD363" s="326" t="s">
        <v>13</v>
      </c>
      <c r="BE363" s="327" t="s">
        <v>13</v>
      </c>
      <c r="BF363" s="133" t="s">
        <v>13</v>
      </c>
      <c r="BG363" s="133" t="s">
        <v>13</v>
      </c>
      <c r="BH363" s="133" t="s">
        <v>13</v>
      </c>
      <c r="BI363" s="133" t="s">
        <v>13</v>
      </c>
      <c r="BJ363" s="328"/>
      <c r="BK363" s="328"/>
      <c r="BL363" s="133"/>
      <c r="BM363" s="133"/>
      <c r="BN363" s="133"/>
      <c r="BO363" s="133"/>
      <c r="BP363" s="133"/>
      <c r="BQ363" s="328"/>
      <c r="BR363" s="133"/>
      <c r="BS363" s="133"/>
      <c r="BT363" s="133"/>
      <c r="BU363" s="133"/>
      <c r="BV363" s="133"/>
      <c r="BW363" s="133"/>
      <c r="BX363" s="133"/>
    </row>
    <row r="364" spans="1:76" x14ac:dyDescent="0.25">
      <c r="A364" s="302">
        <v>303</v>
      </c>
      <c r="C364" s="324" t="s">
        <v>13</v>
      </c>
      <c r="D364" s="324" t="s">
        <v>13</v>
      </c>
      <c r="E364" s="325" t="s">
        <v>13</v>
      </c>
      <c r="F364" s="133" t="s">
        <v>13</v>
      </c>
      <c r="G364" s="133" t="s">
        <v>13</v>
      </c>
      <c r="H364" s="133" t="s">
        <v>13</v>
      </c>
      <c r="I364" s="133" t="s">
        <v>13</v>
      </c>
      <c r="J364" s="133" t="s">
        <v>13</v>
      </c>
      <c r="K364" s="133" t="s">
        <v>13</v>
      </c>
      <c r="L364" s="133" t="s">
        <v>13</v>
      </c>
      <c r="M364" s="133" t="s">
        <v>13</v>
      </c>
      <c r="N364" s="133" t="s">
        <v>13</v>
      </c>
      <c r="O364" s="133" t="s">
        <v>13</v>
      </c>
      <c r="P364" s="133" t="s">
        <v>13</v>
      </c>
      <c r="Q364" s="133" t="s">
        <v>13</v>
      </c>
      <c r="R364" s="133" t="s">
        <v>13</v>
      </c>
      <c r="S364" s="133" t="s">
        <v>13</v>
      </c>
      <c r="T364" s="133" t="s">
        <v>13</v>
      </c>
      <c r="U364" s="133" t="s">
        <v>13</v>
      </c>
      <c r="V364" s="133" t="s">
        <v>13</v>
      </c>
      <c r="W364" s="133" t="s">
        <v>13</v>
      </c>
      <c r="X364" s="133" t="s">
        <v>13</v>
      </c>
      <c r="Y364" s="133" t="s">
        <v>13</v>
      </c>
      <c r="Z364" s="133" t="s">
        <v>13</v>
      </c>
      <c r="AA364" s="133" t="s">
        <v>13</v>
      </c>
      <c r="AB364" s="133" t="s">
        <v>13</v>
      </c>
      <c r="AC364" s="133" t="s">
        <v>13</v>
      </c>
      <c r="AD364" s="133" t="s">
        <v>13</v>
      </c>
      <c r="AE364" s="133" t="s">
        <v>13</v>
      </c>
      <c r="AF364" s="133" t="s">
        <v>13</v>
      </c>
      <c r="AG364" s="133" t="s">
        <v>13</v>
      </c>
      <c r="AH364" s="133" t="s">
        <v>13</v>
      </c>
      <c r="AI364" s="133" t="s">
        <v>13</v>
      </c>
      <c r="AJ364" s="133" t="s">
        <v>13</v>
      </c>
      <c r="AK364" s="133" t="s">
        <v>13</v>
      </c>
      <c r="AL364" s="133" t="s">
        <v>13</v>
      </c>
      <c r="AM364" s="133" t="s">
        <v>13</v>
      </c>
      <c r="AN364" s="133" t="s">
        <v>13</v>
      </c>
      <c r="AO364" s="133" t="s">
        <v>13</v>
      </c>
      <c r="AP364" s="133" t="s">
        <v>13</v>
      </c>
      <c r="AQ364" s="133" t="s">
        <v>13</v>
      </c>
      <c r="AR364" s="133" t="s">
        <v>13</v>
      </c>
      <c r="AS364" s="133" t="s">
        <v>13</v>
      </c>
      <c r="AT364" s="326" t="s">
        <v>13</v>
      </c>
      <c r="AU364" s="133" t="s">
        <v>13</v>
      </c>
      <c r="AV364" s="133" t="s">
        <v>13</v>
      </c>
      <c r="AW364" s="133" t="s">
        <v>13</v>
      </c>
      <c r="AX364" s="133" t="s">
        <v>13</v>
      </c>
      <c r="AY364" s="133" t="s">
        <v>13</v>
      </c>
      <c r="AZ364" s="327" t="s">
        <v>13</v>
      </c>
      <c r="BA364" s="327" t="s">
        <v>13</v>
      </c>
      <c r="BB364" s="133" t="s">
        <v>13</v>
      </c>
      <c r="BC364" s="326" t="s">
        <v>13</v>
      </c>
      <c r="BD364" s="326" t="s">
        <v>13</v>
      </c>
      <c r="BE364" s="327" t="s">
        <v>13</v>
      </c>
      <c r="BF364" s="133" t="s">
        <v>13</v>
      </c>
      <c r="BG364" s="133" t="s">
        <v>13</v>
      </c>
      <c r="BH364" s="133" t="s">
        <v>13</v>
      </c>
      <c r="BI364" s="133" t="s">
        <v>13</v>
      </c>
      <c r="BJ364" s="328"/>
      <c r="BK364" s="328"/>
      <c r="BL364" s="133"/>
      <c r="BM364" s="133"/>
      <c r="BN364" s="133"/>
      <c r="BO364" s="133"/>
      <c r="BP364" s="133"/>
      <c r="BQ364" s="328"/>
      <c r="BR364" s="133"/>
      <c r="BS364" s="133"/>
      <c r="BT364" s="133"/>
      <c r="BU364" s="133"/>
      <c r="BV364" s="133"/>
      <c r="BW364" s="133"/>
      <c r="BX364" s="133"/>
    </row>
    <row r="365" spans="1:76" x14ac:dyDescent="0.25">
      <c r="A365" s="302">
        <v>303</v>
      </c>
      <c r="C365" s="324" t="s">
        <v>13</v>
      </c>
      <c r="D365" s="324" t="s">
        <v>13</v>
      </c>
      <c r="E365" s="325" t="s">
        <v>13</v>
      </c>
      <c r="F365" s="133" t="s">
        <v>13</v>
      </c>
      <c r="G365" s="133" t="s">
        <v>13</v>
      </c>
      <c r="H365" s="133" t="s">
        <v>13</v>
      </c>
      <c r="I365" s="133" t="s">
        <v>13</v>
      </c>
      <c r="J365" s="133" t="s">
        <v>13</v>
      </c>
      <c r="K365" s="133" t="s">
        <v>13</v>
      </c>
      <c r="L365" s="133" t="s">
        <v>13</v>
      </c>
      <c r="M365" s="133" t="s">
        <v>13</v>
      </c>
      <c r="N365" s="133" t="s">
        <v>13</v>
      </c>
      <c r="O365" s="133" t="s">
        <v>13</v>
      </c>
      <c r="P365" s="133" t="s">
        <v>13</v>
      </c>
      <c r="Q365" s="133" t="s">
        <v>13</v>
      </c>
      <c r="R365" s="133" t="s">
        <v>13</v>
      </c>
      <c r="S365" s="133" t="s">
        <v>13</v>
      </c>
      <c r="T365" s="133" t="s">
        <v>13</v>
      </c>
      <c r="U365" s="133" t="s">
        <v>13</v>
      </c>
      <c r="V365" s="133" t="s">
        <v>13</v>
      </c>
      <c r="W365" s="133" t="s">
        <v>13</v>
      </c>
      <c r="X365" s="133" t="s">
        <v>13</v>
      </c>
      <c r="Y365" s="133" t="s">
        <v>13</v>
      </c>
      <c r="Z365" s="133" t="s">
        <v>13</v>
      </c>
      <c r="AA365" s="133" t="s">
        <v>13</v>
      </c>
      <c r="AB365" s="133" t="s">
        <v>13</v>
      </c>
      <c r="AC365" s="133" t="s">
        <v>13</v>
      </c>
      <c r="AD365" s="133" t="s">
        <v>13</v>
      </c>
      <c r="AE365" s="133" t="s">
        <v>13</v>
      </c>
      <c r="AF365" s="133" t="s">
        <v>13</v>
      </c>
      <c r="AG365" s="133" t="s">
        <v>13</v>
      </c>
      <c r="AH365" s="133" t="s">
        <v>13</v>
      </c>
      <c r="AI365" s="133" t="s">
        <v>13</v>
      </c>
      <c r="AJ365" s="133" t="s">
        <v>13</v>
      </c>
      <c r="AK365" s="133" t="s">
        <v>13</v>
      </c>
      <c r="AL365" s="133" t="s">
        <v>13</v>
      </c>
      <c r="AM365" s="133" t="s">
        <v>13</v>
      </c>
      <c r="AN365" s="133" t="s">
        <v>13</v>
      </c>
      <c r="AO365" s="133" t="s">
        <v>13</v>
      </c>
      <c r="AP365" s="133" t="s">
        <v>13</v>
      </c>
      <c r="AQ365" s="133" t="s">
        <v>13</v>
      </c>
      <c r="AR365" s="133" t="s">
        <v>13</v>
      </c>
      <c r="AS365" s="133" t="s">
        <v>13</v>
      </c>
      <c r="AT365" s="326" t="s">
        <v>13</v>
      </c>
      <c r="AU365" s="133" t="s">
        <v>13</v>
      </c>
      <c r="AV365" s="133" t="s">
        <v>13</v>
      </c>
      <c r="AW365" s="133" t="s">
        <v>13</v>
      </c>
      <c r="AX365" s="133" t="s">
        <v>13</v>
      </c>
      <c r="AY365" s="133" t="s">
        <v>13</v>
      </c>
      <c r="AZ365" s="327" t="s">
        <v>13</v>
      </c>
      <c r="BA365" s="327" t="s">
        <v>13</v>
      </c>
      <c r="BB365" s="133" t="s">
        <v>13</v>
      </c>
      <c r="BC365" s="326" t="s">
        <v>13</v>
      </c>
      <c r="BD365" s="326" t="s">
        <v>13</v>
      </c>
      <c r="BE365" s="327" t="s">
        <v>13</v>
      </c>
      <c r="BF365" s="133" t="s">
        <v>13</v>
      </c>
      <c r="BG365" s="133" t="s">
        <v>13</v>
      </c>
      <c r="BH365" s="133" t="s">
        <v>13</v>
      </c>
      <c r="BI365" s="133" t="s">
        <v>13</v>
      </c>
      <c r="BJ365" s="328"/>
      <c r="BK365" s="328"/>
      <c r="BL365" s="133"/>
      <c r="BM365" s="133"/>
      <c r="BN365" s="133"/>
      <c r="BO365" s="133"/>
      <c r="BP365" s="133"/>
      <c r="BQ365" s="328"/>
      <c r="BR365" s="133"/>
      <c r="BS365" s="133"/>
      <c r="BT365" s="133"/>
      <c r="BU365" s="133"/>
      <c r="BV365" s="133"/>
      <c r="BW365" s="133"/>
      <c r="BX365" s="133"/>
    </row>
    <row r="366" spans="1:76" x14ac:dyDescent="0.25">
      <c r="A366" s="302">
        <v>303</v>
      </c>
      <c r="C366" s="324" t="s">
        <v>13</v>
      </c>
      <c r="D366" s="324" t="s">
        <v>13</v>
      </c>
      <c r="E366" s="325" t="s">
        <v>13</v>
      </c>
      <c r="F366" s="133" t="s">
        <v>13</v>
      </c>
      <c r="G366" s="133" t="s">
        <v>13</v>
      </c>
      <c r="H366" s="133" t="s">
        <v>13</v>
      </c>
      <c r="I366" s="133" t="s">
        <v>13</v>
      </c>
      <c r="J366" s="133" t="s">
        <v>13</v>
      </c>
      <c r="K366" s="133" t="s">
        <v>13</v>
      </c>
      <c r="L366" s="133" t="s">
        <v>13</v>
      </c>
      <c r="M366" s="133" t="s">
        <v>13</v>
      </c>
      <c r="N366" s="133" t="s">
        <v>13</v>
      </c>
      <c r="O366" s="133" t="s">
        <v>13</v>
      </c>
      <c r="P366" s="133" t="s">
        <v>13</v>
      </c>
      <c r="Q366" s="133" t="s">
        <v>13</v>
      </c>
      <c r="R366" s="133" t="s">
        <v>13</v>
      </c>
      <c r="S366" s="133" t="s">
        <v>13</v>
      </c>
      <c r="T366" s="133" t="s">
        <v>13</v>
      </c>
      <c r="U366" s="133" t="s">
        <v>13</v>
      </c>
      <c r="V366" s="133" t="s">
        <v>13</v>
      </c>
      <c r="W366" s="133" t="s">
        <v>13</v>
      </c>
      <c r="X366" s="133" t="s">
        <v>13</v>
      </c>
      <c r="Y366" s="133" t="s">
        <v>13</v>
      </c>
      <c r="Z366" s="133" t="s">
        <v>13</v>
      </c>
      <c r="AA366" s="133" t="s">
        <v>13</v>
      </c>
      <c r="AB366" s="133" t="s">
        <v>13</v>
      </c>
      <c r="AC366" s="133" t="s">
        <v>13</v>
      </c>
      <c r="AD366" s="133" t="s">
        <v>13</v>
      </c>
      <c r="AE366" s="133" t="s">
        <v>13</v>
      </c>
      <c r="AF366" s="133" t="s">
        <v>13</v>
      </c>
      <c r="AG366" s="133" t="s">
        <v>13</v>
      </c>
      <c r="AH366" s="133" t="s">
        <v>13</v>
      </c>
      <c r="AI366" s="133" t="s">
        <v>13</v>
      </c>
      <c r="AJ366" s="133" t="s">
        <v>13</v>
      </c>
      <c r="AK366" s="133" t="s">
        <v>13</v>
      </c>
      <c r="AL366" s="133" t="s">
        <v>13</v>
      </c>
      <c r="AM366" s="133" t="s">
        <v>13</v>
      </c>
      <c r="AN366" s="133" t="s">
        <v>13</v>
      </c>
      <c r="AO366" s="133" t="s">
        <v>13</v>
      </c>
      <c r="AP366" s="133" t="s">
        <v>13</v>
      </c>
      <c r="AQ366" s="133" t="s">
        <v>13</v>
      </c>
      <c r="AR366" s="133" t="s">
        <v>13</v>
      </c>
      <c r="AS366" s="133" t="s">
        <v>13</v>
      </c>
      <c r="AT366" s="326" t="s">
        <v>13</v>
      </c>
      <c r="AU366" s="133" t="s">
        <v>13</v>
      </c>
      <c r="AV366" s="133" t="s">
        <v>13</v>
      </c>
      <c r="AW366" s="133" t="s">
        <v>13</v>
      </c>
      <c r="AX366" s="133" t="s">
        <v>13</v>
      </c>
      <c r="AY366" s="133" t="s">
        <v>13</v>
      </c>
      <c r="AZ366" s="327" t="s">
        <v>13</v>
      </c>
      <c r="BA366" s="327" t="s">
        <v>13</v>
      </c>
      <c r="BB366" s="133" t="s">
        <v>13</v>
      </c>
      <c r="BC366" s="326" t="s">
        <v>13</v>
      </c>
      <c r="BD366" s="326" t="s">
        <v>13</v>
      </c>
      <c r="BE366" s="327" t="s">
        <v>13</v>
      </c>
      <c r="BF366" s="133" t="s">
        <v>13</v>
      </c>
      <c r="BG366" s="133" t="s">
        <v>13</v>
      </c>
      <c r="BH366" s="133" t="s">
        <v>13</v>
      </c>
      <c r="BI366" s="133" t="s">
        <v>13</v>
      </c>
      <c r="BJ366" s="328"/>
      <c r="BK366" s="328"/>
      <c r="BL366" s="133"/>
      <c r="BM366" s="133"/>
      <c r="BN366" s="133"/>
      <c r="BO366" s="133"/>
      <c r="BP366" s="133"/>
      <c r="BQ366" s="328"/>
      <c r="BR366" s="133"/>
      <c r="BS366" s="133"/>
      <c r="BT366" s="133"/>
      <c r="BU366" s="133"/>
      <c r="BV366" s="133"/>
      <c r="BW366" s="133"/>
      <c r="BX366" s="133"/>
    </row>
    <row r="367" spans="1:76" x14ac:dyDescent="0.25">
      <c r="A367" s="302">
        <v>303</v>
      </c>
      <c r="C367" s="324" t="s">
        <v>13</v>
      </c>
      <c r="D367" s="324" t="s">
        <v>13</v>
      </c>
      <c r="E367" s="325" t="s">
        <v>13</v>
      </c>
      <c r="F367" s="133" t="s">
        <v>13</v>
      </c>
      <c r="G367" s="133" t="s">
        <v>13</v>
      </c>
      <c r="H367" s="133" t="s">
        <v>13</v>
      </c>
      <c r="I367" s="133" t="s">
        <v>13</v>
      </c>
      <c r="J367" s="133" t="s">
        <v>13</v>
      </c>
      <c r="K367" s="133" t="s">
        <v>13</v>
      </c>
      <c r="L367" s="133" t="s">
        <v>13</v>
      </c>
      <c r="M367" s="133" t="s">
        <v>13</v>
      </c>
      <c r="N367" s="133" t="s">
        <v>13</v>
      </c>
      <c r="O367" s="133" t="s">
        <v>13</v>
      </c>
      <c r="P367" s="133" t="s">
        <v>13</v>
      </c>
      <c r="Q367" s="133" t="s">
        <v>13</v>
      </c>
      <c r="R367" s="133" t="s">
        <v>13</v>
      </c>
      <c r="S367" s="133" t="s">
        <v>13</v>
      </c>
      <c r="T367" s="133" t="s">
        <v>13</v>
      </c>
      <c r="U367" s="133" t="s">
        <v>13</v>
      </c>
      <c r="V367" s="133" t="s">
        <v>13</v>
      </c>
      <c r="W367" s="133" t="s">
        <v>13</v>
      </c>
      <c r="X367" s="133" t="s">
        <v>13</v>
      </c>
      <c r="Y367" s="133" t="s">
        <v>13</v>
      </c>
      <c r="Z367" s="133" t="s">
        <v>13</v>
      </c>
      <c r="AA367" s="133" t="s">
        <v>13</v>
      </c>
      <c r="AB367" s="133" t="s">
        <v>13</v>
      </c>
      <c r="AC367" s="133" t="s">
        <v>13</v>
      </c>
      <c r="AD367" s="133" t="s">
        <v>13</v>
      </c>
      <c r="AE367" s="133" t="s">
        <v>13</v>
      </c>
      <c r="AF367" s="133" t="s">
        <v>13</v>
      </c>
      <c r="AG367" s="133" t="s">
        <v>13</v>
      </c>
      <c r="AH367" s="133" t="s">
        <v>13</v>
      </c>
      <c r="AI367" s="133" t="s">
        <v>13</v>
      </c>
      <c r="AJ367" s="133" t="s">
        <v>13</v>
      </c>
      <c r="AK367" s="133" t="s">
        <v>13</v>
      </c>
      <c r="AL367" s="133" t="s">
        <v>13</v>
      </c>
      <c r="AM367" s="133" t="s">
        <v>13</v>
      </c>
      <c r="AN367" s="133" t="s">
        <v>13</v>
      </c>
      <c r="AO367" s="133" t="s">
        <v>13</v>
      </c>
      <c r="AP367" s="133" t="s">
        <v>13</v>
      </c>
      <c r="AQ367" s="133" t="s">
        <v>13</v>
      </c>
      <c r="AR367" s="133" t="s">
        <v>13</v>
      </c>
      <c r="AS367" s="133" t="s">
        <v>13</v>
      </c>
      <c r="AT367" s="326" t="s">
        <v>13</v>
      </c>
      <c r="AU367" s="133" t="s">
        <v>13</v>
      </c>
      <c r="AV367" s="133" t="s">
        <v>13</v>
      </c>
      <c r="AW367" s="133" t="s">
        <v>13</v>
      </c>
      <c r="AX367" s="133" t="s">
        <v>13</v>
      </c>
      <c r="AY367" s="133" t="s">
        <v>13</v>
      </c>
      <c r="AZ367" s="327" t="s">
        <v>13</v>
      </c>
      <c r="BA367" s="327" t="s">
        <v>13</v>
      </c>
      <c r="BB367" s="133" t="s">
        <v>13</v>
      </c>
      <c r="BC367" s="326" t="s">
        <v>13</v>
      </c>
      <c r="BD367" s="326" t="s">
        <v>13</v>
      </c>
      <c r="BE367" s="327" t="s">
        <v>13</v>
      </c>
      <c r="BF367" s="133" t="s">
        <v>13</v>
      </c>
      <c r="BG367" s="133" t="s">
        <v>13</v>
      </c>
      <c r="BH367" s="133" t="s">
        <v>13</v>
      </c>
      <c r="BI367" s="133" t="s">
        <v>13</v>
      </c>
      <c r="BJ367" s="328"/>
      <c r="BK367" s="328"/>
      <c r="BL367" s="133"/>
      <c r="BM367" s="133"/>
      <c r="BN367" s="133"/>
      <c r="BO367" s="133"/>
      <c r="BP367" s="133"/>
      <c r="BQ367" s="328"/>
      <c r="BR367" s="133"/>
      <c r="BS367" s="133"/>
      <c r="BT367" s="133"/>
      <c r="BU367" s="133"/>
      <c r="BV367" s="133"/>
      <c r="BW367" s="133"/>
      <c r="BX367" s="133"/>
    </row>
    <row r="368" spans="1:76" x14ac:dyDescent="0.25">
      <c r="A368" s="302">
        <v>303</v>
      </c>
      <c r="C368" s="324" t="s">
        <v>13</v>
      </c>
      <c r="D368" s="324" t="s">
        <v>13</v>
      </c>
      <c r="E368" s="325" t="s">
        <v>13</v>
      </c>
      <c r="F368" s="133" t="s">
        <v>13</v>
      </c>
      <c r="G368" s="133" t="s">
        <v>13</v>
      </c>
      <c r="H368" s="133" t="s">
        <v>13</v>
      </c>
      <c r="I368" s="133" t="s">
        <v>13</v>
      </c>
      <c r="J368" s="133" t="s">
        <v>13</v>
      </c>
      <c r="K368" s="133" t="s">
        <v>13</v>
      </c>
      <c r="L368" s="133" t="s">
        <v>13</v>
      </c>
      <c r="M368" s="133" t="s">
        <v>13</v>
      </c>
      <c r="N368" s="133" t="s">
        <v>13</v>
      </c>
      <c r="O368" s="133" t="s">
        <v>13</v>
      </c>
      <c r="P368" s="133" t="s">
        <v>13</v>
      </c>
      <c r="Q368" s="133" t="s">
        <v>13</v>
      </c>
      <c r="R368" s="133" t="s">
        <v>13</v>
      </c>
      <c r="S368" s="133" t="s">
        <v>13</v>
      </c>
      <c r="T368" s="133" t="s">
        <v>13</v>
      </c>
      <c r="U368" s="133" t="s">
        <v>13</v>
      </c>
      <c r="V368" s="133" t="s">
        <v>13</v>
      </c>
      <c r="W368" s="133" t="s">
        <v>13</v>
      </c>
      <c r="X368" s="133" t="s">
        <v>13</v>
      </c>
      <c r="Y368" s="133" t="s">
        <v>13</v>
      </c>
      <c r="Z368" s="133" t="s">
        <v>13</v>
      </c>
      <c r="AA368" s="133" t="s">
        <v>13</v>
      </c>
      <c r="AB368" s="133" t="s">
        <v>13</v>
      </c>
      <c r="AC368" s="133" t="s">
        <v>13</v>
      </c>
      <c r="AD368" s="133" t="s">
        <v>13</v>
      </c>
      <c r="AE368" s="133" t="s">
        <v>13</v>
      </c>
      <c r="AF368" s="133" t="s">
        <v>13</v>
      </c>
      <c r="AG368" s="133" t="s">
        <v>13</v>
      </c>
      <c r="AH368" s="133" t="s">
        <v>13</v>
      </c>
      <c r="AI368" s="133" t="s">
        <v>13</v>
      </c>
      <c r="AJ368" s="133" t="s">
        <v>13</v>
      </c>
      <c r="AK368" s="133" t="s">
        <v>13</v>
      </c>
      <c r="AL368" s="133" t="s">
        <v>13</v>
      </c>
      <c r="AM368" s="133" t="s">
        <v>13</v>
      </c>
      <c r="AN368" s="133" t="s">
        <v>13</v>
      </c>
      <c r="AO368" s="133" t="s">
        <v>13</v>
      </c>
      <c r="AP368" s="133" t="s">
        <v>13</v>
      </c>
      <c r="AQ368" s="133" t="s">
        <v>13</v>
      </c>
      <c r="AR368" s="133" t="s">
        <v>13</v>
      </c>
      <c r="AS368" s="133" t="s">
        <v>13</v>
      </c>
      <c r="AT368" s="326" t="s">
        <v>13</v>
      </c>
      <c r="AU368" s="133" t="s">
        <v>13</v>
      </c>
      <c r="AV368" s="133" t="s">
        <v>13</v>
      </c>
      <c r="AW368" s="133" t="s">
        <v>13</v>
      </c>
      <c r="AX368" s="133" t="s">
        <v>13</v>
      </c>
      <c r="AY368" s="133" t="s">
        <v>13</v>
      </c>
      <c r="AZ368" s="327" t="s">
        <v>13</v>
      </c>
      <c r="BA368" s="327" t="s">
        <v>13</v>
      </c>
      <c r="BB368" s="133" t="s">
        <v>13</v>
      </c>
      <c r="BC368" s="326" t="s">
        <v>13</v>
      </c>
      <c r="BD368" s="326" t="s">
        <v>13</v>
      </c>
      <c r="BE368" s="327" t="s">
        <v>13</v>
      </c>
      <c r="BF368" s="133" t="s">
        <v>13</v>
      </c>
      <c r="BG368" s="133" t="s">
        <v>13</v>
      </c>
      <c r="BH368" s="133" t="s">
        <v>13</v>
      </c>
      <c r="BI368" s="133" t="s">
        <v>13</v>
      </c>
      <c r="BJ368" s="328"/>
      <c r="BK368" s="328"/>
      <c r="BL368" s="133"/>
      <c r="BM368" s="133"/>
      <c r="BN368" s="133"/>
      <c r="BO368" s="133"/>
      <c r="BP368" s="133"/>
      <c r="BQ368" s="328"/>
      <c r="BR368" s="133"/>
      <c r="BS368" s="133"/>
      <c r="BT368" s="133"/>
      <c r="BU368" s="133"/>
      <c r="BV368" s="133"/>
      <c r="BW368" s="133"/>
      <c r="BX368" s="133"/>
    </row>
    <row r="369" spans="1:76" x14ac:dyDescent="0.25">
      <c r="A369" s="302">
        <v>303</v>
      </c>
      <c r="C369" s="324" t="s">
        <v>13</v>
      </c>
      <c r="D369" s="324" t="s">
        <v>13</v>
      </c>
      <c r="E369" s="325" t="s">
        <v>13</v>
      </c>
      <c r="F369" s="133" t="s">
        <v>13</v>
      </c>
      <c r="G369" s="133" t="s">
        <v>13</v>
      </c>
      <c r="H369" s="133" t="s">
        <v>13</v>
      </c>
      <c r="I369" s="133" t="s">
        <v>13</v>
      </c>
      <c r="J369" s="133" t="s">
        <v>13</v>
      </c>
      <c r="K369" s="133" t="s">
        <v>13</v>
      </c>
      <c r="L369" s="133" t="s">
        <v>13</v>
      </c>
      <c r="M369" s="133" t="s">
        <v>13</v>
      </c>
      <c r="N369" s="133" t="s">
        <v>13</v>
      </c>
      <c r="O369" s="133" t="s">
        <v>13</v>
      </c>
      <c r="P369" s="133" t="s">
        <v>13</v>
      </c>
      <c r="Q369" s="133" t="s">
        <v>13</v>
      </c>
      <c r="R369" s="133" t="s">
        <v>13</v>
      </c>
      <c r="S369" s="133" t="s">
        <v>13</v>
      </c>
      <c r="T369" s="133" t="s">
        <v>13</v>
      </c>
      <c r="U369" s="133" t="s">
        <v>13</v>
      </c>
      <c r="V369" s="133" t="s">
        <v>13</v>
      </c>
      <c r="W369" s="133" t="s">
        <v>13</v>
      </c>
      <c r="X369" s="133" t="s">
        <v>13</v>
      </c>
      <c r="Y369" s="133" t="s">
        <v>13</v>
      </c>
      <c r="Z369" s="133" t="s">
        <v>13</v>
      </c>
      <c r="AA369" s="133" t="s">
        <v>13</v>
      </c>
      <c r="AB369" s="133" t="s">
        <v>13</v>
      </c>
      <c r="AC369" s="133" t="s">
        <v>13</v>
      </c>
      <c r="AD369" s="133" t="s">
        <v>13</v>
      </c>
      <c r="AE369" s="133" t="s">
        <v>13</v>
      </c>
      <c r="AF369" s="133" t="s">
        <v>13</v>
      </c>
      <c r="AG369" s="133" t="s">
        <v>13</v>
      </c>
      <c r="AH369" s="133" t="s">
        <v>13</v>
      </c>
      <c r="AI369" s="133" t="s">
        <v>13</v>
      </c>
      <c r="AJ369" s="133" t="s">
        <v>13</v>
      </c>
      <c r="AK369" s="133" t="s">
        <v>13</v>
      </c>
      <c r="AL369" s="133" t="s">
        <v>13</v>
      </c>
      <c r="AM369" s="133" t="s">
        <v>13</v>
      </c>
      <c r="AN369" s="133" t="s">
        <v>13</v>
      </c>
      <c r="AO369" s="133" t="s">
        <v>13</v>
      </c>
      <c r="AP369" s="133" t="s">
        <v>13</v>
      </c>
      <c r="AQ369" s="133" t="s">
        <v>13</v>
      </c>
      <c r="AR369" s="133" t="s">
        <v>13</v>
      </c>
      <c r="AS369" s="133" t="s">
        <v>13</v>
      </c>
      <c r="AT369" s="326" t="s">
        <v>13</v>
      </c>
      <c r="AU369" s="133" t="s">
        <v>13</v>
      </c>
      <c r="AV369" s="133" t="s">
        <v>13</v>
      </c>
      <c r="AW369" s="133" t="s">
        <v>13</v>
      </c>
      <c r="AX369" s="133" t="s">
        <v>13</v>
      </c>
      <c r="AY369" s="133" t="s">
        <v>13</v>
      </c>
      <c r="AZ369" s="327" t="s">
        <v>13</v>
      </c>
      <c r="BA369" s="327" t="s">
        <v>13</v>
      </c>
      <c r="BB369" s="133" t="s">
        <v>13</v>
      </c>
      <c r="BC369" s="326" t="s">
        <v>13</v>
      </c>
      <c r="BD369" s="326" t="s">
        <v>13</v>
      </c>
      <c r="BE369" s="327" t="s">
        <v>13</v>
      </c>
      <c r="BF369" s="133" t="s">
        <v>13</v>
      </c>
      <c r="BG369" s="133" t="s">
        <v>13</v>
      </c>
      <c r="BH369" s="133" t="s">
        <v>13</v>
      </c>
      <c r="BI369" s="133" t="s">
        <v>13</v>
      </c>
      <c r="BJ369" s="328"/>
      <c r="BK369" s="328"/>
      <c r="BL369" s="133"/>
      <c r="BM369" s="133"/>
      <c r="BN369" s="133"/>
      <c r="BO369" s="133"/>
      <c r="BP369" s="133"/>
      <c r="BQ369" s="328"/>
      <c r="BR369" s="133"/>
      <c r="BS369" s="133"/>
      <c r="BT369" s="133"/>
      <c r="BU369" s="133"/>
      <c r="BV369" s="133"/>
      <c r="BW369" s="133"/>
      <c r="BX369" s="133"/>
    </row>
    <row r="370" spans="1:76" x14ac:dyDescent="0.25">
      <c r="A370" s="302">
        <v>303</v>
      </c>
      <c r="C370" s="324" t="s">
        <v>13</v>
      </c>
      <c r="D370" s="324" t="s">
        <v>13</v>
      </c>
      <c r="E370" s="325" t="s">
        <v>13</v>
      </c>
      <c r="F370" s="133" t="s">
        <v>13</v>
      </c>
      <c r="G370" s="133" t="s">
        <v>13</v>
      </c>
      <c r="H370" s="133" t="s">
        <v>13</v>
      </c>
      <c r="I370" s="133" t="s">
        <v>13</v>
      </c>
      <c r="J370" s="133" t="s">
        <v>13</v>
      </c>
      <c r="K370" s="133" t="s">
        <v>13</v>
      </c>
      <c r="L370" s="133" t="s">
        <v>13</v>
      </c>
      <c r="M370" s="133" t="s">
        <v>13</v>
      </c>
      <c r="N370" s="133" t="s">
        <v>13</v>
      </c>
      <c r="O370" s="133" t="s">
        <v>13</v>
      </c>
      <c r="P370" s="133" t="s">
        <v>13</v>
      </c>
      <c r="Q370" s="133" t="s">
        <v>13</v>
      </c>
      <c r="R370" s="133" t="s">
        <v>13</v>
      </c>
      <c r="S370" s="133" t="s">
        <v>13</v>
      </c>
      <c r="T370" s="133" t="s">
        <v>13</v>
      </c>
      <c r="U370" s="133" t="s">
        <v>13</v>
      </c>
      <c r="V370" s="133" t="s">
        <v>13</v>
      </c>
      <c r="W370" s="133" t="s">
        <v>13</v>
      </c>
      <c r="X370" s="133" t="s">
        <v>13</v>
      </c>
      <c r="Y370" s="133" t="s">
        <v>13</v>
      </c>
      <c r="Z370" s="133" t="s">
        <v>13</v>
      </c>
      <c r="AA370" s="133" t="s">
        <v>13</v>
      </c>
      <c r="AB370" s="133" t="s">
        <v>13</v>
      </c>
      <c r="AC370" s="133" t="s">
        <v>13</v>
      </c>
      <c r="AD370" s="133" t="s">
        <v>13</v>
      </c>
      <c r="AE370" s="133" t="s">
        <v>13</v>
      </c>
      <c r="AF370" s="133" t="s">
        <v>13</v>
      </c>
      <c r="AG370" s="133" t="s">
        <v>13</v>
      </c>
      <c r="AH370" s="133" t="s">
        <v>13</v>
      </c>
      <c r="AI370" s="133" t="s">
        <v>13</v>
      </c>
      <c r="AJ370" s="133" t="s">
        <v>13</v>
      </c>
      <c r="AK370" s="133" t="s">
        <v>13</v>
      </c>
      <c r="AL370" s="133" t="s">
        <v>13</v>
      </c>
      <c r="AM370" s="133" t="s">
        <v>13</v>
      </c>
      <c r="AN370" s="133" t="s">
        <v>13</v>
      </c>
      <c r="AO370" s="133" t="s">
        <v>13</v>
      </c>
      <c r="AP370" s="133" t="s">
        <v>13</v>
      </c>
      <c r="AQ370" s="133" t="s">
        <v>13</v>
      </c>
      <c r="AR370" s="133" t="s">
        <v>13</v>
      </c>
      <c r="AS370" s="133" t="s">
        <v>13</v>
      </c>
      <c r="AT370" s="326" t="s">
        <v>13</v>
      </c>
      <c r="AU370" s="133" t="s">
        <v>13</v>
      </c>
      <c r="AV370" s="133" t="s">
        <v>13</v>
      </c>
      <c r="AW370" s="133" t="s">
        <v>13</v>
      </c>
      <c r="AX370" s="133" t="s">
        <v>13</v>
      </c>
      <c r="AY370" s="133" t="s">
        <v>13</v>
      </c>
      <c r="AZ370" s="327" t="s">
        <v>13</v>
      </c>
      <c r="BA370" s="327" t="s">
        <v>13</v>
      </c>
      <c r="BB370" s="133" t="s">
        <v>13</v>
      </c>
      <c r="BC370" s="326" t="s">
        <v>13</v>
      </c>
      <c r="BD370" s="326" t="s">
        <v>13</v>
      </c>
      <c r="BE370" s="327" t="s">
        <v>13</v>
      </c>
      <c r="BF370" s="133" t="s">
        <v>13</v>
      </c>
      <c r="BG370" s="133" t="s">
        <v>13</v>
      </c>
      <c r="BH370" s="133" t="s">
        <v>13</v>
      </c>
      <c r="BI370" s="133" t="s">
        <v>13</v>
      </c>
      <c r="BJ370" s="328"/>
      <c r="BK370" s="328"/>
      <c r="BL370" s="133"/>
      <c r="BM370" s="133"/>
      <c r="BN370" s="133"/>
      <c r="BO370" s="133"/>
      <c r="BP370" s="133"/>
      <c r="BQ370" s="328"/>
      <c r="BR370" s="133"/>
      <c r="BS370" s="133"/>
      <c r="BT370" s="133"/>
      <c r="BU370" s="133"/>
      <c r="BV370" s="133"/>
      <c r="BW370" s="133"/>
      <c r="BX370" s="133"/>
    </row>
    <row r="371" spans="1:76" x14ac:dyDescent="0.25">
      <c r="A371" s="302">
        <v>303</v>
      </c>
      <c r="C371" s="324" t="s">
        <v>13</v>
      </c>
      <c r="D371" s="324" t="s">
        <v>13</v>
      </c>
      <c r="E371" s="325" t="s">
        <v>13</v>
      </c>
      <c r="F371" s="133" t="s">
        <v>13</v>
      </c>
      <c r="G371" s="133" t="s">
        <v>13</v>
      </c>
      <c r="H371" s="133" t="s">
        <v>13</v>
      </c>
      <c r="I371" s="133" t="s">
        <v>13</v>
      </c>
      <c r="J371" s="133" t="s">
        <v>13</v>
      </c>
      <c r="K371" s="133" t="s">
        <v>13</v>
      </c>
      <c r="L371" s="133" t="s">
        <v>13</v>
      </c>
      <c r="M371" s="133" t="s">
        <v>13</v>
      </c>
      <c r="N371" s="133" t="s">
        <v>13</v>
      </c>
      <c r="O371" s="133" t="s">
        <v>13</v>
      </c>
      <c r="P371" s="133" t="s">
        <v>13</v>
      </c>
      <c r="Q371" s="133" t="s">
        <v>13</v>
      </c>
      <c r="R371" s="133" t="s">
        <v>13</v>
      </c>
      <c r="S371" s="133" t="s">
        <v>13</v>
      </c>
      <c r="T371" s="133" t="s">
        <v>13</v>
      </c>
      <c r="U371" s="133" t="s">
        <v>13</v>
      </c>
      <c r="V371" s="133" t="s">
        <v>13</v>
      </c>
      <c r="W371" s="133" t="s">
        <v>13</v>
      </c>
      <c r="X371" s="133" t="s">
        <v>13</v>
      </c>
      <c r="Y371" s="133" t="s">
        <v>13</v>
      </c>
      <c r="Z371" s="133" t="s">
        <v>13</v>
      </c>
      <c r="AA371" s="133" t="s">
        <v>13</v>
      </c>
      <c r="AB371" s="133" t="s">
        <v>13</v>
      </c>
      <c r="AC371" s="133" t="s">
        <v>13</v>
      </c>
      <c r="AD371" s="133" t="s">
        <v>13</v>
      </c>
      <c r="AE371" s="133" t="s">
        <v>13</v>
      </c>
      <c r="AF371" s="133" t="s">
        <v>13</v>
      </c>
      <c r="AG371" s="133" t="s">
        <v>13</v>
      </c>
      <c r="AH371" s="133" t="s">
        <v>13</v>
      </c>
      <c r="AI371" s="133" t="s">
        <v>13</v>
      </c>
      <c r="AJ371" s="133" t="s">
        <v>13</v>
      </c>
      <c r="AK371" s="133" t="s">
        <v>13</v>
      </c>
      <c r="AL371" s="133" t="s">
        <v>13</v>
      </c>
      <c r="AM371" s="133" t="s">
        <v>13</v>
      </c>
      <c r="AN371" s="133" t="s">
        <v>13</v>
      </c>
      <c r="AO371" s="133" t="s">
        <v>13</v>
      </c>
      <c r="AP371" s="133" t="s">
        <v>13</v>
      </c>
      <c r="AQ371" s="133" t="s">
        <v>13</v>
      </c>
      <c r="AR371" s="133" t="s">
        <v>13</v>
      </c>
      <c r="AS371" s="133" t="s">
        <v>13</v>
      </c>
      <c r="AT371" s="326" t="s">
        <v>13</v>
      </c>
      <c r="AU371" s="133" t="s">
        <v>13</v>
      </c>
      <c r="AV371" s="133" t="s">
        <v>13</v>
      </c>
      <c r="AW371" s="133" t="s">
        <v>13</v>
      </c>
      <c r="AX371" s="133" t="s">
        <v>13</v>
      </c>
      <c r="AY371" s="133" t="s">
        <v>13</v>
      </c>
      <c r="AZ371" s="327" t="s">
        <v>13</v>
      </c>
      <c r="BA371" s="327" t="s">
        <v>13</v>
      </c>
      <c r="BB371" s="133" t="s">
        <v>13</v>
      </c>
      <c r="BC371" s="326" t="s">
        <v>13</v>
      </c>
      <c r="BD371" s="326" t="s">
        <v>13</v>
      </c>
      <c r="BE371" s="327" t="s">
        <v>13</v>
      </c>
      <c r="BF371" s="133" t="s">
        <v>13</v>
      </c>
      <c r="BG371" s="133" t="s">
        <v>13</v>
      </c>
      <c r="BH371" s="133" t="s">
        <v>13</v>
      </c>
      <c r="BI371" s="133" t="s">
        <v>13</v>
      </c>
      <c r="BJ371" s="328"/>
      <c r="BK371" s="328"/>
      <c r="BL371" s="133"/>
      <c r="BM371" s="133"/>
      <c r="BN371" s="133"/>
      <c r="BO371" s="133"/>
      <c r="BP371" s="133"/>
      <c r="BQ371" s="328"/>
      <c r="BR371" s="133"/>
      <c r="BS371" s="133"/>
      <c r="BT371" s="133"/>
      <c r="BU371" s="133"/>
      <c r="BV371" s="133"/>
      <c r="BW371" s="133"/>
      <c r="BX371" s="133"/>
    </row>
    <row r="372" spans="1:76" x14ac:dyDescent="0.25">
      <c r="A372" s="302">
        <v>303</v>
      </c>
      <c r="C372" s="324" t="s">
        <v>13</v>
      </c>
      <c r="D372" s="324" t="s">
        <v>13</v>
      </c>
      <c r="E372" s="325" t="s">
        <v>13</v>
      </c>
      <c r="F372" s="133" t="s">
        <v>13</v>
      </c>
      <c r="G372" s="133" t="s">
        <v>13</v>
      </c>
      <c r="H372" s="133" t="s">
        <v>13</v>
      </c>
      <c r="I372" s="133" t="s">
        <v>13</v>
      </c>
      <c r="J372" s="133" t="s">
        <v>13</v>
      </c>
      <c r="K372" s="133" t="s">
        <v>13</v>
      </c>
      <c r="L372" s="133" t="s">
        <v>13</v>
      </c>
      <c r="M372" s="133" t="s">
        <v>13</v>
      </c>
      <c r="N372" s="133" t="s">
        <v>13</v>
      </c>
      <c r="O372" s="133" t="s">
        <v>13</v>
      </c>
      <c r="P372" s="133" t="s">
        <v>13</v>
      </c>
      <c r="Q372" s="133" t="s">
        <v>13</v>
      </c>
      <c r="R372" s="133" t="s">
        <v>13</v>
      </c>
      <c r="S372" s="133" t="s">
        <v>13</v>
      </c>
      <c r="T372" s="133" t="s">
        <v>13</v>
      </c>
      <c r="U372" s="133" t="s">
        <v>13</v>
      </c>
      <c r="V372" s="133" t="s">
        <v>13</v>
      </c>
      <c r="W372" s="133" t="s">
        <v>13</v>
      </c>
      <c r="X372" s="133" t="s">
        <v>13</v>
      </c>
      <c r="Y372" s="133" t="s">
        <v>13</v>
      </c>
      <c r="Z372" s="133" t="s">
        <v>13</v>
      </c>
      <c r="AA372" s="133" t="s">
        <v>13</v>
      </c>
      <c r="AB372" s="133" t="s">
        <v>13</v>
      </c>
      <c r="AC372" s="133" t="s">
        <v>13</v>
      </c>
      <c r="AD372" s="133" t="s">
        <v>13</v>
      </c>
      <c r="AE372" s="133" t="s">
        <v>13</v>
      </c>
      <c r="AF372" s="133" t="s">
        <v>13</v>
      </c>
      <c r="AG372" s="133" t="s">
        <v>13</v>
      </c>
      <c r="AH372" s="133" t="s">
        <v>13</v>
      </c>
      <c r="AI372" s="133" t="s">
        <v>13</v>
      </c>
      <c r="AJ372" s="133" t="s">
        <v>13</v>
      </c>
      <c r="AK372" s="133" t="s">
        <v>13</v>
      </c>
      <c r="AL372" s="133" t="s">
        <v>13</v>
      </c>
      <c r="AM372" s="133" t="s">
        <v>13</v>
      </c>
      <c r="AN372" s="133" t="s">
        <v>13</v>
      </c>
      <c r="AO372" s="133" t="s">
        <v>13</v>
      </c>
      <c r="AP372" s="133" t="s">
        <v>13</v>
      </c>
      <c r="AQ372" s="133" t="s">
        <v>13</v>
      </c>
      <c r="AR372" s="133" t="s">
        <v>13</v>
      </c>
      <c r="AS372" s="133" t="s">
        <v>13</v>
      </c>
      <c r="AT372" s="326" t="s">
        <v>13</v>
      </c>
      <c r="AU372" s="133" t="s">
        <v>13</v>
      </c>
      <c r="AV372" s="133" t="s">
        <v>13</v>
      </c>
      <c r="AW372" s="133" t="s">
        <v>13</v>
      </c>
      <c r="AX372" s="133" t="s">
        <v>13</v>
      </c>
      <c r="AY372" s="133" t="s">
        <v>13</v>
      </c>
      <c r="AZ372" s="327" t="s">
        <v>13</v>
      </c>
      <c r="BA372" s="327" t="s">
        <v>13</v>
      </c>
      <c r="BB372" s="133" t="s">
        <v>13</v>
      </c>
      <c r="BC372" s="326" t="s">
        <v>13</v>
      </c>
      <c r="BD372" s="326" t="s">
        <v>13</v>
      </c>
      <c r="BE372" s="327" t="s">
        <v>13</v>
      </c>
      <c r="BF372" s="133" t="s">
        <v>13</v>
      </c>
      <c r="BG372" s="133" t="s">
        <v>13</v>
      </c>
      <c r="BH372" s="133" t="s">
        <v>13</v>
      </c>
      <c r="BI372" s="133" t="s">
        <v>13</v>
      </c>
      <c r="BJ372" s="328"/>
      <c r="BK372" s="328"/>
      <c r="BL372" s="133"/>
      <c r="BM372" s="133"/>
      <c r="BN372" s="133"/>
      <c r="BO372" s="133"/>
      <c r="BP372" s="133"/>
      <c r="BQ372" s="328"/>
      <c r="BR372" s="133"/>
      <c r="BS372" s="133"/>
      <c r="BT372" s="133"/>
      <c r="BU372" s="133"/>
      <c r="BV372" s="133"/>
      <c r="BW372" s="133"/>
      <c r="BX372" s="133"/>
    </row>
    <row r="373" spans="1:76" x14ac:dyDescent="0.25">
      <c r="A373" s="302">
        <v>303</v>
      </c>
      <c r="C373" s="324" t="s">
        <v>13</v>
      </c>
      <c r="D373" s="324" t="s">
        <v>13</v>
      </c>
      <c r="E373" s="325" t="s">
        <v>13</v>
      </c>
      <c r="F373" s="133" t="s">
        <v>13</v>
      </c>
      <c r="G373" s="133" t="s">
        <v>13</v>
      </c>
      <c r="H373" s="133" t="s">
        <v>13</v>
      </c>
      <c r="I373" s="133" t="s">
        <v>13</v>
      </c>
      <c r="J373" s="133" t="s">
        <v>13</v>
      </c>
      <c r="K373" s="133" t="s">
        <v>13</v>
      </c>
      <c r="L373" s="133" t="s">
        <v>13</v>
      </c>
      <c r="M373" s="133" t="s">
        <v>13</v>
      </c>
      <c r="N373" s="133" t="s">
        <v>13</v>
      </c>
      <c r="O373" s="133" t="s">
        <v>13</v>
      </c>
      <c r="P373" s="133" t="s">
        <v>13</v>
      </c>
      <c r="Q373" s="133" t="s">
        <v>13</v>
      </c>
      <c r="R373" s="133" t="s">
        <v>13</v>
      </c>
      <c r="S373" s="133" t="s">
        <v>13</v>
      </c>
      <c r="T373" s="133" t="s">
        <v>13</v>
      </c>
      <c r="U373" s="133" t="s">
        <v>13</v>
      </c>
      <c r="V373" s="133" t="s">
        <v>13</v>
      </c>
      <c r="W373" s="133" t="s">
        <v>13</v>
      </c>
      <c r="X373" s="133" t="s">
        <v>13</v>
      </c>
      <c r="Y373" s="133" t="s">
        <v>13</v>
      </c>
      <c r="Z373" s="133" t="s">
        <v>13</v>
      </c>
      <c r="AA373" s="133" t="s">
        <v>13</v>
      </c>
      <c r="AB373" s="133" t="s">
        <v>13</v>
      </c>
      <c r="AC373" s="133" t="s">
        <v>13</v>
      </c>
      <c r="AD373" s="133" t="s">
        <v>13</v>
      </c>
      <c r="AE373" s="133" t="s">
        <v>13</v>
      </c>
      <c r="AF373" s="133" t="s">
        <v>13</v>
      </c>
      <c r="AG373" s="133" t="s">
        <v>13</v>
      </c>
      <c r="AH373" s="133" t="s">
        <v>13</v>
      </c>
      <c r="AI373" s="133" t="s">
        <v>13</v>
      </c>
      <c r="AJ373" s="133" t="s">
        <v>13</v>
      </c>
      <c r="AK373" s="133" t="s">
        <v>13</v>
      </c>
      <c r="AL373" s="133" t="s">
        <v>13</v>
      </c>
      <c r="AM373" s="133" t="s">
        <v>13</v>
      </c>
      <c r="AN373" s="133" t="s">
        <v>13</v>
      </c>
      <c r="AO373" s="133" t="s">
        <v>13</v>
      </c>
      <c r="AP373" s="133" t="s">
        <v>13</v>
      </c>
      <c r="AQ373" s="133" t="s">
        <v>13</v>
      </c>
      <c r="AR373" s="133" t="s">
        <v>13</v>
      </c>
      <c r="AS373" s="133" t="s">
        <v>13</v>
      </c>
      <c r="AT373" s="326" t="s">
        <v>13</v>
      </c>
      <c r="AU373" s="133" t="s">
        <v>13</v>
      </c>
      <c r="AV373" s="133" t="s">
        <v>13</v>
      </c>
      <c r="AW373" s="133" t="s">
        <v>13</v>
      </c>
      <c r="AX373" s="133" t="s">
        <v>13</v>
      </c>
      <c r="AY373" s="133" t="s">
        <v>13</v>
      </c>
      <c r="AZ373" s="327" t="s">
        <v>13</v>
      </c>
      <c r="BA373" s="327" t="s">
        <v>13</v>
      </c>
      <c r="BB373" s="133" t="s">
        <v>13</v>
      </c>
      <c r="BC373" s="326" t="s">
        <v>13</v>
      </c>
      <c r="BD373" s="326" t="s">
        <v>13</v>
      </c>
      <c r="BE373" s="327" t="s">
        <v>13</v>
      </c>
      <c r="BF373" s="133" t="s">
        <v>13</v>
      </c>
      <c r="BG373" s="133" t="s">
        <v>13</v>
      </c>
      <c r="BH373" s="133" t="s">
        <v>13</v>
      </c>
      <c r="BI373" s="133" t="s">
        <v>13</v>
      </c>
      <c r="BJ373" s="328"/>
      <c r="BK373" s="328"/>
      <c r="BL373" s="133"/>
      <c r="BM373" s="133"/>
      <c r="BN373" s="133"/>
      <c r="BO373" s="133"/>
      <c r="BP373" s="133"/>
      <c r="BQ373" s="328"/>
      <c r="BR373" s="133"/>
      <c r="BS373" s="133"/>
      <c r="BT373" s="133"/>
      <c r="BU373" s="133"/>
      <c r="BV373" s="133"/>
      <c r="BW373" s="133"/>
      <c r="BX373" s="133"/>
    </row>
    <row r="374" spans="1:76" x14ac:dyDescent="0.25">
      <c r="A374" s="302">
        <v>303</v>
      </c>
      <c r="C374" s="324" t="s">
        <v>13</v>
      </c>
      <c r="D374" s="324" t="s">
        <v>13</v>
      </c>
      <c r="E374" s="325" t="s">
        <v>13</v>
      </c>
      <c r="F374" s="133" t="s">
        <v>13</v>
      </c>
      <c r="G374" s="133" t="s">
        <v>13</v>
      </c>
      <c r="H374" s="133" t="s">
        <v>13</v>
      </c>
      <c r="I374" s="133" t="s">
        <v>13</v>
      </c>
      <c r="J374" s="133" t="s">
        <v>13</v>
      </c>
      <c r="K374" s="133" t="s">
        <v>13</v>
      </c>
      <c r="L374" s="133" t="s">
        <v>13</v>
      </c>
      <c r="M374" s="133" t="s">
        <v>13</v>
      </c>
      <c r="N374" s="133" t="s">
        <v>13</v>
      </c>
      <c r="O374" s="133" t="s">
        <v>13</v>
      </c>
      <c r="P374" s="133" t="s">
        <v>13</v>
      </c>
      <c r="Q374" s="133" t="s">
        <v>13</v>
      </c>
      <c r="R374" s="133" t="s">
        <v>13</v>
      </c>
      <c r="S374" s="133" t="s">
        <v>13</v>
      </c>
      <c r="T374" s="133" t="s">
        <v>13</v>
      </c>
      <c r="U374" s="133" t="s">
        <v>13</v>
      </c>
      <c r="V374" s="133" t="s">
        <v>13</v>
      </c>
      <c r="W374" s="133" t="s">
        <v>13</v>
      </c>
      <c r="X374" s="133" t="s">
        <v>13</v>
      </c>
      <c r="Y374" s="133" t="s">
        <v>13</v>
      </c>
      <c r="Z374" s="133" t="s">
        <v>13</v>
      </c>
      <c r="AA374" s="133" t="s">
        <v>13</v>
      </c>
      <c r="AB374" s="133" t="s">
        <v>13</v>
      </c>
      <c r="AC374" s="133" t="s">
        <v>13</v>
      </c>
      <c r="AD374" s="133" t="s">
        <v>13</v>
      </c>
      <c r="AE374" s="133" t="s">
        <v>13</v>
      </c>
      <c r="AF374" s="133" t="s">
        <v>13</v>
      </c>
      <c r="AG374" s="133" t="s">
        <v>13</v>
      </c>
      <c r="AH374" s="133" t="s">
        <v>13</v>
      </c>
      <c r="AI374" s="133" t="s">
        <v>13</v>
      </c>
      <c r="AJ374" s="133" t="s">
        <v>13</v>
      </c>
      <c r="AK374" s="133" t="s">
        <v>13</v>
      </c>
      <c r="AL374" s="133" t="s">
        <v>13</v>
      </c>
      <c r="AM374" s="133" t="s">
        <v>13</v>
      </c>
      <c r="AN374" s="133" t="s">
        <v>13</v>
      </c>
      <c r="AO374" s="133" t="s">
        <v>13</v>
      </c>
      <c r="AP374" s="133" t="s">
        <v>13</v>
      </c>
      <c r="AQ374" s="133" t="s">
        <v>13</v>
      </c>
      <c r="AR374" s="133" t="s">
        <v>13</v>
      </c>
      <c r="AS374" s="133" t="s">
        <v>13</v>
      </c>
      <c r="AT374" s="326" t="s">
        <v>13</v>
      </c>
      <c r="AU374" s="133" t="s">
        <v>13</v>
      </c>
      <c r="AV374" s="133" t="s">
        <v>13</v>
      </c>
      <c r="AW374" s="133" t="s">
        <v>13</v>
      </c>
      <c r="AX374" s="133" t="s">
        <v>13</v>
      </c>
      <c r="AY374" s="133" t="s">
        <v>13</v>
      </c>
      <c r="AZ374" s="327" t="s">
        <v>13</v>
      </c>
      <c r="BA374" s="327" t="s">
        <v>13</v>
      </c>
      <c r="BB374" s="133" t="s">
        <v>13</v>
      </c>
      <c r="BC374" s="326" t="s">
        <v>13</v>
      </c>
      <c r="BD374" s="326" t="s">
        <v>13</v>
      </c>
      <c r="BE374" s="327" t="s">
        <v>13</v>
      </c>
      <c r="BF374" s="133" t="s">
        <v>13</v>
      </c>
      <c r="BG374" s="133" t="s">
        <v>13</v>
      </c>
      <c r="BH374" s="133" t="s">
        <v>13</v>
      </c>
      <c r="BI374" s="133" t="s">
        <v>13</v>
      </c>
      <c r="BJ374" s="328"/>
      <c r="BK374" s="328"/>
      <c r="BL374" s="133"/>
      <c r="BM374" s="133"/>
      <c r="BN374" s="133"/>
      <c r="BO374" s="133"/>
      <c r="BP374" s="133"/>
      <c r="BQ374" s="328"/>
      <c r="BR374" s="133"/>
      <c r="BS374" s="133"/>
      <c r="BT374" s="133"/>
      <c r="BU374" s="133"/>
      <c r="BV374" s="133"/>
      <c r="BW374" s="133"/>
      <c r="BX374" s="133"/>
    </row>
    <row r="375" spans="1:76" x14ac:dyDescent="0.25">
      <c r="A375" s="302">
        <v>303</v>
      </c>
      <c r="C375" s="324" t="s">
        <v>13</v>
      </c>
      <c r="D375" s="324" t="s">
        <v>13</v>
      </c>
      <c r="E375" s="325" t="s">
        <v>13</v>
      </c>
      <c r="F375" s="133" t="s">
        <v>13</v>
      </c>
      <c r="G375" s="133" t="s">
        <v>13</v>
      </c>
      <c r="H375" s="133" t="s">
        <v>13</v>
      </c>
      <c r="I375" s="133" t="s">
        <v>13</v>
      </c>
      <c r="J375" s="133" t="s">
        <v>13</v>
      </c>
      <c r="K375" s="133" t="s">
        <v>13</v>
      </c>
      <c r="L375" s="133" t="s">
        <v>13</v>
      </c>
      <c r="M375" s="133" t="s">
        <v>13</v>
      </c>
      <c r="N375" s="133" t="s">
        <v>13</v>
      </c>
      <c r="O375" s="133" t="s">
        <v>13</v>
      </c>
      <c r="P375" s="133" t="s">
        <v>13</v>
      </c>
      <c r="Q375" s="133" t="s">
        <v>13</v>
      </c>
      <c r="R375" s="133" t="s">
        <v>13</v>
      </c>
      <c r="S375" s="133" t="s">
        <v>13</v>
      </c>
      <c r="T375" s="133" t="s">
        <v>13</v>
      </c>
      <c r="U375" s="133" t="s">
        <v>13</v>
      </c>
      <c r="V375" s="133" t="s">
        <v>13</v>
      </c>
      <c r="W375" s="133" t="s">
        <v>13</v>
      </c>
      <c r="X375" s="133" t="s">
        <v>13</v>
      </c>
      <c r="Y375" s="133" t="s">
        <v>13</v>
      </c>
      <c r="Z375" s="133" t="s">
        <v>13</v>
      </c>
      <c r="AA375" s="133" t="s">
        <v>13</v>
      </c>
      <c r="AB375" s="133" t="s">
        <v>13</v>
      </c>
      <c r="AC375" s="133" t="s">
        <v>13</v>
      </c>
      <c r="AD375" s="133" t="s">
        <v>13</v>
      </c>
      <c r="AE375" s="133" t="s">
        <v>13</v>
      </c>
      <c r="AF375" s="133" t="s">
        <v>13</v>
      </c>
      <c r="AG375" s="133" t="s">
        <v>13</v>
      </c>
      <c r="AH375" s="133" t="s">
        <v>13</v>
      </c>
      <c r="AI375" s="133" t="s">
        <v>13</v>
      </c>
      <c r="AJ375" s="133" t="s">
        <v>13</v>
      </c>
      <c r="AK375" s="133" t="s">
        <v>13</v>
      </c>
      <c r="AL375" s="133" t="s">
        <v>13</v>
      </c>
      <c r="AM375" s="133" t="s">
        <v>13</v>
      </c>
      <c r="AN375" s="133" t="s">
        <v>13</v>
      </c>
      <c r="AO375" s="133" t="s">
        <v>13</v>
      </c>
      <c r="AP375" s="133" t="s">
        <v>13</v>
      </c>
      <c r="AQ375" s="133" t="s">
        <v>13</v>
      </c>
      <c r="AR375" s="133" t="s">
        <v>13</v>
      </c>
      <c r="AS375" s="133" t="s">
        <v>13</v>
      </c>
      <c r="AT375" s="326" t="s">
        <v>13</v>
      </c>
      <c r="AU375" s="133" t="s">
        <v>13</v>
      </c>
      <c r="AV375" s="133" t="s">
        <v>13</v>
      </c>
      <c r="AW375" s="133" t="s">
        <v>13</v>
      </c>
      <c r="AX375" s="133" t="s">
        <v>13</v>
      </c>
      <c r="AY375" s="133" t="s">
        <v>13</v>
      </c>
      <c r="AZ375" s="327" t="s">
        <v>13</v>
      </c>
      <c r="BA375" s="327" t="s">
        <v>13</v>
      </c>
      <c r="BB375" s="133" t="s">
        <v>13</v>
      </c>
      <c r="BC375" s="326" t="s">
        <v>13</v>
      </c>
      <c r="BD375" s="326" t="s">
        <v>13</v>
      </c>
      <c r="BE375" s="327" t="s">
        <v>13</v>
      </c>
      <c r="BF375" s="133" t="s">
        <v>13</v>
      </c>
      <c r="BG375" s="133" t="s">
        <v>13</v>
      </c>
      <c r="BH375" s="133" t="s">
        <v>13</v>
      </c>
      <c r="BI375" s="133" t="s">
        <v>13</v>
      </c>
      <c r="BJ375" s="328"/>
      <c r="BK375" s="328"/>
      <c r="BL375" s="133"/>
      <c r="BM375" s="133"/>
      <c r="BN375" s="133"/>
      <c r="BO375" s="133"/>
      <c r="BP375" s="133"/>
      <c r="BQ375" s="328"/>
      <c r="BR375" s="133"/>
      <c r="BS375" s="133"/>
      <c r="BT375" s="133"/>
      <c r="BU375" s="133"/>
      <c r="BV375" s="133"/>
      <c r="BW375" s="133"/>
      <c r="BX375" s="133"/>
    </row>
    <row r="376" spans="1:76" x14ac:dyDescent="0.25">
      <c r="A376" s="302">
        <v>303</v>
      </c>
      <c r="C376" s="324" t="s">
        <v>13</v>
      </c>
      <c r="D376" s="324" t="s">
        <v>13</v>
      </c>
      <c r="E376" s="325" t="s">
        <v>13</v>
      </c>
      <c r="F376" s="133" t="s">
        <v>13</v>
      </c>
      <c r="G376" s="133" t="s">
        <v>13</v>
      </c>
      <c r="H376" s="133" t="s">
        <v>13</v>
      </c>
      <c r="I376" s="133" t="s">
        <v>13</v>
      </c>
      <c r="J376" s="133" t="s">
        <v>13</v>
      </c>
      <c r="K376" s="133" t="s">
        <v>13</v>
      </c>
      <c r="L376" s="133" t="s">
        <v>13</v>
      </c>
      <c r="M376" s="133" t="s">
        <v>13</v>
      </c>
      <c r="N376" s="133" t="s">
        <v>13</v>
      </c>
      <c r="O376" s="133" t="s">
        <v>13</v>
      </c>
      <c r="P376" s="133" t="s">
        <v>13</v>
      </c>
      <c r="Q376" s="133" t="s">
        <v>13</v>
      </c>
      <c r="R376" s="133" t="s">
        <v>13</v>
      </c>
      <c r="S376" s="133" t="s">
        <v>13</v>
      </c>
      <c r="T376" s="133" t="s">
        <v>13</v>
      </c>
      <c r="U376" s="133" t="s">
        <v>13</v>
      </c>
      <c r="V376" s="133" t="s">
        <v>13</v>
      </c>
      <c r="W376" s="133" t="s">
        <v>13</v>
      </c>
      <c r="X376" s="133" t="s">
        <v>13</v>
      </c>
      <c r="Y376" s="133" t="s">
        <v>13</v>
      </c>
      <c r="Z376" s="133" t="s">
        <v>13</v>
      </c>
      <c r="AA376" s="133" t="s">
        <v>13</v>
      </c>
      <c r="AB376" s="133" t="s">
        <v>13</v>
      </c>
      <c r="AC376" s="133" t="s">
        <v>13</v>
      </c>
      <c r="AD376" s="133" t="s">
        <v>13</v>
      </c>
      <c r="AE376" s="133" t="s">
        <v>13</v>
      </c>
      <c r="AF376" s="133" t="s">
        <v>13</v>
      </c>
      <c r="AG376" s="133" t="s">
        <v>13</v>
      </c>
      <c r="AH376" s="133" t="s">
        <v>13</v>
      </c>
      <c r="AI376" s="133" t="s">
        <v>13</v>
      </c>
      <c r="AJ376" s="133" t="s">
        <v>13</v>
      </c>
      <c r="AK376" s="133" t="s">
        <v>13</v>
      </c>
      <c r="AL376" s="133" t="s">
        <v>13</v>
      </c>
      <c r="AM376" s="133" t="s">
        <v>13</v>
      </c>
      <c r="AN376" s="133" t="s">
        <v>13</v>
      </c>
      <c r="AO376" s="133" t="s">
        <v>13</v>
      </c>
      <c r="AP376" s="133" t="s">
        <v>13</v>
      </c>
      <c r="AQ376" s="133" t="s">
        <v>13</v>
      </c>
      <c r="AR376" s="133" t="s">
        <v>13</v>
      </c>
      <c r="AS376" s="133" t="s">
        <v>13</v>
      </c>
      <c r="AT376" s="326" t="s">
        <v>13</v>
      </c>
      <c r="AU376" s="133" t="s">
        <v>13</v>
      </c>
      <c r="AV376" s="133" t="s">
        <v>13</v>
      </c>
      <c r="AW376" s="133" t="s">
        <v>13</v>
      </c>
      <c r="AX376" s="133" t="s">
        <v>13</v>
      </c>
      <c r="AY376" s="133" t="s">
        <v>13</v>
      </c>
      <c r="AZ376" s="327" t="s">
        <v>13</v>
      </c>
      <c r="BA376" s="327" t="s">
        <v>13</v>
      </c>
      <c r="BB376" s="133" t="s">
        <v>13</v>
      </c>
      <c r="BC376" s="326" t="s">
        <v>13</v>
      </c>
      <c r="BD376" s="326" t="s">
        <v>13</v>
      </c>
      <c r="BE376" s="327" t="s">
        <v>13</v>
      </c>
      <c r="BF376" s="133" t="s">
        <v>13</v>
      </c>
      <c r="BG376" s="133" t="s">
        <v>13</v>
      </c>
      <c r="BH376" s="133" t="s">
        <v>13</v>
      </c>
      <c r="BI376" s="133" t="s">
        <v>13</v>
      </c>
      <c r="BJ376" s="328"/>
      <c r="BK376" s="328"/>
      <c r="BL376" s="133"/>
      <c r="BM376" s="133"/>
      <c r="BN376" s="133"/>
      <c r="BO376" s="133"/>
      <c r="BP376" s="133"/>
      <c r="BQ376" s="328"/>
      <c r="BR376" s="133"/>
      <c r="BS376" s="133"/>
      <c r="BT376" s="133"/>
      <c r="BU376" s="133"/>
      <c r="BV376" s="133"/>
      <c r="BW376" s="133"/>
      <c r="BX376" s="133"/>
    </row>
    <row r="377" spans="1:76" x14ac:dyDescent="0.25">
      <c r="A377" s="302">
        <v>303</v>
      </c>
      <c r="C377" s="324" t="s">
        <v>13</v>
      </c>
      <c r="D377" s="324" t="s">
        <v>13</v>
      </c>
      <c r="E377" s="325" t="s">
        <v>13</v>
      </c>
      <c r="F377" s="133" t="s">
        <v>13</v>
      </c>
      <c r="G377" s="133" t="s">
        <v>13</v>
      </c>
      <c r="H377" s="133" t="s">
        <v>13</v>
      </c>
      <c r="I377" s="133" t="s">
        <v>13</v>
      </c>
      <c r="J377" s="133" t="s">
        <v>13</v>
      </c>
      <c r="K377" s="133" t="s">
        <v>13</v>
      </c>
      <c r="L377" s="133" t="s">
        <v>13</v>
      </c>
      <c r="M377" s="133" t="s">
        <v>13</v>
      </c>
      <c r="N377" s="133" t="s">
        <v>13</v>
      </c>
      <c r="O377" s="133" t="s">
        <v>13</v>
      </c>
      <c r="P377" s="133" t="s">
        <v>13</v>
      </c>
      <c r="Q377" s="133" t="s">
        <v>13</v>
      </c>
      <c r="R377" s="133" t="s">
        <v>13</v>
      </c>
      <c r="S377" s="133" t="s">
        <v>13</v>
      </c>
      <c r="T377" s="133" t="s">
        <v>13</v>
      </c>
      <c r="U377" s="133" t="s">
        <v>13</v>
      </c>
      <c r="V377" s="133" t="s">
        <v>13</v>
      </c>
      <c r="W377" s="133" t="s">
        <v>13</v>
      </c>
      <c r="X377" s="133" t="s">
        <v>13</v>
      </c>
      <c r="Y377" s="133" t="s">
        <v>13</v>
      </c>
      <c r="Z377" s="133" t="s">
        <v>13</v>
      </c>
      <c r="AA377" s="133" t="s">
        <v>13</v>
      </c>
      <c r="AB377" s="133" t="s">
        <v>13</v>
      </c>
      <c r="AC377" s="133" t="s">
        <v>13</v>
      </c>
      <c r="AD377" s="133" t="s">
        <v>13</v>
      </c>
      <c r="AE377" s="133" t="s">
        <v>13</v>
      </c>
      <c r="AF377" s="133" t="s">
        <v>13</v>
      </c>
      <c r="AG377" s="133" t="s">
        <v>13</v>
      </c>
      <c r="AH377" s="133" t="s">
        <v>13</v>
      </c>
      <c r="AI377" s="133" t="s">
        <v>13</v>
      </c>
      <c r="AJ377" s="133" t="s">
        <v>13</v>
      </c>
      <c r="AK377" s="133" t="s">
        <v>13</v>
      </c>
      <c r="AL377" s="133" t="s">
        <v>13</v>
      </c>
      <c r="AM377" s="133" t="s">
        <v>13</v>
      </c>
      <c r="AN377" s="133" t="s">
        <v>13</v>
      </c>
      <c r="AO377" s="133" t="s">
        <v>13</v>
      </c>
      <c r="AP377" s="133" t="s">
        <v>13</v>
      </c>
      <c r="AQ377" s="133" t="s">
        <v>13</v>
      </c>
      <c r="AR377" s="133" t="s">
        <v>13</v>
      </c>
      <c r="AS377" s="133" t="s">
        <v>13</v>
      </c>
      <c r="AT377" s="326" t="s">
        <v>13</v>
      </c>
      <c r="AU377" s="133" t="s">
        <v>13</v>
      </c>
      <c r="AV377" s="133" t="s">
        <v>13</v>
      </c>
      <c r="AW377" s="133" t="s">
        <v>13</v>
      </c>
      <c r="AX377" s="133" t="s">
        <v>13</v>
      </c>
      <c r="AY377" s="133" t="s">
        <v>13</v>
      </c>
      <c r="AZ377" s="327" t="s">
        <v>13</v>
      </c>
      <c r="BA377" s="327" t="s">
        <v>13</v>
      </c>
      <c r="BB377" s="133" t="s">
        <v>13</v>
      </c>
      <c r="BC377" s="326" t="s">
        <v>13</v>
      </c>
      <c r="BD377" s="326" t="s">
        <v>13</v>
      </c>
      <c r="BE377" s="327" t="s">
        <v>13</v>
      </c>
      <c r="BF377" s="133" t="s">
        <v>13</v>
      </c>
      <c r="BG377" s="133" t="s">
        <v>13</v>
      </c>
      <c r="BH377" s="133" t="s">
        <v>13</v>
      </c>
      <c r="BI377" s="133" t="s">
        <v>13</v>
      </c>
      <c r="BJ377" s="328"/>
      <c r="BK377" s="328"/>
      <c r="BL377" s="133"/>
      <c r="BM377" s="133"/>
      <c r="BN377" s="133"/>
      <c r="BO377" s="133"/>
      <c r="BP377" s="133"/>
      <c r="BQ377" s="328"/>
      <c r="BR377" s="133"/>
      <c r="BS377" s="133"/>
      <c r="BT377" s="133"/>
      <c r="BU377" s="133"/>
      <c r="BV377" s="133"/>
      <c r="BW377" s="133"/>
      <c r="BX377" s="133"/>
    </row>
    <row r="378" spans="1:76" x14ac:dyDescent="0.25">
      <c r="A378" s="302">
        <v>303</v>
      </c>
      <c r="C378" s="324" t="s">
        <v>13</v>
      </c>
      <c r="D378" s="324" t="s">
        <v>13</v>
      </c>
      <c r="E378" s="325" t="s">
        <v>13</v>
      </c>
      <c r="F378" s="133" t="s">
        <v>13</v>
      </c>
      <c r="G378" s="133" t="s">
        <v>13</v>
      </c>
      <c r="H378" s="133" t="s">
        <v>13</v>
      </c>
      <c r="I378" s="133" t="s">
        <v>13</v>
      </c>
      <c r="J378" s="133" t="s">
        <v>13</v>
      </c>
      <c r="K378" s="133" t="s">
        <v>13</v>
      </c>
      <c r="L378" s="133" t="s">
        <v>13</v>
      </c>
      <c r="M378" s="133" t="s">
        <v>13</v>
      </c>
      <c r="N378" s="133" t="s">
        <v>13</v>
      </c>
      <c r="O378" s="133" t="s">
        <v>13</v>
      </c>
      <c r="P378" s="133" t="s">
        <v>13</v>
      </c>
      <c r="Q378" s="133" t="s">
        <v>13</v>
      </c>
      <c r="R378" s="133" t="s">
        <v>13</v>
      </c>
      <c r="S378" s="133" t="s">
        <v>13</v>
      </c>
      <c r="T378" s="133" t="s">
        <v>13</v>
      </c>
      <c r="U378" s="133" t="s">
        <v>13</v>
      </c>
      <c r="V378" s="133" t="s">
        <v>13</v>
      </c>
      <c r="W378" s="133" t="s">
        <v>13</v>
      </c>
      <c r="X378" s="133" t="s">
        <v>13</v>
      </c>
      <c r="Y378" s="133" t="s">
        <v>13</v>
      </c>
      <c r="Z378" s="133" t="s">
        <v>13</v>
      </c>
      <c r="AA378" s="133" t="s">
        <v>13</v>
      </c>
      <c r="AB378" s="133" t="s">
        <v>13</v>
      </c>
      <c r="AC378" s="133" t="s">
        <v>13</v>
      </c>
      <c r="AD378" s="133" t="s">
        <v>13</v>
      </c>
      <c r="AE378" s="133" t="s">
        <v>13</v>
      </c>
      <c r="AF378" s="133" t="s">
        <v>13</v>
      </c>
      <c r="AG378" s="133" t="s">
        <v>13</v>
      </c>
      <c r="AH378" s="133" t="s">
        <v>13</v>
      </c>
      <c r="AI378" s="133" t="s">
        <v>13</v>
      </c>
      <c r="AJ378" s="133" t="s">
        <v>13</v>
      </c>
      <c r="AK378" s="133" t="s">
        <v>13</v>
      </c>
      <c r="AL378" s="133" t="s">
        <v>13</v>
      </c>
      <c r="AM378" s="133" t="s">
        <v>13</v>
      </c>
      <c r="AN378" s="133" t="s">
        <v>13</v>
      </c>
      <c r="AO378" s="133" t="s">
        <v>13</v>
      </c>
      <c r="AP378" s="133" t="s">
        <v>13</v>
      </c>
      <c r="AQ378" s="133" t="s">
        <v>13</v>
      </c>
      <c r="AR378" s="133" t="s">
        <v>13</v>
      </c>
      <c r="AS378" s="133" t="s">
        <v>13</v>
      </c>
      <c r="AT378" s="326" t="s">
        <v>13</v>
      </c>
      <c r="AU378" s="133" t="s">
        <v>13</v>
      </c>
      <c r="AV378" s="133" t="s">
        <v>13</v>
      </c>
      <c r="AW378" s="133" t="s">
        <v>13</v>
      </c>
      <c r="AX378" s="133" t="s">
        <v>13</v>
      </c>
      <c r="AY378" s="133" t="s">
        <v>13</v>
      </c>
      <c r="AZ378" s="327" t="s">
        <v>13</v>
      </c>
      <c r="BA378" s="327" t="s">
        <v>13</v>
      </c>
      <c r="BB378" s="133" t="s">
        <v>13</v>
      </c>
      <c r="BC378" s="326" t="s">
        <v>13</v>
      </c>
      <c r="BD378" s="326" t="s">
        <v>13</v>
      </c>
      <c r="BE378" s="327" t="s">
        <v>13</v>
      </c>
      <c r="BF378" s="133" t="s">
        <v>13</v>
      </c>
      <c r="BG378" s="133" t="s">
        <v>13</v>
      </c>
      <c r="BH378" s="133" t="s">
        <v>13</v>
      </c>
      <c r="BI378" s="133" t="s">
        <v>13</v>
      </c>
      <c r="BJ378" s="328"/>
      <c r="BK378" s="328"/>
      <c r="BL378" s="133"/>
      <c r="BM378" s="133"/>
      <c r="BN378" s="133"/>
      <c r="BO378" s="133"/>
      <c r="BP378" s="133"/>
      <c r="BQ378" s="328"/>
      <c r="BR378" s="133"/>
      <c r="BS378" s="133"/>
      <c r="BT378" s="133"/>
      <c r="BU378" s="133"/>
      <c r="BV378" s="133"/>
      <c r="BW378" s="133"/>
      <c r="BX378" s="133"/>
    </row>
    <row r="379" spans="1:76" x14ac:dyDescent="0.25">
      <c r="A379" s="302">
        <v>303</v>
      </c>
      <c r="C379" s="324" t="s">
        <v>13</v>
      </c>
      <c r="D379" s="324" t="s">
        <v>13</v>
      </c>
      <c r="E379" s="325" t="s">
        <v>13</v>
      </c>
      <c r="F379" s="133" t="s">
        <v>13</v>
      </c>
      <c r="G379" s="133" t="s">
        <v>13</v>
      </c>
      <c r="H379" s="133" t="s">
        <v>13</v>
      </c>
      <c r="I379" s="133" t="s">
        <v>13</v>
      </c>
      <c r="J379" s="133" t="s">
        <v>13</v>
      </c>
      <c r="K379" s="133" t="s">
        <v>13</v>
      </c>
      <c r="L379" s="133" t="s">
        <v>13</v>
      </c>
      <c r="M379" s="133" t="s">
        <v>13</v>
      </c>
      <c r="N379" s="133" t="s">
        <v>13</v>
      </c>
      <c r="O379" s="133" t="s">
        <v>13</v>
      </c>
      <c r="P379" s="133" t="s">
        <v>13</v>
      </c>
      <c r="Q379" s="133" t="s">
        <v>13</v>
      </c>
      <c r="R379" s="133" t="s">
        <v>13</v>
      </c>
      <c r="S379" s="133" t="s">
        <v>13</v>
      </c>
      <c r="T379" s="133" t="s">
        <v>13</v>
      </c>
      <c r="U379" s="133" t="s">
        <v>13</v>
      </c>
      <c r="V379" s="133" t="s">
        <v>13</v>
      </c>
      <c r="W379" s="133" t="s">
        <v>13</v>
      </c>
      <c r="X379" s="133" t="s">
        <v>13</v>
      </c>
      <c r="Y379" s="133" t="s">
        <v>13</v>
      </c>
      <c r="Z379" s="133" t="s">
        <v>13</v>
      </c>
      <c r="AA379" s="133" t="s">
        <v>13</v>
      </c>
      <c r="AB379" s="133" t="s">
        <v>13</v>
      </c>
      <c r="AC379" s="133" t="s">
        <v>13</v>
      </c>
      <c r="AD379" s="133" t="s">
        <v>13</v>
      </c>
      <c r="AE379" s="133" t="s">
        <v>13</v>
      </c>
      <c r="AF379" s="133" t="s">
        <v>13</v>
      </c>
      <c r="AG379" s="133" t="s">
        <v>13</v>
      </c>
      <c r="AH379" s="133" t="s">
        <v>13</v>
      </c>
      <c r="AI379" s="133" t="s">
        <v>13</v>
      </c>
      <c r="AJ379" s="133" t="s">
        <v>13</v>
      </c>
      <c r="AK379" s="133" t="s">
        <v>13</v>
      </c>
      <c r="AL379" s="133" t="s">
        <v>13</v>
      </c>
      <c r="AM379" s="133" t="s">
        <v>13</v>
      </c>
      <c r="AN379" s="133" t="s">
        <v>13</v>
      </c>
      <c r="AO379" s="133" t="s">
        <v>13</v>
      </c>
      <c r="AP379" s="133" t="s">
        <v>13</v>
      </c>
      <c r="AQ379" s="133" t="s">
        <v>13</v>
      </c>
      <c r="AR379" s="133" t="s">
        <v>13</v>
      </c>
      <c r="AS379" s="133" t="s">
        <v>13</v>
      </c>
      <c r="AT379" s="326" t="s">
        <v>13</v>
      </c>
      <c r="AU379" s="133" t="s">
        <v>13</v>
      </c>
      <c r="AV379" s="133" t="s">
        <v>13</v>
      </c>
      <c r="AW379" s="133" t="s">
        <v>13</v>
      </c>
      <c r="AX379" s="133" t="s">
        <v>13</v>
      </c>
      <c r="AY379" s="133" t="s">
        <v>13</v>
      </c>
      <c r="AZ379" s="327" t="s">
        <v>13</v>
      </c>
      <c r="BA379" s="327" t="s">
        <v>13</v>
      </c>
      <c r="BB379" s="133" t="s">
        <v>13</v>
      </c>
      <c r="BC379" s="326" t="s">
        <v>13</v>
      </c>
      <c r="BD379" s="326" t="s">
        <v>13</v>
      </c>
      <c r="BE379" s="327" t="s">
        <v>13</v>
      </c>
      <c r="BF379" s="133" t="s">
        <v>13</v>
      </c>
      <c r="BG379" s="133" t="s">
        <v>13</v>
      </c>
      <c r="BH379" s="133" t="s">
        <v>13</v>
      </c>
      <c r="BI379" s="133" t="s">
        <v>13</v>
      </c>
      <c r="BJ379" s="328"/>
      <c r="BK379" s="328"/>
      <c r="BL379" s="133"/>
      <c r="BM379" s="133"/>
      <c r="BN379" s="133"/>
      <c r="BO379" s="133"/>
      <c r="BP379" s="133"/>
      <c r="BQ379" s="328"/>
      <c r="BR379" s="133"/>
      <c r="BS379" s="133"/>
      <c r="BT379" s="133"/>
      <c r="BU379" s="133"/>
      <c r="BV379" s="133"/>
      <c r="BW379" s="133"/>
      <c r="BX379" s="133"/>
    </row>
    <row r="380" spans="1:76" x14ac:dyDescent="0.25">
      <c r="A380" s="302">
        <v>303</v>
      </c>
      <c r="C380" s="324" t="s">
        <v>13</v>
      </c>
      <c r="D380" s="324" t="s">
        <v>13</v>
      </c>
      <c r="E380" s="325" t="s">
        <v>13</v>
      </c>
      <c r="F380" s="133" t="s">
        <v>13</v>
      </c>
      <c r="G380" s="133" t="s">
        <v>13</v>
      </c>
      <c r="H380" s="133" t="s">
        <v>13</v>
      </c>
      <c r="I380" s="133" t="s">
        <v>13</v>
      </c>
      <c r="J380" s="133" t="s">
        <v>13</v>
      </c>
      <c r="K380" s="133" t="s">
        <v>13</v>
      </c>
      <c r="L380" s="133" t="s">
        <v>13</v>
      </c>
      <c r="M380" s="133" t="s">
        <v>13</v>
      </c>
      <c r="N380" s="133" t="s">
        <v>13</v>
      </c>
      <c r="O380" s="133" t="s">
        <v>13</v>
      </c>
      <c r="P380" s="133" t="s">
        <v>13</v>
      </c>
      <c r="Q380" s="133" t="s">
        <v>13</v>
      </c>
      <c r="R380" s="133" t="s">
        <v>13</v>
      </c>
      <c r="S380" s="133" t="s">
        <v>13</v>
      </c>
      <c r="T380" s="133" t="s">
        <v>13</v>
      </c>
      <c r="U380" s="133" t="s">
        <v>13</v>
      </c>
      <c r="V380" s="133" t="s">
        <v>13</v>
      </c>
      <c r="W380" s="133" t="s">
        <v>13</v>
      </c>
      <c r="X380" s="133" t="s">
        <v>13</v>
      </c>
      <c r="Y380" s="133" t="s">
        <v>13</v>
      </c>
      <c r="Z380" s="133" t="s">
        <v>13</v>
      </c>
      <c r="AA380" s="133" t="s">
        <v>13</v>
      </c>
      <c r="AB380" s="133" t="s">
        <v>13</v>
      </c>
      <c r="AC380" s="133" t="s">
        <v>13</v>
      </c>
      <c r="AD380" s="133" t="s">
        <v>13</v>
      </c>
      <c r="AE380" s="133" t="s">
        <v>13</v>
      </c>
      <c r="AF380" s="133" t="s">
        <v>13</v>
      </c>
      <c r="AG380" s="133" t="s">
        <v>13</v>
      </c>
      <c r="AH380" s="133" t="s">
        <v>13</v>
      </c>
      <c r="AI380" s="133" t="s">
        <v>13</v>
      </c>
      <c r="AJ380" s="133" t="s">
        <v>13</v>
      </c>
      <c r="AK380" s="133" t="s">
        <v>13</v>
      </c>
      <c r="AL380" s="133" t="s">
        <v>13</v>
      </c>
      <c r="AM380" s="133" t="s">
        <v>13</v>
      </c>
      <c r="AN380" s="133" t="s">
        <v>13</v>
      </c>
      <c r="AO380" s="133" t="s">
        <v>13</v>
      </c>
      <c r="AP380" s="133" t="s">
        <v>13</v>
      </c>
      <c r="AQ380" s="133" t="s">
        <v>13</v>
      </c>
      <c r="AR380" s="133" t="s">
        <v>13</v>
      </c>
      <c r="AS380" s="133" t="s">
        <v>13</v>
      </c>
      <c r="AT380" s="326" t="s">
        <v>13</v>
      </c>
      <c r="AU380" s="133" t="s">
        <v>13</v>
      </c>
      <c r="AV380" s="133" t="s">
        <v>13</v>
      </c>
      <c r="AW380" s="133" t="s">
        <v>13</v>
      </c>
      <c r="AX380" s="133" t="s">
        <v>13</v>
      </c>
      <c r="AY380" s="133" t="s">
        <v>13</v>
      </c>
      <c r="AZ380" s="327" t="s">
        <v>13</v>
      </c>
      <c r="BA380" s="327" t="s">
        <v>13</v>
      </c>
      <c r="BB380" s="133" t="s">
        <v>13</v>
      </c>
      <c r="BC380" s="326" t="s">
        <v>13</v>
      </c>
      <c r="BD380" s="326" t="s">
        <v>13</v>
      </c>
      <c r="BE380" s="327" t="s">
        <v>13</v>
      </c>
      <c r="BF380" s="133" t="s">
        <v>13</v>
      </c>
      <c r="BG380" s="133" t="s">
        <v>13</v>
      </c>
      <c r="BH380" s="133" t="s">
        <v>13</v>
      </c>
      <c r="BI380" s="133" t="s">
        <v>13</v>
      </c>
      <c r="BJ380" s="328"/>
      <c r="BK380" s="328"/>
      <c r="BL380" s="133"/>
      <c r="BM380" s="133"/>
      <c r="BN380" s="133"/>
      <c r="BO380" s="133"/>
      <c r="BP380" s="133"/>
      <c r="BQ380" s="328"/>
      <c r="BR380" s="133"/>
      <c r="BS380" s="133"/>
      <c r="BT380" s="133"/>
      <c r="BU380" s="133"/>
      <c r="BV380" s="133"/>
      <c r="BW380" s="133"/>
      <c r="BX380" s="133"/>
    </row>
    <row r="381" spans="1:76" x14ac:dyDescent="0.25">
      <c r="A381" s="302">
        <v>303</v>
      </c>
      <c r="C381" s="324" t="s">
        <v>13</v>
      </c>
      <c r="D381" s="324" t="s">
        <v>13</v>
      </c>
      <c r="E381" s="325" t="s">
        <v>13</v>
      </c>
      <c r="F381" s="133" t="s">
        <v>13</v>
      </c>
      <c r="G381" s="133" t="s">
        <v>13</v>
      </c>
      <c r="H381" s="133" t="s">
        <v>13</v>
      </c>
      <c r="I381" s="133" t="s">
        <v>13</v>
      </c>
      <c r="J381" s="133" t="s">
        <v>13</v>
      </c>
      <c r="K381" s="133" t="s">
        <v>13</v>
      </c>
      <c r="L381" s="133" t="s">
        <v>13</v>
      </c>
      <c r="M381" s="133" t="s">
        <v>13</v>
      </c>
      <c r="N381" s="133" t="s">
        <v>13</v>
      </c>
      <c r="O381" s="133" t="s">
        <v>13</v>
      </c>
      <c r="P381" s="133" t="s">
        <v>13</v>
      </c>
      <c r="Q381" s="133" t="s">
        <v>13</v>
      </c>
      <c r="R381" s="133" t="s">
        <v>13</v>
      </c>
      <c r="S381" s="133" t="s">
        <v>13</v>
      </c>
      <c r="T381" s="133" t="s">
        <v>13</v>
      </c>
      <c r="U381" s="133" t="s">
        <v>13</v>
      </c>
      <c r="V381" s="133" t="s">
        <v>13</v>
      </c>
      <c r="W381" s="133" t="s">
        <v>13</v>
      </c>
      <c r="X381" s="133" t="s">
        <v>13</v>
      </c>
      <c r="Y381" s="133" t="s">
        <v>13</v>
      </c>
      <c r="Z381" s="133" t="s">
        <v>13</v>
      </c>
      <c r="AA381" s="133" t="s">
        <v>13</v>
      </c>
      <c r="AB381" s="133" t="s">
        <v>13</v>
      </c>
      <c r="AC381" s="133" t="s">
        <v>13</v>
      </c>
      <c r="AD381" s="133" t="s">
        <v>13</v>
      </c>
      <c r="AE381" s="133" t="s">
        <v>13</v>
      </c>
      <c r="AF381" s="133" t="s">
        <v>13</v>
      </c>
      <c r="AG381" s="133" t="s">
        <v>13</v>
      </c>
      <c r="AH381" s="133" t="s">
        <v>13</v>
      </c>
      <c r="AI381" s="133" t="s">
        <v>13</v>
      </c>
      <c r="AJ381" s="133" t="s">
        <v>13</v>
      </c>
      <c r="AK381" s="133" t="s">
        <v>13</v>
      </c>
      <c r="AL381" s="133" t="s">
        <v>13</v>
      </c>
      <c r="AM381" s="133" t="s">
        <v>13</v>
      </c>
      <c r="AN381" s="133" t="s">
        <v>13</v>
      </c>
      <c r="AO381" s="133" t="s">
        <v>13</v>
      </c>
      <c r="AP381" s="133" t="s">
        <v>13</v>
      </c>
      <c r="AQ381" s="133" t="s">
        <v>13</v>
      </c>
      <c r="AR381" s="133" t="s">
        <v>13</v>
      </c>
      <c r="AS381" s="133" t="s">
        <v>13</v>
      </c>
      <c r="AT381" s="326" t="s">
        <v>13</v>
      </c>
      <c r="AU381" s="133" t="s">
        <v>13</v>
      </c>
      <c r="AV381" s="133" t="s">
        <v>13</v>
      </c>
      <c r="AW381" s="133" t="s">
        <v>13</v>
      </c>
      <c r="AX381" s="133" t="s">
        <v>13</v>
      </c>
      <c r="AY381" s="133" t="s">
        <v>13</v>
      </c>
      <c r="AZ381" s="327" t="s">
        <v>13</v>
      </c>
      <c r="BA381" s="327" t="s">
        <v>13</v>
      </c>
      <c r="BB381" s="133" t="s">
        <v>13</v>
      </c>
      <c r="BC381" s="326" t="s">
        <v>13</v>
      </c>
      <c r="BD381" s="326" t="s">
        <v>13</v>
      </c>
      <c r="BE381" s="327" t="s">
        <v>13</v>
      </c>
      <c r="BF381" s="133" t="s">
        <v>13</v>
      </c>
      <c r="BG381" s="133" t="s">
        <v>13</v>
      </c>
      <c r="BH381" s="133" t="s">
        <v>13</v>
      </c>
      <c r="BI381" s="133" t="s">
        <v>13</v>
      </c>
      <c r="BJ381" s="328"/>
      <c r="BK381" s="328"/>
      <c r="BL381" s="133"/>
      <c r="BM381" s="133"/>
      <c r="BN381" s="133"/>
      <c r="BO381" s="133"/>
      <c r="BP381" s="133"/>
      <c r="BQ381" s="328"/>
      <c r="BR381" s="133"/>
      <c r="BS381" s="133"/>
      <c r="BT381" s="133"/>
      <c r="BU381" s="133"/>
      <c r="BV381" s="133"/>
      <c r="BW381" s="133"/>
      <c r="BX381" s="133"/>
    </row>
    <row r="382" spans="1:76" x14ac:dyDescent="0.25">
      <c r="A382" s="302">
        <v>303</v>
      </c>
      <c r="C382" s="324" t="s">
        <v>13</v>
      </c>
      <c r="D382" s="324" t="s">
        <v>13</v>
      </c>
      <c r="E382" s="325" t="s">
        <v>13</v>
      </c>
      <c r="F382" s="133" t="s">
        <v>13</v>
      </c>
      <c r="G382" s="133" t="s">
        <v>13</v>
      </c>
      <c r="H382" s="133" t="s">
        <v>13</v>
      </c>
      <c r="I382" s="133" t="s">
        <v>13</v>
      </c>
      <c r="J382" s="133" t="s">
        <v>13</v>
      </c>
      <c r="K382" s="133" t="s">
        <v>13</v>
      </c>
      <c r="L382" s="133" t="s">
        <v>13</v>
      </c>
      <c r="M382" s="133" t="s">
        <v>13</v>
      </c>
      <c r="N382" s="133" t="s">
        <v>13</v>
      </c>
      <c r="O382" s="133" t="s">
        <v>13</v>
      </c>
      <c r="P382" s="133" t="s">
        <v>13</v>
      </c>
      <c r="Q382" s="133" t="s">
        <v>13</v>
      </c>
      <c r="R382" s="133" t="s">
        <v>13</v>
      </c>
      <c r="S382" s="133" t="s">
        <v>13</v>
      </c>
      <c r="T382" s="133" t="s">
        <v>13</v>
      </c>
      <c r="U382" s="133" t="s">
        <v>13</v>
      </c>
      <c r="V382" s="133" t="s">
        <v>13</v>
      </c>
      <c r="W382" s="133" t="s">
        <v>13</v>
      </c>
      <c r="X382" s="133" t="s">
        <v>13</v>
      </c>
      <c r="Y382" s="133" t="s">
        <v>13</v>
      </c>
      <c r="Z382" s="133" t="s">
        <v>13</v>
      </c>
      <c r="AA382" s="133" t="s">
        <v>13</v>
      </c>
      <c r="AB382" s="133" t="s">
        <v>13</v>
      </c>
      <c r="AC382" s="133" t="s">
        <v>13</v>
      </c>
      <c r="AD382" s="133" t="s">
        <v>13</v>
      </c>
      <c r="AE382" s="133" t="s">
        <v>13</v>
      </c>
      <c r="AF382" s="133" t="s">
        <v>13</v>
      </c>
      <c r="AG382" s="133" t="s">
        <v>13</v>
      </c>
      <c r="AH382" s="133" t="s">
        <v>13</v>
      </c>
      <c r="AI382" s="133" t="s">
        <v>13</v>
      </c>
      <c r="AJ382" s="133" t="s">
        <v>13</v>
      </c>
      <c r="AK382" s="133" t="s">
        <v>13</v>
      </c>
      <c r="AL382" s="133" t="s">
        <v>13</v>
      </c>
      <c r="AM382" s="133" t="s">
        <v>13</v>
      </c>
      <c r="AN382" s="133" t="s">
        <v>13</v>
      </c>
      <c r="AO382" s="133" t="s">
        <v>13</v>
      </c>
      <c r="AP382" s="133" t="s">
        <v>13</v>
      </c>
      <c r="AQ382" s="133" t="s">
        <v>13</v>
      </c>
      <c r="AR382" s="133" t="s">
        <v>13</v>
      </c>
      <c r="AS382" s="133" t="s">
        <v>13</v>
      </c>
      <c r="AT382" s="326" t="s">
        <v>13</v>
      </c>
      <c r="AU382" s="133" t="s">
        <v>13</v>
      </c>
      <c r="AV382" s="133" t="s">
        <v>13</v>
      </c>
      <c r="AW382" s="133" t="s">
        <v>13</v>
      </c>
      <c r="AX382" s="133" t="s">
        <v>13</v>
      </c>
      <c r="AY382" s="133" t="s">
        <v>13</v>
      </c>
      <c r="AZ382" s="327" t="s">
        <v>13</v>
      </c>
      <c r="BA382" s="327" t="s">
        <v>13</v>
      </c>
      <c r="BB382" s="133" t="s">
        <v>13</v>
      </c>
      <c r="BC382" s="326" t="s">
        <v>13</v>
      </c>
      <c r="BD382" s="326" t="s">
        <v>13</v>
      </c>
      <c r="BE382" s="327" t="s">
        <v>13</v>
      </c>
      <c r="BF382" s="133" t="s">
        <v>13</v>
      </c>
      <c r="BG382" s="133" t="s">
        <v>13</v>
      </c>
      <c r="BH382" s="133" t="s">
        <v>13</v>
      </c>
      <c r="BI382" s="133" t="s">
        <v>13</v>
      </c>
      <c r="BJ382" s="328"/>
      <c r="BK382" s="328"/>
      <c r="BL382" s="133"/>
      <c r="BM382" s="133"/>
      <c r="BN382" s="133"/>
      <c r="BO382" s="133"/>
      <c r="BP382" s="133"/>
      <c r="BQ382" s="328"/>
      <c r="BR382" s="133"/>
      <c r="BS382" s="133"/>
      <c r="BT382" s="133"/>
      <c r="BU382" s="133"/>
      <c r="BV382" s="133"/>
      <c r="BW382" s="133"/>
      <c r="BX382" s="133"/>
    </row>
    <row r="383" spans="1:76" x14ac:dyDescent="0.25">
      <c r="A383" s="302">
        <v>303</v>
      </c>
      <c r="C383" s="324" t="s">
        <v>13</v>
      </c>
      <c r="D383" s="324" t="s">
        <v>13</v>
      </c>
      <c r="E383" s="325" t="s">
        <v>13</v>
      </c>
      <c r="F383" s="133" t="s">
        <v>13</v>
      </c>
      <c r="G383" s="133" t="s">
        <v>13</v>
      </c>
      <c r="H383" s="133" t="s">
        <v>13</v>
      </c>
      <c r="I383" s="133" t="s">
        <v>13</v>
      </c>
      <c r="J383" s="133" t="s">
        <v>13</v>
      </c>
      <c r="K383" s="133" t="s">
        <v>13</v>
      </c>
      <c r="L383" s="133" t="s">
        <v>13</v>
      </c>
      <c r="M383" s="133" t="s">
        <v>13</v>
      </c>
      <c r="N383" s="133" t="s">
        <v>13</v>
      </c>
      <c r="O383" s="133" t="s">
        <v>13</v>
      </c>
      <c r="P383" s="133" t="s">
        <v>13</v>
      </c>
      <c r="Q383" s="133" t="s">
        <v>13</v>
      </c>
      <c r="R383" s="133" t="s">
        <v>13</v>
      </c>
      <c r="S383" s="133" t="s">
        <v>13</v>
      </c>
      <c r="T383" s="133" t="s">
        <v>13</v>
      </c>
      <c r="U383" s="133" t="s">
        <v>13</v>
      </c>
      <c r="V383" s="133" t="s">
        <v>13</v>
      </c>
      <c r="W383" s="133" t="s">
        <v>13</v>
      </c>
      <c r="X383" s="133" t="s">
        <v>13</v>
      </c>
      <c r="Y383" s="133" t="s">
        <v>13</v>
      </c>
      <c r="Z383" s="133" t="s">
        <v>13</v>
      </c>
      <c r="AA383" s="133" t="s">
        <v>13</v>
      </c>
      <c r="AB383" s="133" t="s">
        <v>13</v>
      </c>
      <c r="AC383" s="133" t="s">
        <v>13</v>
      </c>
      <c r="AD383" s="133" t="s">
        <v>13</v>
      </c>
      <c r="AE383" s="133" t="s">
        <v>13</v>
      </c>
      <c r="AF383" s="133" t="s">
        <v>13</v>
      </c>
      <c r="AG383" s="133" t="s">
        <v>13</v>
      </c>
      <c r="AH383" s="133" t="s">
        <v>13</v>
      </c>
      <c r="AI383" s="133" t="s">
        <v>13</v>
      </c>
      <c r="AJ383" s="133" t="s">
        <v>13</v>
      </c>
      <c r="AK383" s="133" t="s">
        <v>13</v>
      </c>
      <c r="AL383" s="133" t="s">
        <v>13</v>
      </c>
      <c r="AM383" s="133" t="s">
        <v>13</v>
      </c>
      <c r="AN383" s="133" t="s">
        <v>13</v>
      </c>
      <c r="AO383" s="133" t="s">
        <v>13</v>
      </c>
      <c r="AP383" s="133" t="s">
        <v>13</v>
      </c>
      <c r="AQ383" s="133" t="s">
        <v>13</v>
      </c>
      <c r="AR383" s="133" t="s">
        <v>13</v>
      </c>
      <c r="AS383" s="133" t="s">
        <v>13</v>
      </c>
      <c r="AT383" s="326" t="s">
        <v>13</v>
      </c>
      <c r="AU383" s="133" t="s">
        <v>13</v>
      </c>
      <c r="AV383" s="133" t="s">
        <v>13</v>
      </c>
      <c r="AW383" s="133" t="s">
        <v>13</v>
      </c>
      <c r="AX383" s="133" t="s">
        <v>13</v>
      </c>
      <c r="AY383" s="133" t="s">
        <v>13</v>
      </c>
      <c r="AZ383" s="327" t="s">
        <v>13</v>
      </c>
      <c r="BA383" s="327" t="s">
        <v>13</v>
      </c>
      <c r="BB383" s="133" t="s">
        <v>13</v>
      </c>
      <c r="BC383" s="326" t="s">
        <v>13</v>
      </c>
      <c r="BD383" s="326" t="s">
        <v>13</v>
      </c>
      <c r="BE383" s="327" t="s">
        <v>13</v>
      </c>
      <c r="BF383" s="133" t="s">
        <v>13</v>
      </c>
      <c r="BG383" s="133" t="s">
        <v>13</v>
      </c>
      <c r="BH383" s="133" t="s">
        <v>13</v>
      </c>
      <c r="BI383" s="133" t="s">
        <v>13</v>
      </c>
      <c r="BJ383" s="328"/>
      <c r="BK383" s="328"/>
      <c r="BL383" s="133"/>
      <c r="BM383" s="133"/>
      <c r="BN383" s="133"/>
      <c r="BO383" s="133"/>
      <c r="BP383" s="133"/>
      <c r="BQ383" s="328"/>
      <c r="BR383" s="133"/>
      <c r="BS383" s="133"/>
      <c r="BT383" s="133"/>
      <c r="BU383" s="133"/>
      <c r="BV383" s="133"/>
      <c r="BW383" s="133"/>
      <c r="BX383" s="133"/>
    </row>
    <row r="384" spans="1:76" x14ac:dyDescent="0.25">
      <c r="A384" s="302">
        <v>303</v>
      </c>
      <c r="C384" s="324" t="s">
        <v>13</v>
      </c>
      <c r="D384" s="324" t="s">
        <v>13</v>
      </c>
      <c r="E384" s="325" t="s">
        <v>13</v>
      </c>
      <c r="F384" s="133" t="s">
        <v>13</v>
      </c>
      <c r="G384" s="133" t="s">
        <v>13</v>
      </c>
      <c r="H384" s="133" t="s">
        <v>13</v>
      </c>
      <c r="I384" s="133" t="s">
        <v>13</v>
      </c>
      <c r="J384" s="133" t="s">
        <v>13</v>
      </c>
      <c r="K384" s="133" t="s">
        <v>13</v>
      </c>
      <c r="L384" s="133" t="s">
        <v>13</v>
      </c>
      <c r="M384" s="133" t="s">
        <v>13</v>
      </c>
      <c r="N384" s="133" t="s">
        <v>13</v>
      </c>
      <c r="O384" s="133" t="s">
        <v>13</v>
      </c>
      <c r="P384" s="133" t="s">
        <v>13</v>
      </c>
      <c r="Q384" s="133" t="s">
        <v>13</v>
      </c>
      <c r="R384" s="133" t="s">
        <v>13</v>
      </c>
      <c r="S384" s="133" t="s">
        <v>13</v>
      </c>
      <c r="T384" s="133" t="s">
        <v>13</v>
      </c>
      <c r="U384" s="133" t="s">
        <v>13</v>
      </c>
      <c r="V384" s="133" t="s">
        <v>13</v>
      </c>
      <c r="W384" s="133" t="s">
        <v>13</v>
      </c>
      <c r="X384" s="133" t="s">
        <v>13</v>
      </c>
      <c r="Y384" s="133" t="s">
        <v>13</v>
      </c>
      <c r="Z384" s="133" t="s">
        <v>13</v>
      </c>
      <c r="AA384" s="133" t="s">
        <v>13</v>
      </c>
      <c r="AB384" s="133" t="s">
        <v>13</v>
      </c>
      <c r="AC384" s="133" t="s">
        <v>13</v>
      </c>
      <c r="AD384" s="133" t="s">
        <v>13</v>
      </c>
      <c r="AE384" s="133" t="s">
        <v>13</v>
      </c>
      <c r="AF384" s="133" t="s">
        <v>13</v>
      </c>
      <c r="AG384" s="133" t="s">
        <v>13</v>
      </c>
      <c r="AH384" s="133" t="s">
        <v>13</v>
      </c>
      <c r="AI384" s="133" t="s">
        <v>13</v>
      </c>
      <c r="AJ384" s="133" t="s">
        <v>13</v>
      </c>
      <c r="AK384" s="133" t="s">
        <v>13</v>
      </c>
      <c r="AL384" s="133" t="s">
        <v>13</v>
      </c>
      <c r="AM384" s="133" t="s">
        <v>13</v>
      </c>
      <c r="AN384" s="133" t="s">
        <v>13</v>
      </c>
      <c r="AO384" s="133" t="s">
        <v>13</v>
      </c>
      <c r="AP384" s="133" t="s">
        <v>13</v>
      </c>
      <c r="AQ384" s="133" t="s">
        <v>13</v>
      </c>
      <c r="AR384" s="133" t="s">
        <v>13</v>
      </c>
      <c r="AS384" s="133" t="s">
        <v>13</v>
      </c>
      <c r="AT384" s="326" t="s">
        <v>13</v>
      </c>
      <c r="AU384" s="133" t="s">
        <v>13</v>
      </c>
      <c r="AV384" s="133" t="s">
        <v>13</v>
      </c>
      <c r="AW384" s="133" t="s">
        <v>13</v>
      </c>
      <c r="AX384" s="133" t="s">
        <v>13</v>
      </c>
      <c r="AY384" s="133" t="s">
        <v>13</v>
      </c>
      <c r="AZ384" s="327" t="s">
        <v>13</v>
      </c>
      <c r="BA384" s="327" t="s">
        <v>13</v>
      </c>
      <c r="BB384" s="133" t="s">
        <v>13</v>
      </c>
      <c r="BC384" s="326" t="s">
        <v>13</v>
      </c>
      <c r="BD384" s="326" t="s">
        <v>13</v>
      </c>
      <c r="BE384" s="327" t="s">
        <v>13</v>
      </c>
      <c r="BF384" s="133" t="s">
        <v>13</v>
      </c>
      <c r="BG384" s="133" t="s">
        <v>13</v>
      </c>
      <c r="BH384" s="133" t="s">
        <v>13</v>
      </c>
      <c r="BI384" s="133" t="s">
        <v>13</v>
      </c>
      <c r="BJ384" s="328"/>
      <c r="BK384" s="328"/>
      <c r="BL384" s="133"/>
      <c r="BM384" s="133"/>
      <c r="BN384" s="133"/>
      <c r="BO384" s="133"/>
      <c r="BP384" s="133"/>
      <c r="BQ384" s="328"/>
      <c r="BR384" s="133"/>
      <c r="BS384" s="133"/>
      <c r="BT384" s="133"/>
      <c r="BU384" s="133"/>
      <c r="BV384" s="133"/>
      <c r="BW384" s="133"/>
      <c r="BX384" s="133"/>
    </row>
    <row r="385" spans="1:76" x14ac:dyDescent="0.25">
      <c r="A385" s="302">
        <v>303</v>
      </c>
      <c r="C385" s="324" t="s">
        <v>13</v>
      </c>
      <c r="D385" s="324" t="s">
        <v>13</v>
      </c>
      <c r="E385" s="325" t="s">
        <v>13</v>
      </c>
      <c r="F385" s="133" t="s">
        <v>13</v>
      </c>
      <c r="G385" s="133" t="s">
        <v>13</v>
      </c>
      <c r="H385" s="133" t="s">
        <v>13</v>
      </c>
      <c r="I385" s="133" t="s">
        <v>13</v>
      </c>
      <c r="J385" s="133" t="s">
        <v>13</v>
      </c>
      <c r="K385" s="133" t="s">
        <v>13</v>
      </c>
      <c r="L385" s="133" t="s">
        <v>13</v>
      </c>
      <c r="M385" s="133" t="s">
        <v>13</v>
      </c>
      <c r="N385" s="133" t="s">
        <v>13</v>
      </c>
      <c r="O385" s="133" t="s">
        <v>13</v>
      </c>
      <c r="P385" s="133" t="s">
        <v>13</v>
      </c>
      <c r="Q385" s="133" t="s">
        <v>13</v>
      </c>
      <c r="R385" s="133" t="s">
        <v>13</v>
      </c>
      <c r="S385" s="133" t="s">
        <v>13</v>
      </c>
      <c r="T385" s="133" t="s">
        <v>13</v>
      </c>
      <c r="U385" s="133" t="s">
        <v>13</v>
      </c>
      <c r="V385" s="133" t="s">
        <v>13</v>
      </c>
      <c r="W385" s="133" t="s">
        <v>13</v>
      </c>
      <c r="X385" s="133" t="s">
        <v>13</v>
      </c>
      <c r="Y385" s="133" t="s">
        <v>13</v>
      </c>
      <c r="Z385" s="133" t="s">
        <v>13</v>
      </c>
      <c r="AA385" s="133" t="s">
        <v>13</v>
      </c>
      <c r="AB385" s="133" t="s">
        <v>13</v>
      </c>
      <c r="AC385" s="133" t="s">
        <v>13</v>
      </c>
      <c r="AD385" s="133" t="s">
        <v>13</v>
      </c>
      <c r="AE385" s="133" t="s">
        <v>13</v>
      </c>
      <c r="AF385" s="133" t="s">
        <v>13</v>
      </c>
      <c r="AG385" s="133" t="s">
        <v>13</v>
      </c>
      <c r="AH385" s="133" t="s">
        <v>13</v>
      </c>
      <c r="AI385" s="133" t="s">
        <v>13</v>
      </c>
      <c r="AJ385" s="133" t="s">
        <v>13</v>
      </c>
      <c r="AK385" s="133" t="s">
        <v>13</v>
      </c>
      <c r="AL385" s="133" t="s">
        <v>13</v>
      </c>
      <c r="AM385" s="133" t="s">
        <v>13</v>
      </c>
      <c r="AN385" s="133" t="s">
        <v>13</v>
      </c>
      <c r="AO385" s="133" t="s">
        <v>13</v>
      </c>
      <c r="AP385" s="133" t="s">
        <v>13</v>
      </c>
      <c r="AQ385" s="133" t="s">
        <v>13</v>
      </c>
      <c r="AR385" s="133" t="s">
        <v>13</v>
      </c>
      <c r="AS385" s="133" t="s">
        <v>13</v>
      </c>
      <c r="AT385" s="326" t="s">
        <v>13</v>
      </c>
      <c r="AU385" s="133" t="s">
        <v>13</v>
      </c>
      <c r="AV385" s="133" t="s">
        <v>13</v>
      </c>
      <c r="AW385" s="133" t="s">
        <v>13</v>
      </c>
      <c r="AX385" s="133" t="s">
        <v>13</v>
      </c>
      <c r="AY385" s="133" t="s">
        <v>13</v>
      </c>
      <c r="AZ385" s="327" t="s">
        <v>13</v>
      </c>
      <c r="BA385" s="327" t="s">
        <v>13</v>
      </c>
      <c r="BB385" s="133" t="s">
        <v>13</v>
      </c>
      <c r="BC385" s="326" t="s">
        <v>13</v>
      </c>
      <c r="BD385" s="326" t="s">
        <v>13</v>
      </c>
      <c r="BE385" s="327" t="s">
        <v>13</v>
      </c>
      <c r="BF385" s="133" t="s">
        <v>13</v>
      </c>
      <c r="BG385" s="133" t="s">
        <v>13</v>
      </c>
      <c r="BH385" s="133" t="s">
        <v>13</v>
      </c>
      <c r="BI385" s="133" t="s">
        <v>13</v>
      </c>
      <c r="BJ385" s="328"/>
      <c r="BK385" s="328"/>
      <c r="BL385" s="133"/>
      <c r="BM385" s="133"/>
      <c r="BN385" s="133"/>
      <c r="BO385" s="133"/>
      <c r="BP385" s="133"/>
      <c r="BQ385" s="328"/>
      <c r="BR385" s="133"/>
      <c r="BS385" s="133"/>
      <c r="BT385" s="133"/>
      <c r="BU385" s="133"/>
      <c r="BV385" s="133"/>
      <c r="BW385" s="133"/>
      <c r="BX385" s="133"/>
    </row>
    <row r="386" spans="1:76" x14ac:dyDescent="0.25">
      <c r="A386" s="302">
        <v>303</v>
      </c>
      <c r="C386" s="324" t="s">
        <v>13</v>
      </c>
      <c r="D386" s="324" t="s">
        <v>13</v>
      </c>
      <c r="E386" s="325" t="s">
        <v>13</v>
      </c>
      <c r="F386" s="133" t="s">
        <v>13</v>
      </c>
      <c r="G386" s="133" t="s">
        <v>13</v>
      </c>
      <c r="H386" s="133" t="s">
        <v>13</v>
      </c>
      <c r="I386" s="133" t="s">
        <v>13</v>
      </c>
      <c r="J386" s="133" t="s">
        <v>13</v>
      </c>
      <c r="K386" s="133" t="s">
        <v>13</v>
      </c>
      <c r="L386" s="133" t="s">
        <v>13</v>
      </c>
      <c r="M386" s="133" t="s">
        <v>13</v>
      </c>
      <c r="N386" s="133" t="s">
        <v>13</v>
      </c>
      <c r="O386" s="133" t="s">
        <v>13</v>
      </c>
      <c r="P386" s="133" t="s">
        <v>13</v>
      </c>
      <c r="Q386" s="133" t="s">
        <v>13</v>
      </c>
      <c r="R386" s="133" t="s">
        <v>13</v>
      </c>
      <c r="S386" s="133" t="s">
        <v>13</v>
      </c>
      <c r="T386" s="133" t="s">
        <v>13</v>
      </c>
      <c r="U386" s="133" t="s">
        <v>13</v>
      </c>
      <c r="V386" s="133" t="s">
        <v>13</v>
      </c>
      <c r="W386" s="133" t="s">
        <v>13</v>
      </c>
      <c r="X386" s="133" t="s">
        <v>13</v>
      </c>
      <c r="Y386" s="133" t="s">
        <v>13</v>
      </c>
      <c r="Z386" s="133" t="s">
        <v>13</v>
      </c>
      <c r="AA386" s="133" t="s">
        <v>13</v>
      </c>
      <c r="AB386" s="133" t="s">
        <v>13</v>
      </c>
      <c r="AC386" s="133" t="s">
        <v>13</v>
      </c>
      <c r="AD386" s="133" t="s">
        <v>13</v>
      </c>
      <c r="AE386" s="133" t="s">
        <v>13</v>
      </c>
      <c r="AF386" s="133" t="s">
        <v>13</v>
      </c>
      <c r="AG386" s="133" t="s">
        <v>13</v>
      </c>
      <c r="AH386" s="133" t="s">
        <v>13</v>
      </c>
      <c r="AI386" s="133" t="s">
        <v>13</v>
      </c>
      <c r="AJ386" s="133" t="s">
        <v>13</v>
      </c>
      <c r="AK386" s="133" t="s">
        <v>13</v>
      </c>
      <c r="AL386" s="133" t="s">
        <v>13</v>
      </c>
      <c r="AM386" s="133" t="s">
        <v>13</v>
      </c>
      <c r="AN386" s="133" t="s">
        <v>13</v>
      </c>
      <c r="AO386" s="133" t="s">
        <v>13</v>
      </c>
      <c r="AP386" s="133" t="s">
        <v>13</v>
      </c>
      <c r="AQ386" s="133" t="s">
        <v>13</v>
      </c>
      <c r="AR386" s="133" t="s">
        <v>13</v>
      </c>
      <c r="AS386" s="133" t="s">
        <v>13</v>
      </c>
      <c r="AT386" s="326" t="s">
        <v>13</v>
      </c>
      <c r="AU386" s="133" t="s">
        <v>13</v>
      </c>
      <c r="AV386" s="133" t="s">
        <v>13</v>
      </c>
      <c r="AW386" s="133" t="s">
        <v>13</v>
      </c>
      <c r="AX386" s="133" t="s">
        <v>13</v>
      </c>
      <c r="AY386" s="133" t="s">
        <v>13</v>
      </c>
      <c r="AZ386" s="327" t="s">
        <v>13</v>
      </c>
      <c r="BA386" s="327" t="s">
        <v>13</v>
      </c>
      <c r="BB386" s="133" t="s">
        <v>13</v>
      </c>
      <c r="BC386" s="326" t="s">
        <v>13</v>
      </c>
      <c r="BD386" s="326" t="s">
        <v>13</v>
      </c>
      <c r="BE386" s="327" t="s">
        <v>13</v>
      </c>
      <c r="BF386" s="133" t="s">
        <v>13</v>
      </c>
      <c r="BG386" s="133" t="s">
        <v>13</v>
      </c>
      <c r="BH386" s="133" t="s">
        <v>13</v>
      </c>
      <c r="BI386" s="133" t="s">
        <v>13</v>
      </c>
      <c r="BJ386" s="328"/>
      <c r="BK386" s="328"/>
      <c r="BL386" s="133"/>
      <c r="BM386" s="133"/>
      <c r="BN386" s="133"/>
      <c r="BO386" s="133"/>
      <c r="BP386" s="133"/>
      <c r="BQ386" s="328"/>
      <c r="BR386" s="133"/>
      <c r="BS386" s="133"/>
      <c r="BT386" s="133"/>
      <c r="BU386" s="133"/>
      <c r="BV386" s="133"/>
      <c r="BW386" s="133"/>
      <c r="BX386" s="133"/>
    </row>
    <row r="387" spans="1:76" x14ac:dyDescent="0.25">
      <c r="A387" s="302">
        <v>303</v>
      </c>
      <c r="C387" s="324" t="s">
        <v>13</v>
      </c>
      <c r="D387" s="324" t="s">
        <v>13</v>
      </c>
      <c r="E387" s="325" t="s">
        <v>13</v>
      </c>
      <c r="F387" s="133" t="s">
        <v>13</v>
      </c>
      <c r="G387" s="133" t="s">
        <v>13</v>
      </c>
      <c r="H387" s="133" t="s">
        <v>13</v>
      </c>
      <c r="I387" s="133" t="s">
        <v>13</v>
      </c>
      <c r="J387" s="133" t="s">
        <v>13</v>
      </c>
      <c r="K387" s="133" t="s">
        <v>13</v>
      </c>
      <c r="L387" s="133" t="s">
        <v>13</v>
      </c>
      <c r="M387" s="133" t="s">
        <v>13</v>
      </c>
      <c r="N387" s="133" t="s">
        <v>13</v>
      </c>
      <c r="O387" s="133" t="s">
        <v>13</v>
      </c>
      <c r="P387" s="133" t="s">
        <v>13</v>
      </c>
      <c r="Q387" s="133" t="s">
        <v>13</v>
      </c>
      <c r="R387" s="133" t="s">
        <v>13</v>
      </c>
      <c r="S387" s="133" t="s">
        <v>13</v>
      </c>
      <c r="T387" s="133" t="s">
        <v>13</v>
      </c>
      <c r="U387" s="133" t="s">
        <v>13</v>
      </c>
      <c r="V387" s="133" t="s">
        <v>13</v>
      </c>
      <c r="W387" s="133" t="s">
        <v>13</v>
      </c>
      <c r="X387" s="133" t="s">
        <v>13</v>
      </c>
      <c r="Y387" s="133" t="s">
        <v>13</v>
      </c>
      <c r="Z387" s="133" t="s">
        <v>13</v>
      </c>
      <c r="AA387" s="133" t="s">
        <v>13</v>
      </c>
      <c r="AB387" s="133" t="s">
        <v>13</v>
      </c>
      <c r="AC387" s="133" t="s">
        <v>13</v>
      </c>
      <c r="AD387" s="133" t="s">
        <v>13</v>
      </c>
      <c r="AE387" s="133" t="s">
        <v>13</v>
      </c>
      <c r="AF387" s="133" t="s">
        <v>13</v>
      </c>
      <c r="AG387" s="133" t="s">
        <v>13</v>
      </c>
      <c r="AH387" s="133" t="s">
        <v>13</v>
      </c>
      <c r="AI387" s="133" t="s">
        <v>13</v>
      </c>
      <c r="AJ387" s="133" t="s">
        <v>13</v>
      </c>
      <c r="AK387" s="133" t="s">
        <v>13</v>
      </c>
      <c r="AL387" s="133" t="s">
        <v>13</v>
      </c>
      <c r="AM387" s="133" t="s">
        <v>13</v>
      </c>
      <c r="AN387" s="133" t="s">
        <v>13</v>
      </c>
      <c r="AO387" s="133" t="s">
        <v>13</v>
      </c>
      <c r="AP387" s="133" t="s">
        <v>13</v>
      </c>
      <c r="AQ387" s="133" t="s">
        <v>13</v>
      </c>
      <c r="AR387" s="133" t="s">
        <v>13</v>
      </c>
      <c r="AS387" s="133" t="s">
        <v>13</v>
      </c>
      <c r="AT387" s="326" t="s">
        <v>13</v>
      </c>
      <c r="AU387" s="133" t="s">
        <v>13</v>
      </c>
      <c r="AV387" s="133" t="s">
        <v>13</v>
      </c>
      <c r="AW387" s="133" t="s">
        <v>13</v>
      </c>
      <c r="AX387" s="133" t="s">
        <v>13</v>
      </c>
      <c r="AY387" s="133" t="s">
        <v>13</v>
      </c>
      <c r="AZ387" s="327" t="s">
        <v>13</v>
      </c>
      <c r="BA387" s="327" t="s">
        <v>13</v>
      </c>
      <c r="BB387" s="133" t="s">
        <v>13</v>
      </c>
      <c r="BC387" s="326" t="s">
        <v>13</v>
      </c>
      <c r="BD387" s="326" t="s">
        <v>13</v>
      </c>
      <c r="BE387" s="327" t="s">
        <v>13</v>
      </c>
      <c r="BF387" s="133" t="s">
        <v>13</v>
      </c>
      <c r="BG387" s="133" t="s">
        <v>13</v>
      </c>
      <c r="BH387" s="133" t="s">
        <v>13</v>
      </c>
      <c r="BI387" s="133" t="s">
        <v>13</v>
      </c>
      <c r="BJ387" s="328"/>
      <c r="BK387" s="328"/>
      <c r="BL387" s="133"/>
      <c r="BM387" s="133"/>
      <c r="BN387" s="133"/>
      <c r="BO387" s="133"/>
      <c r="BP387" s="133"/>
      <c r="BQ387" s="328"/>
      <c r="BR387" s="133"/>
      <c r="BS387" s="133"/>
      <c r="BT387" s="133"/>
      <c r="BU387" s="133"/>
      <c r="BV387" s="133"/>
      <c r="BW387" s="133"/>
      <c r="BX387" s="133"/>
    </row>
    <row r="388" spans="1:76" x14ac:dyDescent="0.25">
      <c r="A388" s="302">
        <v>303</v>
      </c>
      <c r="C388" s="324" t="s">
        <v>13</v>
      </c>
      <c r="D388" s="324" t="s">
        <v>13</v>
      </c>
      <c r="E388" s="325" t="s">
        <v>13</v>
      </c>
      <c r="F388" s="133" t="s">
        <v>13</v>
      </c>
      <c r="G388" s="133" t="s">
        <v>13</v>
      </c>
      <c r="H388" s="133" t="s">
        <v>13</v>
      </c>
      <c r="I388" s="133" t="s">
        <v>13</v>
      </c>
      <c r="J388" s="133" t="s">
        <v>13</v>
      </c>
      <c r="K388" s="133" t="s">
        <v>13</v>
      </c>
      <c r="L388" s="133" t="s">
        <v>13</v>
      </c>
      <c r="M388" s="133" t="s">
        <v>13</v>
      </c>
      <c r="N388" s="133" t="s">
        <v>13</v>
      </c>
      <c r="O388" s="133" t="s">
        <v>13</v>
      </c>
      <c r="P388" s="133" t="s">
        <v>13</v>
      </c>
      <c r="Q388" s="133" t="s">
        <v>13</v>
      </c>
      <c r="R388" s="133" t="s">
        <v>13</v>
      </c>
      <c r="S388" s="133" t="s">
        <v>13</v>
      </c>
      <c r="T388" s="133" t="s">
        <v>13</v>
      </c>
      <c r="U388" s="133" t="s">
        <v>13</v>
      </c>
      <c r="V388" s="133" t="s">
        <v>13</v>
      </c>
      <c r="W388" s="133" t="s">
        <v>13</v>
      </c>
      <c r="X388" s="133" t="s">
        <v>13</v>
      </c>
      <c r="Y388" s="133" t="s">
        <v>13</v>
      </c>
      <c r="Z388" s="133" t="s">
        <v>13</v>
      </c>
      <c r="AA388" s="133" t="s">
        <v>13</v>
      </c>
      <c r="AB388" s="133" t="s">
        <v>13</v>
      </c>
      <c r="AC388" s="133" t="s">
        <v>13</v>
      </c>
      <c r="AD388" s="133" t="s">
        <v>13</v>
      </c>
      <c r="AE388" s="133" t="s">
        <v>13</v>
      </c>
      <c r="AF388" s="133" t="s">
        <v>13</v>
      </c>
      <c r="AG388" s="133" t="s">
        <v>13</v>
      </c>
      <c r="AH388" s="133" t="s">
        <v>13</v>
      </c>
      <c r="AI388" s="133" t="s">
        <v>13</v>
      </c>
      <c r="AJ388" s="133" t="s">
        <v>13</v>
      </c>
      <c r="AK388" s="133" t="s">
        <v>13</v>
      </c>
      <c r="AL388" s="133" t="s">
        <v>13</v>
      </c>
      <c r="AM388" s="133" t="s">
        <v>13</v>
      </c>
      <c r="AN388" s="133" t="s">
        <v>13</v>
      </c>
      <c r="AO388" s="133" t="s">
        <v>13</v>
      </c>
      <c r="AP388" s="133" t="s">
        <v>13</v>
      </c>
      <c r="AQ388" s="133" t="s">
        <v>13</v>
      </c>
      <c r="AR388" s="133" t="s">
        <v>13</v>
      </c>
      <c r="AS388" s="133" t="s">
        <v>13</v>
      </c>
      <c r="AT388" s="326" t="s">
        <v>13</v>
      </c>
      <c r="AU388" s="133" t="s">
        <v>13</v>
      </c>
      <c r="AV388" s="133" t="s">
        <v>13</v>
      </c>
      <c r="AW388" s="133" t="s">
        <v>13</v>
      </c>
      <c r="AX388" s="133" t="s">
        <v>13</v>
      </c>
      <c r="AY388" s="133" t="s">
        <v>13</v>
      </c>
      <c r="AZ388" s="327" t="s">
        <v>13</v>
      </c>
      <c r="BA388" s="327" t="s">
        <v>13</v>
      </c>
      <c r="BB388" s="133" t="s">
        <v>13</v>
      </c>
      <c r="BC388" s="326" t="s">
        <v>13</v>
      </c>
      <c r="BD388" s="326" t="s">
        <v>13</v>
      </c>
      <c r="BE388" s="327" t="s">
        <v>13</v>
      </c>
      <c r="BF388" s="133" t="s">
        <v>13</v>
      </c>
      <c r="BG388" s="133" t="s">
        <v>13</v>
      </c>
      <c r="BH388" s="133" t="s">
        <v>13</v>
      </c>
      <c r="BI388" s="133" t="s">
        <v>13</v>
      </c>
      <c r="BJ388" s="328"/>
      <c r="BK388" s="328"/>
      <c r="BL388" s="133"/>
      <c r="BM388" s="133"/>
      <c r="BN388" s="133"/>
      <c r="BO388" s="133"/>
      <c r="BP388" s="133"/>
      <c r="BQ388" s="328"/>
      <c r="BR388" s="133"/>
      <c r="BS388" s="133"/>
      <c r="BT388" s="133"/>
      <c r="BU388" s="133"/>
      <c r="BV388" s="133"/>
      <c r="BW388" s="133"/>
      <c r="BX388" s="133"/>
    </row>
    <row r="389" spans="1:76" x14ac:dyDescent="0.25">
      <c r="A389" s="302">
        <v>303</v>
      </c>
      <c r="C389" s="324" t="s">
        <v>13</v>
      </c>
      <c r="D389" s="324" t="s">
        <v>13</v>
      </c>
      <c r="E389" s="325" t="s">
        <v>13</v>
      </c>
      <c r="F389" s="133" t="s">
        <v>13</v>
      </c>
      <c r="G389" s="133" t="s">
        <v>13</v>
      </c>
      <c r="H389" s="133" t="s">
        <v>13</v>
      </c>
      <c r="I389" s="133" t="s">
        <v>13</v>
      </c>
      <c r="J389" s="133" t="s">
        <v>13</v>
      </c>
      <c r="K389" s="133" t="s">
        <v>13</v>
      </c>
      <c r="L389" s="133" t="s">
        <v>13</v>
      </c>
      <c r="M389" s="133" t="s">
        <v>13</v>
      </c>
      <c r="N389" s="133" t="s">
        <v>13</v>
      </c>
      <c r="O389" s="133" t="s">
        <v>13</v>
      </c>
      <c r="P389" s="133" t="s">
        <v>13</v>
      </c>
      <c r="Q389" s="133" t="s">
        <v>13</v>
      </c>
      <c r="R389" s="133" t="s">
        <v>13</v>
      </c>
      <c r="S389" s="133" t="s">
        <v>13</v>
      </c>
      <c r="T389" s="133" t="s">
        <v>13</v>
      </c>
      <c r="U389" s="133" t="s">
        <v>13</v>
      </c>
      <c r="V389" s="133" t="s">
        <v>13</v>
      </c>
      <c r="W389" s="133" t="s">
        <v>13</v>
      </c>
      <c r="X389" s="133" t="s">
        <v>13</v>
      </c>
      <c r="Y389" s="133" t="s">
        <v>13</v>
      </c>
      <c r="Z389" s="133" t="s">
        <v>13</v>
      </c>
      <c r="AA389" s="133" t="s">
        <v>13</v>
      </c>
      <c r="AB389" s="133" t="s">
        <v>13</v>
      </c>
      <c r="AC389" s="133" t="s">
        <v>13</v>
      </c>
      <c r="AD389" s="133" t="s">
        <v>13</v>
      </c>
      <c r="AE389" s="133" t="s">
        <v>13</v>
      </c>
      <c r="AF389" s="133" t="s">
        <v>13</v>
      </c>
      <c r="AG389" s="133" t="s">
        <v>13</v>
      </c>
      <c r="AH389" s="133" t="s">
        <v>13</v>
      </c>
      <c r="AI389" s="133" t="s">
        <v>13</v>
      </c>
      <c r="AJ389" s="133" t="s">
        <v>13</v>
      </c>
      <c r="AK389" s="133" t="s">
        <v>13</v>
      </c>
      <c r="AL389" s="133" t="s">
        <v>13</v>
      </c>
      <c r="AM389" s="133" t="s">
        <v>13</v>
      </c>
      <c r="AN389" s="133" t="s">
        <v>13</v>
      </c>
      <c r="AO389" s="133" t="s">
        <v>13</v>
      </c>
      <c r="AP389" s="133" t="s">
        <v>13</v>
      </c>
      <c r="AQ389" s="133" t="s">
        <v>13</v>
      </c>
      <c r="AR389" s="133" t="s">
        <v>13</v>
      </c>
      <c r="AS389" s="133" t="s">
        <v>13</v>
      </c>
      <c r="AT389" s="326" t="s">
        <v>13</v>
      </c>
      <c r="AU389" s="133" t="s">
        <v>13</v>
      </c>
      <c r="AV389" s="133" t="s">
        <v>13</v>
      </c>
      <c r="AW389" s="133" t="s">
        <v>13</v>
      </c>
      <c r="AX389" s="133" t="s">
        <v>13</v>
      </c>
      <c r="AY389" s="133" t="s">
        <v>13</v>
      </c>
      <c r="AZ389" s="327" t="s">
        <v>13</v>
      </c>
      <c r="BA389" s="327" t="s">
        <v>13</v>
      </c>
      <c r="BB389" s="133" t="s">
        <v>13</v>
      </c>
      <c r="BC389" s="326" t="s">
        <v>13</v>
      </c>
      <c r="BD389" s="326" t="s">
        <v>13</v>
      </c>
      <c r="BE389" s="327" t="s">
        <v>13</v>
      </c>
      <c r="BF389" s="133" t="s">
        <v>13</v>
      </c>
      <c r="BG389" s="133" t="s">
        <v>13</v>
      </c>
      <c r="BH389" s="133" t="s">
        <v>13</v>
      </c>
      <c r="BI389" s="133" t="s">
        <v>13</v>
      </c>
      <c r="BJ389" s="328"/>
      <c r="BK389" s="328"/>
      <c r="BL389" s="133"/>
      <c r="BM389" s="133"/>
      <c r="BN389" s="133"/>
      <c r="BO389" s="133"/>
      <c r="BP389" s="133"/>
      <c r="BQ389" s="328"/>
      <c r="BR389" s="133"/>
      <c r="BS389" s="133"/>
      <c r="BT389" s="133"/>
      <c r="BU389" s="133"/>
      <c r="BV389" s="133"/>
      <c r="BW389" s="133"/>
      <c r="BX389" s="133"/>
    </row>
    <row r="390" spans="1:76" x14ac:dyDescent="0.25">
      <c r="A390" s="302">
        <v>303</v>
      </c>
      <c r="C390" s="324" t="s">
        <v>13</v>
      </c>
      <c r="D390" s="324" t="s">
        <v>13</v>
      </c>
      <c r="E390" s="325" t="s">
        <v>13</v>
      </c>
      <c r="F390" s="133" t="s">
        <v>13</v>
      </c>
      <c r="G390" s="133" t="s">
        <v>13</v>
      </c>
      <c r="H390" s="133" t="s">
        <v>13</v>
      </c>
      <c r="I390" s="133" t="s">
        <v>13</v>
      </c>
      <c r="J390" s="133" t="s">
        <v>13</v>
      </c>
      <c r="K390" s="133" t="s">
        <v>13</v>
      </c>
      <c r="L390" s="133" t="s">
        <v>13</v>
      </c>
      <c r="M390" s="133" t="s">
        <v>13</v>
      </c>
      <c r="N390" s="133" t="s">
        <v>13</v>
      </c>
      <c r="O390" s="133" t="s">
        <v>13</v>
      </c>
      <c r="P390" s="133" t="s">
        <v>13</v>
      </c>
      <c r="Q390" s="133" t="s">
        <v>13</v>
      </c>
      <c r="R390" s="133" t="s">
        <v>13</v>
      </c>
      <c r="S390" s="133" t="s">
        <v>13</v>
      </c>
      <c r="T390" s="133" t="s">
        <v>13</v>
      </c>
      <c r="U390" s="133" t="s">
        <v>13</v>
      </c>
      <c r="V390" s="133" t="s">
        <v>13</v>
      </c>
      <c r="W390" s="133" t="s">
        <v>13</v>
      </c>
      <c r="X390" s="133" t="s">
        <v>13</v>
      </c>
      <c r="Y390" s="133" t="s">
        <v>13</v>
      </c>
      <c r="Z390" s="133" t="s">
        <v>13</v>
      </c>
      <c r="AA390" s="133" t="s">
        <v>13</v>
      </c>
      <c r="AB390" s="133" t="s">
        <v>13</v>
      </c>
      <c r="AC390" s="133" t="s">
        <v>13</v>
      </c>
      <c r="AD390" s="133" t="s">
        <v>13</v>
      </c>
      <c r="AE390" s="133" t="s">
        <v>13</v>
      </c>
      <c r="AF390" s="133" t="s">
        <v>13</v>
      </c>
      <c r="AG390" s="133" t="s">
        <v>13</v>
      </c>
      <c r="AH390" s="133" t="s">
        <v>13</v>
      </c>
      <c r="AI390" s="133" t="s">
        <v>13</v>
      </c>
      <c r="AJ390" s="133" t="s">
        <v>13</v>
      </c>
      <c r="AK390" s="133" t="s">
        <v>13</v>
      </c>
      <c r="AL390" s="133" t="s">
        <v>13</v>
      </c>
      <c r="AM390" s="133" t="s">
        <v>13</v>
      </c>
      <c r="AN390" s="133" t="s">
        <v>13</v>
      </c>
      <c r="AO390" s="133" t="s">
        <v>13</v>
      </c>
      <c r="AP390" s="133" t="s">
        <v>13</v>
      </c>
      <c r="AQ390" s="133" t="s">
        <v>13</v>
      </c>
      <c r="AR390" s="133" t="s">
        <v>13</v>
      </c>
      <c r="AS390" s="133" t="s">
        <v>13</v>
      </c>
      <c r="AT390" s="326" t="s">
        <v>13</v>
      </c>
      <c r="AU390" s="133" t="s">
        <v>13</v>
      </c>
      <c r="AV390" s="133" t="s">
        <v>13</v>
      </c>
      <c r="AW390" s="133" t="s">
        <v>13</v>
      </c>
      <c r="AX390" s="133" t="s">
        <v>13</v>
      </c>
      <c r="AY390" s="133" t="s">
        <v>13</v>
      </c>
      <c r="AZ390" s="327" t="s">
        <v>13</v>
      </c>
      <c r="BA390" s="327" t="s">
        <v>13</v>
      </c>
      <c r="BB390" s="133" t="s">
        <v>13</v>
      </c>
      <c r="BC390" s="326" t="s">
        <v>13</v>
      </c>
      <c r="BD390" s="326" t="s">
        <v>13</v>
      </c>
      <c r="BE390" s="327" t="s">
        <v>13</v>
      </c>
      <c r="BF390" s="133" t="s">
        <v>13</v>
      </c>
      <c r="BG390" s="133" t="s">
        <v>13</v>
      </c>
      <c r="BH390" s="133" t="s">
        <v>13</v>
      </c>
      <c r="BI390" s="133" t="s">
        <v>13</v>
      </c>
      <c r="BJ390" s="328"/>
      <c r="BK390" s="328"/>
      <c r="BL390" s="133"/>
      <c r="BM390" s="133"/>
      <c r="BN390" s="133"/>
      <c r="BO390" s="133"/>
      <c r="BP390" s="133"/>
      <c r="BQ390" s="328"/>
      <c r="BR390" s="133"/>
      <c r="BS390" s="133"/>
      <c r="BT390" s="133"/>
      <c r="BU390" s="133"/>
      <c r="BV390" s="133"/>
      <c r="BW390" s="133"/>
      <c r="BX390" s="133"/>
    </row>
    <row r="391" spans="1:76" x14ac:dyDescent="0.25">
      <c r="A391" s="302">
        <v>303</v>
      </c>
      <c r="C391" s="324" t="s">
        <v>13</v>
      </c>
      <c r="D391" s="324" t="s">
        <v>13</v>
      </c>
      <c r="E391" s="325" t="s">
        <v>13</v>
      </c>
      <c r="F391" s="133" t="s">
        <v>13</v>
      </c>
      <c r="G391" s="133" t="s">
        <v>13</v>
      </c>
      <c r="H391" s="133" t="s">
        <v>13</v>
      </c>
      <c r="I391" s="133" t="s">
        <v>13</v>
      </c>
      <c r="J391" s="133" t="s">
        <v>13</v>
      </c>
      <c r="K391" s="133" t="s">
        <v>13</v>
      </c>
      <c r="L391" s="133" t="s">
        <v>13</v>
      </c>
      <c r="M391" s="133" t="s">
        <v>13</v>
      </c>
      <c r="N391" s="133" t="s">
        <v>13</v>
      </c>
      <c r="O391" s="133" t="s">
        <v>13</v>
      </c>
      <c r="P391" s="133" t="s">
        <v>13</v>
      </c>
      <c r="Q391" s="133" t="s">
        <v>13</v>
      </c>
      <c r="R391" s="133" t="s">
        <v>13</v>
      </c>
      <c r="S391" s="133" t="s">
        <v>13</v>
      </c>
      <c r="T391" s="133" t="s">
        <v>13</v>
      </c>
      <c r="U391" s="133" t="s">
        <v>13</v>
      </c>
      <c r="V391" s="133" t="s">
        <v>13</v>
      </c>
      <c r="W391" s="133" t="s">
        <v>13</v>
      </c>
      <c r="X391" s="133" t="s">
        <v>13</v>
      </c>
      <c r="Y391" s="133" t="s">
        <v>13</v>
      </c>
      <c r="Z391" s="133" t="s">
        <v>13</v>
      </c>
      <c r="AA391" s="133" t="s">
        <v>13</v>
      </c>
      <c r="AB391" s="133" t="s">
        <v>13</v>
      </c>
      <c r="AC391" s="133" t="s">
        <v>13</v>
      </c>
      <c r="AD391" s="133" t="s">
        <v>13</v>
      </c>
      <c r="AE391" s="133" t="s">
        <v>13</v>
      </c>
      <c r="AF391" s="133" t="s">
        <v>13</v>
      </c>
      <c r="AG391" s="133" t="s">
        <v>13</v>
      </c>
      <c r="AH391" s="133" t="s">
        <v>13</v>
      </c>
      <c r="AI391" s="133" t="s">
        <v>13</v>
      </c>
      <c r="AJ391" s="133" t="s">
        <v>13</v>
      </c>
      <c r="AK391" s="133" t="s">
        <v>13</v>
      </c>
      <c r="AL391" s="133" t="s">
        <v>13</v>
      </c>
      <c r="AM391" s="133" t="s">
        <v>13</v>
      </c>
      <c r="AN391" s="133" t="s">
        <v>13</v>
      </c>
      <c r="AO391" s="133" t="s">
        <v>13</v>
      </c>
      <c r="AP391" s="133" t="s">
        <v>13</v>
      </c>
      <c r="AQ391" s="133" t="s">
        <v>13</v>
      </c>
      <c r="AR391" s="133" t="s">
        <v>13</v>
      </c>
      <c r="AS391" s="133" t="s">
        <v>13</v>
      </c>
      <c r="AT391" s="326" t="s">
        <v>13</v>
      </c>
      <c r="AU391" s="133" t="s">
        <v>13</v>
      </c>
      <c r="AV391" s="133" t="s">
        <v>13</v>
      </c>
      <c r="AW391" s="133" t="s">
        <v>13</v>
      </c>
      <c r="AX391" s="133" t="s">
        <v>13</v>
      </c>
      <c r="AY391" s="133" t="s">
        <v>13</v>
      </c>
      <c r="AZ391" s="327" t="s">
        <v>13</v>
      </c>
      <c r="BA391" s="327" t="s">
        <v>13</v>
      </c>
      <c r="BB391" s="133" t="s">
        <v>13</v>
      </c>
      <c r="BC391" s="326" t="s">
        <v>13</v>
      </c>
      <c r="BD391" s="326" t="s">
        <v>13</v>
      </c>
      <c r="BE391" s="327" t="s">
        <v>13</v>
      </c>
      <c r="BF391" s="133" t="s">
        <v>13</v>
      </c>
      <c r="BG391" s="133" t="s">
        <v>13</v>
      </c>
      <c r="BH391" s="133" t="s">
        <v>13</v>
      </c>
      <c r="BI391" s="133" t="s">
        <v>13</v>
      </c>
      <c r="BJ391" s="328"/>
      <c r="BK391" s="328"/>
      <c r="BL391" s="133"/>
      <c r="BM391" s="133"/>
      <c r="BN391" s="133"/>
      <c r="BO391" s="133"/>
      <c r="BP391" s="133"/>
      <c r="BQ391" s="328"/>
      <c r="BR391" s="133"/>
      <c r="BS391" s="133"/>
      <c r="BT391" s="133"/>
      <c r="BU391" s="133"/>
      <c r="BV391" s="133"/>
      <c r="BW391" s="133"/>
      <c r="BX391" s="133"/>
    </row>
    <row r="392" spans="1:76" x14ac:dyDescent="0.25">
      <c r="A392" s="302">
        <v>303</v>
      </c>
      <c r="C392" s="324" t="s">
        <v>13</v>
      </c>
      <c r="D392" s="324" t="s">
        <v>13</v>
      </c>
      <c r="E392" s="325" t="s">
        <v>13</v>
      </c>
      <c r="F392" s="133" t="s">
        <v>13</v>
      </c>
      <c r="G392" s="133" t="s">
        <v>13</v>
      </c>
      <c r="H392" s="133" t="s">
        <v>13</v>
      </c>
      <c r="I392" s="133" t="s">
        <v>13</v>
      </c>
      <c r="J392" s="133" t="s">
        <v>13</v>
      </c>
      <c r="K392" s="133" t="s">
        <v>13</v>
      </c>
      <c r="L392" s="133" t="s">
        <v>13</v>
      </c>
      <c r="M392" s="133" t="s">
        <v>13</v>
      </c>
      <c r="N392" s="133" t="s">
        <v>13</v>
      </c>
      <c r="O392" s="133" t="s">
        <v>13</v>
      </c>
      <c r="P392" s="133" t="s">
        <v>13</v>
      </c>
      <c r="Q392" s="133" t="s">
        <v>13</v>
      </c>
      <c r="R392" s="133" t="s">
        <v>13</v>
      </c>
      <c r="S392" s="133" t="s">
        <v>13</v>
      </c>
      <c r="T392" s="133" t="s">
        <v>13</v>
      </c>
      <c r="U392" s="133" t="s">
        <v>13</v>
      </c>
      <c r="V392" s="133" t="s">
        <v>13</v>
      </c>
      <c r="W392" s="133" t="s">
        <v>13</v>
      </c>
      <c r="X392" s="133" t="s">
        <v>13</v>
      </c>
      <c r="Y392" s="133" t="s">
        <v>13</v>
      </c>
      <c r="Z392" s="133" t="s">
        <v>13</v>
      </c>
      <c r="AA392" s="133" t="s">
        <v>13</v>
      </c>
      <c r="AB392" s="133" t="s">
        <v>13</v>
      </c>
      <c r="AC392" s="133" t="s">
        <v>13</v>
      </c>
      <c r="AD392" s="133" t="s">
        <v>13</v>
      </c>
      <c r="AE392" s="133" t="s">
        <v>13</v>
      </c>
      <c r="AF392" s="133" t="s">
        <v>13</v>
      </c>
      <c r="AG392" s="133" t="s">
        <v>13</v>
      </c>
      <c r="AH392" s="133" t="s">
        <v>13</v>
      </c>
      <c r="AI392" s="133" t="s">
        <v>13</v>
      </c>
      <c r="AJ392" s="133" t="s">
        <v>13</v>
      </c>
      <c r="AK392" s="133" t="s">
        <v>13</v>
      </c>
      <c r="AL392" s="133" t="s">
        <v>13</v>
      </c>
      <c r="AM392" s="133" t="s">
        <v>13</v>
      </c>
      <c r="AN392" s="133" t="s">
        <v>13</v>
      </c>
      <c r="AO392" s="133" t="s">
        <v>13</v>
      </c>
      <c r="AP392" s="133" t="s">
        <v>13</v>
      </c>
      <c r="AQ392" s="133" t="s">
        <v>13</v>
      </c>
      <c r="AR392" s="133" t="s">
        <v>13</v>
      </c>
      <c r="AS392" s="133" t="s">
        <v>13</v>
      </c>
      <c r="AT392" s="326" t="s">
        <v>13</v>
      </c>
      <c r="AU392" s="133" t="s">
        <v>13</v>
      </c>
      <c r="AV392" s="133" t="s">
        <v>13</v>
      </c>
      <c r="AW392" s="133" t="s">
        <v>13</v>
      </c>
      <c r="AX392" s="133" t="s">
        <v>13</v>
      </c>
      <c r="AY392" s="133" t="s">
        <v>13</v>
      </c>
      <c r="AZ392" s="327" t="s">
        <v>13</v>
      </c>
      <c r="BA392" s="327" t="s">
        <v>13</v>
      </c>
      <c r="BB392" s="133" t="s">
        <v>13</v>
      </c>
      <c r="BC392" s="326" t="s">
        <v>13</v>
      </c>
      <c r="BD392" s="326" t="s">
        <v>13</v>
      </c>
      <c r="BE392" s="327" t="s">
        <v>13</v>
      </c>
      <c r="BF392" s="133" t="s">
        <v>13</v>
      </c>
      <c r="BG392" s="133" t="s">
        <v>13</v>
      </c>
      <c r="BH392" s="133" t="s">
        <v>13</v>
      </c>
      <c r="BI392" s="133" t="s">
        <v>13</v>
      </c>
      <c r="BJ392" s="328"/>
      <c r="BK392" s="328"/>
      <c r="BL392" s="133"/>
      <c r="BM392" s="133"/>
      <c r="BN392" s="133"/>
      <c r="BO392" s="133"/>
      <c r="BP392" s="133"/>
      <c r="BQ392" s="328"/>
      <c r="BR392" s="133"/>
      <c r="BS392" s="133"/>
      <c r="BT392" s="133"/>
      <c r="BU392" s="133"/>
      <c r="BV392" s="133"/>
      <c r="BW392" s="133"/>
      <c r="BX392" s="133"/>
    </row>
    <row r="393" spans="1:76" x14ac:dyDescent="0.25">
      <c r="A393" s="302">
        <v>303</v>
      </c>
      <c r="C393" s="324" t="s">
        <v>13</v>
      </c>
      <c r="D393" s="324" t="s">
        <v>13</v>
      </c>
      <c r="E393" s="325" t="s">
        <v>13</v>
      </c>
      <c r="F393" s="133" t="s">
        <v>13</v>
      </c>
      <c r="G393" s="133" t="s">
        <v>13</v>
      </c>
      <c r="H393" s="133" t="s">
        <v>13</v>
      </c>
      <c r="I393" s="133" t="s">
        <v>13</v>
      </c>
      <c r="J393" s="133" t="s">
        <v>13</v>
      </c>
      <c r="K393" s="133" t="s">
        <v>13</v>
      </c>
      <c r="L393" s="133" t="s">
        <v>13</v>
      </c>
      <c r="M393" s="133" t="s">
        <v>13</v>
      </c>
      <c r="N393" s="133" t="s">
        <v>13</v>
      </c>
      <c r="O393" s="133" t="s">
        <v>13</v>
      </c>
      <c r="P393" s="133" t="s">
        <v>13</v>
      </c>
      <c r="Q393" s="133" t="s">
        <v>13</v>
      </c>
      <c r="R393" s="133" t="s">
        <v>13</v>
      </c>
      <c r="S393" s="133" t="s">
        <v>13</v>
      </c>
      <c r="T393" s="133" t="s">
        <v>13</v>
      </c>
      <c r="U393" s="133" t="s">
        <v>13</v>
      </c>
      <c r="V393" s="133" t="s">
        <v>13</v>
      </c>
      <c r="W393" s="133" t="s">
        <v>13</v>
      </c>
      <c r="X393" s="133" t="s">
        <v>13</v>
      </c>
      <c r="Y393" s="133" t="s">
        <v>13</v>
      </c>
      <c r="Z393" s="133" t="s">
        <v>13</v>
      </c>
      <c r="AA393" s="133" t="s">
        <v>13</v>
      </c>
      <c r="AB393" s="133" t="s">
        <v>13</v>
      </c>
      <c r="AC393" s="133" t="s">
        <v>13</v>
      </c>
      <c r="AD393" s="133" t="s">
        <v>13</v>
      </c>
      <c r="AE393" s="133" t="s">
        <v>13</v>
      </c>
      <c r="AF393" s="133" t="s">
        <v>13</v>
      </c>
      <c r="AG393" s="133" t="s">
        <v>13</v>
      </c>
      <c r="AH393" s="133" t="s">
        <v>13</v>
      </c>
      <c r="AI393" s="133" t="s">
        <v>13</v>
      </c>
      <c r="AJ393" s="133" t="s">
        <v>13</v>
      </c>
      <c r="AK393" s="133" t="s">
        <v>13</v>
      </c>
      <c r="AL393" s="133" t="s">
        <v>13</v>
      </c>
      <c r="AM393" s="133" t="s">
        <v>13</v>
      </c>
      <c r="AN393" s="133" t="s">
        <v>13</v>
      </c>
      <c r="AO393" s="133" t="s">
        <v>13</v>
      </c>
      <c r="AP393" s="133" t="s">
        <v>13</v>
      </c>
      <c r="AQ393" s="133" t="s">
        <v>13</v>
      </c>
      <c r="AR393" s="133" t="s">
        <v>13</v>
      </c>
      <c r="AS393" s="133" t="s">
        <v>13</v>
      </c>
      <c r="AT393" s="326" t="s">
        <v>13</v>
      </c>
      <c r="AU393" s="133" t="s">
        <v>13</v>
      </c>
      <c r="AV393" s="133" t="s">
        <v>13</v>
      </c>
      <c r="AW393" s="133" t="s">
        <v>13</v>
      </c>
      <c r="AX393" s="133" t="s">
        <v>13</v>
      </c>
      <c r="AY393" s="133" t="s">
        <v>13</v>
      </c>
      <c r="AZ393" s="327" t="s">
        <v>13</v>
      </c>
      <c r="BA393" s="327" t="s">
        <v>13</v>
      </c>
      <c r="BB393" s="133" t="s">
        <v>13</v>
      </c>
      <c r="BC393" s="326" t="s">
        <v>13</v>
      </c>
      <c r="BD393" s="326" t="s">
        <v>13</v>
      </c>
      <c r="BE393" s="327" t="s">
        <v>13</v>
      </c>
      <c r="BF393" s="133" t="s">
        <v>13</v>
      </c>
      <c r="BG393" s="133" t="s">
        <v>13</v>
      </c>
      <c r="BH393" s="133" t="s">
        <v>13</v>
      </c>
      <c r="BI393" s="133" t="s">
        <v>13</v>
      </c>
      <c r="BJ393" s="328"/>
      <c r="BK393" s="328"/>
      <c r="BL393" s="133"/>
      <c r="BM393" s="133"/>
      <c r="BN393" s="133"/>
      <c r="BO393" s="133"/>
      <c r="BP393" s="133"/>
      <c r="BQ393" s="328"/>
      <c r="BR393" s="133"/>
      <c r="BS393" s="133"/>
      <c r="BT393" s="133"/>
      <c r="BU393" s="133"/>
      <c r="BV393" s="133"/>
      <c r="BW393" s="133"/>
      <c r="BX393" s="133"/>
    </row>
    <row r="394" spans="1:76" x14ac:dyDescent="0.25">
      <c r="A394" s="302">
        <v>303</v>
      </c>
      <c r="C394" s="324" t="s">
        <v>13</v>
      </c>
      <c r="D394" s="324" t="s">
        <v>13</v>
      </c>
      <c r="E394" s="325" t="s">
        <v>13</v>
      </c>
      <c r="F394" s="133" t="s">
        <v>13</v>
      </c>
      <c r="G394" s="133" t="s">
        <v>13</v>
      </c>
      <c r="H394" s="133" t="s">
        <v>13</v>
      </c>
      <c r="I394" s="133" t="s">
        <v>13</v>
      </c>
      <c r="J394" s="133" t="s">
        <v>13</v>
      </c>
      <c r="K394" s="133" t="s">
        <v>13</v>
      </c>
      <c r="L394" s="133" t="s">
        <v>13</v>
      </c>
      <c r="M394" s="133" t="s">
        <v>13</v>
      </c>
      <c r="N394" s="133" t="s">
        <v>13</v>
      </c>
      <c r="O394" s="133" t="s">
        <v>13</v>
      </c>
      <c r="P394" s="133" t="s">
        <v>13</v>
      </c>
      <c r="Q394" s="133" t="s">
        <v>13</v>
      </c>
      <c r="R394" s="133" t="s">
        <v>13</v>
      </c>
      <c r="S394" s="133" t="s">
        <v>13</v>
      </c>
      <c r="T394" s="133" t="s">
        <v>13</v>
      </c>
      <c r="U394" s="133" t="s">
        <v>13</v>
      </c>
      <c r="V394" s="133" t="s">
        <v>13</v>
      </c>
      <c r="W394" s="133" t="s">
        <v>13</v>
      </c>
      <c r="X394" s="133" t="s">
        <v>13</v>
      </c>
      <c r="Y394" s="133" t="s">
        <v>13</v>
      </c>
      <c r="Z394" s="133" t="s">
        <v>13</v>
      </c>
      <c r="AA394" s="133" t="s">
        <v>13</v>
      </c>
      <c r="AB394" s="133" t="s">
        <v>13</v>
      </c>
      <c r="AC394" s="133" t="s">
        <v>13</v>
      </c>
      <c r="AD394" s="133" t="s">
        <v>13</v>
      </c>
      <c r="AE394" s="133" t="s">
        <v>13</v>
      </c>
      <c r="AF394" s="133" t="s">
        <v>13</v>
      </c>
      <c r="AG394" s="133" t="s">
        <v>13</v>
      </c>
      <c r="AH394" s="133" t="s">
        <v>13</v>
      </c>
      <c r="AI394" s="133" t="s">
        <v>13</v>
      </c>
      <c r="AJ394" s="133" t="s">
        <v>13</v>
      </c>
      <c r="AK394" s="133" t="s">
        <v>13</v>
      </c>
      <c r="AL394" s="133" t="s">
        <v>13</v>
      </c>
      <c r="AM394" s="133" t="s">
        <v>13</v>
      </c>
      <c r="AN394" s="133" t="s">
        <v>13</v>
      </c>
      <c r="AO394" s="133" t="s">
        <v>13</v>
      </c>
      <c r="AP394" s="133" t="s">
        <v>13</v>
      </c>
      <c r="AQ394" s="133" t="s">
        <v>13</v>
      </c>
      <c r="AR394" s="133" t="s">
        <v>13</v>
      </c>
      <c r="AS394" s="133" t="s">
        <v>13</v>
      </c>
      <c r="AT394" s="326" t="s">
        <v>13</v>
      </c>
      <c r="AU394" s="133" t="s">
        <v>13</v>
      </c>
      <c r="AV394" s="133" t="s">
        <v>13</v>
      </c>
      <c r="AW394" s="133" t="s">
        <v>13</v>
      </c>
      <c r="AX394" s="133" t="s">
        <v>13</v>
      </c>
      <c r="AY394" s="133" t="s">
        <v>13</v>
      </c>
      <c r="AZ394" s="327" t="s">
        <v>13</v>
      </c>
      <c r="BA394" s="327" t="s">
        <v>13</v>
      </c>
      <c r="BB394" s="133" t="s">
        <v>13</v>
      </c>
      <c r="BC394" s="326" t="s">
        <v>13</v>
      </c>
      <c r="BD394" s="326" t="s">
        <v>13</v>
      </c>
      <c r="BE394" s="327" t="s">
        <v>13</v>
      </c>
      <c r="BF394" s="133" t="s">
        <v>13</v>
      </c>
      <c r="BG394" s="133" t="s">
        <v>13</v>
      </c>
      <c r="BH394" s="133" t="s">
        <v>13</v>
      </c>
      <c r="BI394" s="133" t="s">
        <v>13</v>
      </c>
      <c r="BJ394" s="328"/>
      <c r="BK394" s="328"/>
      <c r="BL394" s="133"/>
      <c r="BM394" s="133"/>
      <c r="BN394" s="133"/>
      <c r="BO394" s="133"/>
      <c r="BP394" s="133"/>
      <c r="BQ394" s="328"/>
      <c r="BR394" s="133"/>
      <c r="BS394" s="133"/>
      <c r="BT394" s="133"/>
      <c r="BU394" s="133"/>
      <c r="BV394" s="133"/>
      <c r="BW394" s="133"/>
      <c r="BX394" s="133"/>
    </row>
    <row r="395" spans="1:76" x14ac:dyDescent="0.25">
      <c r="A395" s="302">
        <v>303</v>
      </c>
      <c r="C395" s="324" t="s">
        <v>13</v>
      </c>
      <c r="D395" s="324" t="s">
        <v>13</v>
      </c>
      <c r="E395" s="325" t="s">
        <v>13</v>
      </c>
      <c r="F395" s="133" t="s">
        <v>13</v>
      </c>
      <c r="G395" s="133" t="s">
        <v>13</v>
      </c>
      <c r="H395" s="133" t="s">
        <v>13</v>
      </c>
      <c r="I395" s="133" t="s">
        <v>13</v>
      </c>
      <c r="J395" s="133" t="s">
        <v>13</v>
      </c>
      <c r="K395" s="133" t="s">
        <v>13</v>
      </c>
      <c r="L395" s="133" t="s">
        <v>13</v>
      </c>
      <c r="M395" s="133" t="s">
        <v>13</v>
      </c>
      <c r="N395" s="133" t="s">
        <v>13</v>
      </c>
      <c r="O395" s="133" t="s">
        <v>13</v>
      </c>
      <c r="P395" s="133" t="s">
        <v>13</v>
      </c>
      <c r="Q395" s="133" t="s">
        <v>13</v>
      </c>
      <c r="R395" s="133" t="s">
        <v>13</v>
      </c>
      <c r="S395" s="133" t="s">
        <v>13</v>
      </c>
      <c r="T395" s="133" t="s">
        <v>13</v>
      </c>
      <c r="U395" s="133" t="s">
        <v>13</v>
      </c>
      <c r="V395" s="133" t="s">
        <v>13</v>
      </c>
      <c r="W395" s="133" t="s">
        <v>13</v>
      </c>
      <c r="X395" s="133" t="s">
        <v>13</v>
      </c>
      <c r="Y395" s="133" t="s">
        <v>13</v>
      </c>
      <c r="Z395" s="133" t="s">
        <v>13</v>
      </c>
      <c r="AA395" s="133" t="s">
        <v>13</v>
      </c>
      <c r="AB395" s="133" t="s">
        <v>13</v>
      </c>
      <c r="AC395" s="133" t="s">
        <v>13</v>
      </c>
      <c r="AD395" s="133" t="s">
        <v>13</v>
      </c>
      <c r="AE395" s="133" t="s">
        <v>13</v>
      </c>
      <c r="AF395" s="133" t="s">
        <v>13</v>
      </c>
      <c r="AG395" s="133" t="s">
        <v>13</v>
      </c>
      <c r="AH395" s="133" t="s">
        <v>13</v>
      </c>
      <c r="AI395" s="133" t="s">
        <v>13</v>
      </c>
      <c r="AJ395" s="133" t="s">
        <v>13</v>
      </c>
      <c r="AK395" s="133" t="s">
        <v>13</v>
      </c>
      <c r="AL395" s="133" t="s">
        <v>13</v>
      </c>
      <c r="AM395" s="133" t="s">
        <v>13</v>
      </c>
      <c r="AN395" s="133" t="s">
        <v>13</v>
      </c>
      <c r="AO395" s="133" t="s">
        <v>13</v>
      </c>
      <c r="AP395" s="133" t="s">
        <v>13</v>
      </c>
      <c r="AQ395" s="133" t="s">
        <v>13</v>
      </c>
      <c r="AR395" s="133" t="s">
        <v>13</v>
      </c>
      <c r="AS395" s="133" t="s">
        <v>13</v>
      </c>
      <c r="AT395" s="326" t="s">
        <v>13</v>
      </c>
      <c r="AU395" s="133" t="s">
        <v>13</v>
      </c>
      <c r="AV395" s="133" t="s">
        <v>13</v>
      </c>
      <c r="AW395" s="133" t="s">
        <v>13</v>
      </c>
      <c r="AX395" s="133" t="s">
        <v>13</v>
      </c>
      <c r="AY395" s="133" t="s">
        <v>13</v>
      </c>
      <c r="AZ395" s="327" t="s">
        <v>13</v>
      </c>
      <c r="BA395" s="327" t="s">
        <v>13</v>
      </c>
      <c r="BB395" s="133" t="s">
        <v>13</v>
      </c>
      <c r="BC395" s="326" t="s">
        <v>13</v>
      </c>
      <c r="BD395" s="326" t="s">
        <v>13</v>
      </c>
      <c r="BE395" s="327" t="s">
        <v>13</v>
      </c>
      <c r="BF395" s="133" t="s">
        <v>13</v>
      </c>
      <c r="BG395" s="133" t="s">
        <v>13</v>
      </c>
      <c r="BH395" s="133" t="s">
        <v>13</v>
      </c>
      <c r="BI395" s="133" t="s">
        <v>13</v>
      </c>
      <c r="BJ395" s="328"/>
      <c r="BK395" s="328"/>
      <c r="BL395" s="133"/>
      <c r="BM395" s="133"/>
      <c r="BN395" s="133"/>
      <c r="BO395" s="133"/>
      <c r="BP395" s="133"/>
      <c r="BQ395" s="328"/>
      <c r="BR395" s="133"/>
      <c r="BS395" s="133"/>
      <c r="BT395" s="133"/>
      <c r="BU395" s="133"/>
      <c r="BV395" s="133"/>
      <c r="BW395" s="133"/>
      <c r="BX395" s="133"/>
    </row>
    <row r="396" spans="1:76" x14ac:dyDescent="0.25">
      <c r="A396" s="302">
        <v>303</v>
      </c>
      <c r="C396" s="324" t="s">
        <v>13</v>
      </c>
      <c r="D396" s="324" t="s">
        <v>13</v>
      </c>
      <c r="E396" s="325" t="s">
        <v>13</v>
      </c>
      <c r="F396" s="133" t="s">
        <v>13</v>
      </c>
      <c r="G396" s="133" t="s">
        <v>13</v>
      </c>
      <c r="H396" s="133" t="s">
        <v>13</v>
      </c>
      <c r="I396" s="133" t="s">
        <v>13</v>
      </c>
      <c r="J396" s="133" t="s">
        <v>13</v>
      </c>
      <c r="K396" s="133" t="s">
        <v>13</v>
      </c>
      <c r="L396" s="133" t="s">
        <v>13</v>
      </c>
      <c r="M396" s="133" t="s">
        <v>13</v>
      </c>
      <c r="N396" s="133" t="s">
        <v>13</v>
      </c>
      <c r="O396" s="133" t="s">
        <v>13</v>
      </c>
      <c r="P396" s="133" t="s">
        <v>13</v>
      </c>
      <c r="Q396" s="133" t="s">
        <v>13</v>
      </c>
      <c r="R396" s="133" t="s">
        <v>13</v>
      </c>
      <c r="S396" s="133" t="s">
        <v>13</v>
      </c>
      <c r="T396" s="133" t="s">
        <v>13</v>
      </c>
      <c r="U396" s="133" t="s">
        <v>13</v>
      </c>
      <c r="V396" s="133" t="s">
        <v>13</v>
      </c>
      <c r="W396" s="133" t="s">
        <v>13</v>
      </c>
      <c r="X396" s="133" t="s">
        <v>13</v>
      </c>
      <c r="Y396" s="133" t="s">
        <v>13</v>
      </c>
      <c r="Z396" s="133" t="s">
        <v>13</v>
      </c>
      <c r="AA396" s="133" t="s">
        <v>13</v>
      </c>
      <c r="AB396" s="133" t="s">
        <v>13</v>
      </c>
      <c r="AC396" s="133" t="s">
        <v>13</v>
      </c>
      <c r="AD396" s="133" t="s">
        <v>13</v>
      </c>
      <c r="AE396" s="133" t="s">
        <v>13</v>
      </c>
      <c r="AF396" s="133" t="s">
        <v>13</v>
      </c>
      <c r="AG396" s="133" t="s">
        <v>13</v>
      </c>
      <c r="AH396" s="133" t="s">
        <v>13</v>
      </c>
      <c r="AI396" s="133" t="s">
        <v>13</v>
      </c>
      <c r="AJ396" s="133" t="s">
        <v>13</v>
      </c>
      <c r="AK396" s="133" t="s">
        <v>13</v>
      </c>
      <c r="AL396" s="133" t="s">
        <v>13</v>
      </c>
      <c r="AM396" s="133" t="s">
        <v>13</v>
      </c>
      <c r="AN396" s="133" t="s">
        <v>13</v>
      </c>
      <c r="AO396" s="133" t="s">
        <v>13</v>
      </c>
      <c r="AP396" s="133" t="s">
        <v>13</v>
      </c>
      <c r="AQ396" s="133" t="s">
        <v>13</v>
      </c>
      <c r="AR396" s="133" t="s">
        <v>13</v>
      </c>
      <c r="AS396" s="133" t="s">
        <v>13</v>
      </c>
      <c r="AT396" s="326" t="s">
        <v>13</v>
      </c>
      <c r="AU396" s="133" t="s">
        <v>13</v>
      </c>
      <c r="AV396" s="133" t="s">
        <v>13</v>
      </c>
      <c r="AW396" s="133" t="s">
        <v>13</v>
      </c>
      <c r="AX396" s="133" t="s">
        <v>13</v>
      </c>
      <c r="AY396" s="133" t="s">
        <v>13</v>
      </c>
      <c r="AZ396" s="327" t="s">
        <v>13</v>
      </c>
      <c r="BA396" s="327" t="s">
        <v>13</v>
      </c>
      <c r="BB396" s="133" t="s">
        <v>13</v>
      </c>
      <c r="BC396" s="326" t="s">
        <v>13</v>
      </c>
      <c r="BD396" s="326" t="s">
        <v>13</v>
      </c>
      <c r="BE396" s="327" t="s">
        <v>13</v>
      </c>
      <c r="BF396" s="133" t="s">
        <v>13</v>
      </c>
      <c r="BG396" s="133" t="s">
        <v>13</v>
      </c>
      <c r="BH396" s="133" t="s">
        <v>13</v>
      </c>
      <c r="BI396" s="133" t="s">
        <v>13</v>
      </c>
      <c r="BJ396" s="328"/>
      <c r="BK396" s="328"/>
      <c r="BL396" s="133"/>
      <c r="BM396" s="133"/>
      <c r="BN396" s="133"/>
      <c r="BO396" s="133"/>
      <c r="BP396" s="133"/>
      <c r="BQ396" s="328"/>
      <c r="BR396" s="133"/>
      <c r="BS396" s="133"/>
      <c r="BT396" s="133"/>
      <c r="BU396" s="133"/>
      <c r="BV396" s="133"/>
      <c r="BW396" s="133"/>
      <c r="BX396" s="133"/>
    </row>
    <row r="397" spans="1:76" x14ac:dyDescent="0.25">
      <c r="A397" s="302">
        <v>303</v>
      </c>
      <c r="C397" s="324" t="s">
        <v>13</v>
      </c>
      <c r="D397" s="324" t="s">
        <v>13</v>
      </c>
      <c r="E397" s="325" t="s">
        <v>13</v>
      </c>
      <c r="F397" s="133" t="s">
        <v>13</v>
      </c>
      <c r="G397" s="133" t="s">
        <v>13</v>
      </c>
      <c r="H397" s="133" t="s">
        <v>13</v>
      </c>
      <c r="I397" s="133" t="s">
        <v>13</v>
      </c>
      <c r="J397" s="133" t="s">
        <v>13</v>
      </c>
      <c r="K397" s="133" t="s">
        <v>13</v>
      </c>
      <c r="L397" s="133" t="s">
        <v>13</v>
      </c>
      <c r="M397" s="133" t="s">
        <v>13</v>
      </c>
      <c r="N397" s="133" t="s">
        <v>13</v>
      </c>
      <c r="O397" s="133" t="s">
        <v>13</v>
      </c>
      <c r="P397" s="133" t="s">
        <v>13</v>
      </c>
      <c r="Q397" s="133" t="s">
        <v>13</v>
      </c>
      <c r="R397" s="133" t="s">
        <v>13</v>
      </c>
      <c r="S397" s="133" t="s">
        <v>13</v>
      </c>
      <c r="T397" s="133" t="s">
        <v>13</v>
      </c>
      <c r="U397" s="133" t="s">
        <v>13</v>
      </c>
      <c r="V397" s="133" t="s">
        <v>13</v>
      </c>
      <c r="W397" s="133" t="s">
        <v>13</v>
      </c>
      <c r="X397" s="133" t="s">
        <v>13</v>
      </c>
      <c r="Y397" s="133" t="s">
        <v>13</v>
      </c>
      <c r="Z397" s="133" t="s">
        <v>13</v>
      </c>
      <c r="AA397" s="133" t="s">
        <v>13</v>
      </c>
      <c r="AB397" s="133" t="s">
        <v>13</v>
      </c>
      <c r="AC397" s="133" t="s">
        <v>13</v>
      </c>
      <c r="AD397" s="133" t="s">
        <v>13</v>
      </c>
      <c r="AE397" s="133" t="s">
        <v>13</v>
      </c>
      <c r="AF397" s="133" t="s">
        <v>13</v>
      </c>
      <c r="AG397" s="133" t="s">
        <v>13</v>
      </c>
      <c r="AH397" s="133" t="s">
        <v>13</v>
      </c>
      <c r="AI397" s="133" t="s">
        <v>13</v>
      </c>
      <c r="AJ397" s="133" t="s">
        <v>13</v>
      </c>
      <c r="AK397" s="133" t="s">
        <v>13</v>
      </c>
      <c r="AL397" s="133" t="s">
        <v>13</v>
      </c>
      <c r="AM397" s="133" t="s">
        <v>13</v>
      </c>
      <c r="AN397" s="133" t="s">
        <v>13</v>
      </c>
      <c r="AO397" s="133" t="s">
        <v>13</v>
      </c>
      <c r="AP397" s="133" t="s">
        <v>13</v>
      </c>
      <c r="AQ397" s="133" t="s">
        <v>13</v>
      </c>
      <c r="AR397" s="133" t="s">
        <v>13</v>
      </c>
      <c r="AS397" s="133" t="s">
        <v>13</v>
      </c>
      <c r="AT397" s="326" t="s">
        <v>13</v>
      </c>
      <c r="AU397" s="133" t="s">
        <v>13</v>
      </c>
      <c r="AV397" s="133" t="s">
        <v>13</v>
      </c>
      <c r="AW397" s="133" t="s">
        <v>13</v>
      </c>
      <c r="AX397" s="133" t="s">
        <v>13</v>
      </c>
      <c r="AY397" s="133" t="s">
        <v>13</v>
      </c>
      <c r="AZ397" s="327" t="s">
        <v>13</v>
      </c>
      <c r="BA397" s="327" t="s">
        <v>13</v>
      </c>
      <c r="BB397" s="133" t="s">
        <v>13</v>
      </c>
      <c r="BC397" s="326" t="s">
        <v>13</v>
      </c>
      <c r="BD397" s="326" t="s">
        <v>13</v>
      </c>
      <c r="BE397" s="327" t="s">
        <v>13</v>
      </c>
      <c r="BF397" s="133" t="s">
        <v>13</v>
      </c>
      <c r="BG397" s="133" t="s">
        <v>13</v>
      </c>
      <c r="BH397" s="133" t="s">
        <v>13</v>
      </c>
      <c r="BI397" s="133" t="s">
        <v>13</v>
      </c>
      <c r="BJ397" s="328"/>
      <c r="BK397" s="328"/>
      <c r="BL397" s="133"/>
      <c r="BM397" s="133"/>
      <c r="BN397" s="133"/>
      <c r="BO397" s="133"/>
      <c r="BP397" s="133"/>
      <c r="BQ397" s="328"/>
      <c r="BR397" s="133"/>
      <c r="BS397" s="133"/>
      <c r="BT397" s="133"/>
      <c r="BU397" s="133"/>
      <c r="BV397" s="133"/>
      <c r="BW397" s="133"/>
      <c r="BX397" s="133"/>
    </row>
    <row r="398" spans="1:76" x14ac:dyDescent="0.25">
      <c r="A398" s="302">
        <v>303</v>
      </c>
      <c r="C398" s="324" t="s">
        <v>13</v>
      </c>
      <c r="D398" s="324" t="s">
        <v>13</v>
      </c>
      <c r="E398" s="325" t="s">
        <v>13</v>
      </c>
      <c r="F398" s="133" t="s">
        <v>13</v>
      </c>
      <c r="G398" s="133" t="s">
        <v>13</v>
      </c>
      <c r="H398" s="133" t="s">
        <v>13</v>
      </c>
      <c r="I398" s="133" t="s">
        <v>13</v>
      </c>
      <c r="J398" s="133" t="s">
        <v>13</v>
      </c>
      <c r="K398" s="133" t="s">
        <v>13</v>
      </c>
      <c r="L398" s="133" t="s">
        <v>13</v>
      </c>
      <c r="M398" s="133" t="s">
        <v>13</v>
      </c>
      <c r="N398" s="133" t="s">
        <v>13</v>
      </c>
      <c r="O398" s="133" t="s">
        <v>13</v>
      </c>
      <c r="P398" s="133" t="s">
        <v>13</v>
      </c>
      <c r="Q398" s="133" t="s">
        <v>13</v>
      </c>
      <c r="R398" s="133" t="s">
        <v>13</v>
      </c>
      <c r="S398" s="133" t="s">
        <v>13</v>
      </c>
      <c r="T398" s="133" t="s">
        <v>13</v>
      </c>
      <c r="U398" s="133" t="s">
        <v>13</v>
      </c>
      <c r="V398" s="133" t="s">
        <v>13</v>
      </c>
      <c r="W398" s="133" t="s">
        <v>13</v>
      </c>
      <c r="X398" s="133" t="s">
        <v>13</v>
      </c>
      <c r="Y398" s="133" t="s">
        <v>13</v>
      </c>
      <c r="Z398" s="133" t="s">
        <v>13</v>
      </c>
      <c r="AA398" s="133" t="s">
        <v>13</v>
      </c>
      <c r="AB398" s="133" t="s">
        <v>13</v>
      </c>
      <c r="AC398" s="133" t="s">
        <v>13</v>
      </c>
      <c r="AD398" s="133" t="s">
        <v>13</v>
      </c>
      <c r="AE398" s="133" t="s">
        <v>13</v>
      </c>
      <c r="AF398" s="133" t="s">
        <v>13</v>
      </c>
      <c r="AG398" s="133" t="s">
        <v>13</v>
      </c>
      <c r="AH398" s="133" t="s">
        <v>13</v>
      </c>
      <c r="AI398" s="133" t="s">
        <v>13</v>
      </c>
      <c r="AJ398" s="133" t="s">
        <v>13</v>
      </c>
      <c r="AK398" s="133" t="s">
        <v>13</v>
      </c>
      <c r="AL398" s="133" t="s">
        <v>13</v>
      </c>
      <c r="AM398" s="133" t="s">
        <v>13</v>
      </c>
      <c r="AN398" s="133" t="s">
        <v>13</v>
      </c>
      <c r="AO398" s="133" t="s">
        <v>13</v>
      </c>
      <c r="AP398" s="133" t="s">
        <v>13</v>
      </c>
      <c r="AQ398" s="133" t="s">
        <v>13</v>
      </c>
      <c r="AR398" s="133" t="s">
        <v>13</v>
      </c>
      <c r="AS398" s="133" t="s">
        <v>13</v>
      </c>
      <c r="AT398" s="326" t="s">
        <v>13</v>
      </c>
      <c r="AU398" s="133" t="s">
        <v>13</v>
      </c>
      <c r="AV398" s="133" t="s">
        <v>13</v>
      </c>
      <c r="AW398" s="133" t="s">
        <v>13</v>
      </c>
      <c r="AX398" s="133" t="s">
        <v>13</v>
      </c>
      <c r="AY398" s="133" t="s">
        <v>13</v>
      </c>
      <c r="AZ398" s="327" t="s">
        <v>13</v>
      </c>
      <c r="BA398" s="327" t="s">
        <v>13</v>
      </c>
      <c r="BB398" s="133" t="s">
        <v>13</v>
      </c>
      <c r="BC398" s="326" t="s">
        <v>13</v>
      </c>
      <c r="BD398" s="326" t="s">
        <v>13</v>
      </c>
      <c r="BE398" s="327" t="s">
        <v>13</v>
      </c>
      <c r="BF398" s="133" t="s">
        <v>13</v>
      </c>
      <c r="BG398" s="133" t="s">
        <v>13</v>
      </c>
      <c r="BH398" s="133" t="s">
        <v>13</v>
      </c>
      <c r="BI398" s="133" t="s">
        <v>13</v>
      </c>
      <c r="BJ398" s="328"/>
      <c r="BK398" s="328"/>
      <c r="BL398" s="133"/>
      <c r="BM398" s="133"/>
      <c r="BN398" s="133"/>
      <c r="BO398" s="133"/>
      <c r="BP398" s="133"/>
      <c r="BQ398" s="328"/>
      <c r="BR398" s="133"/>
      <c r="BS398" s="133"/>
      <c r="BT398" s="133"/>
      <c r="BU398" s="133"/>
      <c r="BV398" s="133"/>
      <c r="BW398" s="133"/>
      <c r="BX398" s="133"/>
    </row>
    <row r="399" spans="1:76" x14ac:dyDescent="0.25">
      <c r="A399" s="302">
        <v>303</v>
      </c>
      <c r="C399" s="324" t="s">
        <v>13</v>
      </c>
      <c r="D399" s="324" t="s">
        <v>13</v>
      </c>
      <c r="E399" s="325" t="s">
        <v>13</v>
      </c>
      <c r="F399" s="133" t="s">
        <v>13</v>
      </c>
      <c r="G399" s="133" t="s">
        <v>13</v>
      </c>
      <c r="H399" s="133" t="s">
        <v>13</v>
      </c>
      <c r="I399" s="133" t="s">
        <v>13</v>
      </c>
      <c r="J399" s="133" t="s">
        <v>13</v>
      </c>
      <c r="K399" s="133" t="s">
        <v>13</v>
      </c>
      <c r="L399" s="133" t="s">
        <v>13</v>
      </c>
      <c r="M399" s="133" t="s">
        <v>13</v>
      </c>
      <c r="N399" s="133" t="s">
        <v>13</v>
      </c>
      <c r="O399" s="133" t="s">
        <v>13</v>
      </c>
      <c r="P399" s="133" t="s">
        <v>13</v>
      </c>
      <c r="Q399" s="133" t="s">
        <v>13</v>
      </c>
      <c r="R399" s="133" t="s">
        <v>13</v>
      </c>
      <c r="S399" s="133" t="s">
        <v>13</v>
      </c>
      <c r="T399" s="133" t="s">
        <v>13</v>
      </c>
      <c r="U399" s="133" t="s">
        <v>13</v>
      </c>
      <c r="V399" s="133" t="s">
        <v>13</v>
      </c>
      <c r="W399" s="133" t="s">
        <v>13</v>
      </c>
      <c r="X399" s="133" t="s">
        <v>13</v>
      </c>
      <c r="Y399" s="133" t="s">
        <v>13</v>
      </c>
      <c r="Z399" s="133" t="s">
        <v>13</v>
      </c>
      <c r="AA399" s="133" t="s">
        <v>13</v>
      </c>
      <c r="AB399" s="133" t="s">
        <v>13</v>
      </c>
      <c r="AC399" s="133" t="s">
        <v>13</v>
      </c>
      <c r="AD399" s="133" t="s">
        <v>13</v>
      </c>
      <c r="AE399" s="133" t="s">
        <v>13</v>
      </c>
      <c r="AF399" s="133" t="s">
        <v>13</v>
      </c>
      <c r="AG399" s="133" t="s">
        <v>13</v>
      </c>
      <c r="AH399" s="133" t="s">
        <v>13</v>
      </c>
      <c r="AI399" s="133" t="s">
        <v>13</v>
      </c>
      <c r="AJ399" s="133" t="s">
        <v>13</v>
      </c>
      <c r="AK399" s="133" t="s">
        <v>13</v>
      </c>
      <c r="AL399" s="133" t="s">
        <v>13</v>
      </c>
      <c r="AM399" s="133" t="s">
        <v>13</v>
      </c>
      <c r="AN399" s="133" t="s">
        <v>13</v>
      </c>
      <c r="AO399" s="133" t="s">
        <v>13</v>
      </c>
      <c r="AP399" s="133" t="s">
        <v>13</v>
      </c>
      <c r="AQ399" s="133" t="s">
        <v>13</v>
      </c>
      <c r="AR399" s="133" t="s">
        <v>13</v>
      </c>
      <c r="AS399" s="133" t="s">
        <v>13</v>
      </c>
      <c r="AT399" s="326" t="s">
        <v>13</v>
      </c>
      <c r="AU399" s="133" t="s">
        <v>13</v>
      </c>
      <c r="AV399" s="133" t="s">
        <v>13</v>
      </c>
      <c r="AW399" s="133" t="s">
        <v>13</v>
      </c>
      <c r="AX399" s="133" t="s">
        <v>13</v>
      </c>
      <c r="AY399" s="133" t="s">
        <v>13</v>
      </c>
      <c r="AZ399" s="327" t="s">
        <v>13</v>
      </c>
      <c r="BA399" s="327" t="s">
        <v>13</v>
      </c>
      <c r="BB399" s="133" t="s">
        <v>13</v>
      </c>
      <c r="BC399" s="326" t="s">
        <v>13</v>
      </c>
      <c r="BD399" s="326" t="s">
        <v>13</v>
      </c>
      <c r="BE399" s="327" t="s">
        <v>13</v>
      </c>
      <c r="BF399" s="133" t="s">
        <v>13</v>
      </c>
      <c r="BG399" s="133" t="s">
        <v>13</v>
      </c>
      <c r="BH399" s="133" t="s">
        <v>13</v>
      </c>
      <c r="BI399" s="133" t="s">
        <v>13</v>
      </c>
      <c r="BJ399" s="328"/>
      <c r="BK399" s="328"/>
      <c r="BL399" s="133"/>
      <c r="BM399" s="133"/>
      <c r="BN399" s="133"/>
      <c r="BO399" s="133"/>
      <c r="BP399" s="133"/>
      <c r="BQ399" s="328"/>
      <c r="BR399" s="133"/>
      <c r="BS399" s="133"/>
      <c r="BT399" s="133"/>
      <c r="BU399" s="133"/>
      <c r="BV399" s="133"/>
      <c r="BW399" s="133"/>
      <c r="BX399" s="133"/>
    </row>
    <row r="400" spans="1:76" x14ac:dyDescent="0.25">
      <c r="A400" s="302">
        <v>303</v>
      </c>
      <c r="C400" s="324" t="s">
        <v>13</v>
      </c>
      <c r="D400" s="324" t="s">
        <v>13</v>
      </c>
      <c r="E400" s="325" t="s">
        <v>13</v>
      </c>
      <c r="F400" s="133" t="s">
        <v>13</v>
      </c>
      <c r="G400" s="133" t="s">
        <v>13</v>
      </c>
      <c r="H400" s="133" t="s">
        <v>13</v>
      </c>
      <c r="I400" s="133" t="s">
        <v>13</v>
      </c>
      <c r="J400" s="133" t="s">
        <v>13</v>
      </c>
      <c r="K400" s="133" t="s">
        <v>13</v>
      </c>
      <c r="L400" s="133" t="s">
        <v>13</v>
      </c>
      <c r="M400" s="133" t="s">
        <v>13</v>
      </c>
      <c r="N400" s="133" t="s">
        <v>13</v>
      </c>
      <c r="O400" s="133" t="s">
        <v>13</v>
      </c>
      <c r="P400" s="133" t="s">
        <v>13</v>
      </c>
      <c r="Q400" s="133" t="s">
        <v>13</v>
      </c>
      <c r="R400" s="133" t="s">
        <v>13</v>
      </c>
      <c r="S400" s="133" t="s">
        <v>13</v>
      </c>
      <c r="T400" s="133" t="s">
        <v>13</v>
      </c>
      <c r="U400" s="133" t="s">
        <v>13</v>
      </c>
      <c r="V400" s="133" t="s">
        <v>13</v>
      </c>
      <c r="W400" s="133" t="s">
        <v>13</v>
      </c>
      <c r="X400" s="133" t="s">
        <v>13</v>
      </c>
      <c r="Y400" s="133" t="s">
        <v>13</v>
      </c>
      <c r="Z400" s="133" t="s">
        <v>13</v>
      </c>
      <c r="AA400" s="133" t="s">
        <v>13</v>
      </c>
      <c r="AB400" s="133" t="s">
        <v>13</v>
      </c>
      <c r="AC400" s="133" t="s">
        <v>13</v>
      </c>
      <c r="AD400" s="133" t="s">
        <v>13</v>
      </c>
      <c r="AE400" s="133" t="s">
        <v>13</v>
      </c>
      <c r="AF400" s="133" t="s">
        <v>13</v>
      </c>
      <c r="AG400" s="133" t="s">
        <v>13</v>
      </c>
      <c r="AH400" s="133" t="s">
        <v>13</v>
      </c>
      <c r="AI400" s="133" t="s">
        <v>13</v>
      </c>
      <c r="AJ400" s="133" t="s">
        <v>13</v>
      </c>
      <c r="AK400" s="133" t="s">
        <v>13</v>
      </c>
      <c r="AL400" s="133" t="s">
        <v>13</v>
      </c>
      <c r="AM400" s="133" t="s">
        <v>13</v>
      </c>
      <c r="AN400" s="133" t="s">
        <v>13</v>
      </c>
      <c r="AO400" s="133" t="s">
        <v>13</v>
      </c>
      <c r="AP400" s="133" t="s">
        <v>13</v>
      </c>
      <c r="AQ400" s="133" t="s">
        <v>13</v>
      </c>
      <c r="AR400" s="133" t="s">
        <v>13</v>
      </c>
      <c r="AS400" s="133" t="s">
        <v>13</v>
      </c>
      <c r="AT400" s="326" t="s">
        <v>13</v>
      </c>
      <c r="AU400" s="133" t="s">
        <v>13</v>
      </c>
      <c r="AV400" s="133" t="s">
        <v>13</v>
      </c>
      <c r="AW400" s="133" t="s">
        <v>13</v>
      </c>
      <c r="AX400" s="133" t="s">
        <v>13</v>
      </c>
      <c r="AY400" s="133" t="s">
        <v>13</v>
      </c>
      <c r="AZ400" s="327" t="s">
        <v>13</v>
      </c>
      <c r="BA400" s="327" t="s">
        <v>13</v>
      </c>
      <c r="BB400" s="133" t="s">
        <v>13</v>
      </c>
      <c r="BC400" s="326" t="s">
        <v>13</v>
      </c>
      <c r="BD400" s="326" t="s">
        <v>13</v>
      </c>
      <c r="BE400" s="327" t="s">
        <v>13</v>
      </c>
      <c r="BF400" s="133" t="s">
        <v>13</v>
      </c>
      <c r="BG400" s="133" t="s">
        <v>13</v>
      </c>
      <c r="BH400" s="133" t="s">
        <v>13</v>
      </c>
      <c r="BI400" s="133" t="s">
        <v>13</v>
      </c>
      <c r="BJ400" s="328"/>
      <c r="BK400" s="328"/>
      <c r="BL400" s="133"/>
      <c r="BM400" s="133"/>
      <c r="BN400" s="133"/>
      <c r="BO400" s="133"/>
      <c r="BP400" s="133"/>
      <c r="BQ400" s="328"/>
      <c r="BR400" s="133"/>
      <c r="BS400" s="133"/>
      <c r="BT400" s="133"/>
      <c r="BU400" s="133"/>
      <c r="BV400" s="133"/>
      <c r="BW400" s="133"/>
      <c r="BX400" s="133"/>
    </row>
    <row r="401" spans="1:76" x14ac:dyDescent="0.25">
      <c r="A401" s="302">
        <v>303</v>
      </c>
      <c r="C401" s="324" t="s">
        <v>13</v>
      </c>
      <c r="D401" s="324" t="s">
        <v>13</v>
      </c>
      <c r="E401" s="325" t="s">
        <v>13</v>
      </c>
      <c r="F401" s="133" t="s">
        <v>13</v>
      </c>
      <c r="G401" s="133" t="s">
        <v>13</v>
      </c>
      <c r="H401" s="133" t="s">
        <v>13</v>
      </c>
      <c r="I401" s="133" t="s">
        <v>13</v>
      </c>
      <c r="J401" s="133" t="s">
        <v>13</v>
      </c>
      <c r="K401" s="133" t="s">
        <v>13</v>
      </c>
      <c r="L401" s="133" t="s">
        <v>13</v>
      </c>
      <c r="M401" s="133" t="s">
        <v>13</v>
      </c>
      <c r="N401" s="133" t="s">
        <v>13</v>
      </c>
      <c r="O401" s="133" t="s">
        <v>13</v>
      </c>
      <c r="P401" s="133" t="s">
        <v>13</v>
      </c>
      <c r="Q401" s="133" t="s">
        <v>13</v>
      </c>
      <c r="R401" s="133" t="s">
        <v>13</v>
      </c>
      <c r="S401" s="133" t="s">
        <v>13</v>
      </c>
      <c r="T401" s="133" t="s">
        <v>13</v>
      </c>
      <c r="U401" s="133" t="s">
        <v>13</v>
      </c>
      <c r="V401" s="133" t="s">
        <v>13</v>
      </c>
      <c r="W401" s="133" t="s">
        <v>13</v>
      </c>
      <c r="X401" s="133" t="s">
        <v>13</v>
      </c>
      <c r="Y401" s="133" t="s">
        <v>13</v>
      </c>
      <c r="Z401" s="133" t="s">
        <v>13</v>
      </c>
      <c r="AA401" s="133" t="s">
        <v>13</v>
      </c>
      <c r="AB401" s="133" t="s">
        <v>13</v>
      </c>
      <c r="AC401" s="133" t="s">
        <v>13</v>
      </c>
      <c r="AD401" s="133" t="s">
        <v>13</v>
      </c>
      <c r="AE401" s="133" t="s">
        <v>13</v>
      </c>
      <c r="AF401" s="133" t="s">
        <v>13</v>
      </c>
      <c r="AG401" s="133" t="s">
        <v>13</v>
      </c>
      <c r="AH401" s="133" t="s">
        <v>13</v>
      </c>
      <c r="AI401" s="133" t="s">
        <v>13</v>
      </c>
      <c r="AJ401" s="133" t="s">
        <v>13</v>
      </c>
      <c r="AK401" s="133" t="s">
        <v>13</v>
      </c>
      <c r="AL401" s="133" t="s">
        <v>13</v>
      </c>
      <c r="AM401" s="133" t="s">
        <v>13</v>
      </c>
      <c r="AN401" s="133" t="s">
        <v>13</v>
      </c>
      <c r="AO401" s="133" t="s">
        <v>13</v>
      </c>
      <c r="AP401" s="133" t="s">
        <v>13</v>
      </c>
      <c r="AQ401" s="133" t="s">
        <v>13</v>
      </c>
      <c r="AR401" s="133" t="s">
        <v>13</v>
      </c>
      <c r="AS401" s="133" t="s">
        <v>13</v>
      </c>
      <c r="AT401" s="326" t="s">
        <v>13</v>
      </c>
      <c r="AU401" s="133" t="s">
        <v>13</v>
      </c>
      <c r="AV401" s="133" t="s">
        <v>13</v>
      </c>
      <c r="AW401" s="133" t="s">
        <v>13</v>
      </c>
      <c r="AX401" s="133" t="s">
        <v>13</v>
      </c>
      <c r="AY401" s="133" t="s">
        <v>13</v>
      </c>
      <c r="AZ401" s="327" t="s">
        <v>13</v>
      </c>
      <c r="BA401" s="327" t="s">
        <v>13</v>
      </c>
      <c r="BB401" s="133" t="s">
        <v>13</v>
      </c>
      <c r="BC401" s="326" t="s">
        <v>13</v>
      </c>
      <c r="BD401" s="326" t="s">
        <v>13</v>
      </c>
      <c r="BE401" s="327" t="s">
        <v>13</v>
      </c>
      <c r="BF401" s="133" t="s">
        <v>13</v>
      </c>
      <c r="BG401" s="133" t="s">
        <v>13</v>
      </c>
      <c r="BH401" s="133" t="s">
        <v>13</v>
      </c>
      <c r="BI401" s="133" t="s">
        <v>13</v>
      </c>
      <c r="BJ401" s="328"/>
      <c r="BK401" s="328"/>
      <c r="BL401" s="133"/>
      <c r="BM401" s="133"/>
      <c r="BN401" s="133"/>
      <c r="BO401" s="133"/>
      <c r="BP401" s="133"/>
      <c r="BQ401" s="328"/>
      <c r="BR401" s="133"/>
      <c r="BS401" s="133"/>
      <c r="BT401" s="133"/>
      <c r="BU401" s="133"/>
      <c r="BV401" s="133"/>
      <c r="BW401" s="133"/>
      <c r="BX401" s="133"/>
    </row>
    <row r="402" spans="1:76" x14ac:dyDescent="0.25">
      <c r="A402" s="302">
        <v>303</v>
      </c>
      <c r="C402" s="324" t="s">
        <v>13</v>
      </c>
      <c r="D402" s="324" t="s">
        <v>13</v>
      </c>
      <c r="E402" s="325" t="s">
        <v>13</v>
      </c>
      <c r="F402" s="133" t="s">
        <v>13</v>
      </c>
      <c r="G402" s="133" t="s">
        <v>13</v>
      </c>
      <c r="H402" s="133" t="s">
        <v>13</v>
      </c>
      <c r="I402" s="133" t="s">
        <v>13</v>
      </c>
      <c r="J402" s="133" t="s">
        <v>13</v>
      </c>
      <c r="K402" s="133" t="s">
        <v>13</v>
      </c>
      <c r="L402" s="133" t="s">
        <v>13</v>
      </c>
      <c r="M402" s="133" t="s">
        <v>13</v>
      </c>
      <c r="N402" s="133" t="s">
        <v>13</v>
      </c>
      <c r="O402" s="133" t="s">
        <v>13</v>
      </c>
      <c r="P402" s="133" t="s">
        <v>13</v>
      </c>
      <c r="Q402" s="133" t="s">
        <v>13</v>
      </c>
      <c r="R402" s="133" t="s">
        <v>13</v>
      </c>
      <c r="S402" s="133" t="s">
        <v>13</v>
      </c>
      <c r="T402" s="133" t="s">
        <v>13</v>
      </c>
      <c r="U402" s="133" t="s">
        <v>13</v>
      </c>
      <c r="V402" s="133" t="s">
        <v>13</v>
      </c>
      <c r="W402" s="133" t="s">
        <v>13</v>
      </c>
      <c r="X402" s="133" t="s">
        <v>13</v>
      </c>
      <c r="Y402" s="133" t="s">
        <v>13</v>
      </c>
      <c r="Z402" s="133" t="s">
        <v>13</v>
      </c>
      <c r="AA402" s="133" t="s">
        <v>13</v>
      </c>
      <c r="AB402" s="133" t="s">
        <v>13</v>
      </c>
      <c r="AC402" s="133" t="s">
        <v>13</v>
      </c>
      <c r="AD402" s="133" t="s">
        <v>13</v>
      </c>
      <c r="AE402" s="133" t="s">
        <v>13</v>
      </c>
      <c r="AF402" s="133" t="s">
        <v>13</v>
      </c>
      <c r="AG402" s="133" t="s">
        <v>13</v>
      </c>
      <c r="AH402" s="133" t="s">
        <v>13</v>
      </c>
      <c r="AI402" s="133" t="s">
        <v>13</v>
      </c>
      <c r="AJ402" s="133" t="s">
        <v>13</v>
      </c>
      <c r="AK402" s="133" t="s">
        <v>13</v>
      </c>
      <c r="AL402" s="133" t="s">
        <v>13</v>
      </c>
      <c r="AM402" s="133" t="s">
        <v>13</v>
      </c>
      <c r="AN402" s="133" t="s">
        <v>13</v>
      </c>
      <c r="AO402" s="133" t="s">
        <v>13</v>
      </c>
      <c r="AP402" s="133" t="s">
        <v>13</v>
      </c>
      <c r="AQ402" s="133" t="s">
        <v>13</v>
      </c>
      <c r="AR402" s="133" t="s">
        <v>13</v>
      </c>
      <c r="AS402" s="133" t="s">
        <v>13</v>
      </c>
      <c r="AT402" s="326" t="s">
        <v>13</v>
      </c>
      <c r="AU402" s="133" t="s">
        <v>13</v>
      </c>
      <c r="AV402" s="133" t="s">
        <v>13</v>
      </c>
      <c r="AW402" s="133" t="s">
        <v>13</v>
      </c>
      <c r="AX402" s="133" t="s">
        <v>13</v>
      </c>
      <c r="AY402" s="133" t="s">
        <v>13</v>
      </c>
      <c r="AZ402" s="327" t="s">
        <v>13</v>
      </c>
      <c r="BA402" s="327" t="s">
        <v>13</v>
      </c>
      <c r="BB402" s="133" t="s">
        <v>13</v>
      </c>
      <c r="BC402" s="326" t="s">
        <v>13</v>
      </c>
      <c r="BD402" s="326" t="s">
        <v>13</v>
      </c>
      <c r="BE402" s="327" t="s">
        <v>13</v>
      </c>
      <c r="BF402" s="133" t="s">
        <v>13</v>
      </c>
      <c r="BG402" s="133" t="s">
        <v>13</v>
      </c>
      <c r="BH402" s="133" t="s">
        <v>13</v>
      </c>
      <c r="BI402" s="133" t="s">
        <v>13</v>
      </c>
      <c r="BJ402" s="328"/>
      <c r="BK402" s="328"/>
      <c r="BL402" s="133"/>
      <c r="BM402" s="133"/>
      <c r="BN402" s="133"/>
      <c r="BO402" s="133"/>
      <c r="BP402" s="133"/>
      <c r="BQ402" s="328"/>
      <c r="BR402" s="133"/>
      <c r="BS402" s="133"/>
      <c r="BT402" s="133"/>
      <c r="BU402" s="133"/>
      <c r="BV402" s="133"/>
      <c r="BW402" s="133"/>
      <c r="BX402" s="133"/>
    </row>
    <row r="403" spans="1:76" x14ac:dyDescent="0.25">
      <c r="A403" s="302">
        <v>303</v>
      </c>
      <c r="C403" s="324" t="s">
        <v>13</v>
      </c>
      <c r="D403" s="324" t="s">
        <v>13</v>
      </c>
      <c r="E403" s="325" t="s">
        <v>13</v>
      </c>
      <c r="F403" s="133" t="s">
        <v>13</v>
      </c>
      <c r="G403" s="133" t="s">
        <v>13</v>
      </c>
      <c r="H403" s="133" t="s">
        <v>13</v>
      </c>
      <c r="I403" s="133" t="s">
        <v>13</v>
      </c>
      <c r="J403" s="133" t="s">
        <v>13</v>
      </c>
      <c r="K403" s="133" t="s">
        <v>13</v>
      </c>
      <c r="L403" s="133" t="s">
        <v>13</v>
      </c>
      <c r="M403" s="133" t="s">
        <v>13</v>
      </c>
      <c r="N403" s="133" t="s">
        <v>13</v>
      </c>
      <c r="O403" s="133" t="s">
        <v>13</v>
      </c>
      <c r="P403" s="133" t="s">
        <v>13</v>
      </c>
      <c r="Q403" s="133" t="s">
        <v>13</v>
      </c>
      <c r="R403" s="133" t="s">
        <v>13</v>
      </c>
      <c r="S403" s="133" t="s">
        <v>13</v>
      </c>
      <c r="T403" s="133" t="s">
        <v>13</v>
      </c>
      <c r="U403" s="133" t="s">
        <v>13</v>
      </c>
      <c r="V403" s="133" t="s">
        <v>13</v>
      </c>
      <c r="W403" s="133" t="s">
        <v>13</v>
      </c>
      <c r="X403" s="133" t="s">
        <v>13</v>
      </c>
      <c r="Y403" s="133" t="s">
        <v>13</v>
      </c>
      <c r="Z403" s="133" t="s">
        <v>13</v>
      </c>
      <c r="AA403" s="133" t="s">
        <v>13</v>
      </c>
      <c r="AB403" s="133" t="s">
        <v>13</v>
      </c>
      <c r="AC403" s="133" t="s">
        <v>13</v>
      </c>
      <c r="AD403" s="133" t="s">
        <v>13</v>
      </c>
      <c r="AE403" s="133" t="s">
        <v>13</v>
      </c>
      <c r="AF403" s="133" t="s">
        <v>13</v>
      </c>
      <c r="AG403" s="133" t="s">
        <v>13</v>
      </c>
      <c r="AH403" s="133" t="s">
        <v>13</v>
      </c>
      <c r="AI403" s="133" t="s">
        <v>13</v>
      </c>
      <c r="AJ403" s="133" t="s">
        <v>13</v>
      </c>
      <c r="AK403" s="133" t="s">
        <v>13</v>
      </c>
      <c r="AL403" s="133" t="s">
        <v>13</v>
      </c>
      <c r="AM403" s="133" t="s">
        <v>13</v>
      </c>
      <c r="AN403" s="133" t="s">
        <v>13</v>
      </c>
      <c r="AO403" s="133" t="s">
        <v>13</v>
      </c>
      <c r="AP403" s="133" t="s">
        <v>13</v>
      </c>
      <c r="AQ403" s="133" t="s">
        <v>13</v>
      </c>
      <c r="AR403" s="133" t="s">
        <v>13</v>
      </c>
      <c r="AS403" s="133" t="s">
        <v>13</v>
      </c>
      <c r="AT403" s="326" t="s">
        <v>13</v>
      </c>
      <c r="AU403" s="133" t="s">
        <v>13</v>
      </c>
      <c r="AV403" s="133" t="s">
        <v>13</v>
      </c>
      <c r="AW403" s="133" t="s">
        <v>13</v>
      </c>
      <c r="AX403" s="133" t="s">
        <v>13</v>
      </c>
      <c r="AY403" s="133" t="s">
        <v>13</v>
      </c>
      <c r="AZ403" s="327" t="s">
        <v>13</v>
      </c>
      <c r="BA403" s="327" t="s">
        <v>13</v>
      </c>
      <c r="BB403" s="133" t="s">
        <v>13</v>
      </c>
      <c r="BC403" s="326" t="s">
        <v>13</v>
      </c>
      <c r="BD403" s="326" t="s">
        <v>13</v>
      </c>
      <c r="BE403" s="327" t="s">
        <v>13</v>
      </c>
      <c r="BF403" s="133" t="s">
        <v>13</v>
      </c>
      <c r="BG403" s="133" t="s">
        <v>13</v>
      </c>
      <c r="BH403" s="133" t="s">
        <v>13</v>
      </c>
      <c r="BI403" s="133" t="s">
        <v>13</v>
      </c>
      <c r="BJ403" s="328"/>
      <c r="BK403" s="328"/>
      <c r="BL403" s="133"/>
      <c r="BM403" s="133"/>
      <c r="BN403" s="133"/>
      <c r="BO403" s="133"/>
      <c r="BP403" s="133"/>
      <c r="BQ403" s="328"/>
      <c r="BR403" s="133"/>
      <c r="BS403" s="133"/>
      <c r="BT403" s="133"/>
      <c r="BU403" s="133"/>
      <c r="BV403" s="133"/>
      <c r="BW403" s="133"/>
      <c r="BX403" s="133"/>
    </row>
    <row r="404" spans="1:76" x14ac:dyDescent="0.25">
      <c r="A404" s="302">
        <v>303</v>
      </c>
      <c r="C404" s="324" t="s">
        <v>13</v>
      </c>
      <c r="D404" s="324" t="s">
        <v>13</v>
      </c>
      <c r="E404" s="325" t="s">
        <v>13</v>
      </c>
      <c r="F404" s="133" t="s">
        <v>13</v>
      </c>
      <c r="G404" s="133" t="s">
        <v>13</v>
      </c>
      <c r="H404" s="133" t="s">
        <v>13</v>
      </c>
      <c r="I404" s="133" t="s">
        <v>13</v>
      </c>
      <c r="J404" s="133" t="s">
        <v>13</v>
      </c>
      <c r="K404" s="133" t="s">
        <v>13</v>
      </c>
      <c r="L404" s="133" t="s">
        <v>13</v>
      </c>
      <c r="M404" s="133" t="s">
        <v>13</v>
      </c>
      <c r="N404" s="133" t="s">
        <v>13</v>
      </c>
      <c r="O404" s="133" t="s">
        <v>13</v>
      </c>
      <c r="P404" s="133" t="s">
        <v>13</v>
      </c>
      <c r="Q404" s="133" t="s">
        <v>13</v>
      </c>
      <c r="R404" s="133" t="s">
        <v>13</v>
      </c>
      <c r="S404" s="133" t="s">
        <v>13</v>
      </c>
      <c r="T404" s="133" t="s">
        <v>13</v>
      </c>
      <c r="U404" s="133" t="s">
        <v>13</v>
      </c>
      <c r="V404" s="133" t="s">
        <v>13</v>
      </c>
      <c r="W404" s="133" t="s">
        <v>13</v>
      </c>
      <c r="X404" s="133" t="s">
        <v>13</v>
      </c>
      <c r="Y404" s="133" t="s">
        <v>13</v>
      </c>
      <c r="Z404" s="133" t="s">
        <v>13</v>
      </c>
      <c r="AA404" s="133" t="s">
        <v>13</v>
      </c>
      <c r="AB404" s="133" t="s">
        <v>13</v>
      </c>
      <c r="AC404" s="133" t="s">
        <v>13</v>
      </c>
      <c r="AD404" s="133" t="s">
        <v>13</v>
      </c>
      <c r="AE404" s="133" t="s">
        <v>13</v>
      </c>
      <c r="AF404" s="133" t="s">
        <v>13</v>
      </c>
      <c r="AG404" s="133" t="s">
        <v>13</v>
      </c>
      <c r="AH404" s="133" t="s">
        <v>13</v>
      </c>
      <c r="AI404" s="133" t="s">
        <v>13</v>
      </c>
      <c r="AJ404" s="133" t="s">
        <v>13</v>
      </c>
      <c r="AK404" s="133" t="s">
        <v>13</v>
      </c>
      <c r="AL404" s="133" t="s">
        <v>13</v>
      </c>
      <c r="AM404" s="133" t="s">
        <v>13</v>
      </c>
      <c r="AN404" s="133" t="s">
        <v>13</v>
      </c>
      <c r="AO404" s="133" t="s">
        <v>13</v>
      </c>
      <c r="AP404" s="133" t="s">
        <v>13</v>
      </c>
      <c r="AQ404" s="133" t="s">
        <v>13</v>
      </c>
      <c r="AR404" s="133" t="s">
        <v>13</v>
      </c>
      <c r="AS404" s="133" t="s">
        <v>13</v>
      </c>
      <c r="AT404" s="326" t="s">
        <v>13</v>
      </c>
      <c r="AU404" s="133" t="s">
        <v>13</v>
      </c>
      <c r="AV404" s="133" t="s">
        <v>13</v>
      </c>
      <c r="AW404" s="133" t="s">
        <v>13</v>
      </c>
      <c r="AX404" s="133" t="s">
        <v>13</v>
      </c>
      <c r="AY404" s="133" t="s">
        <v>13</v>
      </c>
      <c r="AZ404" s="327" t="s">
        <v>13</v>
      </c>
      <c r="BA404" s="327" t="s">
        <v>13</v>
      </c>
      <c r="BB404" s="133" t="s">
        <v>13</v>
      </c>
      <c r="BC404" s="326" t="s">
        <v>13</v>
      </c>
      <c r="BD404" s="326" t="s">
        <v>13</v>
      </c>
      <c r="BE404" s="327" t="s">
        <v>13</v>
      </c>
      <c r="BF404" s="133" t="s">
        <v>13</v>
      </c>
      <c r="BG404" s="133" t="s">
        <v>13</v>
      </c>
      <c r="BH404" s="133" t="s">
        <v>13</v>
      </c>
      <c r="BI404" s="133" t="s">
        <v>13</v>
      </c>
      <c r="BJ404" s="328"/>
      <c r="BK404" s="328"/>
      <c r="BL404" s="133"/>
      <c r="BM404" s="133"/>
      <c r="BN404" s="133"/>
      <c r="BO404" s="133"/>
      <c r="BP404" s="133"/>
      <c r="BQ404" s="328"/>
      <c r="BR404" s="133"/>
      <c r="BS404" s="133"/>
      <c r="BT404" s="133"/>
      <c r="BU404" s="133"/>
      <c r="BV404" s="133"/>
      <c r="BW404" s="133"/>
      <c r="BX404" s="133"/>
    </row>
    <row r="405" spans="1:76" x14ac:dyDescent="0.25">
      <c r="A405" s="302">
        <v>303</v>
      </c>
      <c r="C405" s="324" t="s">
        <v>13</v>
      </c>
      <c r="D405" s="324" t="s">
        <v>13</v>
      </c>
      <c r="E405" s="325" t="s">
        <v>13</v>
      </c>
      <c r="F405" s="133" t="s">
        <v>13</v>
      </c>
      <c r="G405" s="133" t="s">
        <v>13</v>
      </c>
      <c r="H405" s="133" t="s">
        <v>13</v>
      </c>
      <c r="I405" s="133" t="s">
        <v>13</v>
      </c>
      <c r="J405" s="133" t="s">
        <v>13</v>
      </c>
      <c r="K405" s="133" t="s">
        <v>13</v>
      </c>
      <c r="L405" s="133" t="s">
        <v>13</v>
      </c>
      <c r="M405" s="133" t="s">
        <v>13</v>
      </c>
      <c r="N405" s="133" t="s">
        <v>13</v>
      </c>
      <c r="O405" s="133" t="s">
        <v>13</v>
      </c>
      <c r="P405" s="133" t="s">
        <v>13</v>
      </c>
      <c r="Q405" s="133" t="s">
        <v>13</v>
      </c>
      <c r="R405" s="133" t="s">
        <v>13</v>
      </c>
      <c r="S405" s="133" t="s">
        <v>13</v>
      </c>
      <c r="T405" s="133" t="s">
        <v>13</v>
      </c>
      <c r="U405" s="133" t="s">
        <v>13</v>
      </c>
      <c r="V405" s="133" t="s">
        <v>13</v>
      </c>
      <c r="W405" s="133" t="s">
        <v>13</v>
      </c>
      <c r="X405" s="133" t="s">
        <v>13</v>
      </c>
      <c r="Y405" s="133" t="s">
        <v>13</v>
      </c>
      <c r="Z405" s="133" t="s">
        <v>13</v>
      </c>
      <c r="AA405" s="133" t="s">
        <v>13</v>
      </c>
      <c r="AB405" s="133" t="s">
        <v>13</v>
      </c>
      <c r="AC405" s="133" t="s">
        <v>13</v>
      </c>
      <c r="AD405" s="133" t="s">
        <v>13</v>
      </c>
      <c r="AE405" s="133" t="s">
        <v>13</v>
      </c>
      <c r="AF405" s="133" t="s">
        <v>13</v>
      </c>
      <c r="AG405" s="133" t="s">
        <v>13</v>
      </c>
      <c r="AH405" s="133" t="s">
        <v>13</v>
      </c>
      <c r="AI405" s="133" t="s">
        <v>13</v>
      </c>
      <c r="AJ405" s="133" t="s">
        <v>13</v>
      </c>
      <c r="AK405" s="133" t="s">
        <v>13</v>
      </c>
      <c r="AL405" s="133" t="s">
        <v>13</v>
      </c>
      <c r="AM405" s="133" t="s">
        <v>13</v>
      </c>
      <c r="AN405" s="133" t="s">
        <v>13</v>
      </c>
      <c r="AO405" s="133" t="s">
        <v>13</v>
      </c>
      <c r="AP405" s="133" t="s">
        <v>13</v>
      </c>
      <c r="AQ405" s="133" t="s">
        <v>13</v>
      </c>
      <c r="AR405" s="133" t="s">
        <v>13</v>
      </c>
      <c r="AS405" s="133" t="s">
        <v>13</v>
      </c>
      <c r="AT405" s="326" t="s">
        <v>13</v>
      </c>
      <c r="AU405" s="133" t="s">
        <v>13</v>
      </c>
      <c r="AV405" s="133" t="s">
        <v>13</v>
      </c>
      <c r="AW405" s="133" t="s">
        <v>13</v>
      </c>
      <c r="AX405" s="133" t="s">
        <v>13</v>
      </c>
      <c r="AY405" s="133" t="s">
        <v>13</v>
      </c>
      <c r="AZ405" s="327" t="s">
        <v>13</v>
      </c>
      <c r="BA405" s="327" t="s">
        <v>13</v>
      </c>
      <c r="BB405" s="133" t="s">
        <v>13</v>
      </c>
      <c r="BC405" s="326" t="s">
        <v>13</v>
      </c>
      <c r="BD405" s="326" t="s">
        <v>13</v>
      </c>
      <c r="BE405" s="327" t="s">
        <v>13</v>
      </c>
      <c r="BF405" s="133" t="s">
        <v>13</v>
      </c>
      <c r="BG405" s="133" t="s">
        <v>13</v>
      </c>
      <c r="BH405" s="133" t="s">
        <v>13</v>
      </c>
      <c r="BI405" s="133" t="s">
        <v>13</v>
      </c>
      <c r="BJ405" s="328"/>
      <c r="BK405" s="328"/>
      <c r="BL405" s="133"/>
      <c r="BM405" s="133"/>
      <c r="BN405" s="133"/>
      <c r="BO405" s="133"/>
      <c r="BP405" s="133"/>
      <c r="BQ405" s="328"/>
      <c r="BR405" s="133"/>
      <c r="BS405" s="133"/>
      <c r="BT405" s="133"/>
      <c r="BU405" s="133"/>
      <c r="BV405" s="133"/>
      <c r="BW405" s="133"/>
      <c r="BX405" s="133"/>
    </row>
    <row r="406" spans="1:76" x14ac:dyDescent="0.25">
      <c r="A406" s="302">
        <v>303</v>
      </c>
      <c r="C406" s="324" t="s">
        <v>13</v>
      </c>
      <c r="D406" s="324" t="s">
        <v>13</v>
      </c>
      <c r="E406" s="325" t="s">
        <v>13</v>
      </c>
      <c r="F406" s="133" t="s">
        <v>13</v>
      </c>
      <c r="G406" s="133" t="s">
        <v>13</v>
      </c>
      <c r="H406" s="133" t="s">
        <v>13</v>
      </c>
      <c r="I406" s="133" t="s">
        <v>13</v>
      </c>
      <c r="J406" s="133" t="s">
        <v>13</v>
      </c>
      <c r="K406" s="133" t="s">
        <v>13</v>
      </c>
      <c r="L406" s="133" t="s">
        <v>13</v>
      </c>
      <c r="M406" s="133" t="s">
        <v>13</v>
      </c>
      <c r="N406" s="133" t="s">
        <v>13</v>
      </c>
      <c r="O406" s="133" t="s">
        <v>13</v>
      </c>
      <c r="P406" s="133" t="s">
        <v>13</v>
      </c>
      <c r="Q406" s="133" t="s">
        <v>13</v>
      </c>
      <c r="R406" s="133" t="s">
        <v>13</v>
      </c>
      <c r="S406" s="133" t="s">
        <v>13</v>
      </c>
      <c r="T406" s="133" t="s">
        <v>13</v>
      </c>
      <c r="U406" s="133" t="s">
        <v>13</v>
      </c>
      <c r="V406" s="133" t="s">
        <v>13</v>
      </c>
      <c r="W406" s="133" t="s">
        <v>13</v>
      </c>
      <c r="X406" s="133" t="s">
        <v>13</v>
      </c>
      <c r="Y406" s="133" t="s">
        <v>13</v>
      </c>
      <c r="Z406" s="133" t="s">
        <v>13</v>
      </c>
      <c r="AA406" s="133" t="s">
        <v>13</v>
      </c>
      <c r="AB406" s="133" t="s">
        <v>13</v>
      </c>
      <c r="AC406" s="133" t="s">
        <v>13</v>
      </c>
      <c r="AD406" s="133" t="s">
        <v>13</v>
      </c>
      <c r="AE406" s="133" t="s">
        <v>13</v>
      </c>
      <c r="AF406" s="133" t="s">
        <v>13</v>
      </c>
      <c r="AG406" s="133" t="s">
        <v>13</v>
      </c>
      <c r="AH406" s="133" t="s">
        <v>13</v>
      </c>
      <c r="AI406" s="133" t="s">
        <v>13</v>
      </c>
      <c r="AJ406" s="133" t="s">
        <v>13</v>
      </c>
      <c r="AK406" s="133" t="s">
        <v>13</v>
      </c>
      <c r="AL406" s="133" t="s">
        <v>13</v>
      </c>
      <c r="AM406" s="133" t="s">
        <v>13</v>
      </c>
      <c r="AN406" s="133" t="s">
        <v>13</v>
      </c>
      <c r="AO406" s="133" t="s">
        <v>13</v>
      </c>
      <c r="AP406" s="133" t="s">
        <v>13</v>
      </c>
      <c r="AQ406" s="133" t="s">
        <v>13</v>
      </c>
      <c r="AR406" s="133" t="s">
        <v>13</v>
      </c>
      <c r="AS406" s="133" t="s">
        <v>13</v>
      </c>
      <c r="AT406" s="326" t="s">
        <v>13</v>
      </c>
      <c r="AU406" s="133" t="s">
        <v>13</v>
      </c>
      <c r="AV406" s="133" t="s">
        <v>13</v>
      </c>
      <c r="AW406" s="133" t="s">
        <v>13</v>
      </c>
      <c r="AX406" s="133" t="s">
        <v>13</v>
      </c>
      <c r="AY406" s="133" t="s">
        <v>13</v>
      </c>
      <c r="AZ406" s="327" t="s">
        <v>13</v>
      </c>
      <c r="BA406" s="327" t="s">
        <v>13</v>
      </c>
      <c r="BB406" s="133" t="s">
        <v>13</v>
      </c>
      <c r="BC406" s="326" t="s">
        <v>13</v>
      </c>
      <c r="BD406" s="326" t="s">
        <v>13</v>
      </c>
      <c r="BE406" s="327" t="s">
        <v>13</v>
      </c>
      <c r="BF406" s="133" t="s">
        <v>13</v>
      </c>
      <c r="BG406" s="133" t="s">
        <v>13</v>
      </c>
      <c r="BH406" s="133" t="s">
        <v>13</v>
      </c>
      <c r="BI406" s="133" t="s">
        <v>13</v>
      </c>
      <c r="BJ406" s="328"/>
      <c r="BK406" s="328"/>
      <c r="BL406" s="133"/>
      <c r="BM406" s="133"/>
      <c r="BN406" s="133"/>
      <c r="BO406" s="133"/>
      <c r="BP406" s="133"/>
      <c r="BQ406" s="328"/>
      <c r="BR406" s="133"/>
      <c r="BS406" s="133"/>
      <c r="BT406" s="133"/>
      <c r="BU406" s="133"/>
      <c r="BV406" s="133"/>
      <c r="BW406" s="133"/>
      <c r="BX406" s="133"/>
    </row>
    <row r="407" spans="1:76" x14ac:dyDescent="0.25">
      <c r="A407" s="302">
        <v>303</v>
      </c>
      <c r="C407" s="324" t="s">
        <v>13</v>
      </c>
      <c r="D407" s="324" t="s">
        <v>13</v>
      </c>
      <c r="E407" s="325" t="s">
        <v>13</v>
      </c>
      <c r="F407" s="133" t="s">
        <v>13</v>
      </c>
      <c r="G407" s="133" t="s">
        <v>13</v>
      </c>
      <c r="H407" s="133" t="s">
        <v>13</v>
      </c>
      <c r="I407" s="133" t="s">
        <v>13</v>
      </c>
      <c r="J407" s="133" t="s">
        <v>13</v>
      </c>
      <c r="K407" s="133" t="s">
        <v>13</v>
      </c>
      <c r="L407" s="133" t="s">
        <v>13</v>
      </c>
      <c r="M407" s="133" t="s">
        <v>13</v>
      </c>
      <c r="N407" s="133" t="s">
        <v>13</v>
      </c>
      <c r="O407" s="133" t="s">
        <v>13</v>
      </c>
      <c r="P407" s="133" t="s">
        <v>13</v>
      </c>
      <c r="Q407" s="133" t="s">
        <v>13</v>
      </c>
      <c r="R407" s="133" t="s">
        <v>13</v>
      </c>
      <c r="S407" s="133" t="s">
        <v>13</v>
      </c>
      <c r="T407" s="133" t="s">
        <v>13</v>
      </c>
      <c r="U407" s="133" t="s">
        <v>13</v>
      </c>
      <c r="V407" s="133" t="s">
        <v>13</v>
      </c>
      <c r="W407" s="133" t="s">
        <v>13</v>
      </c>
      <c r="X407" s="133" t="s">
        <v>13</v>
      </c>
      <c r="Y407" s="133" t="s">
        <v>13</v>
      </c>
      <c r="Z407" s="133" t="s">
        <v>13</v>
      </c>
      <c r="AA407" s="133" t="s">
        <v>13</v>
      </c>
      <c r="AB407" s="133" t="s">
        <v>13</v>
      </c>
      <c r="AC407" s="133" t="s">
        <v>13</v>
      </c>
      <c r="AD407" s="133" t="s">
        <v>13</v>
      </c>
      <c r="AE407" s="133" t="s">
        <v>13</v>
      </c>
      <c r="AF407" s="133" t="s">
        <v>13</v>
      </c>
      <c r="AG407" s="133" t="s">
        <v>13</v>
      </c>
      <c r="AH407" s="133" t="s">
        <v>13</v>
      </c>
      <c r="AI407" s="133" t="s">
        <v>13</v>
      </c>
      <c r="AJ407" s="133" t="s">
        <v>13</v>
      </c>
      <c r="AK407" s="133" t="s">
        <v>13</v>
      </c>
      <c r="AL407" s="133" t="s">
        <v>13</v>
      </c>
      <c r="AM407" s="133" t="s">
        <v>13</v>
      </c>
      <c r="AN407" s="133" t="s">
        <v>13</v>
      </c>
      <c r="AO407" s="133" t="s">
        <v>13</v>
      </c>
      <c r="AP407" s="133" t="s">
        <v>13</v>
      </c>
      <c r="AQ407" s="133" t="s">
        <v>13</v>
      </c>
      <c r="AR407" s="133" t="s">
        <v>13</v>
      </c>
      <c r="AS407" s="133" t="s">
        <v>13</v>
      </c>
      <c r="AT407" s="326" t="s">
        <v>13</v>
      </c>
      <c r="AU407" s="133" t="s">
        <v>13</v>
      </c>
      <c r="AV407" s="133" t="s">
        <v>13</v>
      </c>
      <c r="AW407" s="133" t="s">
        <v>13</v>
      </c>
      <c r="AX407" s="133" t="s">
        <v>13</v>
      </c>
      <c r="AY407" s="133" t="s">
        <v>13</v>
      </c>
      <c r="AZ407" s="327" t="s">
        <v>13</v>
      </c>
      <c r="BA407" s="327" t="s">
        <v>13</v>
      </c>
      <c r="BB407" s="133" t="s">
        <v>13</v>
      </c>
      <c r="BC407" s="326" t="s">
        <v>13</v>
      </c>
      <c r="BD407" s="326" t="s">
        <v>13</v>
      </c>
      <c r="BE407" s="327" t="s">
        <v>13</v>
      </c>
      <c r="BF407" s="133" t="s">
        <v>13</v>
      </c>
      <c r="BG407" s="133" t="s">
        <v>13</v>
      </c>
      <c r="BH407" s="133" t="s">
        <v>13</v>
      </c>
      <c r="BI407" s="133" t="s">
        <v>13</v>
      </c>
      <c r="BJ407" s="328"/>
      <c r="BK407" s="328"/>
      <c r="BL407" s="133"/>
      <c r="BM407" s="133"/>
      <c r="BN407" s="133"/>
      <c r="BO407" s="133"/>
      <c r="BP407" s="133"/>
      <c r="BQ407" s="328"/>
      <c r="BR407" s="133"/>
      <c r="BS407" s="133"/>
      <c r="BT407" s="133"/>
      <c r="BU407" s="133"/>
      <c r="BV407" s="133"/>
      <c r="BW407" s="133"/>
      <c r="BX407" s="133"/>
    </row>
    <row r="408" spans="1:76" x14ac:dyDescent="0.25">
      <c r="A408" s="302">
        <v>303</v>
      </c>
      <c r="C408" s="324" t="s">
        <v>13</v>
      </c>
      <c r="D408" s="324" t="s">
        <v>13</v>
      </c>
      <c r="E408" s="325" t="s">
        <v>13</v>
      </c>
      <c r="F408" s="133" t="s">
        <v>13</v>
      </c>
      <c r="G408" s="133" t="s">
        <v>13</v>
      </c>
      <c r="H408" s="133" t="s">
        <v>13</v>
      </c>
      <c r="I408" s="133" t="s">
        <v>13</v>
      </c>
      <c r="J408" s="133" t="s">
        <v>13</v>
      </c>
      <c r="K408" s="133" t="s">
        <v>13</v>
      </c>
      <c r="L408" s="133" t="s">
        <v>13</v>
      </c>
      <c r="M408" s="133" t="s">
        <v>13</v>
      </c>
      <c r="N408" s="133" t="s">
        <v>13</v>
      </c>
      <c r="O408" s="133" t="s">
        <v>13</v>
      </c>
      <c r="P408" s="133" t="s">
        <v>13</v>
      </c>
      <c r="Q408" s="133" t="s">
        <v>13</v>
      </c>
      <c r="R408" s="133" t="s">
        <v>13</v>
      </c>
      <c r="S408" s="133" t="s">
        <v>13</v>
      </c>
      <c r="T408" s="133" t="s">
        <v>13</v>
      </c>
      <c r="U408" s="133" t="s">
        <v>13</v>
      </c>
      <c r="V408" s="133" t="s">
        <v>13</v>
      </c>
      <c r="W408" s="133" t="s">
        <v>13</v>
      </c>
      <c r="X408" s="133" t="s">
        <v>13</v>
      </c>
      <c r="Y408" s="133" t="s">
        <v>13</v>
      </c>
      <c r="Z408" s="133" t="s">
        <v>13</v>
      </c>
      <c r="AA408" s="133" t="s">
        <v>13</v>
      </c>
      <c r="AB408" s="133" t="s">
        <v>13</v>
      </c>
      <c r="AC408" s="133" t="s">
        <v>13</v>
      </c>
      <c r="AD408" s="133" t="s">
        <v>13</v>
      </c>
      <c r="AE408" s="133" t="s">
        <v>13</v>
      </c>
      <c r="AF408" s="133" t="s">
        <v>13</v>
      </c>
      <c r="AG408" s="133" t="s">
        <v>13</v>
      </c>
      <c r="AH408" s="133" t="s">
        <v>13</v>
      </c>
      <c r="AI408" s="133" t="s">
        <v>13</v>
      </c>
      <c r="AJ408" s="133" t="s">
        <v>13</v>
      </c>
      <c r="AK408" s="133" t="s">
        <v>13</v>
      </c>
      <c r="AL408" s="133" t="s">
        <v>13</v>
      </c>
      <c r="AM408" s="133" t="s">
        <v>13</v>
      </c>
      <c r="AN408" s="133" t="s">
        <v>13</v>
      </c>
      <c r="AO408" s="133" t="s">
        <v>13</v>
      </c>
      <c r="AP408" s="133" t="s">
        <v>13</v>
      </c>
      <c r="AQ408" s="133" t="s">
        <v>13</v>
      </c>
      <c r="AR408" s="133" t="s">
        <v>13</v>
      </c>
      <c r="AS408" s="133" t="s">
        <v>13</v>
      </c>
      <c r="AT408" s="326" t="s">
        <v>13</v>
      </c>
      <c r="AU408" s="133" t="s">
        <v>13</v>
      </c>
      <c r="AV408" s="133" t="s">
        <v>13</v>
      </c>
      <c r="AW408" s="133" t="s">
        <v>13</v>
      </c>
      <c r="AX408" s="133" t="s">
        <v>13</v>
      </c>
      <c r="AY408" s="133" t="s">
        <v>13</v>
      </c>
      <c r="AZ408" s="327" t="s">
        <v>13</v>
      </c>
      <c r="BA408" s="327" t="s">
        <v>13</v>
      </c>
      <c r="BB408" s="133" t="s">
        <v>13</v>
      </c>
      <c r="BC408" s="326" t="s">
        <v>13</v>
      </c>
      <c r="BD408" s="326" t="s">
        <v>13</v>
      </c>
      <c r="BE408" s="327" t="s">
        <v>13</v>
      </c>
      <c r="BF408" s="133" t="s">
        <v>13</v>
      </c>
      <c r="BG408" s="133" t="s">
        <v>13</v>
      </c>
      <c r="BH408" s="133" t="s">
        <v>13</v>
      </c>
      <c r="BI408" s="133" t="s">
        <v>13</v>
      </c>
      <c r="BJ408" s="328"/>
      <c r="BK408" s="328"/>
      <c r="BL408" s="133"/>
      <c r="BM408" s="133"/>
      <c r="BN408" s="133"/>
      <c r="BO408" s="133"/>
      <c r="BP408" s="133"/>
      <c r="BQ408" s="328"/>
      <c r="BR408" s="133"/>
      <c r="BS408" s="133"/>
      <c r="BT408" s="133"/>
      <c r="BU408" s="133"/>
      <c r="BV408" s="133"/>
      <c r="BW408" s="133"/>
      <c r="BX408" s="133"/>
    </row>
    <row r="409" spans="1:76" x14ac:dyDescent="0.25">
      <c r="A409" s="302">
        <v>303</v>
      </c>
      <c r="C409" s="324" t="s">
        <v>13</v>
      </c>
      <c r="D409" s="324" t="s">
        <v>13</v>
      </c>
      <c r="E409" s="325" t="s">
        <v>13</v>
      </c>
      <c r="F409" s="133" t="s">
        <v>13</v>
      </c>
      <c r="G409" s="133" t="s">
        <v>13</v>
      </c>
      <c r="H409" s="133" t="s">
        <v>13</v>
      </c>
      <c r="I409" s="133" t="s">
        <v>13</v>
      </c>
      <c r="J409" s="133" t="s">
        <v>13</v>
      </c>
      <c r="K409" s="133" t="s">
        <v>13</v>
      </c>
      <c r="L409" s="133" t="s">
        <v>13</v>
      </c>
      <c r="M409" s="133" t="s">
        <v>13</v>
      </c>
      <c r="N409" s="133" t="s">
        <v>13</v>
      </c>
      <c r="O409" s="133" t="s">
        <v>13</v>
      </c>
      <c r="P409" s="133" t="s">
        <v>13</v>
      </c>
      <c r="Q409" s="133" t="s">
        <v>13</v>
      </c>
      <c r="R409" s="133" t="s">
        <v>13</v>
      </c>
      <c r="S409" s="133" t="s">
        <v>13</v>
      </c>
      <c r="T409" s="133" t="s">
        <v>13</v>
      </c>
      <c r="U409" s="133" t="s">
        <v>13</v>
      </c>
      <c r="V409" s="133" t="s">
        <v>13</v>
      </c>
      <c r="W409" s="133" t="s">
        <v>13</v>
      </c>
      <c r="X409" s="133" t="s">
        <v>13</v>
      </c>
      <c r="Y409" s="133" t="s">
        <v>13</v>
      </c>
      <c r="Z409" s="133" t="s">
        <v>13</v>
      </c>
      <c r="AA409" s="133" t="s">
        <v>13</v>
      </c>
      <c r="AB409" s="133" t="s">
        <v>13</v>
      </c>
      <c r="AC409" s="133" t="s">
        <v>13</v>
      </c>
      <c r="AD409" s="133" t="s">
        <v>13</v>
      </c>
      <c r="AE409" s="133" t="s">
        <v>13</v>
      </c>
      <c r="AF409" s="133" t="s">
        <v>13</v>
      </c>
      <c r="AG409" s="133" t="s">
        <v>13</v>
      </c>
      <c r="AH409" s="133" t="s">
        <v>13</v>
      </c>
      <c r="AI409" s="133" t="s">
        <v>13</v>
      </c>
      <c r="AJ409" s="133" t="s">
        <v>13</v>
      </c>
      <c r="AK409" s="133" t="s">
        <v>13</v>
      </c>
      <c r="AL409" s="133" t="s">
        <v>13</v>
      </c>
      <c r="AM409" s="133" t="s">
        <v>13</v>
      </c>
      <c r="AN409" s="133" t="s">
        <v>13</v>
      </c>
      <c r="AO409" s="133" t="s">
        <v>13</v>
      </c>
      <c r="AP409" s="133" t="s">
        <v>13</v>
      </c>
      <c r="AQ409" s="133" t="s">
        <v>13</v>
      </c>
      <c r="AR409" s="133" t="s">
        <v>13</v>
      </c>
      <c r="AS409" s="133" t="s">
        <v>13</v>
      </c>
      <c r="AT409" s="326" t="s">
        <v>13</v>
      </c>
      <c r="AU409" s="133" t="s">
        <v>13</v>
      </c>
      <c r="AV409" s="133" t="s">
        <v>13</v>
      </c>
      <c r="AW409" s="133" t="s">
        <v>13</v>
      </c>
      <c r="AX409" s="133" t="s">
        <v>13</v>
      </c>
      <c r="AY409" s="133" t="s">
        <v>13</v>
      </c>
      <c r="AZ409" s="327" t="s">
        <v>13</v>
      </c>
      <c r="BA409" s="327" t="s">
        <v>13</v>
      </c>
      <c r="BB409" s="133" t="s">
        <v>13</v>
      </c>
      <c r="BC409" s="326" t="s">
        <v>13</v>
      </c>
      <c r="BD409" s="326" t="s">
        <v>13</v>
      </c>
      <c r="BE409" s="327" t="s">
        <v>13</v>
      </c>
      <c r="BF409" s="133" t="s">
        <v>13</v>
      </c>
      <c r="BG409" s="133" t="s">
        <v>13</v>
      </c>
      <c r="BH409" s="133" t="s">
        <v>13</v>
      </c>
      <c r="BI409" s="133" t="s">
        <v>13</v>
      </c>
      <c r="BJ409" s="328"/>
      <c r="BK409" s="328"/>
      <c r="BL409" s="133"/>
      <c r="BM409" s="133"/>
      <c r="BN409" s="133"/>
      <c r="BO409" s="133"/>
      <c r="BP409" s="133"/>
      <c r="BQ409" s="328"/>
      <c r="BR409" s="133"/>
      <c r="BS409" s="133"/>
      <c r="BT409" s="133"/>
      <c r="BU409" s="133"/>
      <c r="BV409" s="133"/>
      <c r="BW409" s="133"/>
      <c r="BX409" s="133"/>
    </row>
    <row r="410" spans="1:76" x14ac:dyDescent="0.25">
      <c r="A410" s="302">
        <v>303</v>
      </c>
      <c r="C410" s="324" t="s">
        <v>13</v>
      </c>
      <c r="D410" s="324" t="s">
        <v>13</v>
      </c>
      <c r="E410" s="325" t="s">
        <v>13</v>
      </c>
      <c r="F410" s="133" t="s">
        <v>13</v>
      </c>
      <c r="G410" s="133" t="s">
        <v>13</v>
      </c>
      <c r="H410" s="133" t="s">
        <v>13</v>
      </c>
      <c r="I410" s="133" t="s">
        <v>13</v>
      </c>
      <c r="J410" s="133" t="s">
        <v>13</v>
      </c>
      <c r="K410" s="133" t="s">
        <v>13</v>
      </c>
      <c r="L410" s="133" t="s">
        <v>13</v>
      </c>
      <c r="M410" s="133" t="s">
        <v>13</v>
      </c>
      <c r="N410" s="133" t="s">
        <v>13</v>
      </c>
      <c r="O410" s="133" t="s">
        <v>13</v>
      </c>
      <c r="P410" s="133" t="s">
        <v>13</v>
      </c>
      <c r="Q410" s="133" t="s">
        <v>13</v>
      </c>
      <c r="R410" s="133" t="s">
        <v>13</v>
      </c>
      <c r="S410" s="133" t="s">
        <v>13</v>
      </c>
      <c r="T410" s="133" t="s">
        <v>13</v>
      </c>
      <c r="U410" s="133" t="s">
        <v>13</v>
      </c>
      <c r="V410" s="133" t="s">
        <v>13</v>
      </c>
      <c r="W410" s="133" t="s">
        <v>13</v>
      </c>
      <c r="X410" s="133" t="s">
        <v>13</v>
      </c>
      <c r="Y410" s="133" t="s">
        <v>13</v>
      </c>
      <c r="Z410" s="133" t="s">
        <v>13</v>
      </c>
      <c r="AA410" s="133" t="s">
        <v>13</v>
      </c>
      <c r="AB410" s="133" t="s">
        <v>13</v>
      </c>
      <c r="AC410" s="133" t="s">
        <v>13</v>
      </c>
      <c r="AD410" s="133" t="s">
        <v>13</v>
      </c>
      <c r="AE410" s="133" t="s">
        <v>13</v>
      </c>
      <c r="AF410" s="133" t="s">
        <v>13</v>
      </c>
      <c r="AG410" s="133" t="s">
        <v>13</v>
      </c>
      <c r="AH410" s="133" t="s">
        <v>13</v>
      </c>
      <c r="AI410" s="133" t="s">
        <v>13</v>
      </c>
      <c r="AJ410" s="133" t="s">
        <v>13</v>
      </c>
      <c r="AK410" s="133" t="s">
        <v>13</v>
      </c>
      <c r="AL410" s="133" t="s">
        <v>13</v>
      </c>
      <c r="AM410" s="133" t="s">
        <v>13</v>
      </c>
      <c r="AN410" s="133" t="s">
        <v>13</v>
      </c>
      <c r="AO410" s="133" t="s">
        <v>13</v>
      </c>
      <c r="AP410" s="133" t="s">
        <v>13</v>
      </c>
      <c r="AQ410" s="133" t="s">
        <v>13</v>
      </c>
      <c r="AR410" s="133" t="s">
        <v>13</v>
      </c>
      <c r="AS410" s="133" t="s">
        <v>13</v>
      </c>
      <c r="AT410" s="326" t="s">
        <v>13</v>
      </c>
      <c r="AU410" s="133" t="s">
        <v>13</v>
      </c>
      <c r="AV410" s="133" t="s">
        <v>13</v>
      </c>
      <c r="AW410" s="133" t="s">
        <v>13</v>
      </c>
      <c r="AX410" s="133" t="s">
        <v>13</v>
      </c>
      <c r="AY410" s="133" t="s">
        <v>13</v>
      </c>
      <c r="AZ410" s="327" t="s">
        <v>13</v>
      </c>
      <c r="BA410" s="327" t="s">
        <v>13</v>
      </c>
      <c r="BB410" s="133" t="s">
        <v>13</v>
      </c>
      <c r="BC410" s="326" t="s">
        <v>13</v>
      </c>
      <c r="BD410" s="326" t="s">
        <v>13</v>
      </c>
      <c r="BE410" s="327" t="s">
        <v>13</v>
      </c>
      <c r="BF410" s="133" t="s">
        <v>13</v>
      </c>
      <c r="BG410" s="133" t="s">
        <v>13</v>
      </c>
      <c r="BH410" s="133" t="s">
        <v>13</v>
      </c>
      <c r="BI410" s="133" t="s">
        <v>13</v>
      </c>
      <c r="BJ410" s="328"/>
      <c r="BK410" s="328"/>
      <c r="BL410" s="133"/>
      <c r="BM410" s="133"/>
      <c r="BN410" s="133"/>
      <c r="BO410" s="133"/>
      <c r="BP410" s="133"/>
      <c r="BQ410" s="328"/>
      <c r="BR410" s="133"/>
      <c r="BS410" s="133"/>
      <c r="BT410" s="133"/>
      <c r="BU410" s="133"/>
      <c r="BV410" s="133"/>
      <c r="BW410" s="133"/>
      <c r="BX410" s="133"/>
    </row>
    <row r="411" spans="1:76" x14ac:dyDescent="0.25">
      <c r="A411" s="302">
        <v>303</v>
      </c>
      <c r="C411" s="324" t="s">
        <v>13</v>
      </c>
      <c r="D411" s="324" t="s">
        <v>13</v>
      </c>
      <c r="E411" s="325" t="s">
        <v>13</v>
      </c>
      <c r="F411" s="133" t="s">
        <v>13</v>
      </c>
      <c r="G411" s="133" t="s">
        <v>13</v>
      </c>
      <c r="H411" s="133" t="s">
        <v>13</v>
      </c>
      <c r="I411" s="133" t="s">
        <v>13</v>
      </c>
      <c r="J411" s="133" t="s">
        <v>13</v>
      </c>
      <c r="K411" s="133" t="s">
        <v>13</v>
      </c>
      <c r="L411" s="133" t="s">
        <v>13</v>
      </c>
      <c r="M411" s="133" t="s">
        <v>13</v>
      </c>
      <c r="N411" s="133" t="s">
        <v>13</v>
      </c>
      <c r="O411" s="133" t="s">
        <v>13</v>
      </c>
      <c r="P411" s="133" t="s">
        <v>13</v>
      </c>
      <c r="Q411" s="133" t="s">
        <v>13</v>
      </c>
      <c r="R411" s="133" t="s">
        <v>13</v>
      </c>
      <c r="S411" s="133" t="s">
        <v>13</v>
      </c>
      <c r="T411" s="133" t="s">
        <v>13</v>
      </c>
      <c r="U411" s="133" t="s">
        <v>13</v>
      </c>
      <c r="V411" s="133" t="s">
        <v>13</v>
      </c>
      <c r="W411" s="133" t="s">
        <v>13</v>
      </c>
      <c r="X411" s="133" t="s">
        <v>13</v>
      </c>
      <c r="Y411" s="133" t="s">
        <v>13</v>
      </c>
      <c r="Z411" s="133" t="s">
        <v>13</v>
      </c>
      <c r="AA411" s="133" t="s">
        <v>13</v>
      </c>
      <c r="AB411" s="133" t="s">
        <v>13</v>
      </c>
      <c r="AC411" s="133" t="s">
        <v>13</v>
      </c>
      <c r="AD411" s="133" t="s">
        <v>13</v>
      </c>
      <c r="AE411" s="133" t="s">
        <v>13</v>
      </c>
      <c r="AF411" s="133" t="s">
        <v>13</v>
      </c>
      <c r="AG411" s="133" t="s">
        <v>13</v>
      </c>
      <c r="AH411" s="133" t="s">
        <v>13</v>
      </c>
      <c r="AI411" s="133" t="s">
        <v>13</v>
      </c>
      <c r="AJ411" s="133" t="s">
        <v>13</v>
      </c>
      <c r="AK411" s="133" t="s">
        <v>13</v>
      </c>
      <c r="AL411" s="133" t="s">
        <v>13</v>
      </c>
      <c r="AM411" s="133" t="s">
        <v>13</v>
      </c>
      <c r="AN411" s="133" t="s">
        <v>13</v>
      </c>
      <c r="AO411" s="133" t="s">
        <v>13</v>
      </c>
      <c r="AP411" s="133" t="s">
        <v>13</v>
      </c>
      <c r="AQ411" s="133" t="s">
        <v>13</v>
      </c>
      <c r="AR411" s="133" t="s">
        <v>13</v>
      </c>
      <c r="AS411" s="133" t="s">
        <v>13</v>
      </c>
      <c r="AT411" s="326" t="s">
        <v>13</v>
      </c>
      <c r="AU411" s="133" t="s">
        <v>13</v>
      </c>
      <c r="AV411" s="133" t="s">
        <v>13</v>
      </c>
      <c r="AW411" s="133" t="s">
        <v>13</v>
      </c>
      <c r="AX411" s="133" t="s">
        <v>13</v>
      </c>
      <c r="AY411" s="133" t="s">
        <v>13</v>
      </c>
      <c r="AZ411" s="327" t="s">
        <v>13</v>
      </c>
      <c r="BA411" s="327" t="s">
        <v>13</v>
      </c>
      <c r="BB411" s="133" t="s">
        <v>13</v>
      </c>
      <c r="BC411" s="326" t="s">
        <v>13</v>
      </c>
      <c r="BD411" s="326" t="s">
        <v>13</v>
      </c>
      <c r="BE411" s="327" t="s">
        <v>13</v>
      </c>
      <c r="BF411" s="133" t="s">
        <v>13</v>
      </c>
      <c r="BG411" s="133" t="s">
        <v>13</v>
      </c>
      <c r="BH411" s="133" t="s">
        <v>13</v>
      </c>
      <c r="BI411" s="133" t="s">
        <v>13</v>
      </c>
      <c r="BJ411" s="328"/>
      <c r="BK411" s="328"/>
      <c r="BL411" s="133"/>
      <c r="BM411" s="133"/>
      <c r="BN411" s="133"/>
      <c r="BO411" s="133"/>
      <c r="BP411" s="133"/>
      <c r="BQ411" s="328"/>
      <c r="BR411" s="133"/>
      <c r="BS411" s="133"/>
      <c r="BT411" s="133"/>
      <c r="BU411" s="133"/>
      <c r="BV411" s="133"/>
      <c r="BW411" s="133"/>
      <c r="BX411" s="133"/>
    </row>
    <row r="412" spans="1:76" x14ac:dyDescent="0.25">
      <c r="A412" s="302">
        <v>303</v>
      </c>
      <c r="C412" s="324" t="s">
        <v>13</v>
      </c>
      <c r="D412" s="324" t="s">
        <v>13</v>
      </c>
      <c r="E412" s="325" t="s">
        <v>13</v>
      </c>
      <c r="F412" s="133" t="s">
        <v>13</v>
      </c>
      <c r="G412" s="133" t="s">
        <v>13</v>
      </c>
      <c r="H412" s="133" t="s">
        <v>13</v>
      </c>
      <c r="I412" s="133" t="s">
        <v>13</v>
      </c>
      <c r="J412" s="133" t="s">
        <v>13</v>
      </c>
      <c r="K412" s="133" t="s">
        <v>13</v>
      </c>
      <c r="L412" s="133" t="s">
        <v>13</v>
      </c>
      <c r="M412" s="133" t="s">
        <v>13</v>
      </c>
      <c r="N412" s="133" t="s">
        <v>13</v>
      </c>
      <c r="O412" s="133" t="s">
        <v>13</v>
      </c>
      <c r="P412" s="133" t="s">
        <v>13</v>
      </c>
      <c r="Q412" s="133" t="s">
        <v>13</v>
      </c>
      <c r="R412" s="133" t="s">
        <v>13</v>
      </c>
      <c r="S412" s="133" t="s">
        <v>13</v>
      </c>
      <c r="T412" s="133" t="s">
        <v>13</v>
      </c>
      <c r="U412" s="133" t="s">
        <v>13</v>
      </c>
      <c r="V412" s="133" t="s">
        <v>13</v>
      </c>
      <c r="W412" s="133" t="s">
        <v>13</v>
      </c>
      <c r="X412" s="133" t="s">
        <v>13</v>
      </c>
      <c r="Y412" s="133" t="s">
        <v>13</v>
      </c>
      <c r="Z412" s="133" t="s">
        <v>13</v>
      </c>
      <c r="AA412" s="133" t="s">
        <v>13</v>
      </c>
      <c r="AB412" s="133" t="s">
        <v>13</v>
      </c>
      <c r="AC412" s="133" t="s">
        <v>13</v>
      </c>
      <c r="AD412" s="133" t="s">
        <v>13</v>
      </c>
      <c r="AE412" s="133" t="s">
        <v>13</v>
      </c>
      <c r="AF412" s="133" t="s">
        <v>13</v>
      </c>
      <c r="AG412" s="133" t="s">
        <v>13</v>
      </c>
      <c r="AH412" s="133" t="s">
        <v>13</v>
      </c>
      <c r="AI412" s="133" t="s">
        <v>13</v>
      </c>
      <c r="AJ412" s="133" t="s">
        <v>13</v>
      </c>
      <c r="AK412" s="133" t="s">
        <v>13</v>
      </c>
      <c r="AL412" s="133" t="s">
        <v>13</v>
      </c>
      <c r="AM412" s="133" t="s">
        <v>13</v>
      </c>
      <c r="AN412" s="133" t="s">
        <v>13</v>
      </c>
      <c r="AO412" s="133" t="s">
        <v>13</v>
      </c>
      <c r="AP412" s="133" t="s">
        <v>13</v>
      </c>
      <c r="AQ412" s="133" t="s">
        <v>13</v>
      </c>
      <c r="AR412" s="133" t="s">
        <v>13</v>
      </c>
      <c r="AS412" s="133" t="s">
        <v>13</v>
      </c>
      <c r="AT412" s="326" t="s">
        <v>13</v>
      </c>
      <c r="AU412" s="133" t="s">
        <v>13</v>
      </c>
      <c r="AV412" s="133" t="s">
        <v>13</v>
      </c>
      <c r="AW412" s="133" t="s">
        <v>13</v>
      </c>
      <c r="AX412" s="133" t="s">
        <v>13</v>
      </c>
      <c r="AY412" s="133" t="s">
        <v>13</v>
      </c>
      <c r="AZ412" s="327" t="s">
        <v>13</v>
      </c>
      <c r="BA412" s="327" t="s">
        <v>13</v>
      </c>
      <c r="BB412" s="133" t="s">
        <v>13</v>
      </c>
      <c r="BC412" s="326" t="s">
        <v>13</v>
      </c>
      <c r="BD412" s="326" t="s">
        <v>13</v>
      </c>
      <c r="BE412" s="327" t="s">
        <v>13</v>
      </c>
      <c r="BF412" s="133" t="s">
        <v>13</v>
      </c>
      <c r="BG412" s="133" t="s">
        <v>13</v>
      </c>
      <c r="BH412" s="133" t="s">
        <v>13</v>
      </c>
      <c r="BI412" s="133" t="s">
        <v>13</v>
      </c>
      <c r="BJ412" s="328"/>
      <c r="BK412" s="328"/>
      <c r="BL412" s="133"/>
      <c r="BM412" s="133"/>
      <c r="BN412" s="133"/>
      <c r="BO412" s="133"/>
      <c r="BP412" s="133"/>
      <c r="BQ412" s="328"/>
      <c r="BR412" s="133"/>
      <c r="BS412" s="133"/>
      <c r="BT412" s="133"/>
      <c r="BU412" s="133"/>
      <c r="BV412" s="133"/>
      <c r="BW412" s="133"/>
      <c r="BX412" s="133"/>
    </row>
    <row r="413" spans="1:76" x14ac:dyDescent="0.25">
      <c r="A413" s="302">
        <v>303</v>
      </c>
      <c r="C413" s="324" t="s">
        <v>13</v>
      </c>
      <c r="D413" s="324" t="s">
        <v>13</v>
      </c>
      <c r="E413" s="325" t="s">
        <v>13</v>
      </c>
      <c r="F413" s="133" t="s">
        <v>13</v>
      </c>
      <c r="G413" s="133" t="s">
        <v>13</v>
      </c>
      <c r="H413" s="133" t="s">
        <v>13</v>
      </c>
      <c r="I413" s="133" t="s">
        <v>13</v>
      </c>
      <c r="J413" s="133" t="s">
        <v>13</v>
      </c>
      <c r="K413" s="133" t="s">
        <v>13</v>
      </c>
      <c r="L413" s="133" t="s">
        <v>13</v>
      </c>
      <c r="M413" s="133" t="s">
        <v>13</v>
      </c>
      <c r="N413" s="133" t="s">
        <v>13</v>
      </c>
      <c r="O413" s="133" t="s">
        <v>13</v>
      </c>
      <c r="P413" s="133" t="s">
        <v>13</v>
      </c>
      <c r="Q413" s="133" t="s">
        <v>13</v>
      </c>
      <c r="R413" s="133" t="s">
        <v>13</v>
      </c>
      <c r="S413" s="133" t="s">
        <v>13</v>
      </c>
      <c r="T413" s="133" t="s">
        <v>13</v>
      </c>
      <c r="U413" s="133" t="s">
        <v>13</v>
      </c>
      <c r="V413" s="133" t="s">
        <v>13</v>
      </c>
      <c r="W413" s="133" t="s">
        <v>13</v>
      </c>
      <c r="X413" s="133" t="s">
        <v>13</v>
      </c>
      <c r="Y413" s="133" t="s">
        <v>13</v>
      </c>
      <c r="Z413" s="133" t="s">
        <v>13</v>
      </c>
      <c r="AA413" s="133" t="s">
        <v>13</v>
      </c>
      <c r="AB413" s="133" t="s">
        <v>13</v>
      </c>
      <c r="AC413" s="133" t="s">
        <v>13</v>
      </c>
      <c r="AD413" s="133" t="s">
        <v>13</v>
      </c>
      <c r="AE413" s="133" t="s">
        <v>13</v>
      </c>
      <c r="AF413" s="133" t="s">
        <v>13</v>
      </c>
      <c r="AG413" s="133" t="s">
        <v>13</v>
      </c>
      <c r="AH413" s="133" t="s">
        <v>13</v>
      </c>
      <c r="AI413" s="133" t="s">
        <v>13</v>
      </c>
      <c r="AJ413" s="133" t="s">
        <v>13</v>
      </c>
      <c r="AK413" s="133" t="s">
        <v>13</v>
      </c>
      <c r="AL413" s="133" t="s">
        <v>13</v>
      </c>
      <c r="AM413" s="133" t="s">
        <v>13</v>
      </c>
      <c r="AN413" s="133" t="s">
        <v>13</v>
      </c>
      <c r="AO413" s="133" t="s">
        <v>13</v>
      </c>
      <c r="AP413" s="133" t="s">
        <v>13</v>
      </c>
      <c r="AQ413" s="133" t="s">
        <v>13</v>
      </c>
      <c r="AR413" s="133" t="s">
        <v>13</v>
      </c>
      <c r="AS413" s="133" t="s">
        <v>13</v>
      </c>
      <c r="AT413" s="326" t="s">
        <v>13</v>
      </c>
      <c r="AU413" s="133" t="s">
        <v>13</v>
      </c>
      <c r="AV413" s="133" t="s">
        <v>13</v>
      </c>
      <c r="AW413" s="133" t="s">
        <v>13</v>
      </c>
      <c r="AX413" s="133" t="s">
        <v>13</v>
      </c>
      <c r="AY413" s="133" t="s">
        <v>13</v>
      </c>
      <c r="AZ413" s="327" t="s">
        <v>13</v>
      </c>
      <c r="BA413" s="327" t="s">
        <v>13</v>
      </c>
      <c r="BB413" s="133" t="s">
        <v>13</v>
      </c>
      <c r="BC413" s="326" t="s">
        <v>13</v>
      </c>
      <c r="BD413" s="326" t="s">
        <v>13</v>
      </c>
      <c r="BE413" s="327" t="s">
        <v>13</v>
      </c>
      <c r="BF413" s="133" t="s">
        <v>13</v>
      </c>
      <c r="BG413" s="133" t="s">
        <v>13</v>
      </c>
      <c r="BH413" s="133" t="s">
        <v>13</v>
      </c>
      <c r="BI413" s="133" t="s">
        <v>13</v>
      </c>
      <c r="BJ413" s="328"/>
      <c r="BK413" s="328"/>
      <c r="BL413" s="133"/>
      <c r="BM413" s="133"/>
      <c r="BN413" s="133"/>
      <c r="BO413" s="133"/>
      <c r="BP413" s="133"/>
      <c r="BQ413" s="328"/>
      <c r="BR413" s="133"/>
      <c r="BS413" s="133"/>
      <c r="BT413" s="133"/>
      <c r="BU413" s="133"/>
      <c r="BV413" s="133"/>
      <c r="BW413" s="133"/>
      <c r="BX413" s="133"/>
    </row>
    <row r="414" spans="1:76" x14ac:dyDescent="0.25">
      <c r="A414" s="302">
        <v>303</v>
      </c>
      <c r="C414" s="324" t="s">
        <v>13</v>
      </c>
      <c r="D414" s="324" t="s">
        <v>13</v>
      </c>
      <c r="E414" s="325" t="s">
        <v>13</v>
      </c>
      <c r="F414" s="133" t="s">
        <v>13</v>
      </c>
      <c r="G414" s="133" t="s">
        <v>13</v>
      </c>
      <c r="H414" s="133" t="s">
        <v>13</v>
      </c>
      <c r="I414" s="133" t="s">
        <v>13</v>
      </c>
      <c r="J414" s="133" t="s">
        <v>13</v>
      </c>
      <c r="K414" s="133" t="s">
        <v>13</v>
      </c>
      <c r="L414" s="133" t="s">
        <v>13</v>
      </c>
      <c r="M414" s="133" t="s">
        <v>13</v>
      </c>
      <c r="N414" s="133" t="s">
        <v>13</v>
      </c>
      <c r="O414" s="133" t="s">
        <v>13</v>
      </c>
      <c r="P414" s="133" t="s">
        <v>13</v>
      </c>
      <c r="Q414" s="133" t="s">
        <v>13</v>
      </c>
      <c r="R414" s="133" t="s">
        <v>13</v>
      </c>
      <c r="S414" s="133" t="s">
        <v>13</v>
      </c>
      <c r="T414" s="133" t="s">
        <v>13</v>
      </c>
      <c r="U414" s="133" t="s">
        <v>13</v>
      </c>
      <c r="V414" s="133" t="s">
        <v>13</v>
      </c>
      <c r="W414" s="133" t="s">
        <v>13</v>
      </c>
      <c r="X414" s="133" t="s">
        <v>13</v>
      </c>
      <c r="Y414" s="133" t="s">
        <v>13</v>
      </c>
      <c r="Z414" s="133" t="s">
        <v>13</v>
      </c>
      <c r="AA414" s="133" t="s">
        <v>13</v>
      </c>
      <c r="AB414" s="133" t="s">
        <v>13</v>
      </c>
      <c r="AC414" s="133" t="s">
        <v>13</v>
      </c>
      <c r="AD414" s="133" t="s">
        <v>13</v>
      </c>
      <c r="AE414" s="133" t="s">
        <v>13</v>
      </c>
      <c r="AF414" s="133" t="s">
        <v>13</v>
      </c>
      <c r="AG414" s="133" t="s">
        <v>13</v>
      </c>
      <c r="AH414" s="133" t="s">
        <v>13</v>
      </c>
      <c r="AI414" s="133" t="s">
        <v>13</v>
      </c>
      <c r="AJ414" s="133" t="s">
        <v>13</v>
      </c>
      <c r="AK414" s="133" t="s">
        <v>13</v>
      </c>
      <c r="AL414" s="133" t="s">
        <v>13</v>
      </c>
      <c r="AM414" s="133" t="s">
        <v>13</v>
      </c>
      <c r="AN414" s="133" t="s">
        <v>13</v>
      </c>
      <c r="AO414" s="133" t="s">
        <v>13</v>
      </c>
      <c r="AP414" s="133" t="s">
        <v>13</v>
      </c>
      <c r="AQ414" s="133" t="s">
        <v>13</v>
      </c>
      <c r="AR414" s="133" t="s">
        <v>13</v>
      </c>
      <c r="AS414" s="133" t="s">
        <v>13</v>
      </c>
      <c r="AT414" s="326" t="s">
        <v>13</v>
      </c>
      <c r="AU414" s="133" t="s">
        <v>13</v>
      </c>
      <c r="AV414" s="133" t="s">
        <v>13</v>
      </c>
      <c r="AW414" s="133" t="s">
        <v>13</v>
      </c>
      <c r="AX414" s="133" t="s">
        <v>13</v>
      </c>
      <c r="AY414" s="133" t="s">
        <v>13</v>
      </c>
      <c r="AZ414" s="327" t="s">
        <v>13</v>
      </c>
      <c r="BA414" s="327" t="s">
        <v>13</v>
      </c>
      <c r="BB414" s="133" t="s">
        <v>13</v>
      </c>
      <c r="BC414" s="326" t="s">
        <v>13</v>
      </c>
      <c r="BD414" s="326" t="s">
        <v>13</v>
      </c>
      <c r="BE414" s="327" t="s">
        <v>13</v>
      </c>
      <c r="BF414" s="133" t="s">
        <v>13</v>
      </c>
      <c r="BG414" s="133" t="s">
        <v>13</v>
      </c>
      <c r="BH414" s="133" t="s">
        <v>13</v>
      </c>
      <c r="BI414" s="133" t="s">
        <v>13</v>
      </c>
      <c r="BJ414" s="328"/>
      <c r="BK414" s="328"/>
      <c r="BL414" s="133"/>
      <c r="BM414" s="133"/>
      <c r="BN414" s="133"/>
      <c r="BO414" s="133"/>
      <c r="BP414" s="133"/>
      <c r="BQ414" s="328"/>
      <c r="BR414" s="133"/>
      <c r="BS414" s="133"/>
      <c r="BT414" s="133"/>
      <c r="BU414" s="133"/>
      <c r="BV414" s="133"/>
      <c r="BW414" s="133"/>
      <c r="BX414" s="133"/>
    </row>
    <row r="415" spans="1:76" x14ac:dyDescent="0.25">
      <c r="A415" s="302">
        <v>303</v>
      </c>
      <c r="C415" s="324" t="s">
        <v>13</v>
      </c>
      <c r="D415" s="324" t="s">
        <v>13</v>
      </c>
      <c r="E415" s="325" t="s">
        <v>13</v>
      </c>
      <c r="F415" s="133" t="s">
        <v>13</v>
      </c>
      <c r="G415" s="133" t="s">
        <v>13</v>
      </c>
      <c r="H415" s="133" t="s">
        <v>13</v>
      </c>
      <c r="I415" s="133" t="s">
        <v>13</v>
      </c>
      <c r="J415" s="133" t="s">
        <v>13</v>
      </c>
      <c r="K415" s="133" t="s">
        <v>13</v>
      </c>
      <c r="L415" s="133" t="s">
        <v>13</v>
      </c>
      <c r="M415" s="133" t="s">
        <v>13</v>
      </c>
      <c r="N415" s="133" t="s">
        <v>13</v>
      </c>
      <c r="O415" s="133" t="s">
        <v>13</v>
      </c>
      <c r="P415" s="133" t="s">
        <v>13</v>
      </c>
      <c r="Q415" s="133" t="s">
        <v>13</v>
      </c>
      <c r="R415" s="133" t="s">
        <v>13</v>
      </c>
      <c r="S415" s="133" t="s">
        <v>13</v>
      </c>
      <c r="T415" s="133" t="s">
        <v>13</v>
      </c>
      <c r="U415" s="133" t="s">
        <v>13</v>
      </c>
      <c r="V415" s="133" t="s">
        <v>13</v>
      </c>
      <c r="W415" s="133" t="s">
        <v>13</v>
      </c>
      <c r="X415" s="133" t="s">
        <v>13</v>
      </c>
      <c r="Y415" s="133" t="s">
        <v>13</v>
      </c>
      <c r="Z415" s="133" t="s">
        <v>13</v>
      </c>
      <c r="AA415" s="133" t="s">
        <v>13</v>
      </c>
      <c r="AB415" s="133" t="s">
        <v>13</v>
      </c>
      <c r="AC415" s="133" t="s">
        <v>13</v>
      </c>
      <c r="AD415" s="133" t="s">
        <v>13</v>
      </c>
      <c r="AE415" s="133" t="s">
        <v>13</v>
      </c>
      <c r="AF415" s="133" t="s">
        <v>13</v>
      </c>
      <c r="AG415" s="133" t="s">
        <v>13</v>
      </c>
      <c r="AH415" s="133" t="s">
        <v>13</v>
      </c>
      <c r="AI415" s="133" t="s">
        <v>13</v>
      </c>
      <c r="AJ415" s="133" t="s">
        <v>13</v>
      </c>
      <c r="AK415" s="133" t="s">
        <v>13</v>
      </c>
      <c r="AL415" s="133" t="s">
        <v>13</v>
      </c>
      <c r="AM415" s="133" t="s">
        <v>13</v>
      </c>
      <c r="AN415" s="133" t="s">
        <v>13</v>
      </c>
      <c r="AO415" s="133" t="s">
        <v>13</v>
      </c>
      <c r="AP415" s="133" t="s">
        <v>13</v>
      </c>
      <c r="AQ415" s="133" t="s">
        <v>13</v>
      </c>
      <c r="AR415" s="133" t="s">
        <v>13</v>
      </c>
      <c r="AS415" s="133" t="s">
        <v>13</v>
      </c>
      <c r="AT415" s="326" t="s">
        <v>13</v>
      </c>
      <c r="AU415" s="133" t="s">
        <v>13</v>
      </c>
      <c r="AV415" s="133" t="s">
        <v>13</v>
      </c>
      <c r="AW415" s="133" t="s">
        <v>13</v>
      </c>
      <c r="AX415" s="133" t="s">
        <v>13</v>
      </c>
      <c r="AY415" s="133" t="s">
        <v>13</v>
      </c>
      <c r="AZ415" s="327" t="s">
        <v>13</v>
      </c>
      <c r="BA415" s="327" t="s">
        <v>13</v>
      </c>
      <c r="BB415" s="133" t="s">
        <v>13</v>
      </c>
      <c r="BC415" s="326" t="s">
        <v>13</v>
      </c>
      <c r="BD415" s="326" t="s">
        <v>13</v>
      </c>
      <c r="BE415" s="327" t="s">
        <v>13</v>
      </c>
      <c r="BF415" s="133" t="s">
        <v>13</v>
      </c>
      <c r="BG415" s="133" t="s">
        <v>13</v>
      </c>
      <c r="BH415" s="133" t="s">
        <v>13</v>
      </c>
      <c r="BI415" s="133" t="s">
        <v>13</v>
      </c>
      <c r="BJ415" s="328"/>
      <c r="BK415" s="328"/>
      <c r="BL415" s="133"/>
      <c r="BM415" s="133"/>
      <c r="BN415" s="133"/>
      <c r="BO415" s="133"/>
      <c r="BP415" s="133"/>
      <c r="BQ415" s="328"/>
      <c r="BR415" s="133"/>
      <c r="BS415" s="133"/>
      <c r="BT415" s="133"/>
      <c r="BU415" s="133"/>
      <c r="BV415" s="133"/>
      <c r="BW415" s="133"/>
      <c r="BX415" s="133"/>
    </row>
    <row r="416" spans="1:76" x14ac:dyDescent="0.25">
      <c r="A416" s="302">
        <v>303</v>
      </c>
      <c r="C416" s="324" t="s">
        <v>13</v>
      </c>
      <c r="D416" s="324" t="s">
        <v>13</v>
      </c>
      <c r="E416" s="325" t="s">
        <v>13</v>
      </c>
      <c r="F416" s="133" t="s">
        <v>13</v>
      </c>
      <c r="G416" s="133" t="s">
        <v>13</v>
      </c>
      <c r="H416" s="133" t="s">
        <v>13</v>
      </c>
      <c r="I416" s="133" t="s">
        <v>13</v>
      </c>
      <c r="J416" s="133" t="s">
        <v>13</v>
      </c>
      <c r="K416" s="133" t="s">
        <v>13</v>
      </c>
      <c r="L416" s="133" t="s">
        <v>13</v>
      </c>
      <c r="M416" s="133" t="s">
        <v>13</v>
      </c>
      <c r="N416" s="133" t="s">
        <v>13</v>
      </c>
      <c r="O416" s="133" t="s">
        <v>13</v>
      </c>
      <c r="P416" s="133" t="s">
        <v>13</v>
      </c>
      <c r="Q416" s="133" t="s">
        <v>13</v>
      </c>
      <c r="R416" s="133" t="s">
        <v>13</v>
      </c>
      <c r="S416" s="133" t="s">
        <v>13</v>
      </c>
      <c r="T416" s="133" t="s">
        <v>13</v>
      </c>
      <c r="U416" s="133" t="s">
        <v>13</v>
      </c>
      <c r="V416" s="133" t="s">
        <v>13</v>
      </c>
      <c r="W416" s="133" t="s">
        <v>13</v>
      </c>
      <c r="X416" s="133" t="s">
        <v>13</v>
      </c>
      <c r="Y416" s="133" t="s">
        <v>13</v>
      </c>
      <c r="Z416" s="133" t="s">
        <v>13</v>
      </c>
      <c r="AA416" s="133" t="s">
        <v>13</v>
      </c>
      <c r="AB416" s="133" t="s">
        <v>13</v>
      </c>
      <c r="AC416" s="133" t="s">
        <v>13</v>
      </c>
      <c r="AD416" s="133" t="s">
        <v>13</v>
      </c>
      <c r="AE416" s="133" t="s">
        <v>13</v>
      </c>
      <c r="AF416" s="133" t="s">
        <v>13</v>
      </c>
      <c r="AG416" s="133" t="s">
        <v>13</v>
      </c>
      <c r="AH416" s="133" t="s">
        <v>13</v>
      </c>
      <c r="AI416" s="133" t="s">
        <v>13</v>
      </c>
      <c r="AJ416" s="133" t="s">
        <v>13</v>
      </c>
      <c r="AK416" s="133" t="s">
        <v>13</v>
      </c>
      <c r="AL416" s="133" t="s">
        <v>13</v>
      </c>
      <c r="AM416" s="133" t="s">
        <v>13</v>
      </c>
      <c r="AN416" s="133" t="s">
        <v>13</v>
      </c>
      <c r="AO416" s="133" t="s">
        <v>13</v>
      </c>
      <c r="AP416" s="133" t="s">
        <v>13</v>
      </c>
      <c r="AQ416" s="133" t="s">
        <v>13</v>
      </c>
      <c r="AR416" s="133" t="s">
        <v>13</v>
      </c>
      <c r="AS416" s="133" t="s">
        <v>13</v>
      </c>
      <c r="AT416" s="326" t="s">
        <v>13</v>
      </c>
      <c r="AU416" s="133" t="s">
        <v>13</v>
      </c>
      <c r="AV416" s="133" t="s">
        <v>13</v>
      </c>
      <c r="AW416" s="133" t="s">
        <v>13</v>
      </c>
      <c r="AX416" s="133" t="s">
        <v>13</v>
      </c>
      <c r="AY416" s="133" t="s">
        <v>13</v>
      </c>
      <c r="AZ416" s="327" t="s">
        <v>13</v>
      </c>
      <c r="BA416" s="327" t="s">
        <v>13</v>
      </c>
      <c r="BB416" s="133" t="s">
        <v>13</v>
      </c>
      <c r="BC416" s="326" t="s">
        <v>13</v>
      </c>
      <c r="BD416" s="326" t="s">
        <v>13</v>
      </c>
      <c r="BE416" s="327" t="s">
        <v>13</v>
      </c>
      <c r="BF416" s="133" t="s">
        <v>13</v>
      </c>
      <c r="BG416" s="133" t="s">
        <v>13</v>
      </c>
      <c r="BH416" s="133" t="s">
        <v>13</v>
      </c>
      <c r="BI416" s="133" t="s">
        <v>13</v>
      </c>
      <c r="BJ416" s="328"/>
      <c r="BK416" s="328"/>
      <c r="BL416" s="133"/>
      <c r="BM416" s="133"/>
      <c r="BN416" s="133"/>
      <c r="BO416" s="133"/>
      <c r="BP416" s="133"/>
      <c r="BQ416" s="328"/>
      <c r="BR416" s="133"/>
      <c r="BS416" s="133"/>
      <c r="BT416" s="133"/>
      <c r="BU416" s="133"/>
      <c r="BV416" s="133"/>
      <c r="BW416" s="133"/>
      <c r="BX416" s="133"/>
    </row>
    <row r="417" spans="1:76" x14ac:dyDescent="0.25">
      <c r="A417" s="302">
        <v>303</v>
      </c>
      <c r="C417" s="324" t="s">
        <v>13</v>
      </c>
      <c r="D417" s="324" t="s">
        <v>13</v>
      </c>
      <c r="E417" s="325" t="s">
        <v>13</v>
      </c>
      <c r="F417" s="133" t="s">
        <v>13</v>
      </c>
      <c r="G417" s="133" t="s">
        <v>13</v>
      </c>
      <c r="H417" s="133" t="s">
        <v>13</v>
      </c>
      <c r="I417" s="133" t="s">
        <v>13</v>
      </c>
      <c r="J417" s="133" t="s">
        <v>13</v>
      </c>
      <c r="K417" s="133" t="s">
        <v>13</v>
      </c>
      <c r="L417" s="133" t="s">
        <v>13</v>
      </c>
      <c r="M417" s="133" t="s">
        <v>13</v>
      </c>
      <c r="N417" s="133" t="s">
        <v>13</v>
      </c>
      <c r="O417" s="133" t="s">
        <v>13</v>
      </c>
      <c r="P417" s="133" t="s">
        <v>13</v>
      </c>
      <c r="Q417" s="133" t="s">
        <v>13</v>
      </c>
      <c r="R417" s="133" t="s">
        <v>13</v>
      </c>
      <c r="S417" s="133" t="s">
        <v>13</v>
      </c>
      <c r="T417" s="133" t="s">
        <v>13</v>
      </c>
      <c r="U417" s="133" t="s">
        <v>13</v>
      </c>
      <c r="V417" s="133" t="s">
        <v>13</v>
      </c>
      <c r="W417" s="133" t="s">
        <v>13</v>
      </c>
      <c r="X417" s="133" t="s">
        <v>13</v>
      </c>
      <c r="Y417" s="133" t="s">
        <v>13</v>
      </c>
      <c r="Z417" s="133" t="s">
        <v>13</v>
      </c>
      <c r="AA417" s="133" t="s">
        <v>13</v>
      </c>
      <c r="AB417" s="133" t="s">
        <v>13</v>
      </c>
      <c r="AC417" s="133" t="s">
        <v>13</v>
      </c>
      <c r="AD417" s="133" t="s">
        <v>13</v>
      </c>
      <c r="AE417" s="133" t="s">
        <v>13</v>
      </c>
      <c r="AF417" s="133" t="s">
        <v>13</v>
      </c>
      <c r="AG417" s="133" t="s">
        <v>13</v>
      </c>
      <c r="AH417" s="133" t="s">
        <v>13</v>
      </c>
      <c r="AI417" s="133" t="s">
        <v>13</v>
      </c>
      <c r="AJ417" s="133" t="s">
        <v>13</v>
      </c>
      <c r="AK417" s="133" t="s">
        <v>13</v>
      </c>
      <c r="AL417" s="133" t="s">
        <v>13</v>
      </c>
      <c r="AM417" s="133" t="s">
        <v>13</v>
      </c>
      <c r="AN417" s="133" t="s">
        <v>13</v>
      </c>
      <c r="AO417" s="133" t="s">
        <v>13</v>
      </c>
      <c r="AP417" s="133" t="s">
        <v>13</v>
      </c>
      <c r="AQ417" s="133" t="s">
        <v>13</v>
      </c>
      <c r="AR417" s="133" t="s">
        <v>13</v>
      </c>
      <c r="AS417" s="133" t="s">
        <v>13</v>
      </c>
      <c r="AT417" s="326" t="s">
        <v>13</v>
      </c>
      <c r="AU417" s="133" t="s">
        <v>13</v>
      </c>
      <c r="AV417" s="133" t="s">
        <v>13</v>
      </c>
      <c r="AW417" s="133" t="s">
        <v>13</v>
      </c>
      <c r="AX417" s="133" t="s">
        <v>13</v>
      </c>
      <c r="AY417" s="133" t="s">
        <v>13</v>
      </c>
      <c r="AZ417" s="327" t="s">
        <v>13</v>
      </c>
      <c r="BA417" s="327" t="s">
        <v>13</v>
      </c>
      <c r="BB417" s="133" t="s">
        <v>13</v>
      </c>
      <c r="BC417" s="326" t="s">
        <v>13</v>
      </c>
      <c r="BD417" s="326" t="s">
        <v>13</v>
      </c>
      <c r="BE417" s="327" t="s">
        <v>13</v>
      </c>
      <c r="BF417" s="133" t="s">
        <v>13</v>
      </c>
      <c r="BG417" s="133" t="s">
        <v>13</v>
      </c>
      <c r="BH417" s="133" t="s">
        <v>13</v>
      </c>
      <c r="BI417" s="133" t="s">
        <v>13</v>
      </c>
      <c r="BJ417" s="328"/>
      <c r="BK417" s="328"/>
      <c r="BL417" s="133"/>
      <c r="BM417" s="133"/>
      <c r="BN417" s="133"/>
      <c r="BO417" s="133"/>
      <c r="BP417" s="133"/>
      <c r="BQ417" s="328"/>
      <c r="BR417" s="133"/>
      <c r="BS417" s="133"/>
      <c r="BT417" s="133"/>
      <c r="BU417" s="133"/>
      <c r="BV417" s="133"/>
      <c r="BW417" s="133"/>
      <c r="BX417" s="133"/>
    </row>
    <row r="418" spans="1:76" x14ac:dyDescent="0.25">
      <c r="A418" s="302">
        <v>303</v>
      </c>
      <c r="C418" s="324" t="s">
        <v>13</v>
      </c>
      <c r="D418" s="324" t="s">
        <v>13</v>
      </c>
      <c r="E418" s="325" t="s">
        <v>13</v>
      </c>
      <c r="F418" s="133" t="s">
        <v>13</v>
      </c>
      <c r="G418" s="133" t="s">
        <v>13</v>
      </c>
      <c r="H418" s="133" t="s">
        <v>13</v>
      </c>
      <c r="I418" s="133" t="s">
        <v>13</v>
      </c>
      <c r="J418" s="133" t="s">
        <v>13</v>
      </c>
      <c r="K418" s="133" t="s">
        <v>13</v>
      </c>
      <c r="L418" s="133" t="s">
        <v>13</v>
      </c>
      <c r="M418" s="133" t="s">
        <v>13</v>
      </c>
      <c r="N418" s="133" t="s">
        <v>13</v>
      </c>
      <c r="O418" s="133" t="s">
        <v>13</v>
      </c>
      <c r="P418" s="133" t="s">
        <v>13</v>
      </c>
      <c r="Q418" s="133" t="s">
        <v>13</v>
      </c>
      <c r="R418" s="133" t="s">
        <v>13</v>
      </c>
      <c r="S418" s="133" t="s">
        <v>13</v>
      </c>
      <c r="T418" s="133" t="s">
        <v>13</v>
      </c>
      <c r="U418" s="133" t="s">
        <v>13</v>
      </c>
      <c r="V418" s="133" t="s">
        <v>13</v>
      </c>
      <c r="W418" s="133" t="s">
        <v>13</v>
      </c>
      <c r="X418" s="133" t="s">
        <v>13</v>
      </c>
      <c r="Y418" s="133" t="s">
        <v>13</v>
      </c>
      <c r="Z418" s="133" t="s">
        <v>13</v>
      </c>
      <c r="AA418" s="133" t="s">
        <v>13</v>
      </c>
      <c r="AB418" s="133" t="s">
        <v>13</v>
      </c>
      <c r="AC418" s="133" t="s">
        <v>13</v>
      </c>
      <c r="AD418" s="133" t="s">
        <v>13</v>
      </c>
      <c r="AE418" s="133" t="s">
        <v>13</v>
      </c>
      <c r="AF418" s="133" t="s">
        <v>13</v>
      </c>
      <c r="AG418" s="133" t="s">
        <v>13</v>
      </c>
      <c r="AH418" s="133" t="s">
        <v>13</v>
      </c>
      <c r="AI418" s="133" t="s">
        <v>13</v>
      </c>
      <c r="AJ418" s="133" t="s">
        <v>13</v>
      </c>
      <c r="AK418" s="133" t="s">
        <v>13</v>
      </c>
      <c r="AL418" s="133" t="s">
        <v>13</v>
      </c>
      <c r="AM418" s="133" t="s">
        <v>13</v>
      </c>
      <c r="AN418" s="133" t="s">
        <v>13</v>
      </c>
      <c r="AO418" s="133" t="s">
        <v>13</v>
      </c>
      <c r="AP418" s="133" t="s">
        <v>13</v>
      </c>
      <c r="AQ418" s="133" t="s">
        <v>13</v>
      </c>
      <c r="AR418" s="133" t="s">
        <v>13</v>
      </c>
      <c r="AS418" s="133" t="s">
        <v>13</v>
      </c>
      <c r="AT418" s="326" t="s">
        <v>13</v>
      </c>
      <c r="AU418" s="133" t="s">
        <v>13</v>
      </c>
      <c r="AV418" s="133" t="s">
        <v>13</v>
      </c>
      <c r="AW418" s="133" t="s">
        <v>13</v>
      </c>
      <c r="AX418" s="133" t="s">
        <v>13</v>
      </c>
      <c r="AY418" s="133" t="s">
        <v>13</v>
      </c>
      <c r="AZ418" s="327" t="s">
        <v>13</v>
      </c>
      <c r="BA418" s="327" t="s">
        <v>13</v>
      </c>
      <c r="BB418" s="133" t="s">
        <v>13</v>
      </c>
      <c r="BC418" s="326" t="s">
        <v>13</v>
      </c>
      <c r="BD418" s="326" t="s">
        <v>13</v>
      </c>
      <c r="BE418" s="327" t="s">
        <v>13</v>
      </c>
      <c r="BF418" s="133" t="s">
        <v>13</v>
      </c>
      <c r="BG418" s="133" t="s">
        <v>13</v>
      </c>
      <c r="BH418" s="133" t="s">
        <v>13</v>
      </c>
      <c r="BI418" s="133" t="s">
        <v>13</v>
      </c>
      <c r="BJ418" s="328"/>
      <c r="BK418" s="328"/>
      <c r="BL418" s="133"/>
      <c r="BM418" s="133"/>
      <c r="BN418" s="133"/>
      <c r="BO418" s="133"/>
      <c r="BP418" s="133"/>
      <c r="BQ418" s="328"/>
      <c r="BR418" s="133"/>
      <c r="BS418" s="133"/>
      <c r="BT418" s="133"/>
      <c r="BU418" s="133"/>
      <c r="BV418" s="133"/>
      <c r="BW418" s="133"/>
      <c r="BX418" s="133"/>
    </row>
    <row r="419" spans="1:76" x14ac:dyDescent="0.25">
      <c r="A419" s="302">
        <v>303</v>
      </c>
      <c r="C419" s="324" t="s">
        <v>13</v>
      </c>
      <c r="D419" s="324" t="s">
        <v>13</v>
      </c>
      <c r="E419" s="325" t="s">
        <v>13</v>
      </c>
      <c r="F419" s="133" t="s">
        <v>13</v>
      </c>
      <c r="G419" s="133" t="s">
        <v>13</v>
      </c>
      <c r="H419" s="133" t="s">
        <v>13</v>
      </c>
      <c r="I419" s="133" t="s">
        <v>13</v>
      </c>
      <c r="J419" s="133" t="s">
        <v>13</v>
      </c>
      <c r="K419" s="133" t="s">
        <v>13</v>
      </c>
      <c r="L419" s="133" t="s">
        <v>13</v>
      </c>
      <c r="M419" s="133" t="s">
        <v>13</v>
      </c>
      <c r="N419" s="133" t="s">
        <v>13</v>
      </c>
      <c r="O419" s="133" t="s">
        <v>13</v>
      </c>
      <c r="P419" s="133" t="s">
        <v>13</v>
      </c>
      <c r="Q419" s="133" t="s">
        <v>13</v>
      </c>
      <c r="R419" s="133" t="s">
        <v>13</v>
      </c>
      <c r="S419" s="133" t="s">
        <v>13</v>
      </c>
      <c r="T419" s="133" t="s">
        <v>13</v>
      </c>
      <c r="U419" s="133" t="s">
        <v>13</v>
      </c>
      <c r="V419" s="133" t="s">
        <v>13</v>
      </c>
      <c r="W419" s="133" t="s">
        <v>13</v>
      </c>
      <c r="X419" s="133" t="s">
        <v>13</v>
      </c>
      <c r="Y419" s="133" t="s">
        <v>13</v>
      </c>
      <c r="Z419" s="133" t="s">
        <v>13</v>
      </c>
      <c r="AA419" s="133" t="s">
        <v>13</v>
      </c>
      <c r="AB419" s="133" t="s">
        <v>13</v>
      </c>
      <c r="AC419" s="133" t="s">
        <v>13</v>
      </c>
      <c r="AD419" s="133" t="s">
        <v>13</v>
      </c>
      <c r="AE419" s="133" t="s">
        <v>13</v>
      </c>
      <c r="AF419" s="133" t="s">
        <v>13</v>
      </c>
      <c r="AG419" s="133" t="s">
        <v>13</v>
      </c>
      <c r="AH419" s="133" t="s">
        <v>13</v>
      </c>
      <c r="AI419" s="133" t="s">
        <v>13</v>
      </c>
      <c r="AJ419" s="133" t="s">
        <v>13</v>
      </c>
      <c r="AK419" s="133" t="s">
        <v>13</v>
      </c>
      <c r="AL419" s="133" t="s">
        <v>13</v>
      </c>
      <c r="AM419" s="133" t="s">
        <v>13</v>
      </c>
      <c r="AN419" s="133" t="s">
        <v>13</v>
      </c>
      <c r="AO419" s="133" t="s">
        <v>13</v>
      </c>
      <c r="AP419" s="133" t="s">
        <v>13</v>
      </c>
      <c r="AQ419" s="133" t="s">
        <v>13</v>
      </c>
      <c r="AR419" s="133" t="s">
        <v>13</v>
      </c>
      <c r="AS419" s="133" t="s">
        <v>13</v>
      </c>
      <c r="AT419" s="326" t="s">
        <v>13</v>
      </c>
      <c r="AU419" s="133" t="s">
        <v>13</v>
      </c>
      <c r="AV419" s="133" t="s">
        <v>13</v>
      </c>
      <c r="AW419" s="133" t="s">
        <v>13</v>
      </c>
      <c r="AX419" s="133" t="s">
        <v>13</v>
      </c>
      <c r="AY419" s="133" t="s">
        <v>13</v>
      </c>
      <c r="AZ419" s="327" t="s">
        <v>13</v>
      </c>
      <c r="BA419" s="327" t="s">
        <v>13</v>
      </c>
      <c r="BB419" s="133" t="s">
        <v>13</v>
      </c>
      <c r="BC419" s="326" t="s">
        <v>13</v>
      </c>
      <c r="BD419" s="326" t="s">
        <v>13</v>
      </c>
      <c r="BE419" s="327" t="s">
        <v>13</v>
      </c>
      <c r="BF419" s="133" t="s">
        <v>13</v>
      </c>
      <c r="BG419" s="133" t="s">
        <v>13</v>
      </c>
      <c r="BH419" s="133" t="s">
        <v>13</v>
      </c>
      <c r="BI419" s="133" t="s">
        <v>13</v>
      </c>
      <c r="BJ419" s="328"/>
      <c r="BK419" s="328"/>
      <c r="BL419" s="133"/>
      <c r="BM419" s="133"/>
      <c r="BN419" s="133"/>
      <c r="BO419" s="133"/>
      <c r="BP419" s="133"/>
      <c r="BQ419" s="328"/>
      <c r="BR419" s="133"/>
      <c r="BS419" s="133"/>
      <c r="BT419" s="133"/>
      <c r="BU419" s="133"/>
      <c r="BV419" s="133"/>
      <c r="BW419" s="133"/>
      <c r="BX419" s="133"/>
    </row>
    <row r="420" spans="1:76" x14ac:dyDescent="0.25">
      <c r="A420" s="302">
        <v>303</v>
      </c>
      <c r="C420" s="324" t="s">
        <v>13</v>
      </c>
      <c r="D420" s="324" t="s">
        <v>13</v>
      </c>
      <c r="E420" s="325" t="s">
        <v>13</v>
      </c>
      <c r="F420" s="133" t="s">
        <v>13</v>
      </c>
      <c r="G420" s="133" t="s">
        <v>13</v>
      </c>
      <c r="H420" s="133" t="s">
        <v>13</v>
      </c>
      <c r="I420" s="133" t="s">
        <v>13</v>
      </c>
      <c r="J420" s="133" t="s">
        <v>13</v>
      </c>
      <c r="K420" s="133" t="s">
        <v>13</v>
      </c>
      <c r="L420" s="133" t="s">
        <v>13</v>
      </c>
      <c r="M420" s="133" t="s">
        <v>13</v>
      </c>
      <c r="N420" s="133" t="s">
        <v>13</v>
      </c>
      <c r="O420" s="133" t="s">
        <v>13</v>
      </c>
      <c r="P420" s="133" t="s">
        <v>13</v>
      </c>
      <c r="Q420" s="133" t="s">
        <v>13</v>
      </c>
      <c r="R420" s="133" t="s">
        <v>13</v>
      </c>
      <c r="S420" s="133" t="s">
        <v>13</v>
      </c>
      <c r="T420" s="133" t="s">
        <v>13</v>
      </c>
      <c r="U420" s="133" t="s">
        <v>13</v>
      </c>
      <c r="V420" s="133" t="s">
        <v>13</v>
      </c>
      <c r="W420" s="133" t="s">
        <v>13</v>
      </c>
      <c r="X420" s="133" t="s">
        <v>13</v>
      </c>
      <c r="Y420" s="133" t="s">
        <v>13</v>
      </c>
      <c r="Z420" s="133" t="s">
        <v>13</v>
      </c>
      <c r="AA420" s="133" t="s">
        <v>13</v>
      </c>
      <c r="AB420" s="133" t="s">
        <v>13</v>
      </c>
      <c r="AC420" s="133" t="s">
        <v>13</v>
      </c>
      <c r="AD420" s="133" t="s">
        <v>13</v>
      </c>
      <c r="AE420" s="133" t="s">
        <v>13</v>
      </c>
      <c r="AF420" s="133" t="s">
        <v>13</v>
      </c>
      <c r="AG420" s="133" t="s">
        <v>13</v>
      </c>
      <c r="AH420" s="133" t="s">
        <v>13</v>
      </c>
      <c r="AI420" s="133" t="s">
        <v>13</v>
      </c>
      <c r="AJ420" s="133" t="s">
        <v>13</v>
      </c>
      <c r="AK420" s="133" t="s">
        <v>13</v>
      </c>
      <c r="AL420" s="133" t="s">
        <v>13</v>
      </c>
      <c r="AM420" s="133" t="s">
        <v>13</v>
      </c>
      <c r="AN420" s="133" t="s">
        <v>13</v>
      </c>
      <c r="AO420" s="133" t="s">
        <v>13</v>
      </c>
      <c r="AP420" s="133" t="s">
        <v>13</v>
      </c>
      <c r="AQ420" s="133" t="s">
        <v>13</v>
      </c>
      <c r="AR420" s="133" t="s">
        <v>13</v>
      </c>
      <c r="AS420" s="133" t="s">
        <v>13</v>
      </c>
      <c r="AT420" s="326" t="s">
        <v>13</v>
      </c>
      <c r="AU420" s="133" t="s">
        <v>13</v>
      </c>
      <c r="AV420" s="133" t="s">
        <v>13</v>
      </c>
      <c r="AW420" s="133" t="s">
        <v>13</v>
      </c>
      <c r="AX420" s="133" t="s">
        <v>13</v>
      </c>
      <c r="AY420" s="133" t="s">
        <v>13</v>
      </c>
      <c r="AZ420" s="327" t="s">
        <v>13</v>
      </c>
      <c r="BA420" s="327" t="s">
        <v>13</v>
      </c>
      <c r="BB420" s="133" t="s">
        <v>13</v>
      </c>
      <c r="BC420" s="326" t="s">
        <v>13</v>
      </c>
      <c r="BD420" s="326" t="s">
        <v>13</v>
      </c>
      <c r="BE420" s="327" t="s">
        <v>13</v>
      </c>
      <c r="BF420" s="133" t="s">
        <v>13</v>
      </c>
      <c r="BG420" s="133" t="s">
        <v>13</v>
      </c>
      <c r="BH420" s="133" t="s">
        <v>13</v>
      </c>
      <c r="BI420" s="133" t="s">
        <v>13</v>
      </c>
      <c r="BJ420" s="328"/>
      <c r="BK420" s="328"/>
      <c r="BL420" s="133"/>
      <c r="BM420" s="133"/>
      <c r="BN420" s="133"/>
      <c r="BO420" s="133"/>
      <c r="BP420" s="133"/>
      <c r="BQ420" s="328"/>
      <c r="BR420" s="133"/>
      <c r="BS420" s="133"/>
      <c r="BT420" s="133"/>
      <c r="BU420" s="133"/>
      <c r="BV420" s="133"/>
      <c r="BW420" s="133"/>
      <c r="BX420" s="133"/>
    </row>
    <row r="421" spans="1:76" x14ac:dyDescent="0.25">
      <c r="A421" s="302">
        <v>303</v>
      </c>
      <c r="C421" s="324" t="s">
        <v>13</v>
      </c>
      <c r="D421" s="324" t="s">
        <v>13</v>
      </c>
      <c r="E421" s="325" t="s">
        <v>13</v>
      </c>
      <c r="F421" s="133" t="s">
        <v>13</v>
      </c>
      <c r="G421" s="133" t="s">
        <v>13</v>
      </c>
      <c r="H421" s="133" t="s">
        <v>13</v>
      </c>
      <c r="I421" s="133" t="s">
        <v>13</v>
      </c>
      <c r="J421" s="133" t="s">
        <v>13</v>
      </c>
      <c r="K421" s="133" t="s">
        <v>13</v>
      </c>
      <c r="L421" s="133" t="s">
        <v>13</v>
      </c>
      <c r="M421" s="133" t="s">
        <v>13</v>
      </c>
      <c r="N421" s="133" t="s">
        <v>13</v>
      </c>
      <c r="O421" s="133" t="s">
        <v>13</v>
      </c>
      <c r="P421" s="133" t="s">
        <v>13</v>
      </c>
      <c r="Q421" s="133" t="s">
        <v>13</v>
      </c>
      <c r="R421" s="133" t="s">
        <v>13</v>
      </c>
      <c r="S421" s="133" t="s">
        <v>13</v>
      </c>
      <c r="T421" s="133" t="s">
        <v>13</v>
      </c>
      <c r="U421" s="133" t="s">
        <v>13</v>
      </c>
      <c r="V421" s="133" t="s">
        <v>13</v>
      </c>
      <c r="W421" s="133" t="s">
        <v>13</v>
      </c>
      <c r="X421" s="133" t="s">
        <v>13</v>
      </c>
      <c r="Y421" s="133" t="s">
        <v>13</v>
      </c>
      <c r="Z421" s="133" t="s">
        <v>13</v>
      </c>
      <c r="AA421" s="133" t="s">
        <v>13</v>
      </c>
      <c r="AB421" s="133" t="s">
        <v>13</v>
      </c>
      <c r="AC421" s="133" t="s">
        <v>13</v>
      </c>
      <c r="AD421" s="133" t="s">
        <v>13</v>
      </c>
      <c r="AE421" s="133" t="s">
        <v>13</v>
      </c>
      <c r="AF421" s="133" t="s">
        <v>13</v>
      </c>
      <c r="AG421" s="133" t="s">
        <v>13</v>
      </c>
      <c r="AH421" s="133" t="s">
        <v>13</v>
      </c>
      <c r="AI421" s="133" t="s">
        <v>13</v>
      </c>
      <c r="AJ421" s="133" t="s">
        <v>13</v>
      </c>
      <c r="AK421" s="133" t="s">
        <v>13</v>
      </c>
      <c r="AL421" s="133" t="s">
        <v>13</v>
      </c>
      <c r="AM421" s="133" t="s">
        <v>13</v>
      </c>
      <c r="AN421" s="133" t="s">
        <v>13</v>
      </c>
      <c r="AO421" s="133" t="s">
        <v>13</v>
      </c>
      <c r="AP421" s="133" t="s">
        <v>13</v>
      </c>
      <c r="AQ421" s="133" t="s">
        <v>13</v>
      </c>
      <c r="AR421" s="133" t="s">
        <v>13</v>
      </c>
      <c r="AS421" s="133" t="s">
        <v>13</v>
      </c>
      <c r="AT421" s="326" t="s">
        <v>13</v>
      </c>
      <c r="AU421" s="133" t="s">
        <v>13</v>
      </c>
      <c r="AV421" s="133" t="s">
        <v>13</v>
      </c>
      <c r="AW421" s="133" t="s">
        <v>13</v>
      </c>
      <c r="AX421" s="133" t="s">
        <v>13</v>
      </c>
      <c r="AY421" s="133" t="s">
        <v>13</v>
      </c>
      <c r="AZ421" s="327" t="s">
        <v>13</v>
      </c>
      <c r="BA421" s="327" t="s">
        <v>13</v>
      </c>
      <c r="BB421" s="133" t="s">
        <v>13</v>
      </c>
      <c r="BC421" s="326" t="s">
        <v>13</v>
      </c>
      <c r="BD421" s="326" t="s">
        <v>13</v>
      </c>
      <c r="BE421" s="327" t="s">
        <v>13</v>
      </c>
      <c r="BF421" s="133" t="s">
        <v>13</v>
      </c>
      <c r="BG421" s="133" t="s">
        <v>13</v>
      </c>
      <c r="BH421" s="133" t="s">
        <v>13</v>
      </c>
      <c r="BI421" s="133" t="s">
        <v>13</v>
      </c>
      <c r="BJ421" s="328"/>
      <c r="BK421" s="328"/>
      <c r="BL421" s="133"/>
      <c r="BM421" s="133"/>
      <c r="BN421" s="133"/>
      <c r="BO421" s="133"/>
      <c r="BP421" s="133"/>
      <c r="BQ421" s="328"/>
      <c r="BR421" s="133"/>
      <c r="BS421" s="133"/>
      <c r="BT421" s="133"/>
      <c r="BU421" s="133"/>
      <c r="BV421" s="133"/>
      <c r="BW421" s="133"/>
      <c r="BX421" s="133"/>
    </row>
    <row r="422" spans="1:76" x14ac:dyDescent="0.25">
      <c r="A422" s="302">
        <v>303</v>
      </c>
      <c r="C422" s="324" t="s">
        <v>13</v>
      </c>
      <c r="D422" s="324" t="s">
        <v>13</v>
      </c>
      <c r="E422" s="325" t="s">
        <v>13</v>
      </c>
      <c r="F422" s="133" t="s">
        <v>13</v>
      </c>
      <c r="G422" s="133" t="s">
        <v>13</v>
      </c>
      <c r="H422" s="133" t="s">
        <v>13</v>
      </c>
      <c r="I422" s="133" t="s">
        <v>13</v>
      </c>
      <c r="J422" s="133" t="s">
        <v>13</v>
      </c>
      <c r="K422" s="133" t="s">
        <v>13</v>
      </c>
      <c r="L422" s="133" t="s">
        <v>13</v>
      </c>
      <c r="M422" s="133" t="s">
        <v>13</v>
      </c>
      <c r="N422" s="133" t="s">
        <v>13</v>
      </c>
      <c r="O422" s="133" t="s">
        <v>13</v>
      </c>
      <c r="P422" s="133" t="s">
        <v>13</v>
      </c>
      <c r="Q422" s="133" t="s">
        <v>13</v>
      </c>
      <c r="R422" s="133" t="s">
        <v>13</v>
      </c>
      <c r="S422" s="133" t="s">
        <v>13</v>
      </c>
      <c r="T422" s="133" t="s">
        <v>13</v>
      </c>
      <c r="U422" s="133" t="s">
        <v>13</v>
      </c>
      <c r="V422" s="133" t="s">
        <v>13</v>
      </c>
      <c r="W422" s="133" t="s">
        <v>13</v>
      </c>
      <c r="X422" s="133" t="s">
        <v>13</v>
      </c>
      <c r="Y422" s="133" t="s">
        <v>13</v>
      </c>
      <c r="Z422" s="133" t="s">
        <v>13</v>
      </c>
      <c r="AA422" s="133" t="s">
        <v>13</v>
      </c>
      <c r="AB422" s="133" t="s">
        <v>13</v>
      </c>
      <c r="AC422" s="133" t="s">
        <v>13</v>
      </c>
      <c r="AD422" s="133" t="s">
        <v>13</v>
      </c>
      <c r="AE422" s="133" t="s">
        <v>13</v>
      </c>
      <c r="AF422" s="133" t="s">
        <v>13</v>
      </c>
      <c r="AG422" s="133" t="s">
        <v>13</v>
      </c>
      <c r="AH422" s="133" t="s">
        <v>13</v>
      </c>
      <c r="AI422" s="133" t="s">
        <v>13</v>
      </c>
      <c r="AJ422" s="133" t="s">
        <v>13</v>
      </c>
      <c r="AK422" s="133" t="s">
        <v>13</v>
      </c>
      <c r="AL422" s="133" t="s">
        <v>13</v>
      </c>
      <c r="AM422" s="133" t="s">
        <v>13</v>
      </c>
      <c r="AN422" s="133" t="s">
        <v>13</v>
      </c>
      <c r="AO422" s="133" t="s">
        <v>13</v>
      </c>
      <c r="AP422" s="133" t="s">
        <v>13</v>
      </c>
      <c r="AQ422" s="133" t="s">
        <v>13</v>
      </c>
      <c r="AR422" s="133" t="s">
        <v>13</v>
      </c>
      <c r="AS422" s="133" t="s">
        <v>13</v>
      </c>
      <c r="AT422" s="326" t="s">
        <v>13</v>
      </c>
      <c r="AU422" s="133" t="s">
        <v>13</v>
      </c>
      <c r="AV422" s="133" t="s">
        <v>13</v>
      </c>
      <c r="AW422" s="133" t="s">
        <v>13</v>
      </c>
      <c r="AX422" s="133" t="s">
        <v>13</v>
      </c>
      <c r="AY422" s="133" t="s">
        <v>13</v>
      </c>
      <c r="AZ422" s="327" t="s">
        <v>13</v>
      </c>
      <c r="BA422" s="327" t="s">
        <v>13</v>
      </c>
      <c r="BB422" s="133" t="s">
        <v>13</v>
      </c>
      <c r="BC422" s="326" t="s">
        <v>13</v>
      </c>
      <c r="BD422" s="326" t="s">
        <v>13</v>
      </c>
      <c r="BE422" s="327" t="s">
        <v>13</v>
      </c>
      <c r="BF422" s="133" t="s">
        <v>13</v>
      </c>
      <c r="BG422" s="133" t="s">
        <v>13</v>
      </c>
      <c r="BH422" s="133" t="s">
        <v>13</v>
      </c>
      <c r="BI422" s="133" t="s">
        <v>13</v>
      </c>
      <c r="BJ422" s="328"/>
      <c r="BK422" s="328"/>
      <c r="BL422" s="133"/>
      <c r="BM422" s="133"/>
      <c r="BN422" s="133"/>
      <c r="BO422" s="133"/>
      <c r="BP422" s="133"/>
      <c r="BQ422" s="328"/>
      <c r="BR422" s="133"/>
      <c r="BS422" s="133"/>
      <c r="BT422" s="133"/>
      <c r="BU422" s="133"/>
      <c r="BV422" s="133"/>
      <c r="BW422" s="133"/>
      <c r="BX422" s="133"/>
    </row>
    <row r="423" spans="1:76" x14ac:dyDescent="0.25">
      <c r="A423" s="302">
        <v>303</v>
      </c>
      <c r="C423" s="324" t="s">
        <v>13</v>
      </c>
      <c r="D423" s="324" t="s">
        <v>13</v>
      </c>
      <c r="E423" s="325" t="s">
        <v>13</v>
      </c>
      <c r="F423" s="133" t="s">
        <v>13</v>
      </c>
      <c r="G423" s="133" t="s">
        <v>13</v>
      </c>
      <c r="H423" s="133" t="s">
        <v>13</v>
      </c>
      <c r="I423" s="133" t="s">
        <v>13</v>
      </c>
      <c r="J423" s="133" t="s">
        <v>13</v>
      </c>
      <c r="K423" s="133" t="s">
        <v>13</v>
      </c>
      <c r="L423" s="133" t="s">
        <v>13</v>
      </c>
      <c r="M423" s="133" t="s">
        <v>13</v>
      </c>
      <c r="N423" s="133" t="s">
        <v>13</v>
      </c>
      <c r="O423" s="133" t="s">
        <v>13</v>
      </c>
      <c r="P423" s="133" t="s">
        <v>13</v>
      </c>
      <c r="Q423" s="133" t="s">
        <v>13</v>
      </c>
      <c r="R423" s="133" t="s">
        <v>13</v>
      </c>
      <c r="S423" s="133" t="s">
        <v>13</v>
      </c>
      <c r="T423" s="133" t="s">
        <v>13</v>
      </c>
      <c r="U423" s="133" t="s">
        <v>13</v>
      </c>
      <c r="V423" s="133" t="s">
        <v>13</v>
      </c>
      <c r="W423" s="133" t="s">
        <v>13</v>
      </c>
      <c r="X423" s="133" t="s">
        <v>13</v>
      </c>
      <c r="Y423" s="133" t="s">
        <v>13</v>
      </c>
      <c r="Z423" s="133" t="s">
        <v>13</v>
      </c>
      <c r="AA423" s="133" t="s">
        <v>13</v>
      </c>
      <c r="AB423" s="133" t="s">
        <v>13</v>
      </c>
      <c r="AC423" s="133" t="s">
        <v>13</v>
      </c>
      <c r="AD423" s="133" t="s">
        <v>13</v>
      </c>
      <c r="AE423" s="133" t="s">
        <v>13</v>
      </c>
      <c r="AF423" s="133" t="s">
        <v>13</v>
      </c>
      <c r="AG423" s="133" t="s">
        <v>13</v>
      </c>
      <c r="AH423" s="133" t="s">
        <v>13</v>
      </c>
      <c r="AI423" s="133" t="s">
        <v>13</v>
      </c>
      <c r="AJ423" s="133" t="s">
        <v>13</v>
      </c>
      <c r="AK423" s="133" t="s">
        <v>13</v>
      </c>
      <c r="AL423" s="133" t="s">
        <v>13</v>
      </c>
      <c r="AM423" s="133" t="s">
        <v>13</v>
      </c>
      <c r="AN423" s="133" t="s">
        <v>13</v>
      </c>
      <c r="AO423" s="133" t="s">
        <v>13</v>
      </c>
      <c r="AP423" s="133" t="s">
        <v>13</v>
      </c>
      <c r="AQ423" s="133" t="s">
        <v>13</v>
      </c>
      <c r="AR423" s="133" t="s">
        <v>13</v>
      </c>
      <c r="AS423" s="133" t="s">
        <v>13</v>
      </c>
      <c r="AT423" s="326" t="s">
        <v>13</v>
      </c>
      <c r="AU423" s="133" t="s">
        <v>13</v>
      </c>
      <c r="AV423" s="133" t="s">
        <v>13</v>
      </c>
      <c r="AW423" s="133" t="s">
        <v>13</v>
      </c>
      <c r="AX423" s="133" t="s">
        <v>13</v>
      </c>
      <c r="AY423" s="133" t="s">
        <v>13</v>
      </c>
      <c r="AZ423" s="327" t="s">
        <v>13</v>
      </c>
      <c r="BA423" s="327" t="s">
        <v>13</v>
      </c>
      <c r="BB423" s="133" t="s">
        <v>13</v>
      </c>
      <c r="BC423" s="326" t="s">
        <v>13</v>
      </c>
      <c r="BD423" s="326" t="s">
        <v>13</v>
      </c>
      <c r="BE423" s="327" t="s">
        <v>13</v>
      </c>
      <c r="BF423" s="133" t="s">
        <v>13</v>
      </c>
      <c r="BG423" s="133" t="s">
        <v>13</v>
      </c>
      <c r="BH423" s="133" t="s">
        <v>13</v>
      </c>
      <c r="BI423" s="133" t="s">
        <v>13</v>
      </c>
      <c r="BJ423" s="328"/>
      <c r="BK423" s="328"/>
      <c r="BL423" s="133"/>
      <c r="BM423" s="133"/>
      <c r="BN423" s="133"/>
      <c r="BO423" s="133"/>
      <c r="BP423" s="133"/>
      <c r="BQ423" s="328"/>
      <c r="BR423" s="133"/>
      <c r="BS423" s="133"/>
      <c r="BT423" s="133"/>
      <c r="BU423" s="133"/>
      <c r="BV423" s="133"/>
      <c r="BW423" s="133"/>
      <c r="BX423" s="133"/>
    </row>
    <row r="424" spans="1:76" x14ac:dyDescent="0.25">
      <c r="A424" s="302">
        <v>303</v>
      </c>
      <c r="C424" s="324" t="s">
        <v>13</v>
      </c>
      <c r="D424" s="324" t="s">
        <v>13</v>
      </c>
      <c r="E424" s="325" t="s">
        <v>13</v>
      </c>
      <c r="F424" s="133" t="s">
        <v>13</v>
      </c>
      <c r="G424" s="133" t="s">
        <v>13</v>
      </c>
      <c r="H424" s="133" t="s">
        <v>13</v>
      </c>
      <c r="I424" s="133" t="s">
        <v>13</v>
      </c>
      <c r="J424" s="133" t="s">
        <v>13</v>
      </c>
      <c r="K424" s="133" t="s">
        <v>13</v>
      </c>
      <c r="L424" s="133" t="s">
        <v>13</v>
      </c>
      <c r="M424" s="133" t="s">
        <v>13</v>
      </c>
      <c r="N424" s="133" t="s">
        <v>13</v>
      </c>
      <c r="O424" s="133" t="s">
        <v>13</v>
      </c>
      <c r="P424" s="133" t="s">
        <v>13</v>
      </c>
      <c r="Q424" s="133" t="s">
        <v>13</v>
      </c>
      <c r="R424" s="133" t="s">
        <v>13</v>
      </c>
      <c r="S424" s="133" t="s">
        <v>13</v>
      </c>
      <c r="T424" s="133" t="s">
        <v>13</v>
      </c>
      <c r="U424" s="133" t="s">
        <v>13</v>
      </c>
      <c r="V424" s="133" t="s">
        <v>13</v>
      </c>
      <c r="W424" s="133" t="s">
        <v>13</v>
      </c>
      <c r="X424" s="133" t="s">
        <v>13</v>
      </c>
      <c r="Y424" s="133" t="s">
        <v>13</v>
      </c>
      <c r="Z424" s="133" t="s">
        <v>13</v>
      </c>
      <c r="AA424" s="133" t="s">
        <v>13</v>
      </c>
      <c r="AB424" s="133" t="s">
        <v>13</v>
      </c>
      <c r="AC424" s="133" t="s">
        <v>13</v>
      </c>
      <c r="AD424" s="133" t="s">
        <v>13</v>
      </c>
      <c r="AE424" s="133" t="s">
        <v>13</v>
      </c>
      <c r="AF424" s="133" t="s">
        <v>13</v>
      </c>
      <c r="AG424" s="133" t="s">
        <v>13</v>
      </c>
      <c r="AH424" s="133" t="s">
        <v>13</v>
      </c>
      <c r="AI424" s="133" t="s">
        <v>13</v>
      </c>
      <c r="AJ424" s="133" t="s">
        <v>13</v>
      </c>
      <c r="AK424" s="133" t="s">
        <v>13</v>
      </c>
      <c r="AL424" s="133" t="s">
        <v>13</v>
      </c>
      <c r="AM424" s="133" t="s">
        <v>13</v>
      </c>
      <c r="AN424" s="133" t="s">
        <v>13</v>
      </c>
      <c r="AO424" s="133" t="s">
        <v>13</v>
      </c>
      <c r="AP424" s="133" t="s">
        <v>13</v>
      </c>
      <c r="AQ424" s="133" t="s">
        <v>13</v>
      </c>
      <c r="AR424" s="133" t="s">
        <v>13</v>
      </c>
      <c r="AS424" s="133" t="s">
        <v>13</v>
      </c>
      <c r="AT424" s="326" t="s">
        <v>13</v>
      </c>
      <c r="AU424" s="133" t="s">
        <v>13</v>
      </c>
      <c r="AV424" s="133" t="s">
        <v>13</v>
      </c>
      <c r="AW424" s="133" t="s">
        <v>13</v>
      </c>
      <c r="AX424" s="133" t="s">
        <v>13</v>
      </c>
      <c r="AY424" s="133" t="s">
        <v>13</v>
      </c>
      <c r="AZ424" s="327" t="s">
        <v>13</v>
      </c>
      <c r="BA424" s="327" t="s">
        <v>13</v>
      </c>
      <c r="BB424" s="133" t="s">
        <v>13</v>
      </c>
      <c r="BC424" s="326" t="s">
        <v>13</v>
      </c>
      <c r="BD424" s="326" t="s">
        <v>13</v>
      </c>
      <c r="BE424" s="327" t="s">
        <v>13</v>
      </c>
      <c r="BF424" s="133" t="s">
        <v>13</v>
      </c>
      <c r="BG424" s="133" t="s">
        <v>13</v>
      </c>
      <c r="BH424" s="133" t="s">
        <v>13</v>
      </c>
      <c r="BI424" s="133" t="s">
        <v>13</v>
      </c>
      <c r="BJ424" s="328"/>
      <c r="BK424" s="328"/>
      <c r="BL424" s="133"/>
      <c r="BM424" s="133"/>
      <c r="BN424" s="133"/>
      <c r="BO424" s="133"/>
      <c r="BP424" s="133"/>
      <c r="BQ424" s="328"/>
      <c r="BR424" s="133"/>
      <c r="BS424" s="133"/>
      <c r="BT424" s="133"/>
      <c r="BU424" s="133"/>
      <c r="BV424" s="133"/>
      <c r="BW424" s="133"/>
      <c r="BX424" s="133"/>
    </row>
    <row r="425" spans="1:76" x14ac:dyDescent="0.25">
      <c r="A425" s="302">
        <v>303</v>
      </c>
      <c r="C425" s="324" t="s">
        <v>13</v>
      </c>
      <c r="D425" s="324" t="s">
        <v>13</v>
      </c>
      <c r="E425" s="325" t="s">
        <v>13</v>
      </c>
      <c r="F425" s="133" t="s">
        <v>13</v>
      </c>
      <c r="G425" s="133" t="s">
        <v>13</v>
      </c>
      <c r="H425" s="133" t="s">
        <v>13</v>
      </c>
      <c r="I425" s="133" t="s">
        <v>13</v>
      </c>
      <c r="J425" s="133" t="s">
        <v>13</v>
      </c>
      <c r="K425" s="133" t="s">
        <v>13</v>
      </c>
      <c r="L425" s="133" t="s">
        <v>13</v>
      </c>
      <c r="M425" s="133" t="s">
        <v>13</v>
      </c>
      <c r="N425" s="133" t="s">
        <v>13</v>
      </c>
      <c r="O425" s="133" t="s">
        <v>13</v>
      </c>
      <c r="P425" s="133" t="s">
        <v>13</v>
      </c>
      <c r="Q425" s="133" t="s">
        <v>13</v>
      </c>
      <c r="R425" s="133" t="s">
        <v>13</v>
      </c>
      <c r="S425" s="133" t="s">
        <v>13</v>
      </c>
      <c r="T425" s="133" t="s">
        <v>13</v>
      </c>
      <c r="U425" s="133" t="s">
        <v>13</v>
      </c>
      <c r="V425" s="133" t="s">
        <v>13</v>
      </c>
      <c r="W425" s="133" t="s">
        <v>13</v>
      </c>
      <c r="X425" s="133" t="s">
        <v>13</v>
      </c>
      <c r="Y425" s="133" t="s">
        <v>13</v>
      </c>
      <c r="Z425" s="133" t="s">
        <v>13</v>
      </c>
      <c r="AA425" s="133" t="s">
        <v>13</v>
      </c>
      <c r="AB425" s="133" t="s">
        <v>13</v>
      </c>
      <c r="AC425" s="133" t="s">
        <v>13</v>
      </c>
      <c r="AD425" s="133" t="s">
        <v>13</v>
      </c>
      <c r="AE425" s="133" t="s">
        <v>13</v>
      </c>
      <c r="AF425" s="133" t="s">
        <v>13</v>
      </c>
      <c r="AG425" s="133" t="s">
        <v>13</v>
      </c>
      <c r="AH425" s="133" t="s">
        <v>13</v>
      </c>
      <c r="AI425" s="133" t="s">
        <v>13</v>
      </c>
      <c r="AJ425" s="133" t="s">
        <v>13</v>
      </c>
      <c r="AK425" s="133" t="s">
        <v>13</v>
      </c>
      <c r="AL425" s="133" t="s">
        <v>13</v>
      </c>
      <c r="AM425" s="133" t="s">
        <v>13</v>
      </c>
      <c r="AN425" s="133" t="s">
        <v>13</v>
      </c>
      <c r="AO425" s="133" t="s">
        <v>13</v>
      </c>
      <c r="AP425" s="133" t="s">
        <v>13</v>
      </c>
      <c r="AQ425" s="133" t="s">
        <v>13</v>
      </c>
      <c r="AR425" s="133" t="s">
        <v>13</v>
      </c>
      <c r="AS425" s="133" t="s">
        <v>13</v>
      </c>
      <c r="AT425" s="326" t="s">
        <v>13</v>
      </c>
      <c r="AU425" s="133" t="s">
        <v>13</v>
      </c>
      <c r="AV425" s="133" t="s">
        <v>13</v>
      </c>
      <c r="AW425" s="133" t="s">
        <v>13</v>
      </c>
      <c r="AX425" s="133" t="s">
        <v>13</v>
      </c>
      <c r="AY425" s="133" t="s">
        <v>13</v>
      </c>
      <c r="AZ425" s="327" t="s">
        <v>13</v>
      </c>
      <c r="BA425" s="327" t="s">
        <v>13</v>
      </c>
      <c r="BB425" s="133" t="s">
        <v>13</v>
      </c>
      <c r="BC425" s="326" t="s">
        <v>13</v>
      </c>
      <c r="BD425" s="326" t="s">
        <v>13</v>
      </c>
      <c r="BE425" s="327" t="s">
        <v>13</v>
      </c>
      <c r="BF425" s="133" t="s">
        <v>13</v>
      </c>
      <c r="BG425" s="133" t="s">
        <v>13</v>
      </c>
      <c r="BH425" s="133" t="s">
        <v>13</v>
      </c>
      <c r="BI425" s="133" t="s">
        <v>13</v>
      </c>
      <c r="BJ425" s="328"/>
      <c r="BK425" s="328"/>
      <c r="BL425" s="133"/>
      <c r="BM425" s="133"/>
      <c r="BN425" s="133"/>
      <c r="BO425" s="133"/>
      <c r="BP425" s="133"/>
      <c r="BQ425" s="328"/>
      <c r="BR425" s="133"/>
      <c r="BS425" s="133"/>
      <c r="BT425" s="133"/>
      <c r="BU425" s="133"/>
      <c r="BV425" s="133"/>
      <c r="BW425" s="133"/>
      <c r="BX425" s="133"/>
    </row>
    <row r="426" spans="1:76" x14ac:dyDescent="0.25">
      <c r="A426" s="302">
        <v>303</v>
      </c>
      <c r="C426" s="324" t="s">
        <v>13</v>
      </c>
      <c r="D426" s="324" t="s">
        <v>13</v>
      </c>
      <c r="E426" s="325" t="s">
        <v>13</v>
      </c>
      <c r="F426" s="133" t="s">
        <v>13</v>
      </c>
      <c r="G426" s="133" t="s">
        <v>13</v>
      </c>
      <c r="H426" s="133" t="s">
        <v>13</v>
      </c>
      <c r="I426" s="133" t="s">
        <v>13</v>
      </c>
      <c r="J426" s="133" t="s">
        <v>13</v>
      </c>
      <c r="K426" s="133" t="s">
        <v>13</v>
      </c>
      <c r="L426" s="133" t="s">
        <v>13</v>
      </c>
      <c r="M426" s="133" t="s">
        <v>13</v>
      </c>
      <c r="N426" s="133" t="s">
        <v>13</v>
      </c>
      <c r="O426" s="133" t="s">
        <v>13</v>
      </c>
      <c r="P426" s="133" t="s">
        <v>13</v>
      </c>
      <c r="Q426" s="133" t="s">
        <v>13</v>
      </c>
      <c r="R426" s="133" t="s">
        <v>13</v>
      </c>
      <c r="S426" s="133" t="s">
        <v>13</v>
      </c>
      <c r="T426" s="133" t="s">
        <v>13</v>
      </c>
      <c r="U426" s="133" t="s">
        <v>13</v>
      </c>
      <c r="V426" s="133" t="s">
        <v>13</v>
      </c>
      <c r="W426" s="133" t="s">
        <v>13</v>
      </c>
      <c r="X426" s="133" t="s">
        <v>13</v>
      </c>
      <c r="Y426" s="133" t="s">
        <v>13</v>
      </c>
      <c r="Z426" s="133" t="s">
        <v>13</v>
      </c>
      <c r="AA426" s="133" t="s">
        <v>13</v>
      </c>
      <c r="AB426" s="133" t="s">
        <v>13</v>
      </c>
      <c r="AC426" s="133" t="s">
        <v>13</v>
      </c>
      <c r="AD426" s="133" t="s">
        <v>13</v>
      </c>
      <c r="AE426" s="133" t="s">
        <v>13</v>
      </c>
      <c r="AF426" s="133" t="s">
        <v>13</v>
      </c>
      <c r="AG426" s="133" t="s">
        <v>13</v>
      </c>
      <c r="AH426" s="133" t="s">
        <v>13</v>
      </c>
      <c r="AI426" s="133" t="s">
        <v>13</v>
      </c>
      <c r="AJ426" s="133" t="s">
        <v>13</v>
      </c>
      <c r="AK426" s="133" t="s">
        <v>13</v>
      </c>
      <c r="AL426" s="133" t="s">
        <v>13</v>
      </c>
      <c r="AM426" s="133" t="s">
        <v>13</v>
      </c>
      <c r="AN426" s="133" t="s">
        <v>13</v>
      </c>
      <c r="AO426" s="133" t="s">
        <v>13</v>
      </c>
      <c r="AP426" s="133" t="s">
        <v>13</v>
      </c>
      <c r="AQ426" s="133" t="s">
        <v>13</v>
      </c>
      <c r="AR426" s="133" t="s">
        <v>13</v>
      </c>
      <c r="AS426" s="133" t="s">
        <v>13</v>
      </c>
      <c r="AT426" s="326" t="s">
        <v>13</v>
      </c>
      <c r="AU426" s="133" t="s">
        <v>13</v>
      </c>
      <c r="AV426" s="133" t="s">
        <v>13</v>
      </c>
      <c r="AW426" s="133" t="s">
        <v>13</v>
      </c>
      <c r="AX426" s="133" t="s">
        <v>13</v>
      </c>
      <c r="AY426" s="133" t="s">
        <v>13</v>
      </c>
      <c r="AZ426" s="327" t="s">
        <v>13</v>
      </c>
      <c r="BA426" s="327" t="s">
        <v>13</v>
      </c>
      <c r="BB426" s="133" t="s">
        <v>13</v>
      </c>
      <c r="BC426" s="326" t="s">
        <v>13</v>
      </c>
      <c r="BD426" s="326" t="s">
        <v>13</v>
      </c>
      <c r="BE426" s="327" t="s">
        <v>13</v>
      </c>
      <c r="BF426" s="133" t="s">
        <v>13</v>
      </c>
      <c r="BG426" s="133" t="s">
        <v>13</v>
      </c>
      <c r="BH426" s="133" t="s">
        <v>13</v>
      </c>
      <c r="BI426" s="133" t="s">
        <v>13</v>
      </c>
      <c r="BJ426" s="328"/>
      <c r="BK426" s="328"/>
      <c r="BL426" s="133"/>
      <c r="BM426" s="133"/>
      <c r="BN426" s="133"/>
      <c r="BO426" s="133"/>
      <c r="BP426" s="133"/>
      <c r="BQ426" s="328"/>
      <c r="BR426" s="133"/>
      <c r="BS426" s="133"/>
      <c r="BT426" s="133"/>
      <c r="BU426" s="133"/>
      <c r="BV426" s="133"/>
      <c r="BW426" s="133"/>
      <c r="BX426" s="133"/>
    </row>
    <row r="427" spans="1:76" x14ac:dyDescent="0.25">
      <c r="A427" s="302">
        <v>303</v>
      </c>
      <c r="C427" s="324" t="s">
        <v>13</v>
      </c>
      <c r="D427" s="324" t="s">
        <v>13</v>
      </c>
      <c r="E427" s="325" t="s">
        <v>13</v>
      </c>
      <c r="F427" s="133" t="s">
        <v>13</v>
      </c>
      <c r="G427" s="133" t="s">
        <v>13</v>
      </c>
      <c r="H427" s="133" t="s">
        <v>13</v>
      </c>
      <c r="I427" s="133" t="s">
        <v>13</v>
      </c>
      <c r="J427" s="133" t="s">
        <v>13</v>
      </c>
      <c r="K427" s="133" t="s">
        <v>13</v>
      </c>
      <c r="L427" s="133" t="s">
        <v>13</v>
      </c>
      <c r="M427" s="133" t="s">
        <v>13</v>
      </c>
      <c r="N427" s="133" t="s">
        <v>13</v>
      </c>
      <c r="O427" s="133" t="s">
        <v>13</v>
      </c>
      <c r="P427" s="133" t="s">
        <v>13</v>
      </c>
      <c r="Q427" s="133" t="s">
        <v>13</v>
      </c>
      <c r="R427" s="133" t="s">
        <v>13</v>
      </c>
      <c r="S427" s="133" t="s">
        <v>13</v>
      </c>
      <c r="T427" s="133" t="s">
        <v>13</v>
      </c>
      <c r="U427" s="133" t="s">
        <v>13</v>
      </c>
      <c r="V427" s="133" t="s">
        <v>13</v>
      </c>
      <c r="W427" s="133" t="s">
        <v>13</v>
      </c>
      <c r="X427" s="133" t="s">
        <v>13</v>
      </c>
      <c r="Y427" s="133" t="s">
        <v>13</v>
      </c>
      <c r="Z427" s="133" t="s">
        <v>13</v>
      </c>
      <c r="AA427" s="133" t="s">
        <v>13</v>
      </c>
      <c r="AB427" s="133" t="s">
        <v>13</v>
      </c>
      <c r="AC427" s="133" t="s">
        <v>13</v>
      </c>
      <c r="AD427" s="133" t="s">
        <v>13</v>
      </c>
      <c r="AE427" s="133" t="s">
        <v>13</v>
      </c>
      <c r="AF427" s="133" t="s">
        <v>13</v>
      </c>
      <c r="AG427" s="133" t="s">
        <v>13</v>
      </c>
      <c r="AH427" s="133" t="s">
        <v>13</v>
      </c>
      <c r="AI427" s="133" t="s">
        <v>13</v>
      </c>
      <c r="AJ427" s="133" t="s">
        <v>13</v>
      </c>
      <c r="AK427" s="133" t="s">
        <v>13</v>
      </c>
      <c r="AL427" s="133" t="s">
        <v>13</v>
      </c>
      <c r="AM427" s="133" t="s">
        <v>13</v>
      </c>
      <c r="AN427" s="133" t="s">
        <v>13</v>
      </c>
      <c r="AO427" s="133" t="s">
        <v>13</v>
      </c>
      <c r="AP427" s="133" t="s">
        <v>13</v>
      </c>
      <c r="AQ427" s="133" t="s">
        <v>13</v>
      </c>
      <c r="AR427" s="133" t="s">
        <v>13</v>
      </c>
      <c r="AS427" s="133" t="s">
        <v>13</v>
      </c>
      <c r="AT427" s="326" t="s">
        <v>13</v>
      </c>
      <c r="AU427" s="133" t="s">
        <v>13</v>
      </c>
      <c r="AV427" s="133" t="s">
        <v>13</v>
      </c>
      <c r="AW427" s="133" t="s">
        <v>13</v>
      </c>
      <c r="AX427" s="133" t="s">
        <v>13</v>
      </c>
      <c r="AY427" s="133" t="s">
        <v>13</v>
      </c>
      <c r="AZ427" s="327" t="s">
        <v>13</v>
      </c>
      <c r="BA427" s="327" t="s">
        <v>13</v>
      </c>
      <c r="BB427" s="133" t="s">
        <v>13</v>
      </c>
      <c r="BC427" s="326" t="s">
        <v>13</v>
      </c>
      <c r="BD427" s="326" t="s">
        <v>13</v>
      </c>
      <c r="BE427" s="327" t="s">
        <v>13</v>
      </c>
      <c r="BF427" s="133" t="s">
        <v>13</v>
      </c>
      <c r="BG427" s="133" t="s">
        <v>13</v>
      </c>
      <c r="BH427" s="133" t="s">
        <v>13</v>
      </c>
      <c r="BI427" s="133" t="s">
        <v>13</v>
      </c>
      <c r="BJ427" s="328"/>
      <c r="BK427" s="328"/>
      <c r="BL427" s="133"/>
      <c r="BM427" s="133"/>
      <c r="BN427" s="133"/>
      <c r="BO427" s="133"/>
      <c r="BP427" s="133"/>
      <c r="BQ427" s="328"/>
      <c r="BR427" s="133"/>
      <c r="BS427" s="133"/>
      <c r="BT427" s="133"/>
      <c r="BU427" s="133"/>
      <c r="BV427" s="133"/>
      <c r="BW427" s="133"/>
      <c r="BX427" s="133"/>
    </row>
    <row r="428" spans="1:76" x14ac:dyDescent="0.25">
      <c r="A428" s="302">
        <v>303</v>
      </c>
      <c r="C428" s="324" t="s">
        <v>13</v>
      </c>
      <c r="D428" s="324" t="s">
        <v>13</v>
      </c>
      <c r="E428" s="325" t="s">
        <v>13</v>
      </c>
      <c r="F428" s="133" t="s">
        <v>13</v>
      </c>
      <c r="G428" s="133" t="s">
        <v>13</v>
      </c>
      <c r="H428" s="133" t="s">
        <v>13</v>
      </c>
      <c r="I428" s="133" t="s">
        <v>13</v>
      </c>
      <c r="J428" s="133" t="s">
        <v>13</v>
      </c>
      <c r="K428" s="133" t="s">
        <v>13</v>
      </c>
      <c r="L428" s="133" t="s">
        <v>13</v>
      </c>
      <c r="M428" s="133" t="s">
        <v>13</v>
      </c>
      <c r="N428" s="133" t="s">
        <v>13</v>
      </c>
      <c r="O428" s="133" t="s">
        <v>13</v>
      </c>
      <c r="P428" s="133" t="s">
        <v>13</v>
      </c>
      <c r="Q428" s="133" t="s">
        <v>13</v>
      </c>
      <c r="R428" s="133" t="s">
        <v>13</v>
      </c>
      <c r="S428" s="133" t="s">
        <v>13</v>
      </c>
      <c r="T428" s="133" t="s">
        <v>13</v>
      </c>
      <c r="U428" s="133" t="s">
        <v>13</v>
      </c>
      <c r="V428" s="133" t="s">
        <v>13</v>
      </c>
      <c r="W428" s="133" t="s">
        <v>13</v>
      </c>
      <c r="X428" s="133" t="s">
        <v>13</v>
      </c>
      <c r="Y428" s="133" t="s">
        <v>13</v>
      </c>
      <c r="Z428" s="133" t="s">
        <v>13</v>
      </c>
      <c r="AA428" s="133" t="s">
        <v>13</v>
      </c>
      <c r="AB428" s="133" t="s">
        <v>13</v>
      </c>
      <c r="AC428" s="133" t="s">
        <v>13</v>
      </c>
      <c r="AD428" s="133" t="s">
        <v>13</v>
      </c>
      <c r="AE428" s="133" t="s">
        <v>13</v>
      </c>
      <c r="AF428" s="133" t="s">
        <v>13</v>
      </c>
      <c r="AG428" s="133" t="s">
        <v>13</v>
      </c>
      <c r="AH428" s="133" t="s">
        <v>13</v>
      </c>
      <c r="AI428" s="133" t="s">
        <v>13</v>
      </c>
      <c r="AJ428" s="133" t="s">
        <v>13</v>
      </c>
      <c r="AK428" s="133" t="s">
        <v>13</v>
      </c>
      <c r="AL428" s="133" t="s">
        <v>13</v>
      </c>
      <c r="AM428" s="133" t="s">
        <v>13</v>
      </c>
      <c r="AN428" s="133" t="s">
        <v>13</v>
      </c>
      <c r="AO428" s="133" t="s">
        <v>13</v>
      </c>
      <c r="AP428" s="133" t="s">
        <v>13</v>
      </c>
      <c r="AQ428" s="133" t="s">
        <v>13</v>
      </c>
      <c r="AR428" s="133" t="s">
        <v>13</v>
      </c>
      <c r="AS428" s="133" t="s">
        <v>13</v>
      </c>
      <c r="AT428" s="326" t="s">
        <v>13</v>
      </c>
      <c r="AU428" s="133" t="s">
        <v>13</v>
      </c>
      <c r="AV428" s="133" t="s">
        <v>13</v>
      </c>
      <c r="AW428" s="133" t="s">
        <v>13</v>
      </c>
      <c r="AX428" s="133" t="s">
        <v>13</v>
      </c>
      <c r="AY428" s="133" t="s">
        <v>13</v>
      </c>
      <c r="AZ428" s="327" t="s">
        <v>13</v>
      </c>
      <c r="BA428" s="327" t="s">
        <v>13</v>
      </c>
      <c r="BB428" s="133" t="s">
        <v>13</v>
      </c>
      <c r="BC428" s="326" t="s">
        <v>13</v>
      </c>
      <c r="BD428" s="326" t="s">
        <v>13</v>
      </c>
      <c r="BE428" s="327" t="s">
        <v>13</v>
      </c>
      <c r="BF428" s="133" t="s">
        <v>13</v>
      </c>
      <c r="BG428" s="133" t="s">
        <v>13</v>
      </c>
      <c r="BH428" s="133" t="s">
        <v>13</v>
      </c>
      <c r="BI428" s="133" t="s">
        <v>13</v>
      </c>
      <c r="BJ428" s="328"/>
      <c r="BK428" s="328"/>
      <c r="BL428" s="133"/>
      <c r="BM428" s="133"/>
      <c r="BN428" s="133"/>
      <c r="BO428" s="133"/>
      <c r="BP428" s="133"/>
      <c r="BQ428" s="328"/>
      <c r="BR428" s="133"/>
      <c r="BS428" s="133"/>
      <c r="BT428" s="133"/>
      <c r="BU428" s="133"/>
      <c r="BV428" s="133"/>
      <c r="BW428" s="133"/>
      <c r="BX428" s="133"/>
    </row>
    <row r="429" spans="1:76" x14ac:dyDescent="0.25">
      <c r="A429" s="302">
        <v>303</v>
      </c>
      <c r="C429" s="324" t="s">
        <v>13</v>
      </c>
      <c r="D429" s="324" t="s">
        <v>13</v>
      </c>
      <c r="E429" s="325" t="s">
        <v>13</v>
      </c>
      <c r="F429" s="133" t="s">
        <v>13</v>
      </c>
      <c r="G429" s="133" t="s">
        <v>13</v>
      </c>
      <c r="H429" s="133" t="s">
        <v>13</v>
      </c>
      <c r="I429" s="133" t="s">
        <v>13</v>
      </c>
      <c r="J429" s="133" t="s">
        <v>13</v>
      </c>
      <c r="K429" s="133" t="s">
        <v>13</v>
      </c>
      <c r="L429" s="133" t="s">
        <v>13</v>
      </c>
      <c r="M429" s="133" t="s">
        <v>13</v>
      </c>
      <c r="N429" s="133" t="s">
        <v>13</v>
      </c>
      <c r="O429" s="133" t="s">
        <v>13</v>
      </c>
      <c r="P429" s="133" t="s">
        <v>13</v>
      </c>
      <c r="Q429" s="133" t="s">
        <v>13</v>
      </c>
      <c r="R429" s="133" t="s">
        <v>13</v>
      </c>
      <c r="S429" s="133" t="s">
        <v>13</v>
      </c>
      <c r="T429" s="133" t="s">
        <v>13</v>
      </c>
      <c r="U429" s="133" t="s">
        <v>13</v>
      </c>
      <c r="V429" s="133" t="s">
        <v>13</v>
      </c>
      <c r="W429" s="133" t="s">
        <v>13</v>
      </c>
      <c r="X429" s="133" t="s">
        <v>13</v>
      </c>
      <c r="Y429" s="133" t="s">
        <v>13</v>
      </c>
      <c r="Z429" s="133" t="s">
        <v>13</v>
      </c>
      <c r="AA429" s="133" t="s">
        <v>13</v>
      </c>
      <c r="AB429" s="133" t="s">
        <v>13</v>
      </c>
      <c r="AC429" s="133" t="s">
        <v>13</v>
      </c>
      <c r="AD429" s="133" t="s">
        <v>13</v>
      </c>
      <c r="AE429" s="133" t="s">
        <v>13</v>
      </c>
      <c r="AF429" s="133" t="s">
        <v>13</v>
      </c>
      <c r="AG429" s="133" t="s">
        <v>13</v>
      </c>
      <c r="AH429" s="133" t="s">
        <v>13</v>
      </c>
      <c r="AI429" s="133" t="s">
        <v>13</v>
      </c>
      <c r="AJ429" s="133" t="s">
        <v>13</v>
      </c>
      <c r="AK429" s="133" t="s">
        <v>13</v>
      </c>
      <c r="AL429" s="133" t="s">
        <v>13</v>
      </c>
      <c r="AM429" s="133" t="s">
        <v>13</v>
      </c>
      <c r="AN429" s="133" t="s">
        <v>13</v>
      </c>
      <c r="AO429" s="133" t="s">
        <v>13</v>
      </c>
      <c r="AP429" s="133" t="s">
        <v>13</v>
      </c>
      <c r="AQ429" s="133" t="s">
        <v>13</v>
      </c>
      <c r="AR429" s="133" t="s">
        <v>13</v>
      </c>
      <c r="AS429" s="133" t="s">
        <v>13</v>
      </c>
      <c r="AT429" s="326" t="s">
        <v>13</v>
      </c>
      <c r="AU429" s="133" t="s">
        <v>13</v>
      </c>
      <c r="AV429" s="133" t="s">
        <v>13</v>
      </c>
      <c r="AW429" s="133" t="s">
        <v>13</v>
      </c>
      <c r="AX429" s="133" t="s">
        <v>13</v>
      </c>
      <c r="AY429" s="133" t="s">
        <v>13</v>
      </c>
      <c r="AZ429" s="327" t="s">
        <v>13</v>
      </c>
      <c r="BA429" s="327" t="s">
        <v>13</v>
      </c>
      <c r="BB429" s="133" t="s">
        <v>13</v>
      </c>
      <c r="BC429" s="326" t="s">
        <v>13</v>
      </c>
      <c r="BD429" s="326" t="s">
        <v>13</v>
      </c>
      <c r="BE429" s="327" t="s">
        <v>13</v>
      </c>
      <c r="BF429" s="133" t="s">
        <v>13</v>
      </c>
      <c r="BG429" s="133" t="s">
        <v>13</v>
      </c>
      <c r="BH429" s="133" t="s">
        <v>13</v>
      </c>
      <c r="BI429" s="133" t="s">
        <v>13</v>
      </c>
      <c r="BJ429" s="328"/>
      <c r="BK429" s="328"/>
      <c r="BL429" s="133"/>
      <c r="BM429" s="133"/>
      <c r="BN429" s="133"/>
      <c r="BO429" s="133"/>
      <c r="BP429" s="133"/>
      <c r="BQ429" s="328"/>
      <c r="BR429" s="133"/>
      <c r="BS429" s="133"/>
      <c r="BT429" s="133"/>
      <c r="BU429" s="133"/>
      <c r="BV429" s="133"/>
      <c r="BW429" s="133"/>
      <c r="BX429" s="133"/>
    </row>
    <row r="430" spans="1:76" x14ac:dyDescent="0.25">
      <c r="A430" s="302">
        <v>303</v>
      </c>
      <c r="C430" s="324" t="s">
        <v>13</v>
      </c>
      <c r="D430" s="324" t="s">
        <v>13</v>
      </c>
      <c r="E430" s="325" t="s">
        <v>13</v>
      </c>
      <c r="F430" s="133" t="s">
        <v>13</v>
      </c>
      <c r="G430" s="133" t="s">
        <v>13</v>
      </c>
      <c r="H430" s="133" t="s">
        <v>13</v>
      </c>
      <c r="I430" s="133" t="s">
        <v>13</v>
      </c>
      <c r="J430" s="133" t="s">
        <v>13</v>
      </c>
      <c r="K430" s="133" t="s">
        <v>13</v>
      </c>
      <c r="L430" s="133" t="s">
        <v>13</v>
      </c>
      <c r="M430" s="133" t="s">
        <v>13</v>
      </c>
      <c r="N430" s="133" t="s">
        <v>13</v>
      </c>
      <c r="O430" s="133" t="s">
        <v>13</v>
      </c>
      <c r="P430" s="133" t="s">
        <v>13</v>
      </c>
      <c r="Q430" s="133" t="s">
        <v>13</v>
      </c>
      <c r="R430" s="133" t="s">
        <v>13</v>
      </c>
      <c r="S430" s="133" t="s">
        <v>13</v>
      </c>
      <c r="T430" s="133" t="s">
        <v>13</v>
      </c>
      <c r="U430" s="133" t="s">
        <v>13</v>
      </c>
      <c r="V430" s="133" t="s">
        <v>13</v>
      </c>
      <c r="W430" s="133" t="s">
        <v>13</v>
      </c>
      <c r="X430" s="133" t="s">
        <v>13</v>
      </c>
      <c r="Y430" s="133" t="s">
        <v>13</v>
      </c>
      <c r="Z430" s="133" t="s">
        <v>13</v>
      </c>
      <c r="AA430" s="133" t="s">
        <v>13</v>
      </c>
      <c r="AB430" s="133" t="s">
        <v>13</v>
      </c>
      <c r="AC430" s="133" t="s">
        <v>13</v>
      </c>
      <c r="AD430" s="133" t="s">
        <v>13</v>
      </c>
      <c r="AE430" s="133" t="s">
        <v>13</v>
      </c>
      <c r="AF430" s="133" t="s">
        <v>13</v>
      </c>
      <c r="AG430" s="133" t="s">
        <v>13</v>
      </c>
      <c r="AH430" s="133" t="s">
        <v>13</v>
      </c>
      <c r="AI430" s="133" t="s">
        <v>13</v>
      </c>
      <c r="AJ430" s="133" t="s">
        <v>13</v>
      </c>
      <c r="AK430" s="133" t="s">
        <v>13</v>
      </c>
      <c r="AL430" s="133" t="s">
        <v>13</v>
      </c>
      <c r="AM430" s="133" t="s">
        <v>13</v>
      </c>
      <c r="AN430" s="133" t="s">
        <v>13</v>
      </c>
      <c r="AO430" s="133" t="s">
        <v>13</v>
      </c>
      <c r="AP430" s="133" t="s">
        <v>13</v>
      </c>
      <c r="AQ430" s="133" t="s">
        <v>13</v>
      </c>
      <c r="AR430" s="133" t="s">
        <v>13</v>
      </c>
      <c r="AS430" s="133" t="s">
        <v>13</v>
      </c>
      <c r="AT430" s="326" t="s">
        <v>13</v>
      </c>
      <c r="AU430" s="133" t="s">
        <v>13</v>
      </c>
      <c r="AV430" s="133" t="s">
        <v>13</v>
      </c>
      <c r="AW430" s="133" t="s">
        <v>13</v>
      </c>
      <c r="AX430" s="133" t="s">
        <v>13</v>
      </c>
      <c r="AY430" s="133" t="s">
        <v>13</v>
      </c>
      <c r="AZ430" s="327" t="s">
        <v>13</v>
      </c>
      <c r="BA430" s="327" t="s">
        <v>13</v>
      </c>
      <c r="BB430" s="133" t="s">
        <v>13</v>
      </c>
      <c r="BC430" s="326" t="s">
        <v>13</v>
      </c>
      <c r="BD430" s="326" t="s">
        <v>13</v>
      </c>
      <c r="BE430" s="327" t="s">
        <v>13</v>
      </c>
      <c r="BF430" s="133" t="s">
        <v>13</v>
      </c>
      <c r="BG430" s="133" t="s">
        <v>13</v>
      </c>
      <c r="BH430" s="133" t="s">
        <v>13</v>
      </c>
      <c r="BI430" s="133" t="s">
        <v>13</v>
      </c>
      <c r="BJ430" s="328"/>
      <c r="BK430" s="328"/>
      <c r="BL430" s="133"/>
      <c r="BM430" s="133"/>
      <c r="BN430" s="133"/>
      <c r="BO430" s="133"/>
      <c r="BP430" s="133"/>
      <c r="BQ430" s="328"/>
      <c r="BR430" s="133"/>
      <c r="BS430" s="133"/>
      <c r="BT430" s="133"/>
      <c r="BU430" s="133"/>
      <c r="BV430" s="133"/>
      <c r="BW430" s="133"/>
      <c r="BX430" s="133"/>
    </row>
    <row r="431" spans="1:76" x14ac:dyDescent="0.25">
      <c r="A431" s="302">
        <v>303</v>
      </c>
      <c r="C431" s="324" t="s">
        <v>13</v>
      </c>
      <c r="D431" s="324" t="s">
        <v>13</v>
      </c>
      <c r="E431" s="325" t="s">
        <v>13</v>
      </c>
      <c r="F431" s="133" t="s">
        <v>13</v>
      </c>
      <c r="G431" s="133" t="s">
        <v>13</v>
      </c>
      <c r="H431" s="133" t="s">
        <v>13</v>
      </c>
      <c r="I431" s="133" t="s">
        <v>13</v>
      </c>
      <c r="J431" s="133" t="s">
        <v>13</v>
      </c>
      <c r="K431" s="133" t="s">
        <v>13</v>
      </c>
      <c r="L431" s="133" t="s">
        <v>13</v>
      </c>
      <c r="M431" s="133" t="s">
        <v>13</v>
      </c>
      <c r="N431" s="133" t="s">
        <v>13</v>
      </c>
      <c r="O431" s="133" t="s">
        <v>13</v>
      </c>
      <c r="P431" s="133" t="s">
        <v>13</v>
      </c>
      <c r="Q431" s="133" t="s">
        <v>13</v>
      </c>
      <c r="R431" s="133" t="s">
        <v>13</v>
      </c>
      <c r="S431" s="133" t="s">
        <v>13</v>
      </c>
      <c r="T431" s="133" t="s">
        <v>13</v>
      </c>
      <c r="U431" s="133" t="s">
        <v>13</v>
      </c>
      <c r="V431" s="133" t="s">
        <v>13</v>
      </c>
      <c r="W431" s="133" t="s">
        <v>13</v>
      </c>
      <c r="X431" s="133" t="s">
        <v>13</v>
      </c>
      <c r="Y431" s="133" t="s">
        <v>13</v>
      </c>
      <c r="Z431" s="133" t="s">
        <v>13</v>
      </c>
      <c r="AA431" s="133" t="s">
        <v>13</v>
      </c>
      <c r="AB431" s="133" t="s">
        <v>13</v>
      </c>
      <c r="AC431" s="133" t="s">
        <v>13</v>
      </c>
      <c r="AD431" s="133" t="s">
        <v>13</v>
      </c>
      <c r="AE431" s="133" t="s">
        <v>13</v>
      </c>
      <c r="AF431" s="133" t="s">
        <v>13</v>
      </c>
      <c r="AG431" s="133" t="s">
        <v>13</v>
      </c>
      <c r="AH431" s="133" t="s">
        <v>13</v>
      </c>
      <c r="AI431" s="133" t="s">
        <v>13</v>
      </c>
      <c r="AJ431" s="133" t="s">
        <v>13</v>
      </c>
      <c r="AK431" s="133" t="s">
        <v>13</v>
      </c>
      <c r="AL431" s="133" t="s">
        <v>13</v>
      </c>
      <c r="AM431" s="133" t="s">
        <v>13</v>
      </c>
      <c r="AN431" s="133" t="s">
        <v>13</v>
      </c>
      <c r="AO431" s="133" t="s">
        <v>13</v>
      </c>
      <c r="AP431" s="133" t="s">
        <v>13</v>
      </c>
      <c r="AQ431" s="133" t="s">
        <v>13</v>
      </c>
      <c r="AR431" s="133" t="s">
        <v>13</v>
      </c>
      <c r="AS431" s="133" t="s">
        <v>13</v>
      </c>
      <c r="AT431" s="326" t="s">
        <v>13</v>
      </c>
      <c r="AU431" s="133" t="s">
        <v>13</v>
      </c>
      <c r="AV431" s="133" t="s">
        <v>13</v>
      </c>
      <c r="AW431" s="133" t="s">
        <v>13</v>
      </c>
      <c r="AX431" s="133" t="s">
        <v>13</v>
      </c>
      <c r="AY431" s="133" t="s">
        <v>13</v>
      </c>
      <c r="AZ431" s="327" t="s">
        <v>13</v>
      </c>
      <c r="BA431" s="327" t="s">
        <v>13</v>
      </c>
      <c r="BB431" s="133" t="s">
        <v>13</v>
      </c>
      <c r="BC431" s="326" t="s">
        <v>13</v>
      </c>
      <c r="BD431" s="326" t="s">
        <v>13</v>
      </c>
      <c r="BE431" s="327" t="s">
        <v>13</v>
      </c>
      <c r="BF431" s="133" t="s">
        <v>13</v>
      </c>
      <c r="BG431" s="133" t="s">
        <v>13</v>
      </c>
      <c r="BH431" s="133" t="s">
        <v>13</v>
      </c>
      <c r="BI431" s="133" t="s">
        <v>13</v>
      </c>
      <c r="BJ431" s="328"/>
      <c r="BK431" s="328"/>
      <c r="BL431" s="133"/>
      <c r="BM431" s="133"/>
      <c r="BN431" s="133"/>
      <c r="BO431" s="133"/>
      <c r="BP431" s="133"/>
      <c r="BQ431" s="328"/>
      <c r="BR431" s="133"/>
      <c r="BS431" s="133"/>
      <c r="BT431" s="133"/>
      <c r="BU431" s="133"/>
      <c r="BV431" s="133"/>
      <c r="BW431" s="133"/>
      <c r="BX431" s="133"/>
    </row>
    <row r="432" spans="1:76" x14ac:dyDescent="0.25">
      <c r="A432" s="302">
        <v>303</v>
      </c>
      <c r="C432" s="324" t="s">
        <v>13</v>
      </c>
      <c r="D432" s="324" t="s">
        <v>13</v>
      </c>
      <c r="E432" s="325" t="s">
        <v>13</v>
      </c>
      <c r="F432" s="133" t="s">
        <v>13</v>
      </c>
      <c r="G432" s="133" t="s">
        <v>13</v>
      </c>
      <c r="H432" s="133" t="s">
        <v>13</v>
      </c>
      <c r="I432" s="133" t="s">
        <v>13</v>
      </c>
      <c r="J432" s="133" t="s">
        <v>13</v>
      </c>
      <c r="K432" s="133" t="s">
        <v>13</v>
      </c>
      <c r="L432" s="133" t="s">
        <v>13</v>
      </c>
      <c r="M432" s="133" t="s">
        <v>13</v>
      </c>
      <c r="N432" s="133" t="s">
        <v>13</v>
      </c>
      <c r="O432" s="133" t="s">
        <v>13</v>
      </c>
      <c r="P432" s="133" t="s">
        <v>13</v>
      </c>
      <c r="Q432" s="133" t="s">
        <v>13</v>
      </c>
      <c r="R432" s="133" t="s">
        <v>13</v>
      </c>
      <c r="S432" s="133" t="s">
        <v>13</v>
      </c>
      <c r="T432" s="133" t="s">
        <v>13</v>
      </c>
      <c r="U432" s="133" t="s">
        <v>13</v>
      </c>
      <c r="V432" s="133" t="s">
        <v>13</v>
      </c>
      <c r="W432" s="133" t="s">
        <v>13</v>
      </c>
      <c r="X432" s="133" t="s">
        <v>13</v>
      </c>
      <c r="Y432" s="133" t="s">
        <v>13</v>
      </c>
      <c r="Z432" s="133" t="s">
        <v>13</v>
      </c>
      <c r="AA432" s="133" t="s">
        <v>13</v>
      </c>
      <c r="AB432" s="133" t="s">
        <v>13</v>
      </c>
      <c r="AC432" s="133" t="s">
        <v>13</v>
      </c>
      <c r="AD432" s="133" t="s">
        <v>13</v>
      </c>
      <c r="AE432" s="133" t="s">
        <v>13</v>
      </c>
      <c r="AF432" s="133" t="s">
        <v>13</v>
      </c>
      <c r="AG432" s="133" t="s">
        <v>13</v>
      </c>
      <c r="AH432" s="133" t="s">
        <v>13</v>
      </c>
      <c r="AI432" s="133" t="s">
        <v>13</v>
      </c>
      <c r="AJ432" s="133" t="s">
        <v>13</v>
      </c>
      <c r="AK432" s="133" t="s">
        <v>13</v>
      </c>
      <c r="AL432" s="133" t="s">
        <v>13</v>
      </c>
      <c r="AM432" s="133" t="s">
        <v>13</v>
      </c>
      <c r="AN432" s="133" t="s">
        <v>13</v>
      </c>
      <c r="AO432" s="133" t="s">
        <v>13</v>
      </c>
      <c r="AP432" s="133" t="s">
        <v>13</v>
      </c>
      <c r="AQ432" s="133" t="s">
        <v>13</v>
      </c>
      <c r="AR432" s="133" t="s">
        <v>13</v>
      </c>
      <c r="AS432" s="133" t="s">
        <v>13</v>
      </c>
      <c r="AT432" s="326" t="s">
        <v>13</v>
      </c>
      <c r="AU432" s="133" t="s">
        <v>13</v>
      </c>
      <c r="AV432" s="133" t="s">
        <v>13</v>
      </c>
      <c r="AW432" s="133" t="s">
        <v>13</v>
      </c>
      <c r="AX432" s="133" t="s">
        <v>13</v>
      </c>
      <c r="AY432" s="133" t="s">
        <v>13</v>
      </c>
      <c r="AZ432" s="327" t="s">
        <v>13</v>
      </c>
      <c r="BA432" s="327" t="s">
        <v>13</v>
      </c>
      <c r="BB432" s="133" t="s">
        <v>13</v>
      </c>
      <c r="BC432" s="326" t="s">
        <v>13</v>
      </c>
      <c r="BD432" s="326" t="s">
        <v>13</v>
      </c>
      <c r="BE432" s="327" t="s">
        <v>13</v>
      </c>
      <c r="BF432" s="133" t="s">
        <v>13</v>
      </c>
      <c r="BG432" s="133" t="s">
        <v>13</v>
      </c>
      <c r="BH432" s="133" t="s">
        <v>13</v>
      </c>
      <c r="BI432" s="133" t="s">
        <v>13</v>
      </c>
      <c r="BJ432" s="328"/>
      <c r="BK432" s="328"/>
      <c r="BL432" s="133"/>
      <c r="BM432" s="133"/>
      <c r="BN432" s="133"/>
      <c r="BO432" s="133"/>
      <c r="BP432" s="133"/>
      <c r="BQ432" s="328"/>
      <c r="BR432" s="133"/>
      <c r="BS432" s="133"/>
      <c r="BT432" s="133"/>
      <c r="BU432" s="133"/>
      <c r="BV432" s="133"/>
      <c r="BW432" s="133"/>
      <c r="BX432" s="133"/>
    </row>
    <row r="433" spans="1:76" x14ac:dyDescent="0.25">
      <c r="A433" s="302">
        <v>303</v>
      </c>
      <c r="C433" s="324" t="s">
        <v>13</v>
      </c>
      <c r="D433" s="324" t="s">
        <v>13</v>
      </c>
      <c r="E433" s="325" t="s">
        <v>13</v>
      </c>
      <c r="F433" s="133" t="s">
        <v>13</v>
      </c>
      <c r="G433" s="133" t="s">
        <v>13</v>
      </c>
      <c r="H433" s="133" t="s">
        <v>13</v>
      </c>
      <c r="I433" s="133" t="s">
        <v>13</v>
      </c>
      <c r="J433" s="133" t="s">
        <v>13</v>
      </c>
      <c r="K433" s="133" t="s">
        <v>13</v>
      </c>
      <c r="L433" s="133" t="s">
        <v>13</v>
      </c>
      <c r="M433" s="133" t="s">
        <v>13</v>
      </c>
      <c r="N433" s="133" t="s">
        <v>13</v>
      </c>
      <c r="O433" s="133" t="s">
        <v>13</v>
      </c>
      <c r="P433" s="133" t="s">
        <v>13</v>
      </c>
      <c r="Q433" s="133" t="s">
        <v>13</v>
      </c>
      <c r="R433" s="133" t="s">
        <v>13</v>
      </c>
      <c r="S433" s="133" t="s">
        <v>13</v>
      </c>
      <c r="T433" s="133" t="s">
        <v>13</v>
      </c>
      <c r="U433" s="133" t="s">
        <v>13</v>
      </c>
      <c r="V433" s="133" t="s">
        <v>13</v>
      </c>
      <c r="W433" s="133" t="s">
        <v>13</v>
      </c>
      <c r="X433" s="133" t="s">
        <v>13</v>
      </c>
      <c r="Y433" s="133" t="s">
        <v>13</v>
      </c>
      <c r="Z433" s="133" t="s">
        <v>13</v>
      </c>
      <c r="AA433" s="133" t="s">
        <v>13</v>
      </c>
      <c r="AB433" s="133" t="s">
        <v>13</v>
      </c>
      <c r="AC433" s="133" t="s">
        <v>13</v>
      </c>
      <c r="AD433" s="133" t="s">
        <v>13</v>
      </c>
      <c r="AE433" s="133" t="s">
        <v>13</v>
      </c>
      <c r="AF433" s="133" t="s">
        <v>13</v>
      </c>
      <c r="AG433" s="133" t="s">
        <v>13</v>
      </c>
      <c r="AH433" s="133" t="s">
        <v>13</v>
      </c>
      <c r="AI433" s="133" t="s">
        <v>13</v>
      </c>
      <c r="AJ433" s="133" t="s">
        <v>13</v>
      </c>
      <c r="AK433" s="133" t="s">
        <v>13</v>
      </c>
      <c r="AL433" s="133" t="s">
        <v>13</v>
      </c>
      <c r="AM433" s="133" t="s">
        <v>13</v>
      </c>
      <c r="AN433" s="133" t="s">
        <v>13</v>
      </c>
      <c r="AO433" s="133" t="s">
        <v>13</v>
      </c>
      <c r="AP433" s="133" t="s">
        <v>13</v>
      </c>
      <c r="AQ433" s="133" t="s">
        <v>13</v>
      </c>
      <c r="AR433" s="133" t="s">
        <v>13</v>
      </c>
      <c r="AS433" s="133" t="s">
        <v>13</v>
      </c>
      <c r="AT433" s="326" t="s">
        <v>13</v>
      </c>
      <c r="AU433" s="133" t="s">
        <v>13</v>
      </c>
      <c r="AV433" s="133" t="s">
        <v>13</v>
      </c>
      <c r="AW433" s="133" t="s">
        <v>13</v>
      </c>
      <c r="AX433" s="133" t="s">
        <v>13</v>
      </c>
      <c r="AY433" s="133" t="s">
        <v>13</v>
      </c>
      <c r="AZ433" s="327" t="s">
        <v>13</v>
      </c>
      <c r="BA433" s="327" t="s">
        <v>13</v>
      </c>
      <c r="BB433" s="133" t="s">
        <v>13</v>
      </c>
      <c r="BC433" s="326" t="s">
        <v>13</v>
      </c>
      <c r="BD433" s="326" t="s">
        <v>13</v>
      </c>
      <c r="BE433" s="327" t="s">
        <v>13</v>
      </c>
      <c r="BF433" s="133" t="s">
        <v>13</v>
      </c>
      <c r="BG433" s="133" t="s">
        <v>13</v>
      </c>
      <c r="BH433" s="133" t="s">
        <v>13</v>
      </c>
      <c r="BI433" s="133" t="s">
        <v>13</v>
      </c>
      <c r="BJ433" s="328"/>
      <c r="BK433" s="328"/>
      <c r="BL433" s="133"/>
      <c r="BM433" s="133"/>
      <c r="BN433" s="133"/>
      <c r="BO433" s="133"/>
      <c r="BP433" s="133"/>
      <c r="BQ433" s="328"/>
      <c r="BR433" s="133"/>
      <c r="BS433" s="133"/>
      <c r="BT433" s="133"/>
      <c r="BU433" s="133"/>
      <c r="BV433" s="133"/>
      <c r="BW433" s="133"/>
      <c r="BX433" s="133"/>
    </row>
    <row r="434" spans="1:76" x14ac:dyDescent="0.25">
      <c r="A434" s="302">
        <v>303</v>
      </c>
      <c r="C434" s="324" t="s">
        <v>13</v>
      </c>
      <c r="D434" s="324" t="s">
        <v>13</v>
      </c>
      <c r="E434" s="325" t="s">
        <v>13</v>
      </c>
      <c r="F434" s="133" t="s">
        <v>13</v>
      </c>
      <c r="G434" s="133" t="s">
        <v>13</v>
      </c>
      <c r="H434" s="133" t="s">
        <v>13</v>
      </c>
      <c r="I434" s="133" t="s">
        <v>13</v>
      </c>
      <c r="J434" s="133" t="s">
        <v>13</v>
      </c>
      <c r="K434" s="133" t="s">
        <v>13</v>
      </c>
      <c r="L434" s="133" t="s">
        <v>13</v>
      </c>
      <c r="M434" s="133" t="s">
        <v>13</v>
      </c>
      <c r="N434" s="133" t="s">
        <v>13</v>
      </c>
      <c r="O434" s="133" t="s">
        <v>13</v>
      </c>
      <c r="P434" s="133" t="s">
        <v>13</v>
      </c>
      <c r="Q434" s="133" t="s">
        <v>13</v>
      </c>
      <c r="R434" s="133" t="s">
        <v>13</v>
      </c>
      <c r="S434" s="133" t="s">
        <v>13</v>
      </c>
      <c r="T434" s="133" t="s">
        <v>13</v>
      </c>
      <c r="U434" s="133" t="s">
        <v>13</v>
      </c>
      <c r="V434" s="133" t="s">
        <v>13</v>
      </c>
      <c r="W434" s="133" t="s">
        <v>13</v>
      </c>
      <c r="X434" s="133" t="s">
        <v>13</v>
      </c>
      <c r="Y434" s="133" t="s">
        <v>13</v>
      </c>
      <c r="Z434" s="133" t="s">
        <v>13</v>
      </c>
      <c r="AA434" s="133" t="s">
        <v>13</v>
      </c>
      <c r="AB434" s="133" t="s">
        <v>13</v>
      </c>
      <c r="AC434" s="133" t="s">
        <v>13</v>
      </c>
      <c r="AD434" s="133" t="s">
        <v>13</v>
      </c>
      <c r="AE434" s="133" t="s">
        <v>13</v>
      </c>
      <c r="AF434" s="133" t="s">
        <v>13</v>
      </c>
      <c r="AG434" s="133" t="s">
        <v>13</v>
      </c>
      <c r="AH434" s="133" t="s">
        <v>13</v>
      </c>
      <c r="AI434" s="133" t="s">
        <v>13</v>
      </c>
      <c r="AJ434" s="133" t="s">
        <v>13</v>
      </c>
      <c r="AK434" s="133" t="s">
        <v>13</v>
      </c>
      <c r="AL434" s="133" t="s">
        <v>13</v>
      </c>
      <c r="AM434" s="133" t="s">
        <v>13</v>
      </c>
      <c r="AN434" s="133" t="s">
        <v>13</v>
      </c>
      <c r="AO434" s="133" t="s">
        <v>13</v>
      </c>
      <c r="AP434" s="133" t="s">
        <v>13</v>
      </c>
      <c r="AQ434" s="133" t="s">
        <v>13</v>
      </c>
      <c r="AR434" s="133" t="s">
        <v>13</v>
      </c>
      <c r="AS434" s="133" t="s">
        <v>13</v>
      </c>
      <c r="AT434" s="326" t="s">
        <v>13</v>
      </c>
      <c r="AU434" s="133" t="s">
        <v>13</v>
      </c>
      <c r="AV434" s="133" t="s">
        <v>13</v>
      </c>
      <c r="AW434" s="133" t="s">
        <v>13</v>
      </c>
      <c r="AX434" s="133" t="s">
        <v>13</v>
      </c>
      <c r="AY434" s="133" t="s">
        <v>13</v>
      </c>
      <c r="AZ434" s="327" t="s">
        <v>13</v>
      </c>
      <c r="BA434" s="327" t="s">
        <v>13</v>
      </c>
      <c r="BB434" s="133" t="s">
        <v>13</v>
      </c>
      <c r="BC434" s="326" t="s">
        <v>13</v>
      </c>
      <c r="BD434" s="326" t="s">
        <v>13</v>
      </c>
      <c r="BE434" s="327" t="s">
        <v>13</v>
      </c>
      <c r="BF434" s="133" t="s">
        <v>13</v>
      </c>
      <c r="BG434" s="133" t="s">
        <v>13</v>
      </c>
      <c r="BH434" s="133" t="s">
        <v>13</v>
      </c>
      <c r="BI434" s="133" t="s">
        <v>13</v>
      </c>
      <c r="BJ434" s="328"/>
      <c r="BK434" s="328"/>
      <c r="BL434" s="133"/>
      <c r="BM434" s="133"/>
      <c r="BN434" s="133"/>
      <c r="BO434" s="133"/>
      <c r="BP434" s="133"/>
      <c r="BQ434" s="328"/>
      <c r="BR434" s="133"/>
      <c r="BS434" s="133"/>
      <c r="BT434" s="133"/>
      <c r="BU434" s="133"/>
      <c r="BV434" s="133"/>
      <c r="BW434" s="133"/>
      <c r="BX434" s="133"/>
    </row>
    <row r="435" spans="1:76" x14ac:dyDescent="0.25">
      <c r="A435" s="302">
        <v>303</v>
      </c>
      <c r="C435" s="324" t="s">
        <v>13</v>
      </c>
      <c r="D435" s="324" t="s">
        <v>13</v>
      </c>
      <c r="E435" s="325" t="s">
        <v>13</v>
      </c>
      <c r="F435" s="133" t="s">
        <v>13</v>
      </c>
      <c r="G435" s="133" t="s">
        <v>13</v>
      </c>
      <c r="H435" s="133" t="s">
        <v>13</v>
      </c>
      <c r="I435" s="133" t="s">
        <v>13</v>
      </c>
      <c r="J435" s="133" t="s">
        <v>13</v>
      </c>
      <c r="K435" s="133" t="s">
        <v>13</v>
      </c>
      <c r="L435" s="133" t="s">
        <v>13</v>
      </c>
      <c r="M435" s="133" t="s">
        <v>13</v>
      </c>
      <c r="N435" s="133" t="s">
        <v>13</v>
      </c>
      <c r="O435" s="133" t="s">
        <v>13</v>
      </c>
      <c r="P435" s="133" t="s">
        <v>13</v>
      </c>
      <c r="Q435" s="133" t="s">
        <v>13</v>
      </c>
      <c r="R435" s="133" t="s">
        <v>13</v>
      </c>
      <c r="S435" s="133" t="s">
        <v>13</v>
      </c>
      <c r="T435" s="133" t="s">
        <v>13</v>
      </c>
      <c r="U435" s="133" t="s">
        <v>13</v>
      </c>
      <c r="V435" s="133" t="s">
        <v>13</v>
      </c>
      <c r="W435" s="133" t="s">
        <v>13</v>
      </c>
      <c r="X435" s="133" t="s">
        <v>13</v>
      </c>
      <c r="Y435" s="133" t="s">
        <v>13</v>
      </c>
      <c r="Z435" s="133" t="s">
        <v>13</v>
      </c>
      <c r="AA435" s="133" t="s">
        <v>13</v>
      </c>
      <c r="AB435" s="133" t="s">
        <v>13</v>
      </c>
      <c r="AC435" s="133" t="s">
        <v>13</v>
      </c>
      <c r="AD435" s="133" t="s">
        <v>13</v>
      </c>
      <c r="AE435" s="133" t="s">
        <v>13</v>
      </c>
      <c r="AF435" s="133" t="s">
        <v>13</v>
      </c>
      <c r="AG435" s="133" t="s">
        <v>13</v>
      </c>
      <c r="AH435" s="133" t="s">
        <v>13</v>
      </c>
      <c r="AI435" s="133" t="s">
        <v>13</v>
      </c>
      <c r="AJ435" s="133" t="s">
        <v>13</v>
      </c>
      <c r="AK435" s="133" t="s">
        <v>13</v>
      </c>
      <c r="AL435" s="133" t="s">
        <v>13</v>
      </c>
      <c r="AM435" s="133" t="s">
        <v>13</v>
      </c>
      <c r="AN435" s="133" t="s">
        <v>13</v>
      </c>
      <c r="AO435" s="133" t="s">
        <v>13</v>
      </c>
      <c r="AP435" s="133" t="s">
        <v>13</v>
      </c>
      <c r="AQ435" s="133" t="s">
        <v>13</v>
      </c>
      <c r="AR435" s="133" t="s">
        <v>13</v>
      </c>
      <c r="AS435" s="133" t="s">
        <v>13</v>
      </c>
      <c r="AT435" s="326" t="s">
        <v>13</v>
      </c>
      <c r="AU435" s="133" t="s">
        <v>13</v>
      </c>
      <c r="AV435" s="133" t="s">
        <v>13</v>
      </c>
      <c r="AW435" s="133" t="s">
        <v>13</v>
      </c>
      <c r="AX435" s="133" t="s">
        <v>13</v>
      </c>
      <c r="AY435" s="133" t="s">
        <v>13</v>
      </c>
      <c r="AZ435" s="327" t="s">
        <v>13</v>
      </c>
      <c r="BA435" s="327" t="s">
        <v>13</v>
      </c>
      <c r="BB435" s="133" t="s">
        <v>13</v>
      </c>
      <c r="BC435" s="326" t="s">
        <v>13</v>
      </c>
      <c r="BD435" s="326" t="s">
        <v>13</v>
      </c>
      <c r="BE435" s="327" t="s">
        <v>13</v>
      </c>
      <c r="BF435" s="133" t="s">
        <v>13</v>
      </c>
      <c r="BG435" s="133" t="s">
        <v>13</v>
      </c>
      <c r="BH435" s="133" t="s">
        <v>13</v>
      </c>
      <c r="BI435" s="133" t="s">
        <v>13</v>
      </c>
      <c r="BJ435" s="328"/>
      <c r="BK435" s="328"/>
      <c r="BL435" s="133"/>
      <c r="BM435" s="133"/>
      <c r="BN435" s="133"/>
      <c r="BO435" s="133"/>
      <c r="BP435" s="133"/>
      <c r="BQ435" s="328"/>
      <c r="BR435" s="133"/>
      <c r="BS435" s="133"/>
      <c r="BT435" s="133"/>
      <c r="BU435" s="133"/>
      <c r="BV435" s="133"/>
      <c r="BW435" s="133"/>
      <c r="BX435" s="133"/>
    </row>
    <row r="436" spans="1:76" x14ac:dyDescent="0.25">
      <c r="A436" s="302">
        <v>303</v>
      </c>
      <c r="C436" s="324" t="s">
        <v>13</v>
      </c>
      <c r="D436" s="324" t="s">
        <v>13</v>
      </c>
      <c r="E436" s="325" t="s">
        <v>13</v>
      </c>
      <c r="F436" s="133" t="s">
        <v>13</v>
      </c>
      <c r="G436" s="133" t="s">
        <v>13</v>
      </c>
      <c r="H436" s="133" t="s">
        <v>13</v>
      </c>
      <c r="I436" s="133" t="s">
        <v>13</v>
      </c>
      <c r="J436" s="133" t="s">
        <v>13</v>
      </c>
      <c r="K436" s="133" t="s">
        <v>13</v>
      </c>
      <c r="L436" s="133" t="s">
        <v>13</v>
      </c>
      <c r="M436" s="133" t="s">
        <v>13</v>
      </c>
      <c r="N436" s="133" t="s">
        <v>13</v>
      </c>
      <c r="O436" s="133" t="s">
        <v>13</v>
      </c>
      <c r="P436" s="133" t="s">
        <v>13</v>
      </c>
      <c r="Q436" s="133" t="s">
        <v>13</v>
      </c>
      <c r="R436" s="133" t="s">
        <v>13</v>
      </c>
      <c r="S436" s="133" t="s">
        <v>13</v>
      </c>
      <c r="T436" s="133" t="s">
        <v>13</v>
      </c>
      <c r="U436" s="133" t="s">
        <v>13</v>
      </c>
      <c r="V436" s="133" t="s">
        <v>13</v>
      </c>
      <c r="W436" s="133" t="s">
        <v>13</v>
      </c>
      <c r="X436" s="133" t="s">
        <v>13</v>
      </c>
      <c r="Y436" s="133" t="s">
        <v>13</v>
      </c>
      <c r="Z436" s="133" t="s">
        <v>13</v>
      </c>
      <c r="AA436" s="133" t="s">
        <v>13</v>
      </c>
      <c r="AB436" s="133" t="s">
        <v>13</v>
      </c>
      <c r="AC436" s="133" t="s">
        <v>13</v>
      </c>
      <c r="AD436" s="133" t="s">
        <v>13</v>
      </c>
      <c r="AE436" s="133" t="s">
        <v>13</v>
      </c>
      <c r="AF436" s="133" t="s">
        <v>13</v>
      </c>
      <c r="AG436" s="133" t="s">
        <v>13</v>
      </c>
      <c r="AH436" s="133" t="s">
        <v>13</v>
      </c>
      <c r="AI436" s="133" t="s">
        <v>13</v>
      </c>
      <c r="AJ436" s="133" t="s">
        <v>13</v>
      </c>
      <c r="AK436" s="133" t="s">
        <v>13</v>
      </c>
      <c r="AL436" s="133" t="s">
        <v>13</v>
      </c>
      <c r="AM436" s="133" t="s">
        <v>13</v>
      </c>
      <c r="AN436" s="133" t="s">
        <v>13</v>
      </c>
      <c r="AO436" s="133" t="s">
        <v>13</v>
      </c>
      <c r="AP436" s="133" t="s">
        <v>13</v>
      </c>
      <c r="AQ436" s="133" t="s">
        <v>13</v>
      </c>
      <c r="AR436" s="133" t="s">
        <v>13</v>
      </c>
      <c r="AS436" s="133" t="s">
        <v>13</v>
      </c>
      <c r="AT436" s="326" t="s">
        <v>13</v>
      </c>
      <c r="AU436" s="133" t="s">
        <v>13</v>
      </c>
      <c r="AV436" s="133" t="s">
        <v>13</v>
      </c>
      <c r="AW436" s="133" t="s">
        <v>13</v>
      </c>
      <c r="AX436" s="133" t="s">
        <v>13</v>
      </c>
      <c r="AY436" s="133" t="s">
        <v>13</v>
      </c>
      <c r="AZ436" s="327" t="s">
        <v>13</v>
      </c>
      <c r="BA436" s="327" t="s">
        <v>13</v>
      </c>
      <c r="BB436" s="133" t="s">
        <v>13</v>
      </c>
      <c r="BC436" s="326" t="s">
        <v>13</v>
      </c>
      <c r="BD436" s="326" t="s">
        <v>13</v>
      </c>
      <c r="BE436" s="327" t="s">
        <v>13</v>
      </c>
      <c r="BF436" s="133" t="s">
        <v>13</v>
      </c>
      <c r="BG436" s="133" t="s">
        <v>13</v>
      </c>
      <c r="BH436" s="133" t="s">
        <v>13</v>
      </c>
      <c r="BI436" s="133" t="s">
        <v>13</v>
      </c>
      <c r="BJ436" s="328"/>
      <c r="BK436" s="328"/>
      <c r="BL436" s="133"/>
      <c r="BM436" s="133"/>
      <c r="BN436" s="133"/>
      <c r="BO436" s="133"/>
      <c r="BP436" s="133"/>
      <c r="BQ436" s="328"/>
      <c r="BR436" s="133"/>
      <c r="BS436" s="133"/>
      <c r="BT436" s="133"/>
      <c r="BU436" s="133"/>
      <c r="BV436" s="133"/>
      <c r="BW436" s="133"/>
      <c r="BX436" s="133"/>
    </row>
    <row r="437" spans="1:76" x14ac:dyDescent="0.25">
      <c r="A437" s="302">
        <v>303</v>
      </c>
      <c r="C437" s="324" t="s">
        <v>13</v>
      </c>
      <c r="D437" s="324" t="s">
        <v>13</v>
      </c>
      <c r="E437" s="325" t="s">
        <v>13</v>
      </c>
      <c r="F437" s="133" t="s">
        <v>13</v>
      </c>
      <c r="G437" s="133" t="s">
        <v>13</v>
      </c>
      <c r="H437" s="133" t="s">
        <v>13</v>
      </c>
      <c r="I437" s="133" t="s">
        <v>13</v>
      </c>
      <c r="J437" s="133" t="s">
        <v>13</v>
      </c>
      <c r="K437" s="133" t="s">
        <v>13</v>
      </c>
      <c r="L437" s="133" t="s">
        <v>13</v>
      </c>
      <c r="M437" s="133" t="s">
        <v>13</v>
      </c>
      <c r="N437" s="133" t="s">
        <v>13</v>
      </c>
      <c r="O437" s="133" t="s">
        <v>13</v>
      </c>
      <c r="P437" s="133" t="s">
        <v>13</v>
      </c>
      <c r="Q437" s="133" t="s">
        <v>13</v>
      </c>
      <c r="R437" s="133" t="s">
        <v>13</v>
      </c>
      <c r="S437" s="133" t="s">
        <v>13</v>
      </c>
      <c r="T437" s="133" t="s">
        <v>13</v>
      </c>
      <c r="U437" s="133" t="s">
        <v>13</v>
      </c>
      <c r="V437" s="133" t="s">
        <v>13</v>
      </c>
      <c r="W437" s="133" t="s">
        <v>13</v>
      </c>
      <c r="X437" s="133" t="s">
        <v>13</v>
      </c>
      <c r="Y437" s="133" t="s">
        <v>13</v>
      </c>
      <c r="Z437" s="133" t="s">
        <v>13</v>
      </c>
      <c r="AA437" s="133" t="s">
        <v>13</v>
      </c>
      <c r="AB437" s="133" t="s">
        <v>13</v>
      </c>
      <c r="AC437" s="133" t="s">
        <v>13</v>
      </c>
      <c r="AD437" s="133" t="s">
        <v>13</v>
      </c>
      <c r="AE437" s="133" t="s">
        <v>13</v>
      </c>
      <c r="AF437" s="133" t="s">
        <v>13</v>
      </c>
      <c r="AG437" s="133" t="s">
        <v>13</v>
      </c>
      <c r="AH437" s="133" t="s">
        <v>13</v>
      </c>
      <c r="AI437" s="133" t="s">
        <v>13</v>
      </c>
      <c r="AJ437" s="133" t="s">
        <v>13</v>
      </c>
      <c r="AK437" s="133" t="s">
        <v>13</v>
      </c>
      <c r="AL437" s="133" t="s">
        <v>13</v>
      </c>
      <c r="AM437" s="133" t="s">
        <v>13</v>
      </c>
      <c r="AN437" s="133" t="s">
        <v>13</v>
      </c>
      <c r="AO437" s="133" t="s">
        <v>13</v>
      </c>
      <c r="AP437" s="133" t="s">
        <v>13</v>
      </c>
      <c r="AQ437" s="133" t="s">
        <v>13</v>
      </c>
      <c r="AR437" s="133" t="s">
        <v>13</v>
      </c>
      <c r="AS437" s="133" t="s">
        <v>13</v>
      </c>
      <c r="AT437" s="326" t="s">
        <v>13</v>
      </c>
      <c r="AU437" s="133" t="s">
        <v>13</v>
      </c>
      <c r="AV437" s="133" t="s">
        <v>13</v>
      </c>
      <c r="AW437" s="133" t="s">
        <v>13</v>
      </c>
      <c r="AX437" s="133" t="s">
        <v>13</v>
      </c>
      <c r="AY437" s="133" t="s">
        <v>13</v>
      </c>
      <c r="AZ437" s="327" t="s">
        <v>13</v>
      </c>
      <c r="BA437" s="327" t="s">
        <v>13</v>
      </c>
      <c r="BB437" s="133" t="s">
        <v>13</v>
      </c>
      <c r="BC437" s="326" t="s">
        <v>13</v>
      </c>
      <c r="BD437" s="326" t="s">
        <v>13</v>
      </c>
      <c r="BE437" s="327" t="s">
        <v>13</v>
      </c>
      <c r="BF437" s="133" t="s">
        <v>13</v>
      </c>
      <c r="BG437" s="133" t="s">
        <v>13</v>
      </c>
      <c r="BH437" s="133" t="s">
        <v>13</v>
      </c>
      <c r="BI437" s="133" t="s">
        <v>13</v>
      </c>
      <c r="BJ437" s="328"/>
      <c r="BK437" s="328"/>
      <c r="BL437" s="133"/>
      <c r="BM437" s="133"/>
      <c r="BN437" s="133"/>
      <c r="BO437" s="133"/>
      <c r="BP437" s="133"/>
      <c r="BQ437" s="328"/>
      <c r="BR437" s="133"/>
      <c r="BS437" s="133"/>
      <c r="BT437" s="133"/>
      <c r="BU437" s="133"/>
      <c r="BV437" s="133"/>
      <c r="BW437" s="133"/>
      <c r="BX437" s="133"/>
    </row>
    <row r="438" spans="1:76" x14ac:dyDescent="0.25">
      <c r="A438" s="302">
        <v>303</v>
      </c>
      <c r="C438" s="324" t="s">
        <v>13</v>
      </c>
      <c r="D438" s="324" t="s">
        <v>13</v>
      </c>
      <c r="E438" s="325" t="s">
        <v>13</v>
      </c>
      <c r="F438" s="133" t="s">
        <v>13</v>
      </c>
      <c r="G438" s="133" t="s">
        <v>13</v>
      </c>
      <c r="H438" s="133" t="s">
        <v>13</v>
      </c>
      <c r="I438" s="133" t="s">
        <v>13</v>
      </c>
      <c r="J438" s="133" t="s">
        <v>13</v>
      </c>
      <c r="K438" s="133" t="s">
        <v>13</v>
      </c>
      <c r="L438" s="133" t="s">
        <v>13</v>
      </c>
      <c r="M438" s="133" t="s">
        <v>13</v>
      </c>
      <c r="N438" s="133" t="s">
        <v>13</v>
      </c>
      <c r="O438" s="133" t="s">
        <v>13</v>
      </c>
      <c r="P438" s="133" t="s">
        <v>13</v>
      </c>
      <c r="Q438" s="133" t="s">
        <v>13</v>
      </c>
      <c r="R438" s="133" t="s">
        <v>13</v>
      </c>
      <c r="S438" s="133" t="s">
        <v>13</v>
      </c>
      <c r="T438" s="133" t="s">
        <v>13</v>
      </c>
      <c r="U438" s="133" t="s">
        <v>13</v>
      </c>
      <c r="V438" s="133" t="s">
        <v>13</v>
      </c>
      <c r="W438" s="133" t="s">
        <v>13</v>
      </c>
      <c r="X438" s="133" t="s">
        <v>13</v>
      </c>
      <c r="Y438" s="133" t="s">
        <v>13</v>
      </c>
      <c r="Z438" s="133" t="s">
        <v>13</v>
      </c>
      <c r="AA438" s="133" t="s">
        <v>13</v>
      </c>
      <c r="AB438" s="133" t="s">
        <v>13</v>
      </c>
      <c r="AC438" s="133" t="s">
        <v>13</v>
      </c>
      <c r="AD438" s="133" t="s">
        <v>13</v>
      </c>
      <c r="AE438" s="133" t="s">
        <v>13</v>
      </c>
      <c r="AF438" s="133" t="s">
        <v>13</v>
      </c>
      <c r="AG438" s="133" t="s">
        <v>13</v>
      </c>
      <c r="AH438" s="133" t="s">
        <v>13</v>
      </c>
      <c r="AI438" s="133" t="s">
        <v>13</v>
      </c>
      <c r="AJ438" s="133" t="s">
        <v>13</v>
      </c>
      <c r="AK438" s="133" t="s">
        <v>13</v>
      </c>
      <c r="AL438" s="133" t="s">
        <v>13</v>
      </c>
      <c r="AM438" s="133" t="s">
        <v>13</v>
      </c>
      <c r="AN438" s="133" t="s">
        <v>13</v>
      </c>
      <c r="AO438" s="133" t="s">
        <v>13</v>
      </c>
      <c r="AP438" s="133" t="s">
        <v>13</v>
      </c>
      <c r="AQ438" s="133" t="s">
        <v>13</v>
      </c>
      <c r="AR438" s="133" t="s">
        <v>13</v>
      </c>
      <c r="AS438" s="133" t="s">
        <v>13</v>
      </c>
      <c r="AT438" s="326" t="s">
        <v>13</v>
      </c>
      <c r="AU438" s="133" t="s">
        <v>13</v>
      </c>
      <c r="AV438" s="133" t="s">
        <v>13</v>
      </c>
      <c r="AW438" s="133" t="s">
        <v>13</v>
      </c>
      <c r="AX438" s="133" t="s">
        <v>13</v>
      </c>
      <c r="AY438" s="133" t="s">
        <v>13</v>
      </c>
      <c r="AZ438" s="327" t="s">
        <v>13</v>
      </c>
      <c r="BA438" s="327" t="s">
        <v>13</v>
      </c>
      <c r="BB438" s="133" t="s">
        <v>13</v>
      </c>
      <c r="BC438" s="326" t="s">
        <v>13</v>
      </c>
      <c r="BD438" s="326" t="s">
        <v>13</v>
      </c>
      <c r="BE438" s="327" t="s">
        <v>13</v>
      </c>
      <c r="BF438" s="133" t="s">
        <v>13</v>
      </c>
      <c r="BG438" s="133" t="s">
        <v>13</v>
      </c>
      <c r="BH438" s="133" t="s">
        <v>13</v>
      </c>
      <c r="BI438" s="133" t="s">
        <v>13</v>
      </c>
      <c r="BJ438" s="328"/>
      <c r="BK438" s="328"/>
      <c r="BL438" s="133"/>
      <c r="BM438" s="133"/>
      <c r="BN438" s="133"/>
      <c r="BO438" s="133"/>
      <c r="BP438" s="133"/>
      <c r="BQ438" s="328"/>
      <c r="BR438" s="133"/>
      <c r="BS438" s="133"/>
      <c r="BT438" s="133"/>
      <c r="BU438" s="133"/>
      <c r="BV438" s="133"/>
      <c r="BW438" s="133"/>
      <c r="BX438" s="133"/>
    </row>
    <row r="439" spans="1:76" x14ac:dyDescent="0.25">
      <c r="A439" s="302">
        <v>303</v>
      </c>
      <c r="C439" s="324" t="s">
        <v>13</v>
      </c>
      <c r="D439" s="324" t="s">
        <v>13</v>
      </c>
      <c r="E439" s="325" t="s">
        <v>13</v>
      </c>
      <c r="F439" s="133" t="s">
        <v>13</v>
      </c>
      <c r="G439" s="133" t="s">
        <v>13</v>
      </c>
      <c r="H439" s="133" t="s">
        <v>13</v>
      </c>
      <c r="I439" s="133" t="s">
        <v>13</v>
      </c>
      <c r="J439" s="133" t="s">
        <v>13</v>
      </c>
      <c r="K439" s="133" t="s">
        <v>13</v>
      </c>
      <c r="L439" s="133" t="s">
        <v>13</v>
      </c>
      <c r="M439" s="133" t="s">
        <v>13</v>
      </c>
      <c r="N439" s="133" t="s">
        <v>13</v>
      </c>
      <c r="O439" s="133" t="s">
        <v>13</v>
      </c>
      <c r="P439" s="133" t="s">
        <v>13</v>
      </c>
      <c r="Q439" s="133" t="s">
        <v>13</v>
      </c>
      <c r="R439" s="133" t="s">
        <v>13</v>
      </c>
      <c r="S439" s="133" t="s">
        <v>13</v>
      </c>
      <c r="T439" s="133" t="s">
        <v>13</v>
      </c>
      <c r="U439" s="133" t="s">
        <v>13</v>
      </c>
      <c r="V439" s="133" t="s">
        <v>13</v>
      </c>
      <c r="W439" s="133" t="s">
        <v>13</v>
      </c>
      <c r="X439" s="133" t="s">
        <v>13</v>
      </c>
      <c r="Y439" s="133" t="s">
        <v>13</v>
      </c>
      <c r="Z439" s="133" t="s">
        <v>13</v>
      </c>
      <c r="AA439" s="133" t="s">
        <v>13</v>
      </c>
      <c r="AB439" s="133" t="s">
        <v>13</v>
      </c>
      <c r="AC439" s="133" t="s">
        <v>13</v>
      </c>
      <c r="AD439" s="133" t="s">
        <v>13</v>
      </c>
      <c r="AE439" s="133" t="s">
        <v>13</v>
      </c>
      <c r="AF439" s="133" t="s">
        <v>13</v>
      </c>
      <c r="AG439" s="133" t="s">
        <v>13</v>
      </c>
      <c r="AH439" s="133" t="s">
        <v>13</v>
      </c>
      <c r="AI439" s="133" t="s">
        <v>13</v>
      </c>
      <c r="AJ439" s="133" t="s">
        <v>13</v>
      </c>
      <c r="AK439" s="133" t="s">
        <v>13</v>
      </c>
      <c r="AL439" s="133" t="s">
        <v>13</v>
      </c>
      <c r="AM439" s="133" t="s">
        <v>13</v>
      </c>
      <c r="AN439" s="133" t="s">
        <v>13</v>
      </c>
      <c r="AO439" s="133" t="s">
        <v>13</v>
      </c>
      <c r="AP439" s="133" t="s">
        <v>13</v>
      </c>
      <c r="AQ439" s="133" t="s">
        <v>13</v>
      </c>
      <c r="AR439" s="133" t="s">
        <v>13</v>
      </c>
      <c r="AS439" s="133" t="s">
        <v>13</v>
      </c>
      <c r="AT439" s="326" t="s">
        <v>13</v>
      </c>
      <c r="AU439" s="133" t="s">
        <v>13</v>
      </c>
      <c r="AV439" s="133" t="s">
        <v>13</v>
      </c>
      <c r="AW439" s="133" t="s">
        <v>13</v>
      </c>
      <c r="AX439" s="133" t="s">
        <v>13</v>
      </c>
      <c r="AY439" s="133" t="s">
        <v>13</v>
      </c>
      <c r="AZ439" s="327" t="s">
        <v>13</v>
      </c>
      <c r="BA439" s="327" t="s">
        <v>13</v>
      </c>
      <c r="BB439" s="133" t="s">
        <v>13</v>
      </c>
      <c r="BC439" s="326" t="s">
        <v>13</v>
      </c>
      <c r="BD439" s="326" t="s">
        <v>13</v>
      </c>
      <c r="BE439" s="327" t="s">
        <v>13</v>
      </c>
      <c r="BF439" s="133" t="s">
        <v>13</v>
      </c>
      <c r="BG439" s="133" t="s">
        <v>13</v>
      </c>
      <c r="BH439" s="133" t="s">
        <v>13</v>
      </c>
      <c r="BI439" s="133" t="s">
        <v>13</v>
      </c>
      <c r="BJ439" s="328"/>
      <c r="BK439" s="328"/>
      <c r="BL439" s="133"/>
      <c r="BM439" s="133"/>
      <c r="BN439" s="133"/>
      <c r="BO439" s="133"/>
      <c r="BP439" s="133"/>
      <c r="BQ439" s="328"/>
      <c r="BR439" s="133"/>
      <c r="BS439" s="133"/>
      <c r="BT439" s="133"/>
      <c r="BU439" s="133"/>
      <c r="BV439" s="133"/>
      <c r="BW439" s="133"/>
      <c r="BX439" s="133"/>
    </row>
    <row r="440" spans="1:76" x14ac:dyDescent="0.25">
      <c r="A440" s="302">
        <v>303</v>
      </c>
      <c r="C440" s="324" t="s">
        <v>13</v>
      </c>
      <c r="D440" s="324" t="s">
        <v>13</v>
      </c>
      <c r="E440" s="325" t="s">
        <v>13</v>
      </c>
      <c r="F440" s="133" t="s">
        <v>13</v>
      </c>
      <c r="G440" s="133" t="s">
        <v>13</v>
      </c>
      <c r="H440" s="133" t="s">
        <v>13</v>
      </c>
      <c r="I440" s="133" t="s">
        <v>13</v>
      </c>
      <c r="J440" s="133" t="s">
        <v>13</v>
      </c>
      <c r="K440" s="133" t="s">
        <v>13</v>
      </c>
      <c r="L440" s="133" t="s">
        <v>13</v>
      </c>
      <c r="M440" s="133" t="s">
        <v>13</v>
      </c>
      <c r="N440" s="133" t="s">
        <v>13</v>
      </c>
      <c r="O440" s="133" t="s">
        <v>13</v>
      </c>
      <c r="P440" s="133" t="s">
        <v>13</v>
      </c>
      <c r="Q440" s="133" t="s">
        <v>13</v>
      </c>
      <c r="R440" s="133" t="s">
        <v>13</v>
      </c>
      <c r="S440" s="133" t="s">
        <v>13</v>
      </c>
      <c r="T440" s="133" t="s">
        <v>13</v>
      </c>
      <c r="U440" s="133" t="s">
        <v>13</v>
      </c>
      <c r="V440" s="133" t="s">
        <v>13</v>
      </c>
      <c r="W440" s="133" t="s">
        <v>13</v>
      </c>
      <c r="X440" s="133" t="s">
        <v>13</v>
      </c>
      <c r="Y440" s="133" t="s">
        <v>13</v>
      </c>
      <c r="Z440" s="133" t="s">
        <v>13</v>
      </c>
      <c r="AA440" s="133" t="s">
        <v>13</v>
      </c>
      <c r="AB440" s="133" t="s">
        <v>13</v>
      </c>
      <c r="AC440" s="133" t="s">
        <v>13</v>
      </c>
      <c r="AD440" s="133" t="s">
        <v>13</v>
      </c>
      <c r="AE440" s="133" t="s">
        <v>13</v>
      </c>
      <c r="AF440" s="133" t="s">
        <v>13</v>
      </c>
      <c r="AG440" s="133" t="s">
        <v>13</v>
      </c>
      <c r="AH440" s="133" t="s">
        <v>13</v>
      </c>
      <c r="AI440" s="133" t="s">
        <v>13</v>
      </c>
      <c r="AJ440" s="133" t="s">
        <v>13</v>
      </c>
      <c r="AK440" s="133" t="s">
        <v>13</v>
      </c>
      <c r="AL440" s="133" t="s">
        <v>13</v>
      </c>
      <c r="AM440" s="133" t="s">
        <v>13</v>
      </c>
      <c r="AN440" s="133" t="s">
        <v>13</v>
      </c>
      <c r="AO440" s="133" t="s">
        <v>13</v>
      </c>
      <c r="AP440" s="133" t="s">
        <v>13</v>
      </c>
      <c r="AQ440" s="133" t="s">
        <v>13</v>
      </c>
      <c r="AR440" s="133" t="s">
        <v>13</v>
      </c>
      <c r="AS440" s="133" t="s">
        <v>13</v>
      </c>
      <c r="AT440" s="326" t="s">
        <v>13</v>
      </c>
      <c r="AU440" s="133" t="s">
        <v>13</v>
      </c>
      <c r="AV440" s="133" t="s">
        <v>13</v>
      </c>
      <c r="AW440" s="133" t="s">
        <v>13</v>
      </c>
      <c r="AX440" s="133" t="s">
        <v>13</v>
      </c>
      <c r="AY440" s="133" t="s">
        <v>13</v>
      </c>
      <c r="AZ440" s="327" t="s">
        <v>13</v>
      </c>
      <c r="BA440" s="327" t="s">
        <v>13</v>
      </c>
      <c r="BB440" s="133" t="s">
        <v>13</v>
      </c>
      <c r="BC440" s="326" t="s">
        <v>13</v>
      </c>
      <c r="BD440" s="326" t="s">
        <v>13</v>
      </c>
      <c r="BE440" s="327" t="s">
        <v>13</v>
      </c>
      <c r="BF440" s="133" t="s">
        <v>13</v>
      </c>
      <c r="BG440" s="133" t="s">
        <v>13</v>
      </c>
      <c r="BH440" s="133" t="s">
        <v>13</v>
      </c>
      <c r="BI440" s="133" t="s">
        <v>13</v>
      </c>
      <c r="BJ440" s="328"/>
      <c r="BK440" s="328"/>
      <c r="BL440" s="133"/>
      <c r="BM440" s="133"/>
      <c r="BN440" s="133"/>
      <c r="BO440" s="133"/>
      <c r="BP440" s="133"/>
      <c r="BQ440" s="328"/>
      <c r="BR440" s="133"/>
      <c r="BS440" s="133"/>
      <c r="BT440" s="133"/>
      <c r="BU440" s="133"/>
      <c r="BV440" s="133"/>
      <c r="BW440" s="133"/>
      <c r="BX440" s="133"/>
    </row>
    <row r="441" spans="1:76" x14ac:dyDescent="0.25">
      <c r="A441" s="302">
        <v>303</v>
      </c>
      <c r="C441" s="324" t="s">
        <v>13</v>
      </c>
      <c r="D441" s="324" t="s">
        <v>13</v>
      </c>
      <c r="E441" s="325" t="s">
        <v>13</v>
      </c>
      <c r="F441" s="133" t="s">
        <v>13</v>
      </c>
      <c r="G441" s="133" t="s">
        <v>13</v>
      </c>
      <c r="H441" s="133" t="s">
        <v>13</v>
      </c>
      <c r="I441" s="133" t="s">
        <v>13</v>
      </c>
      <c r="J441" s="133" t="s">
        <v>13</v>
      </c>
      <c r="K441" s="133" t="s">
        <v>13</v>
      </c>
      <c r="L441" s="133" t="s">
        <v>13</v>
      </c>
      <c r="M441" s="133" t="s">
        <v>13</v>
      </c>
      <c r="N441" s="133" t="s">
        <v>13</v>
      </c>
      <c r="O441" s="133" t="s">
        <v>13</v>
      </c>
      <c r="P441" s="133" t="s">
        <v>13</v>
      </c>
      <c r="Q441" s="133" t="s">
        <v>13</v>
      </c>
      <c r="R441" s="133" t="s">
        <v>13</v>
      </c>
      <c r="S441" s="133" t="s">
        <v>13</v>
      </c>
      <c r="T441" s="133" t="s">
        <v>13</v>
      </c>
      <c r="U441" s="133" t="s">
        <v>13</v>
      </c>
      <c r="V441" s="133" t="s">
        <v>13</v>
      </c>
      <c r="W441" s="133" t="s">
        <v>13</v>
      </c>
      <c r="X441" s="133" t="s">
        <v>13</v>
      </c>
      <c r="Y441" s="133" t="s">
        <v>13</v>
      </c>
      <c r="Z441" s="133" t="s">
        <v>13</v>
      </c>
      <c r="AA441" s="133" t="s">
        <v>13</v>
      </c>
      <c r="AB441" s="133" t="s">
        <v>13</v>
      </c>
      <c r="AC441" s="133" t="s">
        <v>13</v>
      </c>
      <c r="AD441" s="133" t="s">
        <v>13</v>
      </c>
      <c r="AE441" s="133" t="s">
        <v>13</v>
      </c>
      <c r="AF441" s="133" t="s">
        <v>13</v>
      </c>
      <c r="AG441" s="133" t="s">
        <v>13</v>
      </c>
      <c r="AH441" s="133" t="s">
        <v>13</v>
      </c>
      <c r="AI441" s="133" t="s">
        <v>13</v>
      </c>
      <c r="AJ441" s="133" t="s">
        <v>13</v>
      </c>
      <c r="AK441" s="133" t="s">
        <v>13</v>
      </c>
      <c r="AL441" s="133" t="s">
        <v>13</v>
      </c>
      <c r="AM441" s="133" t="s">
        <v>13</v>
      </c>
      <c r="AN441" s="133" t="s">
        <v>13</v>
      </c>
      <c r="AO441" s="133" t="s">
        <v>13</v>
      </c>
      <c r="AP441" s="133" t="s">
        <v>13</v>
      </c>
      <c r="AQ441" s="133" t="s">
        <v>13</v>
      </c>
      <c r="AR441" s="133" t="s">
        <v>13</v>
      </c>
      <c r="AS441" s="133" t="s">
        <v>13</v>
      </c>
      <c r="AT441" s="326" t="s">
        <v>13</v>
      </c>
      <c r="AU441" s="133" t="s">
        <v>13</v>
      </c>
      <c r="AV441" s="133" t="s">
        <v>13</v>
      </c>
      <c r="AW441" s="133" t="s">
        <v>13</v>
      </c>
      <c r="AX441" s="133" t="s">
        <v>13</v>
      </c>
      <c r="AY441" s="133" t="s">
        <v>13</v>
      </c>
      <c r="AZ441" s="327" t="s">
        <v>13</v>
      </c>
      <c r="BA441" s="327" t="s">
        <v>13</v>
      </c>
      <c r="BB441" s="133" t="s">
        <v>13</v>
      </c>
      <c r="BC441" s="326" t="s">
        <v>13</v>
      </c>
      <c r="BD441" s="326" t="s">
        <v>13</v>
      </c>
      <c r="BE441" s="327" t="s">
        <v>13</v>
      </c>
      <c r="BF441" s="133" t="s">
        <v>13</v>
      </c>
      <c r="BG441" s="133" t="s">
        <v>13</v>
      </c>
      <c r="BH441" s="133" t="s">
        <v>13</v>
      </c>
      <c r="BI441" s="133" t="s">
        <v>13</v>
      </c>
      <c r="BJ441" s="328"/>
      <c r="BK441" s="328"/>
      <c r="BL441" s="133"/>
      <c r="BM441" s="133"/>
      <c r="BN441" s="133"/>
      <c r="BO441" s="133"/>
      <c r="BP441" s="133"/>
      <c r="BQ441" s="328"/>
      <c r="BR441" s="133"/>
      <c r="BS441" s="133"/>
      <c r="BT441" s="133"/>
      <c r="BU441" s="133"/>
      <c r="BV441" s="133"/>
      <c r="BW441" s="133"/>
      <c r="BX441" s="133"/>
    </row>
    <row r="442" spans="1:76" x14ac:dyDescent="0.25">
      <c r="A442" s="302">
        <v>303</v>
      </c>
      <c r="C442" s="324" t="s">
        <v>13</v>
      </c>
      <c r="D442" s="324" t="s">
        <v>13</v>
      </c>
      <c r="E442" s="325" t="s">
        <v>13</v>
      </c>
      <c r="F442" s="133" t="s">
        <v>13</v>
      </c>
      <c r="G442" s="133" t="s">
        <v>13</v>
      </c>
      <c r="H442" s="133" t="s">
        <v>13</v>
      </c>
      <c r="I442" s="133" t="s">
        <v>13</v>
      </c>
      <c r="J442" s="133" t="s">
        <v>13</v>
      </c>
      <c r="K442" s="133" t="s">
        <v>13</v>
      </c>
      <c r="L442" s="133" t="s">
        <v>13</v>
      </c>
      <c r="M442" s="133" t="s">
        <v>13</v>
      </c>
      <c r="N442" s="133" t="s">
        <v>13</v>
      </c>
      <c r="O442" s="133" t="s">
        <v>13</v>
      </c>
      <c r="P442" s="133" t="s">
        <v>13</v>
      </c>
      <c r="Q442" s="133" t="s">
        <v>13</v>
      </c>
      <c r="R442" s="133" t="s">
        <v>13</v>
      </c>
      <c r="S442" s="133" t="s">
        <v>13</v>
      </c>
      <c r="T442" s="133" t="s">
        <v>13</v>
      </c>
      <c r="U442" s="133" t="s">
        <v>13</v>
      </c>
      <c r="V442" s="133" t="s">
        <v>13</v>
      </c>
      <c r="W442" s="133" t="s">
        <v>13</v>
      </c>
      <c r="X442" s="133" t="s">
        <v>13</v>
      </c>
      <c r="Y442" s="133" t="s">
        <v>13</v>
      </c>
      <c r="Z442" s="133" t="s">
        <v>13</v>
      </c>
      <c r="AA442" s="133" t="s">
        <v>13</v>
      </c>
      <c r="AB442" s="133" t="s">
        <v>13</v>
      </c>
      <c r="AC442" s="133" t="s">
        <v>13</v>
      </c>
      <c r="AD442" s="133" t="s">
        <v>13</v>
      </c>
      <c r="AE442" s="133" t="s">
        <v>13</v>
      </c>
      <c r="AF442" s="133" t="s">
        <v>13</v>
      </c>
      <c r="AG442" s="133" t="s">
        <v>13</v>
      </c>
      <c r="AH442" s="133" t="s">
        <v>13</v>
      </c>
      <c r="AI442" s="133" t="s">
        <v>13</v>
      </c>
      <c r="AJ442" s="133" t="s">
        <v>13</v>
      </c>
      <c r="AK442" s="133" t="s">
        <v>13</v>
      </c>
      <c r="AL442" s="133" t="s">
        <v>13</v>
      </c>
      <c r="AM442" s="133" t="s">
        <v>13</v>
      </c>
      <c r="AN442" s="133" t="s">
        <v>13</v>
      </c>
      <c r="AO442" s="133" t="s">
        <v>13</v>
      </c>
      <c r="AP442" s="133" t="s">
        <v>13</v>
      </c>
      <c r="AQ442" s="133" t="s">
        <v>13</v>
      </c>
      <c r="AR442" s="133" t="s">
        <v>13</v>
      </c>
      <c r="AS442" s="133" t="s">
        <v>13</v>
      </c>
      <c r="AT442" s="326" t="s">
        <v>13</v>
      </c>
      <c r="AU442" s="133" t="s">
        <v>13</v>
      </c>
      <c r="AV442" s="133" t="s">
        <v>13</v>
      </c>
      <c r="AW442" s="133" t="s">
        <v>13</v>
      </c>
      <c r="AX442" s="133" t="s">
        <v>13</v>
      </c>
      <c r="AY442" s="133" t="s">
        <v>13</v>
      </c>
      <c r="AZ442" s="327" t="s">
        <v>13</v>
      </c>
      <c r="BA442" s="327" t="s">
        <v>13</v>
      </c>
      <c r="BB442" s="133" t="s">
        <v>13</v>
      </c>
      <c r="BC442" s="326" t="s">
        <v>13</v>
      </c>
      <c r="BD442" s="326" t="s">
        <v>13</v>
      </c>
      <c r="BE442" s="327" t="s">
        <v>13</v>
      </c>
      <c r="BF442" s="133" t="s">
        <v>13</v>
      </c>
      <c r="BG442" s="133" t="s">
        <v>13</v>
      </c>
      <c r="BH442" s="133" t="s">
        <v>13</v>
      </c>
      <c r="BI442" s="133" t="s">
        <v>13</v>
      </c>
      <c r="BJ442" s="328"/>
      <c r="BK442" s="328"/>
      <c r="BL442" s="133"/>
      <c r="BM442" s="133"/>
      <c r="BN442" s="133"/>
      <c r="BO442" s="133"/>
      <c r="BP442" s="133"/>
      <c r="BQ442" s="328"/>
      <c r="BR442" s="133"/>
      <c r="BS442" s="133"/>
      <c r="BT442" s="133"/>
      <c r="BU442" s="133"/>
      <c r="BV442" s="133"/>
      <c r="BW442" s="133"/>
      <c r="BX442" s="133"/>
    </row>
    <row r="443" spans="1:76" x14ac:dyDescent="0.25">
      <c r="A443" s="302">
        <v>303</v>
      </c>
      <c r="C443" s="324" t="s">
        <v>13</v>
      </c>
      <c r="D443" s="324" t="s">
        <v>13</v>
      </c>
      <c r="E443" s="325" t="s">
        <v>13</v>
      </c>
      <c r="F443" s="133" t="s">
        <v>13</v>
      </c>
      <c r="G443" s="133" t="s">
        <v>13</v>
      </c>
      <c r="H443" s="133" t="s">
        <v>13</v>
      </c>
      <c r="I443" s="133" t="s">
        <v>13</v>
      </c>
      <c r="J443" s="133" t="s">
        <v>13</v>
      </c>
      <c r="K443" s="133" t="s">
        <v>13</v>
      </c>
      <c r="L443" s="133" t="s">
        <v>13</v>
      </c>
      <c r="M443" s="133" t="s">
        <v>13</v>
      </c>
      <c r="N443" s="133" t="s">
        <v>13</v>
      </c>
      <c r="O443" s="133" t="s">
        <v>13</v>
      </c>
      <c r="P443" s="133" t="s">
        <v>13</v>
      </c>
      <c r="Q443" s="133" t="s">
        <v>13</v>
      </c>
      <c r="R443" s="133" t="s">
        <v>13</v>
      </c>
      <c r="S443" s="133" t="s">
        <v>13</v>
      </c>
      <c r="T443" s="133" t="s">
        <v>13</v>
      </c>
      <c r="U443" s="133" t="s">
        <v>13</v>
      </c>
      <c r="V443" s="133" t="s">
        <v>13</v>
      </c>
      <c r="W443" s="133" t="s">
        <v>13</v>
      </c>
      <c r="X443" s="133" t="s">
        <v>13</v>
      </c>
      <c r="Y443" s="133" t="s">
        <v>13</v>
      </c>
      <c r="Z443" s="133" t="s">
        <v>13</v>
      </c>
      <c r="AA443" s="133" t="s">
        <v>13</v>
      </c>
      <c r="AB443" s="133" t="s">
        <v>13</v>
      </c>
      <c r="AC443" s="133" t="s">
        <v>13</v>
      </c>
      <c r="AD443" s="133" t="s">
        <v>13</v>
      </c>
      <c r="AE443" s="133" t="s">
        <v>13</v>
      </c>
      <c r="AF443" s="133" t="s">
        <v>13</v>
      </c>
      <c r="AG443" s="133" t="s">
        <v>13</v>
      </c>
      <c r="AH443" s="133" t="s">
        <v>13</v>
      </c>
      <c r="AI443" s="133" t="s">
        <v>13</v>
      </c>
      <c r="AJ443" s="133" t="s">
        <v>13</v>
      </c>
      <c r="AK443" s="133" t="s">
        <v>13</v>
      </c>
      <c r="AL443" s="133" t="s">
        <v>13</v>
      </c>
      <c r="AM443" s="133" t="s">
        <v>13</v>
      </c>
      <c r="AN443" s="133" t="s">
        <v>13</v>
      </c>
      <c r="AO443" s="133" t="s">
        <v>13</v>
      </c>
      <c r="AP443" s="133" t="s">
        <v>13</v>
      </c>
      <c r="AQ443" s="133" t="s">
        <v>13</v>
      </c>
      <c r="AR443" s="133" t="s">
        <v>13</v>
      </c>
      <c r="AS443" s="133" t="s">
        <v>13</v>
      </c>
      <c r="AT443" s="326" t="s">
        <v>13</v>
      </c>
      <c r="AU443" s="133" t="s">
        <v>13</v>
      </c>
      <c r="AV443" s="133" t="s">
        <v>13</v>
      </c>
      <c r="AW443" s="133" t="s">
        <v>13</v>
      </c>
      <c r="AX443" s="133" t="s">
        <v>13</v>
      </c>
      <c r="AY443" s="133" t="s">
        <v>13</v>
      </c>
      <c r="AZ443" s="327" t="s">
        <v>13</v>
      </c>
      <c r="BA443" s="327" t="s">
        <v>13</v>
      </c>
      <c r="BB443" s="133" t="s">
        <v>13</v>
      </c>
      <c r="BC443" s="326" t="s">
        <v>13</v>
      </c>
      <c r="BD443" s="326" t="s">
        <v>13</v>
      </c>
      <c r="BE443" s="327" t="s">
        <v>13</v>
      </c>
      <c r="BF443" s="133" t="s">
        <v>13</v>
      </c>
      <c r="BG443" s="133" t="s">
        <v>13</v>
      </c>
      <c r="BH443" s="133" t="s">
        <v>13</v>
      </c>
      <c r="BI443" s="133" t="s">
        <v>13</v>
      </c>
      <c r="BJ443" s="328"/>
      <c r="BK443" s="328"/>
      <c r="BL443" s="133"/>
      <c r="BM443" s="133"/>
      <c r="BN443" s="133"/>
      <c r="BO443" s="133"/>
      <c r="BP443" s="133"/>
      <c r="BQ443" s="328"/>
      <c r="BR443" s="133"/>
      <c r="BS443" s="133"/>
      <c r="BT443" s="133"/>
      <c r="BU443" s="133"/>
      <c r="BV443" s="133"/>
      <c r="BW443" s="133"/>
      <c r="BX443" s="133"/>
    </row>
    <row r="444" spans="1:76" x14ac:dyDescent="0.25">
      <c r="A444" s="302">
        <v>303</v>
      </c>
      <c r="C444" s="324" t="s">
        <v>13</v>
      </c>
      <c r="D444" s="324" t="s">
        <v>13</v>
      </c>
      <c r="E444" s="325" t="s">
        <v>13</v>
      </c>
      <c r="F444" s="133" t="s">
        <v>13</v>
      </c>
      <c r="G444" s="133" t="s">
        <v>13</v>
      </c>
      <c r="H444" s="133" t="s">
        <v>13</v>
      </c>
      <c r="I444" s="133" t="s">
        <v>13</v>
      </c>
      <c r="J444" s="133" t="s">
        <v>13</v>
      </c>
      <c r="K444" s="133" t="s">
        <v>13</v>
      </c>
      <c r="L444" s="133" t="s">
        <v>13</v>
      </c>
      <c r="M444" s="133" t="s">
        <v>13</v>
      </c>
      <c r="N444" s="133" t="s">
        <v>13</v>
      </c>
      <c r="O444" s="133" t="s">
        <v>13</v>
      </c>
      <c r="P444" s="133" t="s">
        <v>13</v>
      </c>
      <c r="Q444" s="133" t="s">
        <v>13</v>
      </c>
      <c r="R444" s="133" t="s">
        <v>13</v>
      </c>
      <c r="S444" s="133" t="s">
        <v>13</v>
      </c>
      <c r="T444" s="133" t="s">
        <v>13</v>
      </c>
      <c r="U444" s="133" t="s">
        <v>13</v>
      </c>
      <c r="V444" s="133" t="s">
        <v>13</v>
      </c>
      <c r="W444" s="133" t="s">
        <v>13</v>
      </c>
      <c r="X444" s="133" t="s">
        <v>13</v>
      </c>
      <c r="Y444" s="133" t="s">
        <v>13</v>
      </c>
      <c r="Z444" s="133" t="s">
        <v>13</v>
      </c>
      <c r="AA444" s="133" t="s">
        <v>13</v>
      </c>
      <c r="AB444" s="133" t="s">
        <v>13</v>
      </c>
      <c r="AC444" s="133" t="s">
        <v>13</v>
      </c>
      <c r="AD444" s="133" t="s">
        <v>13</v>
      </c>
      <c r="AE444" s="133" t="s">
        <v>13</v>
      </c>
      <c r="AF444" s="133" t="s">
        <v>13</v>
      </c>
      <c r="AG444" s="133" t="s">
        <v>13</v>
      </c>
      <c r="AH444" s="133" t="s">
        <v>13</v>
      </c>
      <c r="AI444" s="133" t="s">
        <v>13</v>
      </c>
      <c r="AJ444" s="133" t="s">
        <v>13</v>
      </c>
      <c r="AK444" s="133" t="s">
        <v>13</v>
      </c>
      <c r="AL444" s="133" t="s">
        <v>13</v>
      </c>
      <c r="AM444" s="133" t="s">
        <v>13</v>
      </c>
      <c r="AN444" s="133" t="s">
        <v>13</v>
      </c>
      <c r="AO444" s="133" t="s">
        <v>13</v>
      </c>
      <c r="AP444" s="133" t="s">
        <v>13</v>
      </c>
      <c r="AQ444" s="133" t="s">
        <v>13</v>
      </c>
      <c r="AR444" s="133" t="s">
        <v>13</v>
      </c>
      <c r="AS444" s="133" t="s">
        <v>13</v>
      </c>
      <c r="AT444" s="326" t="s">
        <v>13</v>
      </c>
      <c r="AU444" s="133" t="s">
        <v>13</v>
      </c>
      <c r="AV444" s="133" t="s">
        <v>13</v>
      </c>
      <c r="AW444" s="133" t="s">
        <v>13</v>
      </c>
      <c r="AX444" s="133" t="s">
        <v>13</v>
      </c>
      <c r="AY444" s="133" t="s">
        <v>13</v>
      </c>
      <c r="AZ444" s="327" t="s">
        <v>13</v>
      </c>
      <c r="BA444" s="327" t="s">
        <v>13</v>
      </c>
      <c r="BB444" s="133" t="s">
        <v>13</v>
      </c>
      <c r="BC444" s="326" t="s">
        <v>13</v>
      </c>
      <c r="BD444" s="326" t="s">
        <v>13</v>
      </c>
      <c r="BE444" s="327" t="s">
        <v>13</v>
      </c>
      <c r="BF444" s="133" t="s">
        <v>13</v>
      </c>
      <c r="BG444" s="133" t="s">
        <v>13</v>
      </c>
      <c r="BH444" s="133" t="s">
        <v>13</v>
      </c>
      <c r="BI444" s="133" t="s">
        <v>13</v>
      </c>
      <c r="BJ444" s="328"/>
      <c r="BK444" s="328"/>
      <c r="BL444" s="133"/>
      <c r="BM444" s="133"/>
      <c r="BN444" s="133"/>
      <c r="BO444" s="133"/>
      <c r="BP444" s="133"/>
      <c r="BQ444" s="328"/>
      <c r="BR444" s="133"/>
      <c r="BS444" s="133"/>
      <c r="BT444" s="133"/>
      <c r="BU444" s="133"/>
      <c r="BV444" s="133"/>
      <c r="BW444" s="133"/>
      <c r="BX444" s="133"/>
    </row>
    <row r="445" spans="1:76" x14ac:dyDescent="0.25">
      <c r="A445" s="302">
        <v>303</v>
      </c>
      <c r="C445" s="324" t="s">
        <v>13</v>
      </c>
      <c r="D445" s="324" t="s">
        <v>13</v>
      </c>
      <c r="E445" s="325" t="s">
        <v>13</v>
      </c>
      <c r="F445" s="133" t="s">
        <v>13</v>
      </c>
      <c r="G445" s="133" t="s">
        <v>13</v>
      </c>
      <c r="H445" s="133" t="s">
        <v>13</v>
      </c>
      <c r="I445" s="133" t="s">
        <v>13</v>
      </c>
      <c r="J445" s="133" t="s">
        <v>13</v>
      </c>
      <c r="K445" s="133" t="s">
        <v>13</v>
      </c>
      <c r="L445" s="133" t="s">
        <v>13</v>
      </c>
      <c r="M445" s="133" t="s">
        <v>13</v>
      </c>
      <c r="N445" s="133" t="s">
        <v>13</v>
      </c>
      <c r="O445" s="133" t="s">
        <v>13</v>
      </c>
      <c r="P445" s="133" t="s">
        <v>13</v>
      </c>
      <c r="Q445" s="133" t="s">
        <v>13</v>
      </c>
      <c r="R445" s="133" t="s">
        <v>13</v>
      </c>
      <c r="S445" s="133" t="s">
        <v>13</v>
      </c>
      <c r="T445" s="133" t="s">
        <v>13</v>
      </c>
      <c r="U445" s="133" t="s">
        <v>13</v>
      </c>
      <c r="V445" s="133" t="s">
        <v>13</v>
      </c>
      <c r="W445" s="133" t="s">
        <v>13</v>
      </c>
      <c r="X445" s="133" t="s">
        <v>13</v>
      </c>
      <c r="Y445" s="133" t="s">
        <v>13</v>
      </c>
      <c r="Z445" s="133" t="s">
        <v>13</v>
      </c>
      <c r="AA445" s="133" t="s">
        <v>13</v>
      </c>
      <c r="AB445" s="133" t="s">
        <v>13</v>
      </c>
      <c r="AC445" s="133" t="s">
        <v>13</v>
      </c>
      <c r="AD445" s="133" t="s">
        <v>13</v>
      </c>
      <c r="AE445" s="133" t="s">
        <v>13</v>
      </c>
      <c r="AF445" s="133" t="s">
        <v>13</v>
      </c>
      <c r="AG445" s="133" t="s">
        <v>13</v>
      </c>
      <c r="AH445" s="133" t="s">
        <v>13</v>
      </c>
      <c r="AI445" s="133" t="s">
        <v>13</v>
      </c>
      <c r="AJ445" s="133" t="s">
        <v>13</v>
      </c>
      <c r="AK445" s="133" t="s">
        <v>13</v>
      </c>
      <c r="AL445" s="133" t="s">
        <v>13</v>
      </c>
      <c r="AM445" s="133" t="s">
        <v>13</v>
      </c>
      <c r="AN445" s="133" t="s">
        <v>13</v>
      </c>
      <c r="AO445" s="133" t="s">
        <v>13</v>
      </c>
      <c r="AP445" s="133" t="s">
        <v>13</v>
      </c>
      <c r="AQ445" s="133" t="s">
        <v>13</v>
      </c>
      <c r="AR445" s="133" t="s">
        <v>13</v>
      </c>
      <c r="AS445" s="133" t="s">
        <v>13</v>
      </c>
      <c r="AT445" s="326" t="s">
        <v>13</v>
      </c>
      <c r="AU445" s="133" t="s">
        <v>13</v>
      </c>
      <c r="AV445" s="133" t="s">
        <v>13</v>
      </c>
      <c r="AW445" s="133" t="s">
        <v>13</v>
      </c>
      <c r="AX445" s="133" t="s">
        <v>13</v>
      </c>
      <c r="AY445" s="133" t="s">
        <v>13</v>
      </c>
      <c r="AZ445" s="327" t="s">
        <v>13</v>
      </c>
      <c r="BA445" s="327" t="s">
        <v>13</v>
      </c>
      <c r="BB445" s="133" t="s">
        <v>13</v>
      </c>
      <c r="BC445" s="326" t="s">
        <v>13</v>
      </c>
      <c r="BD445" s="326" t="s">
        <v>13</v>
      </c>
      <c r="BE445" s="327" t="s">
        <v>13</v>
      </c>
      <c r="BF445" s="133" t="s">
        <v>13</v>
      </c>
      <c r="BG445" s="133" t="s">
        <v>13</v>
      </c>
      <c r="BH445" s="133" t="s">
        <v>13</v>
      </c>
      <c r="BI445" s="133" t="s">
        <v>13</v>
      </c>
      <c r="BJ445" s="328"/>
      <c r="BK445" s="328"/>
      <c r="BL445" s="133"/>
      <c r="BM445" s="133"/>
      <c r="BN445" s="133"/>
      <c r="BO445" s="133"/>
      <c r="BP445" s="133"/>
      <c r="BQ445" s="328"/>
      <c r="BR445" s="133"/>
      <c r="BS445" s="133"/>
      <c r="BT445" s="133"/>
      <c r="BU445" s="133"/>
      <c r="BV445" s="133"/>
      <c r="BW445" s="133"/>
      <c r="BX445" s="133"/>
    </row>
    <row r="446" spans="1:76" x14ac:dyDescent="0.25">
      <c r="A446" s="302">
        <v>303</v>
      </c>
      <c r="C446" s="324" t="s">
        <v>13</v>
      </c>
      <c r="D446" s="324" t="s">
        <v>13</v>
      </c>
      <c r="E446" s="325" t="s">
        <v>13</v>
      </c>
      <c r="F446" s="133" t="s">
        <v>13</v>
      </c>
      <c r="G446" s="133" t="s">
        <v>13</v>
      </c>
      <c r="H446" s="133" t="s">
        <v>13</v>
      </c>
      <c r="I446" s="133" t="s">
        <v>13</v>
      </c>
      <c r="J446" s="133" t="s">
        <v>13</v>
      </c>
      <c r="K446" s="133" t="s">
        <v>13</v>
      </c>
      <c r="L446" s="133" t="s">
        <v>13</v>
      </c>
      <c r="M446" s="133" t="s">
        <v>13</v>
      </c>
      <c r="N446" s="133" t="s">
        <v>13</v>
      </c>
      <c r="O446" s="133" t="s">
        <v>13</v>
      </c>
      <c r="P446" s="133" t="s">
        <v>13</v>
      </c>
      <c r="Q446" s="133" t="s">
        <v>13</v>
      </c>
      <c r="R446" s="133" t="s">
        <v>13</v>
      </c>
      <c r="S446" s="133" t="s">
        <v>13</v>
      </c>
      <c r="T446" s="133" t="s">
        <v>13</v>
      </c>
      <c r="U446" s="133" t="s">
        <v>13</v>
      </c>
      <c r="V446" s="133" t="s">
        <v>13</v>
      </c>
      <c r="W446" s="133" t="s">
        <v>13</v>
      </c>
      <c r="X446" s="133" t="s">
        <v>13</v>
      </c>
      <c r="Y446" s="133" t="s">
        <v>13</v>
      </c>
      <c r="Z446" s="133" t="s">
        <v>13</v>
      </c>
      <c r="AA446" s="133" t="s">
        <v>13</v>
      </c>
      <c r="AB446" s="133" t="s">
        <v>13</v>
      </c>
      <c r="AC446" s="133" t="s">
        <v>13</v>
      </c>
      <c r="AD446" s="133" t="s">
        <v>13</v>
      </c>
      <c r="AE446" s="133" t="s">
        <v>13</v>
      </c>
      <c r="AF446" s="133" t="s">
        <v>13</v>
      </c>
      <c r="AG446" s="133" t="s">
        <v>13</v>
      </c>
      <c r="AH446" s="133" t="s">
        <v>13</v>
      </c>
      <c r="AI446" s="133" t="s">
        <v>13</v>
      </c>
      <c r="AJ446" s="133" t="s">
        <v>13</v>
      </c>
      <c r="AK446" s="133" t="s">
        <v>13</v>
      </c>
      <c r="AL446" s="133" t="s">
        <v>13</v>
      </c>
      <c r="AM446" s="133" t="s">
        <v>13</v>
      </c>
      <c r="AN446" s="133" t="s">
        <v>13</v>
      </c>
      <c r="AO446" s="133" t="s">
        <v>13</v>
      </c>
      <c r="AP446" s="133" t="s">
        <v>13</v>
      </c>
      <c r="AQ446" s="133" t="s">
        <v>13</v>
      </c>
      <c r="AR446" s="133" t="s">
        <v>13</v>
      </c>
      <c r="AS446" s="133" t="s">
        <v>13</v>
      </c>
      <c r="AT446" s="326" t="s">
        <v>13</v>
      </c>
      <c r="AU446" s="133" t="s">
        <v>13</v>
      </c>
      <c r="AV446" s="133" t="s">
        <v>13</v>
      </c>
      <c r="AW446" s="133" t="s">
        <v>13</v>
      </c>
      <c r="AX446" s="133" t="s">
        <v>13</v>
      </c>
      <c r="AY446" s="133" t="s">
        <v>13</v>
      </c>
      <c r="AZ446" s="327" t="s">
        <v>13</v>
      </c>
      <c r="BA446" s="327" t="s">
        <v>13</v>
      </c>
      <c r="BB446" s="133" t="s">
        <v>13</v>
      </c>
      <c r="BC446" s="326" t="s">
        <v>13</v>
      </c>
      <c r="BD446" s="326" t="s">
        <v>13</v>
      </c>
      <c r="BE446" s="327" t="s">
        <v>13</v>
      </c>
      <c r="BF446" s="133" t="s">
        <v>13</v>
      </c>
      <c r="BG446" s="133" t="s">
        <v>13</v>
      </c>
      <c r="BH446" s="133" t="s">
        <v>13</v>
      </c>
      <c r="BI446" s="133" t="s">
        <v>13</v>
      </c>
      <c r="BJ446" s="328"/>
      <c r="BK446" s="328"/>
      <c r="BL446" s="133"/>
      <c r="BM446" s="133"/>
      <c r="BN446" s="133"/>
      <c r="BO446" s="133"/>
      <c r="BP446" s="133"/>
      <c r="BQ446" s="328"/>
      <c r="BR446" s="133"/>
      <c r="BS446" s="133"/>
      <c r="BT446" s="133"/>
      <c r="BU446" s="133"/>
      <c r="BV446" s="133"/>
      <c r="BW446" s="133"/>
      <c r="BX446" s="133"/>
    </row>
    <row r="447" spans="1:76" x14ac:dyDescent="0.25">
      <c r="A447" s="302">
        <v>303</v>
      </c>
      <c r="C447" s="324" t="s">
        <v>13</v>
      </c>
      <c r="D447" s="324" t="s">
        <v>13</v>
      </c>
      <c r="E447" s="325" t="s">
        <v>13</v>
      </c>
      <c r="F447" s="133" t="s">
        <v>13</v>
      </c>
      <c r="G447" s="133" t="s">
        <v>13</v>
      </c>
      <c r="H447" s="133" t="s">
        <v>13</v>
      </c>
      <c r="I447" s="133" t="s">
        <v>13</v>
      </c>
      <c r="J447" s="133" t="s">
        <v>13</v>
      </c>
      <c r="K447" s="133" t="s">
        <v>13</v>
      </c>
      <c r="L447" s="133" t="s">
        <v>13</v>
      </c>
      <c r="M447" s="133" t="s">
        <v>13</v>
      </c>
      <c r="N447" s="133" t="s">
        <v>13</v>
      </c>
      <c r="O447" s="133" t="s">
        <v>13</v>
      </c>
      <c r="P447" s="133" t="s">
        <v>13</v>
      </c>
      <c r="Q447" s="133" t="s">
        <v>13</v>
      </c>
      <c r="R447" s="133" t="s">
        <v>13</v>
      </c>
      <c r="S447" s="133" t="s">
        <v>13</v>
      </c>
      <c r="T447" s="133" t="s">
        <v>13</v>
      </c>
      <c r="U447" s="133" t="s">
        <v>13</v>
      </c>
      <c r="V447" s="133" t="s">
        <v>13</v>
      </c>
      <c r="W447" s="133" t="s">
        <v>13</v>
      </c>
      <c r="X447" s="133" t="s">
        <v>13</v>
      </c>
      <c r="Y447" s="133" t="s">
        <v>13</v>
      </c>
      <c r="Z447" s="133" t="s">
        <v>13</v>
      </c>
      <c r="AA447" s="133" t="s">
        <v>13</v>
      </c>
      <c r="AB447" s="133" t="s">
        <v>13</v>
      </c>
      <c r="AC447" s="133" t="s">
        <v>13</v>
      </c>
      <c r="AD447" s="133" t="s">
        <v>13</v>
      </c>
      <c r="AE447" s="133" t="s">
        <v>13</v>
      </c>
      <c r="AF447" s="133" t="s">
        <v>13</v>
      </c>
      <c r="AG447" s="133" t="s">
        <v>13</v>
      </c>
      <c r="AH447" s="133" t="s">
        <v>13</v>
      </c>
      <c r="AI447" s="133" t="s">
        <v>13</v>
      </c>
      <c r="AJ447" s="133" t="s">
        <v>13</v>
      </c>
      <c r="AK447" s="133" t="s">
        <v>13</v>
      </c>
      <c r="AL447" s="133" t="s">
        <v>13</v>
      </c>
      <c r="AM447" s="133" t="s">
        <v>13</v>
      </c>
      <c r="AN447" s="133" t="s">
        <v>13</v>
      </c>
      <c r="AO447" s="133" t="s">
        <v>13</v>
      </c>
      <c r="AP447" s="133" t="s">
        <v>13</v>
      </c>
      <c r="AQ447" s="133" t="s">
        <v>13</v>
      </c>
      <c r="AR447" s="133" t="s">
        <v>13</v>
      </c>
      <c r="AS447" s="133" t="s">
        <v>13</v>
      </c>
      <c r="AT447" s="326" t="s">
        <v>13</v>
      </c>
      <c r="AU447" s="133" t="s">
        <v>13</v>
      </c>
      <c r="AV447" s="133" t="s">
        <v>13</v>
      </c>
      <c r="AW447" s="133" t="s">
        <v>13</v>
      </c>
      <c r="AX447" s="133" t="s">
        <v>13</v>
      </c>
      <c r="AY447" s="133" t="s">
        <v>13</v>
      </c>
      <c r="AZ447" s="327" t="s">
        <v>13</v>
      </c>
      <c r="BA447" s="327" t="s">
        <v>13</v>
      </c>
      <c r="BB447" s="133" t="s">
        <v>13</v>
      </c>
      <c r="BC447" s="326" t="s">
        <v>13</v>
      </c>
      <c r="BD447" s="326" t="s">
        <v>13</v>
      </c>
      <c r="BE447" s="327" t="s">
        <v>13</v>
      </c>
      <c r="BF447" s="133" t="s">
        <v>13</v>
      </c>
      <c r="BG447" s="133" t="s">
        <v>13</v>
      </c>
      <c r="BH447" s="133" t="s">
        <v>13</v>
      </c>
      <c r="BI447" s="133" t="s">
        <v>13</v>
      </c>
      <c r="BJ447" s="328"/>
      <c r="BK447" s="328"/>
      <c r="BL447" s="133"/>
      <c r="BM447" s="133"/>
      <c r="BN447" s="133"/>
      <c r="BO447" s="133"/>
      <c r="BP447" s="133"/>
      <c r="BQ447" s="328"/>
      <c r="BR447" s="133"/>
      <c r="BS447" s="133"/>
      <c r="BT447" s="133"/>
      <c r="BU447" s="133"/>
      <c r="BV447" s="133"/>
      <c r="BW447" s="133"/>
      <c r="BX447" s="133"/>
    </row>
    <row r="448" spans="1:76" x14ac:dyDescent="0.25">
      <c r="A448" s="302">
        <v>303</v>
      </c>
      <c r="C448" s="324" t="s">
        <v>13</v>
      </c>
      <c r="D448" s="324" t="s">
        <v>13</v>
      </c>
      <c r="E448" s="325" t="s">
        <v>13</v>
      </c>
      <c r="F448" s="133" t="s">
        <v>13</v>
      </c>
      <c r="G448" s="133" t="s">
        <v>13</v>
      </c>
      <c r="H448" s="133" t="s">
        <v>13</v>
      </c>
      <c r="I448" s="133" t="s">
        <v>13</v>
      </c>
      <c r="J448" s="133" t="s">
        <v>13</v>
      </c>
      <c r="K448" s="133" t="s">
        <v>13</v>
      </c>
      <c r="L448" s="133" t="s">
        <v>13</v>
      </c>
      <c r="M448" s="133" t="s">
        <v>13</v>
      </c>
      <c r="N448" s="133" t="s">
        <v>13</v>
      </c>
      <c r="O448" s="133" t="s">
        <v>13</v>
      </c>
      <c r="P448" s="133" t="s">
        <v>13</v>
      </c>
      <c r="Q448" s="133" t="s">
        <v>13</v>
      </c>
      <c r="R448" s="133" t="s">
        <v>13</v>
      </c>
      <c r="S448" s="133" t="s">
        <v>13</v>
      </c>
      <c r="T448" s="133" t="s">
        <v>13</v>
      </c>
      <c r="U448" s="133" t="s">
        <v>13</v>
      </c>
      <c r="V448" s="133" t="s">
        <v>13</v>
      </c>
      <c r="W448" s="133" t="s">
        <v>13</v>
      </c>
      <c r="X448" s="133" t="s">
        <v>13</v>
      </c>
      <c r="Y448" s="133" t="s">
        <v>13</v>
      </c>
      <c r="Z448" s="133" t="s">
        <v>13</v>
      </c>
      <c r="AA448" s="133" t="s">
        <v>13</v>
      </c>
      <c r="AB448" s="133" t="s">
        <v>13</v>
      </c>
      <c r="AC448" s="133" t="s">
        <v>13</v>
      </c>
      <c r="AD448" s="133" t="s">
        <v>13</v>
      </c>
      <c r="AE448" s="133" t="s">
        <v>13</v>
      </c>
      <c r="AF448" s="133" t="s">
        <v>13</v>
      </c>
      <c r="AG448" s="133" t="s">
        <v>13</v>
      </c>
      <c r="AH448" s="133" t="s">
        <v>13</v>
      </c>
      <c r="AI448" s="133" t="s">
        <v>13</v>
      </c>
      <c r="AJ448" s="133" t="s">
        <v>13</v>
      </c>
      <c r="AK448" s="133" t="s">
        <v>13</v>
      </c>
      <c r="AL448" s="133" t="s">
        <v>13</v>
      </c>
      <c r="AM448" s="133" t="s">
        <v>13</v>
      </c>
      <c r="AN448" s="133" t="s">
        <v>13</v>
      </c>
      <c r="AO448" s="133" t="s">
        <v>13</v>
      </c>
      <c r="AP448" s="133" t="s">
        <v>13</v>
      </c>
      <c r="AQ448" s="133" t="s">
        <v>13</v>
      </c>
      <c r="AR448" s="133" t="s">
        <v>13</v>
      </c>
      <c r="AS448" s="133" t="s">
        <v>13</v>
      </c>
      <c r="AT448" s="326" t="s">
        <v>13</v>
      </c>
      <c r="AU448" s="133" t="s">
        <v>13</v>
      </c>
      <c r="AV448" s="133" t="s">
        <v>13</v>
      </c>
      <c r="AW448" s="133" t="s">
        <v>13</v>
      </c>
      <c r="AX448" s="133" t="s">
        <v>13</v>
      </c>
      <c r="AY448" s="133" t="s">
        <v>13</v>
      </c>
      <c r="AZ448" s="327" t="s">
        <v>13</v>
      </c>
      <c r="BA448" s="327" t="s">
        <v>13</v>
      </c>
      <c r="BB448" s="133" t="s">
        <v>13</v>
      </c>
      <c r="BC448" s="326" t="s">
        <v>13</v>
      </c>
      <c r="BD448" s="326" t="s">
        <v>13</v>
      </c>
      <c r="BE448" s="327" t="s">
        <v>13</v>
      </c>
      <c r="BF448" s="133" t="s">
        <v>13</v>
      </c>
      <c r="BG448" s="133" t="s">
        <v>13</v>
      </c>
      <c r="BH448" s="133" t="s">
        <v>13</v>
      </c>
      <c r="BI448" s="133" t="s">
        <v>13</v>
      </c>
      <c r="BJ448" s="328"/>
      <c r="BK448" s="328"/>
      <c r="BL448" s="133"/>
      <c r="BM448" s="133"/>
      <c r="BN448" s="133"/>
      <c r="BO448" s="133"/>
      <c r="BP448" s="133"/>
      <c r="BQ448" s="328"/>
      <c r="BR448" s="133"/>
      <c r="BS448" s="133"/>
      <c r="BT448" s="133"/>
      <c r="BU448" s="133"/>
      <c r="BV448" s="133"/>
      <c r="BW448" s="133"/>
      <c r="BX448" s="133"/>
    </row>
    <row r="449" spans="1:76" x14ac:dyDescent="0.25">
      <c r="A449" s="302">
        <v>303</v>
      </c>
      <c r="C449" s="324" t="s">
        <v>13</v>
      </c>
      <c r="D449" s="324" t="s">
        <v>13</v>
      </c>
      <c r="E449" s="325" t="s">
        <v>13</v>
      </c>
      <c r="F449" s="133" t="s">
        <v>13</v>
      </c>
      <c r="G449" s="133" t="s">
        <v>13</v>
      </c>
      <c r="H449" s="133" t="s">
        <v>13</v>
      </c>
      <c r="I449" s="133" t="s">
        <v>13</v>
      </c>
      <c r="J449" s="133" t="s">
        <v>13</v>
      </c>
      <c r="K449" s="133" t="s">
        <v>13</v>
      </c>
      <c r="L449" s="133" t="s">
        <v>13</v>
      </c>
      <c r="M449" s="133" t="s">
        <v>13</v>
      </c>
      <c r="N449" s="133" t="s">
        <v>13</v>
      </c>
      <c r="O449" s="133" t="s">
        <v>13</v>
      </c>
      <c r="P449" s="133" t="s">
        <v>13</v>
      </c>
      <c r="Q449" s="133" t="s">
        <v>13</v>
      </c>
      <c r="R449" s="133" t="s">
        <v>13</v>
      </c>
      <c r="S449" s="133" t="s">
        <v>13</v>
      </c>
      <c r="T449" s="133" t="s">
        <v>13</v>
      </c>
      <c r="U449" s="133" t="s">
        <v>13</v>
      </c>
      <c r="V449" s="133" t="s">
        <v>13</v>
      </c>
      <c r="W449" s="133" t="s">
        <v>13</v>
      </c>
      <c r="X449" s="133" t="s">
        <v>13</v>
      </c>
      <c r="Y449" s="133" t="s">
        <v>13</v>
      </c>
      <c r="Z449" s="133" t="s">
        <v>13</v>
      </c>
      <c r="AA449" s="133" t="s">
        <v>13</v>
      </c>
      <c r="AB449" s="133" t="s">
        <v>13</v>
      </c>
      <c r="AC449" s="133" t="s">
        <v>13</v>
      </c>
      <c r="AD449" s="133" t="s">
        <v>13</v>
      </c>
      <c r="AE449" s="133" t="s">
        <v>13</v>
      </c>
      <c r="AF449" s="133" t="s">
        <v>13</v>
      </c>
      <c r="AG449" s="133" t="s">
        <v>13</v>
      </c>
      <c r="AH449" s="133" t="s">
        <v>13</v>
      </c>
      <c r="AI449" s="133" t="s">
        <v>13</v>
      </c>
      <c r="AJ449" s="133" t="s">
        <v>13</v>
      </c>
      <c r="AK449" s="133" t="s">
        <v>13</v>
      </c>
      <c r="AL449" s="133" t="s">
        <v>13</v>
      </c>
      <c r="AM449" s="133" t="s">
        <v>13</v>
      </c>
      <c r="AN449" s="133" t="s">
        <v>13</v>
      </c>
      <c r="AO449" s="133" t="s">
        <v>13</v>
      </c>
      <c r="AP449" s="133" t="s">
        <v>13</v>
      </c>
      <c r="AQ449" s="133" t="s">
        <v>13</v>
      </c>
      <c r="AR449" s="133" t="s">
        <v>13</v>
      </c>
      <c r="AS449" s="133" t="s">
        <v>13</v>
      </c>
      <c r="AT449" s="326" t="s">
        <v>13</v>
      </c>
      <c r="AU449" s="133" t="s">
        <v>13</v>
      </c>
      <c r="AV449" s="133" t="s">
        <v>13</v>
      </c>
      <c r="AW449" s="133" t="s">
        <v>13</v>
      </c>
      <c r="AX449" s="133" t="s">
        <v>13</v>
      </c>
      <c r="AY449" s="133" t="s">
        <v>13</v>
      </c>
      <c r="AZ449" s="327" t="s">
        <v>13</v>
      </c>
      <c r="BA449" s="327" t="s">
        <v>13</v>
      </c>
      <c r="BB449" s="133" t="s">
        <v>13</v>
      </c>
      <c r="BC449" s="326" t="s">
        <v>13</v>
      </c>
      <c r="BD449" s="326" t="s">
        <v>13</v>
      </c>
      <c r="BE449" s="327" t="s">
        <v>13</v>
      </c>
      <c r="BF449" s="133" t="s">
        <v>13</v>
      </c>
      <c r="BG449" s="133" t="s">
        <v>13</v>
      </c>
      <c r="BH449" s="133" t="s">
        <v>13</v>
      </c>
      <c r="BI449" s="133" t="s">
        <v>13</v>
      </c>
      <c r="BJ449" s="328"/>
      <c r="BK449" s="328"/>
      <c r="BL449" s="133"/>
      <c r="BM449" s="133"/>
      <c r="BN449" s="133"/>
      <c r="BO449" s="133"/>
      <c r="BP449" s="133"/>
      <c r="BQ449" s="328"/>
      <c r="BR449" s="133"/>
      <c r="BS449" s="133"/>
      <c r="BT449" s="133"/>
      <c r="BU449" s="133"/>
      <c r="BV449" s="133"/>
      <c r="BW449" s="133"/>
      <c r="BX449" s="133"/>
    </row>
    <row r="450" spans="1:76" x14ac:dyDescent="0.25">
      <c r="A450" s="302">
        <v>303</v>
      </c>
      <c r="C450" s="324" t="s">
        <v>13</v>
      </c>
      <c r="D450" s="324" t="s">
        <v>13</v>
      </c>
      <c r="E450" s="325" t="s">
        <v>13</v>
      </c>
      <c r="F450" s="133" t="s">
        <v>13</v>
      </c>
      <c r="G450" s="133" t="s">
        <v>13</v>
      </c>
      <c r="H450" s="133" t="s">
        <v>13</v>
      </c>
      <c r="I450" s="133" t="s">
        <v>13</v>
      </c>
      <c r="J450" s="133" t="s">
        <v>13</v>
      </c>
      <c r="K450" s="133" t="s">
        <v>13</v>
      </c>
      <c r="L450" s="133" t="s">
        <v>13</v>
      </c>
      <c r="M450" s="133" t="s">
        <v>13</v>
      </c>
      <c r="N450" s="133" t="s">
        <v>13</v>
      </c>
      <c r="O450" s="133" t="s">
        <v>13</v>
      </c>
      <c r="P450" s="133" t="s">
        <v>13</v>
      </c>
      <c r="Q450" s="133" t="s">
        <v>13</v>
      </c>
      <c r="R450" s="133" t="s">
        <v>13</v>
      </c>
      <c r="S450" s="133" t="s">
        <v>13</v>
      </c>
      <c r="T450" s="133" t="s">
        <v>13</v>
      </c>
      <c r="U450" s="133" t="s">
        <v>13</v>
      </c>
      <c r="V450" s="133" t="s">
        <v>13</v>
      </c>
      <c r="W450" s="133" t="s">
        <v>13</v>
      </c>
      <c r="X450" s="133" t="s">
        <v>13</v>
      </c>
      <c r="Y450" s="133" t="s">
        <v>13</v>
      </c>
      <c r="Z450" s="133" t="s">
        <v>13</v>
      </c>
      <c r="AA450" s="133" t="s">
        <v>13</v>
      </c>
      <c r="AB450" s="133" t="s">
        <v>13</v>
      </c>
      <c r="AC450" s="133" t="s">
        <v>13</v>
      </c>
      <c r="AD450" s="133" t="s">
        <v>13</v>
      </c>
      <c r="AE450" s="133" t="s">
        <v>13</v>
      </c>
      <c r="AF450" s="133" t="s">
        <v>13</v>
      </c>
      <c r="AG450" s="133" t="s">
        <v>13</v>
      </c>
      <c r="AH450" s="133" t="s">
        <v>13</v>
      </c>
      <c r="AI450" s="133" t="s">
        <v>13</v>
      </c>
      <c r="AJ450" s="133" t="s">
        <v>13</v>
      </c>
      <c r="AK450" s="133" t="s">
        <v>13</v>
      </c>
      <c r="AL450" s="133" t="s">
        <v>13</v>
      </c>
      <c r="AM450" s="133" t="s">
        <v>13</v>
      </c>
      <c r="AN450" s="133" t="s">
        <v>13</v>
      </c>
      <c r="AO450" s="133" t="s">
        <v>13</v>
      </c>
      <c r="AP450" s="133" t="s">
        <v>13</v>
      </c>
      <c r="AQ450" s="133" t="s">
        <v>13</v>
      </c>
      <c r="AR450" s="133" t="s">
        <v>13</v>
      </c>
      <c r="AS450" s="133" t="s">
        <v>13</v>
      </c>
      <c r="AT450" s="326" t="s">
        <v>13</v>
      </c>
      <c r="AU450" s="133" t="s">
        <v>13</v>
      </c>
      <c r="AV450" s="133" t="s">
        <v>13</v>
      </c>
      <c r="AW450" s="133" t="s">
        <v>13</v>
      </c>
      <c r="AX450" s="133" t="s">
        <v>13</v>
      </c>
      <c r="AY450" s="133" t="s">
        <v>13</v>
      </c>
      <c r="AZ450" s="327" t="s">
        <v>13</v>
      </c>
      <c r="BA450" s="327" t="s">
        <v>13</v>
      </c>
      <c r="BB450" s="133" t="s">
        <v>13</v>
      </c>
      <c r="BC450" s="326" t="s">
        <v>13</v>
      </c>
      <c r="BD450" s="326" t="s">
        <v>13</v>
      </c>
      <c r="BE450" s="327" t="s">
        <v>13</v>
      </c>
      <c r="BF450" s="133" t="s">
        <v>13</v>
      </c>
      <c r="BG450" s="133" t="s">
        <v>13</v>
      </c>
      <c r="BH450" s="133" t="s">
        <v>13</v>
      </c>
      <c r="BI450" s="133" t="s">
        <v>13</v>
      </c>
      <c r="BJ450" s="328"/>
      <c r="BK450" s="328"/>
      <c r="BL450" s="133"/>
      <c r="BM450" s="133"/>
      <c r="BN450" s="133"/>
      <c r="BO450" s="133"/>
      <c r="BP450" s="133"/>
      <c r="BQ450" s="328"/>
      <c r="BR450" s="133"/>
      <c r="BS450" s="133"/>
      <c r="BT450" s="133"/>
      <c r="BU450" s="133"/>
      <c r="BV450" s="133"/>
      <c r="BW450" s="133"/>
      <c r="BX450" s="133"/>
    </row>
    <row r="451" spans="1:76" x14ac:dyDescent="0.25">
      <c r="A451" s="302">
        <v>303</v>
      </c>
      <c r="C451" s="324" t="s">
        <v>13</v>
      </c>
      <c r="D451" s="324" t="s">
        <v>13</v>
      </c>
      <c r="E451" s="325" t="s">
        <v>13</v>
      </c>
      <c r="F451" s="133" t="s">
        <v>13</v>
      </c>
      <c r="G451" s="133" t="s">
        <v>13</v>
      </c>
      <c r="H451" s="133" t="s">
        <v>13</v>
      </c>
      <c r="I451" s="133" t="s">
        <v>13</v>
      </c>
      <c r="J451" s="133" t="s">
        <v>13</v>
      </c>
      <c r="K451" s="133" t="s">
        <v>13</v>
      </c>
      <c r="L451" s="133" t="s">
        <v>13</v>
      </c>
      <c r="M451" s="133" t="s">
        <v>13</v>
      </c>
      <c r="N451" s="133" t="s">
        <v>13</v>
      </c>
      <c r="O451" s="133" t="s">
        <v>13</v>
      </c>
      <c r="P451" s="133" t="s">
        <v>13</v>
      </c>
      <c r="Q451" s="133" t="s">
        <v>13</v>
      </c>
      <c r="R451" s="133" t="s">
        <v>13</v>
      </c>
      <c r="S451" s="133" t="s">
        <v>13</v>
      </c>
      <c r="T451" s="133" t="s">
        <v>13</v>
      </c>
      <c r="U451" s="133" t="s">
        <v>13</v>
      </c>
      <c r="V451" s="133" t="s">
        <v>13</v>
      </c>
      <c r="W451" s="133" t="s">
        <v>13</v>
      </c>
      <c r="X451" s="133" t="s">
        <v>13</v>
      </c>
      <c r="Y451" s="133" t="s">
        <v>13</v>
      </c>
      <c r="Z451" s="133" t="s">
        <v>13</v>
      </c>
      <c r="AA451" s="133" t="s">
        <v>13</v>
      </c>
      <c r="AB451" s="133" t="s">
        <v>13</v>
      </c>
      <c r="AC451" s="133" t="s">
        <v>13</v>
      </c>
      <c r="AD451" s="133" t="s">
        <v>13</v>
      </c>
      <c r="AE451" s="133" t="s">
        <v>13</v>
      </c>
      <c r="AF451" s="133" t="s">
        <v>13</v>
      </c>
      <c r="AG451" s="133" t="s">
        <v>13</v>
      </c>
      <c r="AH451" s="133" t="s">
        <v>13</v>
      </c>
      <c r="AI451" s="133" t="s">
        <v>13</v>
      </c>
      <c r="AJ451" s="133" t="s">
        <v>13</v>
      </c>
      <c r="AK451" s="133" t="s">
        <v>13</v>
      </c>
      <c r="AL451" s="133" t="s">
        <v>13</v>
      </c>
      <c r="AM451" s="133" t="s">
        <v>13</v>
      </c>
      <c r="AN451" s="133" t="s">
        <v>13</v>
      </c>
      <c r="AO451" s="133" t="s">
        <v>13</v>
      </c>
      <c r="AP451" s="133" t="s">
        <v>13</v>
      </c>
      <c r="AQ451" s="133" t="s">
        <v>13</v>
      </c>
      <c r="AR451" s="133" t="s">
        <v>13</v>
      </c>
      <c r="AS451" s="133" t="s">
        <v>13</v>
      </c>
      <c r="AT451" s="326" t="s">
        <v>13</v>
      </c>
      <c r="AU451" s="133" t="s">
        <v>13</v>
      </c>
      <c r="AV451" s="133" t="s">
        <v>13</v>
      </c>
      <c r="AW451" s="133" t="s">
        <v>13</v>
      </c>
      <c r="AX451" s="133" t="s">
        <v>13</v>
      </c>
      <c r="AY451" s="133" t="s">
        <v>13</v>
      </c>
      <c r="AZ451" s="327" t="s">
        <v>13</v>
      </c>
      <c r="BA451" s="327" t="s">
        <v>13</v>
      </c>
      <c r="BB451" s="133" t="s">
        <v>13</v>
      </c>
      <c r="BC451" s="326" t="s">
        <v>13</v>
      </c>
      <c r="BD451" s="326" t="s">
        <v>13</v>
      </c>
      <c r="BE451" s="327" t="s">
        <v>13</v>
      </c>
      <c r="BF451" s="133" t="s">
        <v>13</v>
      </c>
      <c r="BG451" s="133" t="s">
        <v>13</v>
      </c>
      <c r="BH451" s="133" t="s">
        <v>13</v>
      </c>
      <c r="BI451" s="133" t="s">
        <v>13</v>
      </c>
      <c r="BJ451" s="328"/>
      <c r="BK451" s="328"/>
      <c r="BL451" s="133"/>
      <c r="BM451" s="133"/>
      <c r="BN451" s="133"/>
      <c r="BO451" s="133"/>
      <c r="BP451" s="133"/>
      <c r="BQ451" s="328"/>
      <c r="BR451" s="133"/>
      <c r="BS451" s="133"/>
      <c r="BT451" s="133"/>
      <c r="BU451" s="133"/>
      <c r="BV451" s="133"/>
      <c r="BW451" s="133"/>
      <c r="BX451" s="133"/>
    </row>
    <row r="452" spans="1:76" x14ac:dyDescent="0.25">
      <c r="A452" s="302">
        <v>303</v>
      </c>
      <c r="C452" s="324" t="s">
        <v>13</v>
      </c>
      <c r="D452" s="324" t="s">
        <v>13</v>
      </c>
      <c r="E452" s="325" t="s">
        <v>13</v>
      </c>
      <c r="F452" s="133" t="s">
        <v>13</v>
      </c>
      <c r="G452" s="133" t="s">
        <v>13</v>
      </c>
      <c r="H452" s="133" t="s">
        <v>13</v>
      </c>
      <c r="I452" s="133" t="s">
        <v>13</v>
      </c>
      <c r="J452" s="133" t="s">
        <v>13</v>
      </c>
      <c r="K452" s="133" t="s">
        <v>13</v>
      </c>
      <c r="L452" s="133" t="s">
        <v>13</v>
      </c>
      <c r="M452" s="133" t="s">
        <v>13</v>
      </c>
      <c r="N452" s="133" t="s">
        <v>13</v>
      </c>
      <c r="O452" s="133" t="s">
        <v>13</v>
      </c>
      <c r="P452" s="133" t="s">
        <v>13</v>
      </c>
      <c r="Q452" s="133" t="s">
        <v>13</v>
      </c>
      <c r="R452" s="133" t="s">
        <v>13</v>
      </c>
      <c r="S452" s="133" t="s">
        <v>13</v>
      </c>
      <c r="T452" s="133" t="s">
        <v>13</v>
      </c>
      <c r="U452" s="133" t="s">
        <v>13</v>
      </c>
      <c r="V452" s="133" t="s">
        <v>13</v>
      </c>
      <c r="W452" s="133" t="s">
        <v>13</v>
      </c>
      <c r="X452" s="133" t="s">
        <v>13</v>
      </c>
      <c r="Y452" s="133" t="s">
        <v>13</v>
      </c>
      <c r="Z452" s="133" t="s">
        <v>13</v>
      </c>
      <c r="AA452" s="133" t="s">
        <v>13</v>
      </c>
      <c r="AB452" s="133" t="s">
        <v>13</v>
      </c>
      <c r="AC452" s="133" t="s">
        <v>13</v>
      </c>
      <c r="AD452" s="133" t="s">
        <v>13</v>
      </c>
      <c r="AE452" s="133" t="s">
        <v>13</v>
      </c>
      <c r="AF452" s="133" t="s">
        <v>13</v>
      </c>
      <c r="AG452" s="133" t="s">
        <v>13</v>
      </c>
      <c r="AH452" s="133" t="s">
        <v>13</v>
      </c>
      <c r="AI452" s="133" t="s">
        <v>13</v>
      </c>
      <c r="AJ452" s="133" t="s">
        <v>13</v>
      </c>
      <c r="AK452" s="133" t="s">
        <v>13</v>
      </c>
      <c r="AL452" s="133" t="s">
        <v>13</v>
      </c>
      <c r="AM452" s="133" t="s">
        <v>13</v>
      </c>
      <c r="AN452" s="133" t="s">
        <v>13</v>
      </c>
      <c r="AO452" s="133" t="s">
        <v>13</v>
      </c>
      <c r="AP452" s="133" t="s">
        <v>13</v>
      </c>
      <c r="AQ452" s="133" t="s">
        <v>13</v>
      </c>
      <c r="AR452" s="133" t="s">
        <v>13</v>
      </c>
      <c r="AS452" s="133" t="s">
        <v>13</v>
      </c>
      <c r="AT452" s="326" t="s">
        <v>13</v>
      </c>
      <c r="AU452" s="133" t="s">
        <v>13</v>
      </c>
      <c r="AV452" s="133" t="s">
        <v>13</v>
      </c>
      <c r="AW452" s="133" t="s">
        <v>13</v>
      </c>
      <c r="AX452" s="133" t="s">
        <v>13</v>
      </c>
      <c r="AY452" s="133" t="s">
        <v>13</v>
      </c>
      <c r="AZ452" s="327" t="s">
        <v>13</v>
      </c>
      <c r="BA452" s="327" t="s">
        <v>13</v>
      </c>
      <c r="BB452" s="133" t="s">
        <v>13</v>
      </c>
      <c r="BC452" s="326" t="s">
        <v>13</v>
      </c>
      <c r="BD452" s="326" t="s">
        <v>13</v>
      </c>
      <c r="BE452" s="327" t="s">
        <v>13</v>
      </c>
      <c r="BF452" s="133" t="s">
        <v>13</v>
      </c>
      <c r="BG452" s="133" t="s">
        <v>13</v>
      </c>
      <c r="BH452" s="133" t="s">
        <v>13</v>
      </c>
      <c r="BI452" s="133" t="s">
        <v>13</v>
      </c>
      <c r="BJ452" s="328"/>
      <c r="BK452" s="328"/>
      <c r="BL452" s="133"/>
      <c r="BM452" s="133"/>
      <c r="BN452" s="133"/>
      <c r="BO452" s="133"/>
      <c r="BP452" s="133"/>
      <c r="BQ452" s="328"/>
      <c r="BR452" s="133"/>
      <c r="BS452" s="133"/>
      <c r="BT452" s="133"/>
      <c r="BU452" s="133"/>
      <c r="BV452" s="133"/>
      <c r="BW452" s="133"/>
      <c r="BX452" s="133"/>
    </row>
    <row r="453" spans="1:76" x14ac:dyDescent="0.25">
      <c r="A453" s="302">
        <v>303</v>
      </c>
      <c r="C453" s="324" t="s">
        <v>13</v>
      </c>
      <c r="D453" s="324" t="s">
        <v>13</v>
      </c>
      <c r="E453" s="325" t="s">
        <v>13</v>
      </c>
      <c r="F453" s="133" t="s">
        <v>13</v>
      </c>
      <c r="G453" s="133" t="s">
        <v>13</v>
      </c>
      <c r="H453" s="133" t="s">
        <v>13</v>
      </c>
      <c r="I453" s="133" t="s">
        <v>13</v>
      </c>
      <c r="J453" s="133" t="s">
        <v>13</v>
      </c>
      <c r="K453" s="133" t="s">
        <v>13</v>
      </c>
      <c r="L453" s="133" t="s">
        <v>13</v>
      </c>
      <c r="M453" s="133" t="s">
        <v>13</v>
      </c>
      <c r="N453" s="133" t="s">
        <v>13</v>
      </c>
      <c r="O453" s="133" t="s">
        <v>13</v>
      </c>
      <c r="P453" s="133" t="s">
        <v>13</v>
      </c>
      <c r="Q453" s="133" t="s">
        <v>13</v>
      </c>
      <c r="R453" s="133" t="s">
        <v>13</v>
      </c>
      <c r="S453" s="133" t="s">
        <v>13</v>
      </c>
      <c r="T453" s="133" t="s">
        <v>13</v>
      </c>
      <c r="U453" s="133" t="s">
        <v>13</v>
      </c>
      <c r="V453" s="133" t="s">
        <v>13</v>
      </c>
      <c r="W453" s="133" t="s">
        <v>13</v>
      </c>
      <c r="X453" s="133" t="s">
        <v>13</v>
      </c>
      <c r="Y453" s="133" t="s">
        <v>13</v>
      </c>
      <c r="Z453" s="133" t="s">
        <v>13</v>
      </c>
      <c r="AA453" s="133" t="s">
        <v>13</v>
      </c>
      <c r="AB453" s="133" t="s">
        <v>13</v>
      </c>
      <c r="AC453" s="133" t="s">
        <v>13</v>
      </c>
      <c r="AD453" s="133" t="s">
        <v>13</v>
      </c>
      <c r="AE453" s="133" t="s">
        <v>13</v>
      </c>
      <c r="AF453" s="133" t="s">
        <v>13</v>
      </c>
      <c r="AG453" s="133" t="s">
        <v>13</v>
      </c>
      <c r="AH453" s="133" t="s">
        <v>13</v>
      </c>
      <c r="AI453" s="133" t="s">
        <v>13</v>
      </c>
      <c r="AJ453" s="133" t="s">
        <v>13</v>
      </c>
      <c r="AK453" s="133" t="s">
        <v>13</v>
      </c>
      <c r="AL453" s="133" t="s">
        <v>13</v>
      </c>
      <c r="AM453" s="133" t="s">
        <v>13</v>
      </c>
      <c r="AN453" s="133" t="s">
        <v>13</v>
      </c>
      <c r="AO453" s="133" t="s">
        <v>13</v>
      </c>
      <c r="AP453" s="133" t="s">
        <v>13</v>
      </c>
      <c r="AQ453" s="133" t="s">
        <v>13</v>
      </c>
      <c r="AR453" s="133" t="s">
        <v>13</v>
      </c>
      <c r="AS453" s="133" t="s">
        <v>13</v>
      </c>
      <c r="AT453" s="326" t="s">
        <v>13</v>
      </c>
      <c r="AU453" s="133" t="s">
        <v>13</v>
      </c>
      <c r="AV453" s="133" t="s">
        <v>13</v>
      </c>
      <c r="AW453" s="133" t="s">
        <v>13</v>
      </c>
      <c r="AX453" s="133" t="s">
        <v>13</v>
      </c>
      <c r="AY453" s="133" t="s">
        <v>13</v>
      </c>
      <c r="AZ453" s="327" t="s">
        <v>13</v>
      </c>
      <c r="BA453" s="327" t="s">
        <v>13</v>
      </c>
      <c r="BB453" s="133" t="s">
        <v>13</v>
      </c>
      <c r="BC453" s="326" t="s">
        <v>13</v>
      </c>
      <c r="BD453" s="326" t="s">
        <v>13</v>
      </c>
      <c r="BE453" s="327" t="s">
        <v>13</v>
      </c>
      <c r="BF453" s="133" t="s">
        <v>13</v>
      </c>
      <c r="BG453" s="133" t="s">
        <v>13</v>
      </c>
      <c r="BH453" s="133" t="s">
        <v>13</v>
      </c>
      <c r="BI453" s="133" t="s">
        <v>13</v>
      </c>
      <c r="BJ453" s="328"/>
      <c r="BK453" s="328"/>
      <c r="BL453" s="133"/>
      <c r="BM453" s="133"/>
      <c r="BN453" s="133"/>
      <c r="BO453" s="133"/>
      <c r="BP453" s="133"/>
      <c r="BQ453" s="328"/>
      <c r="BR453" s="133"/>
      <c r="BS453" s="133"/>
      <c r="BT453" s="133"/>
      <c r="BU453" s="133"/>
      <c r="BV453" s="133"/>
      <c r="BW453" s="133"/>
      <c r="BX453" s="133"/>
    </row>
    <row r="454" spans="1:76" x14ac:dyDescent="0.25">
      <c r="A454" s="302">
        <v>303</v>
      </c>
      <c r="C454" s="324" t="s">
        <v>13</v>
      </c>
      <c r="D454" s="324" t="s">
        <v>13</v>
      </c>
      <c r="E454" s="325" t="s">
        <v>13</v>
      </c>
      <c r="F454" s="133" t="s">
        <v>13</v>
      </c>
      <c r="G454" s="133" t="s">
        <v>13</v>
      </c>
      <c r="H454" s="133" t="s">
        <v>13</v>
      </c>
      <c r="I454" s="133" t="s">
        <v>13</v>
      </c>
      <c r="J454" s="133" t="s">
        <v>13</v>
      </c>
      <c r="K454" s="133" t="s">
        <v>13</v>
      </c>
      <c r="L454" s="133" t="s">
        <v>13</v>
      </c>
      <c r="M454" s="133" t="s">
        <v>13</v>
      </c>
      <c r="N454" s="133" t="s">
        <v>13</v>
      </c>
      <c r="O454" s="133" t="s">
        <v>13</v>
      </c>
      <c r="P454" s="133" t="s">
        <v>13</v>
      </c>
      <c r="Q454" s="133" t="s">
        <v>13</v>
      </c>
      <c r="R454" s="133" t="s">
        <v>13</v>
      </c>
      <c r="S454" s="133" t="s">
        <v>13</v>
      </c>
      <c r="T454" s="133" t="s">
        <v>13</v>
      </c>
      <c r="U454" s="133" t="s">
        <v>13</v>
      </c>
      <c r="V454" s="133" t="s">
        <v>13</v>
      </c>
      <c r="W454" s="133" t="s">
        <v>13</v>
      </c>
      <c r="X454" s="133" t="s">
        <v>13</v>
      </c>
      <c r="Y454" s="133" t="s">
        <v>13</v>
      </c>
      <c r="Z454" s="133" t="s">
        <v>13</v>
      </c>
      <c r="AA454" s="133" t="s">
        <v>13</v>
      </c>
      <c r="AB454" s="133" t="s">
        <v>13</v>
      </c>
      <c r="AC454" s="133" t="s">
        <v>13</v>
      </c>
      <c r="AD454" s="133" t="s">
        <v>13</v>
      </c>
      <c r="AE454" s="133" t="s">
        <v>13</v>
      </c>
      <c r="AF454" s="133" t="s">
        <v>13</v>
      </c>
      <c r="AG454" s="133" t="s">
        <v>13</v>
      </c>
      <c r="AH454" s="133" t="s">
        <v>13</v>
      </c>
      <c r="AI454" s="133" t="s">
        <v>13</v>
      </c>
      <c r="AJ454" s="133" t="s">
        <v>13</v>
      </c>
      <c r="AK454" s="133" t="s">
        <v>13</v>
      </c>
      <c r="AL454" s="133" t="s">
        <v>13</v>
      </c>
      <c r="AM454" s="133" t="s">
        <v>13</v>
      </c>
      <c r="AN454" s="133" t="s">
        <v>13</v>
      </c>
      <c r="AO454" s="133" t="s">
        <v>13</v>
      </c>
      <c r="AP454" s="133" t="s">
        <v>13</v>
      </c>
      <c r="AQ454" s="133" t="s">
        <v>13</v>
      </c>
      <c r="AR454" s="133" t="s">
        <v>13</v>
      </c>
      <c r="AS454" s="133" t="s">
        <v>13</v>
      </c>
      <c r="AT454" s="326" t="s">
        <v>13</v>
      </c>
      <c r="AU454" s="133" t="s">
        <v>13</v>
      </c>
      <c r="AV454" s="133" t="s">
        <v>13</v>
      </c>
      <c r="AW454" s="133" t="s">
        <v>13</v>
      </c>
      <c r="AX454" s="133" t="s">
        <v>13</v>
      </c>
      <c r="AY454" s="133" t="s">
        <v>13</v>
      </c>
      <c r="AZ454" s="327" t="s">
        <v>13</v>
      </c>
      <c r="BA454" s="327" t="s">
        <v>13</v>
      </c>
      <c r="BB454" s="133" t="s">
        <v>13</v>
      </c>
      <c r="BC454" s="326" t="s">
        <v>13</v>
      </c>
      <c r="BD454" s="326" t="s">
        <v>13</v>
      </c>
      <c r="BE454" s="327" t="s">
        <v>13</v>
      </c>
      <c r="BF454" s="133" t="s">
        <v>13</v>
      </c>
      <c r="BG454" s="133" t="s">
        <v>13</v>
      </c>
      <c r="BH454" s="133" t="s">
        <v>13</v>
      </c>
      <c r="BI454" s="133" t="s">
        <v>13</v>
      </c>
      <c r="BJ454" s="328"/>
      <c r="BK454" s="328"/>
      <c r="BL454" s="133"/>
      <c r="BM454" s="133"/>
      <c r="BN454" s="133"/>
      <c r="BO454" s="133"/>
      <c r="BP454" s="133"/>
      <c r="BQ454" s="328"/>
      <c r="BR454" s="133"/>
      <c r="BS454" s="133"/>
      <c r="BT454" s="133"/>
      <c r="BU454" s="133"/>
      <c r="BV454" s="133"/>
      <c r="BW454" s="133"/>
      <c r="BX454" s="133"/>
    </row>
    <row r="455" spans="1:76" x14ac:dyDescent="0.25">
      <c r="A455" s="302">
        <v>303</v>
      </c>
      <c r="C455" s="324" t="s">
        <v>13</v>
      </c>
      <c r="D455" s="324" t="s">
        <v>13</v>
      </c>
      <c r="E455" s="325" t="s">
        <v>13</v>
      </c>
      <c r="F455" s="133" t="s">
        <v>13</v>
      </c>
      <c r="G455" s="133" t="s">
        <v>13</v>
      </c>
      <c r="H455" s="133" t="s">
        <v>13</v>
      </c>
      <c r="I455" s="133" t="s">
        <v>13</v>
      </c>
      <c r="J455" s="133" t="s">
        <v>13</v>
      </c>
      <c r="K455" s="133" t="s">
        <v>13</v>
      </c>
      <c r="L455" s="133" t="s">
        <v>13</v>
      </c>
      <c r="M455" s="133" t="s">
        <v>13</v>
      </c>
      <c r="N455" s="133" t="s">
        <v>13</v>
      </c>
      <c r="O455" s="133" t="s">
        <v>13</v>
      </c>
      <c r="P455" s="133" t="s">
        <v>13</v>
      </c>
      <c r="Q455" s="133" t="s">
        <v>13</v>
      </c>
      <c r="R455" s="133" t="s">
        <v>13</v>
      </c>
      <c r="S455" s="133" t="s">
        <v>13</v>
      </c>
      <c r="T455" s="133" t="s">
        <v>13</v>
      </c>
      <c r="U455" s="133" t="s">
        <v>13</v>
      </c>
      <c r="V455" s="133" t="s">
        <v>13</v>
      </c>
      <c r="W455" s="133" t="s">
        <v>13</v>
      </c>
      <c r="X455" s="133" t="s">
        <v>13</v>
      </c>
      <c r="Y455" s="133" t="s">
        <v>13</v>
      </c>
      <c r="Z455" s="133" t="s">
        <v>13</v>
      </c>
      <c r="AA455" s="133" t="s">
        <v>13</v>
      </c>
      <c r="AB455" s="133" t="s">
        <v>13</v>
      </c>
      <c r="AC455" s="133" t="s">
        <v>13</v>
      </c>
      <c r="AD455" s="133" t="s">
        <v>13</v>
      </c>
      <c r="AE455" s="133" t="s">
        <v>13</v>
      </c>
      <c r="AF455" s="133" t="s">
        <v>13</v>
      </c>
      <c r="AG455" s="133" t="s">
        <v>13</v>
      </c>
      <c r="AH455" s="133" t="s">
        <v>13</v>
      </c>
      <c r="AI455" s="133" t="s">
        <v>13</v>
      </c>
      <c r="AJ455" s="133" t="s">
        <v>13</v>
      </c>
      <c r="AK455" s="133" t="s">
        <v>13</v>
      </c>
      <c r="AL455" s="133" t="s">
        <v>13</v>
      </c>
      <c r="AM455" s="133" t="s">
        <v>13</v>
      </c>
      <c r="AN455" s="133" t="s">
        <v>13</v>
      </c>
      <c r="AO455" s="133" t="s">
        <v>13</v>
      </c>
      <c r="AP455" s="133" t="s">
        <v>13</v>
      </c>
      <c r="AQ455" s="133" t="s">
        <v>13</v>
      </c>
      <c r="AR455" s="133" t="s">
        <v>13</v>
      </c>
      <c r="AS455" s="133" t="s">
        <v>13</v>
      </c>
      <c r="AT455" s="326" t="s">
        <v>13</v>
      </c>
      <c r="AU455" s="133" t="s">
        <v>13</v>
      </c>
      <c r="AV455" s="133" t="s">
        <v>13</v>
      </c>
      <c r="AW455" s="133" t="s">
        <v>13</v>
      </c>
      <c r="AX455" s="133" t="s">
        <v>13</v>
      </c>
      <c r="AY455" s="133" t="s">
        <v>13</v>
      </c>
      <c r="AZ455" s="327" t="s">
        <v>13</v>
      </c>
      <c r="BA455" s="327" t="s">
        <v>13</v>
      </c>
      <c r="BB455" s="133" t="s">
        <v>13</v>
      </c>
      <c r="BC455" s="326" t="s">
        <v>13</v>
      </c>
      <c r="BD455" s="326" t="s">
        <v>13</v>
      </c>
      <c r="BE455" s="327" t="s">
        <v>13</v>
      </c>
      <c r="BF455" s="133" t="s">
        <v>13</v>
      </c>
      <c r="BG455" s="133" t="s">
        <v>13</v>
      </c>
      <c r="BH455" s="133" t="s">
        <v>13</v>
      </c>
      <c r="BI455" s="133" t="s">
        <v>13</v>
      </c>
      <c r="BJ455" s="328"/>
      <c r="BK455" s="328"/>
      <c r="BL455" s="133"/>
      <c r="BM455" s="133"/>
      <c r="BN455" s="133"/>
      <c r="BO455" s="133"/>
      <c r="BP455" s="133"/>
      <c r="BQ455" s="328"/>
      <c r="BR455" s="133"/>
      <c r="BS455" s="133"/>
      <c r="BT455" s="133"/>
      <c r="BU455" s="133"/>
      <c r="BV455" s="133"/>
      <c r="BW455" s="133"/>
      <c r="BX455" s="133"/>
    </row>
    <row r="456" spans="1:76" x14ac:dyDescent="0.25">
      <c r="A456" s="302">
        <v>303</v>
      </c>
      <c r="C456" s="324" t="s">
        <v>13</v>
      </c>
      <c r="D456" s="324" t="s">
        <v>13</v>
      </c>
      <c r="E456" s="325" t="s">
        <v>13</v>
      </c>
      <c r="F456" s="133" t="s">
        <v>13</v>
      </c>
      <c r="G456" s="133" t="s">
        <v>13</v>
      </c>
      <c r="H456" s="133" t="s">
        <v>13</v>
      </c>
      <c r="I456" s="133" t="s">
        <v>13</v>
      </c>
      <c r="J456" s="133" t="s">
        <v>13</v>
      </c>
      <c r="K456" s="133" t="s">
        <v>13</v>
      </c>
      <c r="L456" s="133" t="s">
        <v>13</v>
      </c>
      <c r="M456" s="133" t="s">
        <v>13</v>
      </c>
      <c r="N456" s="133" t="s">
        <v>13</v>
      </c>
      <c r="O456" s="133" t="s">
        <v>13</v>
      </c>
      <c r="P456" s="133" t="s">
        <v>13</v>
      </c>
      <c r="Q456" s="133" t="s">
        <v>13</v>
      </c>
      <c r="R456" s="133" t="s">
        <v>13</v>
      </c>
      <c r="S456" s="133" t="s">
        <v>13</v>
      </c>
      <c r="T456" s="133" t="s">
        <v>13</v>
      </c>
      <c r="U456" s="133" t="s">
        <v>13</v>
      </c>
      <c r="V456" s="133" t="s">
        <v>13</v>
      </c>
      <c r="W456" s="133" t="s">
        <v>13</v>
      </c>
      <c r="X456" s="133" t="s">
        <v>13</v>
      </c>
      <c r="Y456" s="133" t="s">
        <v>13</v>
      </c>
      <c r="Z456" s="133" t="s">
        <v>13</v>
      </c>
      <c r="AA456" s="133" t="s">
        <v>13</v>
      </c>
      <c r="AB456" s="133" t="s">
        <v>13</v>
      </c>
      <c r="AC456" s="133" t="s">
        <v>13</v>
      </c>
      <c r="AD456" s="133" t="s">
        <v>13</v>
      </c>
      <c r="AE456" s="133" t="s">
        <v>13</v>
      </c>
      <c r="AF456" s="133" t="s">
        <v>13</v>
      </c>
      <c r="AG456" s="133" t="s">
        <v>13</v>
      </c>
      <c r="AH456" s="133" t="s">
        <v>13</v>
      </c>
      <c r="AI456" s="133" t="s">
        <v>13</v>
      </c>
      <c r="AJ456" s="133" t="s">
        <v>13</v>
      </c>
      <c r="AK456" s="133" t="s">
        <v>13</v>
      </c>
      <c r="AL456" s="133" t="s">
        <v>13</v>
      </c>
      <c r="AM456" s="133" t="s">
        <v>13</v>
      </c>
      <c r="AN456" s="133" t="s">
        <v>13</v>
      </c>
      <c r="AO456" s="133" t="s">
        <v>13</v>
      </c>
      <c r="AP456" s="133" t="s">
        <v>13</v>
      </c>
      <c r="AQ456" s="133" t="s">
        <v>13</v>
      </c>
      <c r="AR456" s="133" t="s">
        <v>13</v>
      </c>
      <c r="AS456" s="133" t="s">
        <v>13</v>
      </c>
      <c r="AT456" s="326" t="s">
        <v>13</v>
      </c>
      <c r="AU456" s="133" t="s">
        <v>13</v>
      </c>
      <c r="AV456" s="133" t="s">
        <v>13</v>
      </c>
      <c r="AW456" s="133" t="s">
        <v>13</v>
      </c>
      <c r="AX456" s="133" t="s">
        <v>13</v>
      </c>
      <c r="AY456" s="133" t="s">
        <v>13</v>
      </c>
      <c r="AZ456" s="327" t="s">
        <v>13</v>
      </c>
      <c r="BA456" s="327" t="s">
        <v>13</v>
      </c>
      <c r="BB456" s="133" t="s">
        <v>13</v>
      </c>
      <c r="BC456" s="326" t="s">
        <v>13</v>
      </c>
      <c r="BD456" s="326" t="s">
        <v>13</v>
      </c>
      <c r="BE456" s="327" t="s">
        <v>13</v>
      </c>
      <c r="BF456" s="133" t="s">
        <v>13</v>
      </c>
      <c r="BG456" s="133" t="s">
        <v>13</v>
      </c>
      <c r="BH456" s="133" t="s">
        <v>13</v>
      </c>
      <c r="BI456" s="133" t="s">
        <v>13</v>
      </c>
      <c r="BJ456" s="328"/>
      <c r="BK456" s="328"/>
      <c r="BL456" s="133"/>
      <c r="BM456" s="133"/>
      <c r="BN456" s="133"/>
      <c r="BO456" s="133"/>
      <c r="BP456" s="133"/>
      <c r="BQ456" s="328"/>
      <c r="BR456" s="133"/>
      <c r="BS456" s="133"/>
      <c r="BT456" s="133"/>
      <c r="BU456" s="133"/>
      <c r="BV456" s="133"/>
      <c r="BW456" s="133"/>
      <c r="BX456" s="133"/>
    </row>
    <row r="457" spans="1:76" x14ac:dyDescent="0.25">
      <c r="A457" s="302">
        <v>303</v>
      </c>
      <c r="C457" s="324" t="s">
        <v>13</v>
      </c>
      <c r="D457" s="324" t="s">
        <v>13</v>
      </c>
      <c r="E457" s="325" t="s">
        <v>13</v>
      </c>
      <c r="F457" s="133" t="s">
        <v>13</v>
      </c>
      <c r="G457" s="133" t="s">
        <v>13</v>
      </c>
      <c r="H457" s="133" t="s">
        <v>13</v>
      </c>
      <c r="I457" s="133" t="s">
        <v>13</v>
      </c>
      <c r="J457" s="133" t="s">
        <v>13</v>
      </c>
      <c r="K457" s="133" t="s">
        <v>13</v>
      </c>
      <c r="L457" s="133" t="s">
        <v>13</v>
      </c>
      <c r="M457" s="133" t="s">
        <v>13</v>
      </c>
      <c r="N457" s="133" t="s">
        <v>13</v>
      </c>
      <c r="O457" s="133" t="s">
        <v>13</v>
      </c>
      <c r="P457" s="133" t="s">
        <v>13</v>
      </c>
      <c r="Q457" s="133" t="s">
        <v>13</v>
      </c>
      <c r="R457" s="133" t="s">
        <v>13</v>
      </c>
      <c r="S457" s="133" t="s">
        <v>13</v>
      </c>
      <c r="T457" s="133" t="s">
        <v>13</v>
      </c>
      <c r="U457" s="133" t="s">
        <v>13</v>
      </c>
      <c r="V457" s="133" t="s">
        <v>13</v>
      </c>
      <c r="W457" s="133" t="s">
        <v>13</v>
      </c>
      <c r="X457" s="133" t="s">
        <v>13</v>
      </c>
      <c r="Y457" s="133" t="s">
        <v>13</v>
      </c>
      <c r="Z457" s="133" t="s">
        <v>13</v>
      </c>
      <c r="AA457" s="133" t="s">
        <v>13</v>
      </c>
      <c r="AB457" s="133" t="s">
        <v>13</v>
      </c>
      <c r="AC457" s="133" t="s">
        <v>13</v>
      </c>
      <c r="AD457" s="133" t="s">
        <v>13</v>
      </c>
      <c r="AE457" s="133" t="s">
        <v>13</v>
      </c>
      <c r="AF457" s="133" t="s">
        <v>13</v>
      </c>
      <c r="AG457" s="133" t="s">
        <v>13</v>
      </c>
      <c r="AH457" s="133" t="s">
        <v>13</v>
      </c>
      <c r="AI457" s="133" t="s">
        <v>13</v>
      </c>
      <c r="AJ457" s="133" t="s">
        <v>13</v>
      </c>
      <c r="AK457" s="133" t="s">
        <v>13</v>
      </c>
      <c r="AL457" s="133" t="s">
        <v>13</v>
      </c>
      <c r="AM457" s="133" t="s">
        <v>13</v>
      </c>
      <c r="AN457" s="133" t="s">
        <v>13</v>
      </c>
      <c r="AO457" s="133" t="s">
        <v>13</v>
      </c>
      <c r="AP457" s="133" t="s">
        <v>13</v>
      </c>
      <c r="AQ457" s="133" t="s">
        <v>13</v>
      </c>
      <c r="AR457" s="133" t="s">
        <v>13</v>
      </c>
      <c r="AS457" s="133" t="s">
        <v>13</v>
      </c>
      <c r="AT457" s="326" t="s">
        <v>13</v>
      </c>
      <c r="AU457" s="133" t="s">
        <v>13</v>
      </c>
      <c r="AV457" s="133" t="s">
        <v>13</v>
      </c>
      <c r="AW457" s="133" t="s">
        <v>13</v>
      </c>
      <c r="AX457" s="133" t="s">
        <v>13</v>
      </c>
      <c r="AY457" s="133" t="s">
        <v>13</v>
      </c>
      <c r="AZ457" s="327" t="s">
        <v>13</v>
      </c>
      <c r="BA457" s="327" t="s">
        <v>13</v>
      </c>
      <c r="BB457" s="133" t="s">
        <v>13</v>
      </c>
      <c r="BC457" s="326" t="s">
        <v>13</v>
      </c>
      <c r="BD457" s="326" t="s">
        <v>13</v>
      </c>
      <c r="BE457" s="327" t="s">
        <v>13</v>
      </c>
      <c r="BF457" s="133" t="s">
        <v>13</v>
      </c>
      <c r="BG457" s="133" t="s">
        <v>13</v>
      </c>
      <c r="BH457" s="133" t="s">
        <v>13</v>
      </c>
      <c r="BI457" s="133" t="s">
        <v>13</v>
      </c>
      <c r="BJ457" s="328"/>
      <c r="BK457" s="328"/>
      <c r="BL457" s="133"/>
      <c r="BM457" s="133"/>
      <c r="BN457" s="133"/>
      <c r="BO457" s="133"/>
      <c r="BP457" s="133"/>
      <c r="BQ457" s="328"/>
      <c r="BR457" s="133"/>
      <c r="BS457" s="133"/>
      <c r="BT457" s="133"/>
      <c r="BU457" s="133"/>
      <c r="BV457" s="133"/>
      <c r="BW457" s="133"/>
      <c r="BX457" s="133"/>
    </row>
    <row r="458" spans="1:76" x14ac:dyDescent="0.25">
      <c r="A458" s="302">
        <v>303</v>
      </c>
      <c r="C458" s="324" t="s">
        <v>13</v>
      </c>
      <c r="D458" s="324" t="s">
        <v>13</v>
      </c>
      <c r="E458" s="325" t="s">
        <v>13</v>
      </c>
      <c r="F458" s="133" t="s">
        <v>13</v>
      </c>
      <c r="G458" s="133" t="s">
        <v>13</v>
      </c>
      <c r="H458" s="133" t="s">
        <v>13</v>
      </c>
      <c r="I458" s="133" t="s">
        <v>13</v>
      </c>
      <c r="J458" s="133" t="s">
        <v>13</v>
      </c>
      <c r="K458" s="133" t="s">
        <v>13</v>
      </c>
      <c r="L458" s="133" t="s">
        <v>13</v>
      </c>
      <c r="M458" s="133" t="s">
        <v>13</v>
      </c>
      <c r="N458" s="133" t="s">
        <v>13</v>
      </c>
      <c r="O458" s="133" t="s">
        <v>13</v>
      </c>
      <c r="P458" s="133" t="s">
        <v>13</v>
      </c>
      <c r="Q458" s="133" t="s">
        <v>13</v>
      </c>
      <c r="R458" s="133" t="s">
        <v>13</v>
      </c>
      <c r="S458" s="133" t="s">
        <v>13</v>
      </c>
      <c r="T458" s="133" t="s">
        <v>13</v>
      </c>
      <c r="U458" s="133" t="s">
        <v>13</v>
      </c>
      <c r="V458" s="133" t="s">
        <v>13</v>
      </c>
      <c r="W458" s="133" t="s">
        <v>13</v>
      </c>
      <c r="X458" s="133" t="s">
        <v>13</v>
      </c>
      <c r="Y458" s="133" t="s">
        <v>13</v>
      </c>
      <c r="Z458" s="133" t="s">
        <v>13</v>
      </c>
      <c r="AA458" s="133" t="s">
        <v>13</v>
      </c>
      <c r="AB458" s="133" t="s">
        <v>13</v>
      </c>
      <c r="AC458" s="133" t="s">
        <v>13</v>
      </c>
      <c r="AD458" s="133" t="s">
        <v>13</v>
      </c>
      <c r="AE458" s="133" t="s">
        <v>13</v>
      </c>
      <c r="AF458" s="133" t="s">
        <v>13</v>
      </c>
      <c r="AG458" s="133" t="s">
        <v>13</v>
      </c>
      <c r="AH458" s="133" t="s">
        <v>13</v>
      </c>
      <c r="AI458" s="133" t="s">
        <v>13</v>
      </c>
      <c r="AJ458" s="133" t="s">
        <v>13</v>
      </c>
      <c r="AK458" s="133" t="s">
        <v>13</v>
      </c>
      <c r="AL458" s="133" t="s">
        <v>13</v>
      </c>
      <c r="AM458" s="133" t="s">
        <v>13</v>
      </c>
      <c r="AN458" s="133" t="s">
        <v>13</v>
      </c>
      <c r="AO458" s="133" t="s">
        <v>13</v>
      </c>
      <c r="AP458" s="133" t="s">
        <v>13</v>
      </c>
      <c r="AQ458" s="133" t="s">
        <v>13</v>
      </c>
      <c r="AR458" s="133" t="s">
        <v>13</v>
      </c>
      <c r="AS458" s="133" t="s">
        <v>13</v>
      </c>
      <c r="AT458" s="326" t="s">
        <v>13</v>
      </c>
      <c r="AU458" s="133" t="s">
        <v>13</v>
      </c>
      <c r="AV458" s="133" t="s">
        <v>13</v>
      </c>
      <c r="AW458" s="133" t="s">
        <v>13</v>
      </c>
      <c r="AX458" s="133" t="s">
        <v>13</v>
      </c>
      <c r="AY458" s="133" t="s">
        <v>13</v>
      </c>
      <c r="AZ458" s="327" t="s">
        <v>13</v>
      </c>
      <c r="BA458" s="327" t="s">
        <v>13</v>
      </c>
      <c r="BB458" s="133" t="s">
        <v>13</v>
      </c>
      <c r="BC458" s="326" t="s">
        <v>13</v>
      </c>
      <c r="BD458" s="326" t="s">
        <v>13</v>
      </c>
      <c r="BE458" s="327" t="s">
        <v>13</v>
      </c>
      <c r="BF458" s="133" t="s">
        <v>13</v>
      </c>
      <c r="BG458" s="133" t="s">
        <v>13</v>
      </c>
      <c r="BH458" s="133" t="s">
        <v>13</v>
      </c>
      <c r="BI458" s="133" t="s">
        <v>13</v>
      </c>
      <c r="BJ458" s="328"/>
      <c r="BK458" s="328"/>
      <c r="BL458" s="133"/>
      <c r="BM458" s="133"/>
      <c r="BN458" s="133"/>
      <c r="BO458" s="133"/>
      <c r="BP458" s="133"/>
      <c r="BQ458" s="328"/>
      <c r="BR458" s="133"/>
      <c r="BS458" s="133"/>
      <c r="BT458" s="133"/>
      <c r="BU458" s="133"/>
      <c r="BV458" s="133"/>
      <c r="BW458" s="133"/>
      <c r="BX458" s="133"/>
    </row>
    <row r="459" spans="1:76" x14ac:dyDescent="0.25">
      <c r="A459" s="302">
        <v>303</v>
      </c>
      <c r="C459" s="324" t="s">
        <v>13</v>
      </c>
      <c r="D459" s="324" t="s">
        <v>13</v>
      </c>
      <c r="E459" s="325" t="s">
        <v>13</v>
      </c>
      <c r="F459" s="133" t="s">
        <v>13</v>
      </c>
      <c r="G459" s="133" t="s">
        <v>13</v>
      </c>
      <c r="H459" s="133" t="s">
        <v>13</v>
      </c>
      <c r="I459" s="133" t="s">
        <v>13</v>
      </c>
      <c r="J459" s="133" t="s">
        <v>13</v>
      </c>
      <c r="K459" s="133" t="s">
        <v>13</v>
      </c>
      <c r="L459" s="133" t="s">
        <v>13</v>
      </c>
      <c r="M459" s="133" t="s">
        <v>13</v>
      </c>
      <c r="N459" s="133" t="s">
        <v>13</v>
      </c>
      <c r="O459" s="133" t="s">
        <v>13</v>
      </c>
      <c r="P459" s="133" t="s">
        <v>13</v>
      </c>
      <c r="Q459" s="133" t="s">
        <v>13</v>
      </c>
      <c r="R459" s="133" t="s">
        <v>13</v>
      </c>
      <c r="S459" s="133" t="s">
        <v>13</v>
      </c>
      <c r="T459" s="133" t="s">
        <v>13</v>
      </c>
      <c r="U459" s="133" t="s">
        <v>13</v>
      </c>
      <c r="V459" s="133" t="s">
        <v>13</v>
      </c>
      <c r="W459" s="133" t="s">
        <v>13</v>
      </c>
      <c r="X459" s="133" t="s">
        <v>13</v>
      </c>
      <c r="Y459" s="133" t="s">
        <v>13</v>
      </c>
      <c r="Z459" s="133" t="s">
        <v>13</v>
      </c>
      <c r="AA459" s="133" t="s">
        <v>13</v>
      </c>
      <c r="AB459" s="133" t="s">
        <v>13</v>
      </c>
      <c r="AC459" s="133" t="s">
        <v>13</v>
      </c>
      <c r="AD459" s="133" t="s">
        <v>13</v>
      </c>
      <c r="AE459" s="133" t="s">
        <v>13</v>
      </c>
      <c r="AF459" s="133" t="s">
        <v>13</v>
      </c>
      <c r="AG459" s="133" t="s">
        <v>13</v>
      </c>
      <c r="AH459" s="133" t="s">
        <v>13</v>
      </c>
      <c r="AI459" s="133" t="s">
        <v>13</v>
      </c>
      <c r="AJ459" s="133" t="s">
        <v>13</v>
      </c>
      <c r="AK459" s="133" t="s">
        <v>13</v>
      </c>
      <c r="AL459" s="133" t="s">
        <v>13</v>
      </c>
      <c r="AM459" s="133" t="s">
        <v>13</v>
      </c>
      <c r="AN459" s="133" t="s">
        <v>13</v>
      </c>
      <c r="AO459" s="133" t="s">
        <v>13</v>
      </c>
      <c r="AP459" s="133" t="s">
        <v>13</v>
      </c>
      <c r="AQ459" s="133" t="s">
        <v>13</v>
      </c>
      <c r="AR459" s="133" t="s">
        <v>13</v>
      </c>
      <c r="AS459" s="133" t="s">
        <v>13</v>
      </c>
      <c r="AT459" s="326" t="s">
        <v>13</v>
      </c>
      <c r="AU459" s="133" t="s">
        <v>13</v>
      </c>
      <c r="AV459" s="133" t="s">
        <v>13</v>
      </c>
      <c r="AW459" s="133" t="s">
        <v>13</v>
      </c>
      <c r="AX459" s="133" t="s">
        <v>13</v>
      </c>
      <c r="AY459" s="133" t="s">
        <v>13</v>
      </c>
      <c r="AZ459" s="327" t="s">
        <v>13</v>
      </c>
      <c r="BA459" s="327" t="s">
        <v>13</v>
      </c>
      <c r="BB459" s="133" t="s">
        <v>13</v>
      </c>
      <c r="BC459" s="326" t="s">
        <v>13</v>
      </c>
      <c r="BD459" s="326" t="s">
        <v>13</v>
      </c>
      <c r="BE459" s="327" t="s">
        <v>13</v>
      </c>
      <c r="BF459" s="133" t="s">
        <v>13</v>
      </c>
      <c r="BG459" s="133" t="s">
        <v>13</v>
      </c>
      <c r="BH459" s="133" t="s">
        <v>13</v>
      </c>
      <c r="BI459" s="133" t="s">
        <v>13</v>
      </c>
      <c r="BJ459" s="328"/>
      <c r="BK459" s="328"/>
      <c r="BL459" s="133"/>
      <c r="BM459" s="133"/>
      <c r="BN459" s="133"/>
      <c r="BO459" s="133"/>
      <c r="BP459" s="133"/>
      <c r="BQ459" s="328"/>
      <c r="BR459" s="133"/>
      <c r="BS459" s="133"/>
      <c r="BT459" s="133"/>
      <c r="BU459" s="133"/>
      <c r="BV459" s="133"/>
      <c r="BW459" s="133"/>
      <c r="BX459" s="133"/>
    </row>
    <row r="460" spans="1:76" x14ac:dyDescent="0.25">
      <c r="A460" s="302">
        <v>303</v>
      </c>
      <c r="C460" s="324" t="s">
        <v>13</v>
      </c>
      <c r="D460" s="324" t="s">
        <v>13</v>
      </c>
      <c r="E460" s="325" t="s">
        <v>13</v>
      </c>
      <c r="F460" s="133" t="s">
        <v>13</v>
      </c>
      <c r="G460" s="133" t="s">
        <v>13</v>
      </c>
      <c r="H460" s="133" t="s">
        <v>13</v>
      </c>
      <c r="I460" s="133" t="s">
        <v>13</v>
      </c>
      <c r="J460" s="133" t="s">
        <v>13</v>
      </c>
      <c r="K460" s="133" t="s">
        <v>13</v>
      </c>
      <c r="L460" s="133" t="s">
        <v>13</v>
      </c>
      <c r="M460" s="133" t="s">
        <v>13</v>
      </c>
      <c r="N460" s="133" t="s">
        <v>13</v>
      </c>
      <c r="O460" s="133" t="s">
        <v>13</v>
      </c>
      <c r="P460" s="133" t="s">
        <v>13</v>
      </c>
      <c r="Q460" s="133" t="s">
        <v>13</v>
      </c>
      <c r="R460" s="133" t="s">
        <v>13</v>
      </c>
      <c r="S460" s="133" t="s">
        <v>13</v>
      </c>
      <c r="T460" s="133" t="s">
        <v>13</v>
      </c>
      <c r="U460" s="133" t="s">
        <v>13</v>
      </c>
      <c r="V460" s="133" t="s">
        <v>13</v>
      </c>
      <c r="W460" s="133" t="s">
        <v>13</v>
      </c>
      <c r="X460" s="133" t="s">
        <v>13</v>
      </c>
      <c r="Y460" s="133" t="s">
        <v>13</v>
      </c>
      <c r="Z460" s="133" t="s">
        <v>13</v>
      </c>
      <c r="AA460" s="133" t="s">
        <v>13</v>
      </c>
      <c r="AB460" s="133" t="s">
        <v>13</v>
      </c>
      <c r="AC460" s="133" t="s">
        <v>13</v>
      </c>
      <c r="AD460" s="133" t="s">
        <v>13</v>
      </c>
      <c r="AE460" s="133" t="s">
        <v>13</v>
      </c>
      <c r="AF460" s="133" t="s">
        <v>13</v>
      </c>
      <c r="AG460" s="133" t="s">
        <v>13</v>
      </c>
      <c r="AH460" s="133" t="s">
        <v>13</v>
      </c>
      <c r="AI460" s="133" t="s">
        <v>13</v>
      </c>
      <c r="AJ460" s="133" t="s">
        <v>13</v>
      </c>
      <c r="AK460" s="133" t="s">
        <v>13</v>
      </c>
      <c r="AL460" s="133" t="s">
        <v>13</v>
      </c>
      <c r="AM460" s="133" t="s">
        <v>13</v>
      </c>
      <c r="AN460" s="133" t="s">
        <v>13</v>
      </c>
      <c r="AO460" s="133" t="s">
        <v>13</v>
      </c>
      <c r="AP460" s="133" t="s">
        <v>13</v>
      </c>
      <c r="AQ460" s="133" t="s">
        <v>13</v>
      </c>
      <c r="AR460" s="133" t="s">
        <v>13</v>
      </c>
      <c r="AS460" s="133" t="s">
        <v>13</v>
      </c>
      <c r="AT460" s="326" t="s">
        <v>13</v>
      </c>
      <c r="AU460" s="133" t="s">
        <v>13</v>
      </c>
      <c r="AV460" s="133" t="s">
        <v>13</v>
      </c>
      <c r="AW460" s="133" t="s">
        <v>13</v>
      </c>
      <c r="AX460" s="133" t="s">
        <v>13</v>
      </c>
      <c r="AY460" s="133" t="s">
        <v>13</v>
      </c>
      <c r="AZ460" s="327" t="s">
        <v>13</v>
      </c>
      <c r="BA460" s="327" t="s">
        <v>13</v>
      </c>
      <c r="BB460" s="133" t="s">
        <v>13</v>
      </c>
      <c r="BC460" s="326" t="s">
        <v>13</v>
      </c>
      <c r="BD460" s="326" t="s">
        <v>13</v>
      </c>
      <c r="BE460" s="327" t="s">
        <v>13</v>
      </c>
      <c r="BF460" s="133" t="s">
        <v>13</v>
      </c>
      <c r="BG460" s="133" t="s">
        <v>13</v>
      </c>
      <c r="BH460" s="133" t="s">
        <v>13</v>
      </c>
      <c r="BI460" s="133" t="s">
        <v>13</v>
      </c>
      <c r="BJ460" s="328"/>
      <c r="BK460" s="328"/>
      <c r="BL460" s="133"/>
      <c r="BM460" s="133"/>
      <c r="BN460" s="133"/>
      <c r="BO460" s="133"/>
      <c r="BP460" s="133"/>
      <c r="BQ460" s="328"/>
      <c r="BR460" s="133"/>
      <c r="BS460" s="133"/>
      <c r="BT460" s="133"/>
      <c r="BU460" s="133"/>
      <c r="BV460" s="133"/>
      <c r="BW460" s="133"/>
      <c r="BX460" s="133"/>
    </row>
    <row r="461" spans="1:76" x14ac:dyDescent="0.25">
      <c r="A461" s="302">
        <v>303</v>
      </c>
      <c r="C461" s="324" t="s">
        <v>13</v>
      </c>
      <c r="D461" s="324" t="s">
        <v>13</v>
      </c>
      <c r="E461" s="325" t="s">
        <v>13</v>
      </c>
      <c r="F461" s="133" t="s">
        <v>13</v>
      </c>
      <c r="G461" s="133" t="s">
        <v>13</v>
      </c>
      <c r="H461" s="133" t="s">
        <v>13</v>
      </c>
      <c r="I461" s="133" t="s">
        <v>13</v>
      </c>
      <c r="J461" s="133" t="s">
        <v>13</v>
      </c>
      <c r="K461" s="133" t="s">
        <v>13</v>
      </c>
      <c r="L461" s="133" t="s">
        <v>13</v>
      </c>
      <c r="M461" s="133" t="s">
        <v>13</v>
      </c>
      <c r="N461" s="133" t="s">
        <v>13</v>
      </c>
      <c r="O461" s="133" t="s">
        <v>13</v>
      </c>
      <c r="P461" s="133" t="s">
        <v>13</v>
      </c>
      <c r="Q461" s="133" t="s">
        <v>13</v>
      </c>
      <c r="R461" s="133" t="s">
        <v>13</v>
      </c>
      <c r="S461" s="133" t="s">
        <v>13</v>
      </c>
      <c r="T461" s="133" t="s">
        <v>13</v>
      </c>
      <c r="U461" s="133" t="s">
        <v>13</v>
      </c>
      <c r="V461" s="133" t="s">
        <v>13</v>
      </c>
      <c r="W461" s="133" t="s">
        <v>13</v>
      </c>
      <c r="X461" s="133" t="s">
        <v>13</v>
      </c>
      <c r="Y461" s="133" t="s">
        <v>13</v>
      </c>
      <c r="Z461" s="133" t="s">
        <v>13</v>
      </c>
      <c r="AA461" s="133" t="s">
        <v>13</v>
      </c>
      <c r="AB461" s="133" t="s">
        <v>13</v>
      </c>
      <c r="AC461" s="133" t="s">
        <v>13</v>
      </c>
      <c r="AD461" s="133" t="s">
        <v>13</v>
      </c>
      <c r="AE461" s="133" t="s">
        <v>13</v>
      </c>
      <c r="AF461" s="133" t="s">
        <v>13</v>
      </c>
      <c r="AG461" s="133" t="s">
        <v>13</v>
      </c>
      <c r="AH461" s="133" t="s">
        <v>13</v>
      </c>
      <c r="AI461" s="133" t="s">
        <v>13</v>
      </c>
      <c r="AJ461" s="133" t="s">
        <v>13</v>
      </c>
      <c r="AK461" s="133" t="s">
        <v>13</v>
      </c>
      <c r="AL461" s="133" t="s">
        <v>13</v>
      </c>
      <c r="AM461" s="133" t="s">
        <v>13</v>
      </c>
      <c r="AN461" s="133" t="s">
        <v>13</v>
      </c>
      <c r="AO461" s="133" t="s">
        <v>13</v>
      </c>
      <c r="AP461" s="133" t="s">
        <v>13</v>
      </c>
      <c r="AQ461" s="133" t="s">
        <v>13</v>
      </c>
      <c r="AR461" s="133" t="s">
        <v>13</v>
      </c>
      <c r="AS461" s="133" t="s">
        <v>13</v>
      </c>
      <c r="AT461" s="326" t="s">
        <v>13</v>
      </c>
      <c r="AU461" s="133" t="s">
        <v>13</v>
      </c>
      <c r="AV461" s="133" t="s">
        <v>13</v>
      </c>
      <c r="AW461" s="133" t="s">
        <v>13</v>
      </c>
      <c r="AX461" s="133" t="s">
        <v>13</v>
      </c>
      <c r="AY461" s="133" t="s">
        <v>13</v>
      </c>
      <c r="AZ461" s="327" t="s">
        <v>13</v>
      </c>
      <c r="BA461" s="327" t="s">
        <v>13</v>
      </c>
      <c r="BB461" s="133" t="s">
        <v>13</v>
      </c>
      <c r="BC461" s="326" t="s">
        <v>13</v>
      </c>
      <c r="BD461" s="326" t="s">
        <v>13</v>
      </c>
      <c r="BE461" s="327" t="s">
        <v>13</v>
      </c>
      <c r="BF461" s="133" t="s">
        <v>13</v>
      </c>
      <c r="BG461" s="133" t="s">
        <v>13</v>
      </c>
      <c r="BH461" s="133" t="s">
        <v>13</v>
      </c>
      <c r="BI461" s="133" t="s">
        <v>13</v>
      </c>
      <c r="BJ461" s="328"/>
      <c r="BK461" s="328"/>
      <c r="BL461" s="133"/>
      <c r="BM461" s="133"/>
      <c r="BN461" s="133"/>
      <c r="BO461" s="133"/>
      <c r="BP461" s="133"/>
      <c r="BQ461" s="328"/>
      <c r="BR461" s="133"/>
      <c r="BS461" s="133"/>
      <c r="BT461" s="133"/>
      <c r="BU461" s="133"/>
      <c r="BV461" s="133"/>
      <c r="BW461" s="133"/>
      <c r="BX461" s="133"/>
    </row>
    <row r="462" spans="1:76" x14ac:dyDescent="0.25">
      <c r="A462" s="302">
        <v>303</v>
      </c>
      <c r="C462" s="324" t="s">
        <v>13</v>
      </c>
      <c r="D462" s="324" t="s">
        <v>13</v>
      </c>
      <c r="E462" s="325" t="s">
        <v>13</v>
      </c>
      <c r="F462" s="133" t="s">
        <v>13</v>
      </c>
      <c r="G462" s="133" t="s">
        <v>13</v>
      </c>
      <c r="H462" s="133" t="s">
        <v>13</v>
      </c>
      <c r="I462" s="133" t="s">
        <v>13</v>
      </c>
      <c r="J462" s="133" t="s">
        <v>13</v>
      </c>
      <c r="K462" s="133" t="s">
        <v>13</v>
      </c>
      <c r="L462" s="133" t="s">
        <v>13</v>
      </c>
      <c r="M462" s="133" t="s">
        <v>13</v>
      </c>
      <c r="N462" s="133" t="s">
        <v>13</v>
      </c>
      <c r="O462" s="133" t="s">
        <v>13</v>
      </c>
      <c r="P462" s="133" t="s">
        <v>13</v>
      </c>
      <c r="Q462" s="133" t="s">
        <v>13</v>
      </c>
      <c r="R462" s="133" t="s">
        <v>13</v>
      </c>
      <c r="S462" s="133" t="s">
        <v>13</v>
      </c>
      <c r="T462" s="133" t="s">
        <v>13</v>
      </c>
      <c r="U462" s="133" t="s">
        <v>13</v>
      </c>
      <c r="V462" s="133" t="s">
        <v>13</v>
      </c>
      <c r="W462" s="133" t="s">
        <v>13</v>
      </c>
      <c r="X462" s="133" t="s">
        <v>13</v>
      </c>
      <c r="Y462" s="133" t="s">
        <v>13</v>
      </c>
      <c r="Z462" s="133" t="s">
        <v>13</v>
      </c>
      <c r="AA462" s="133" t="s">
        <v>13</v>
      </c>
      <c r="AB462" s="133" t="s">
        <v>13</v>
      </c>
      <c r="AC462" s="133" t="s">
        <v>13</v>
      </c>
      <c r="AD462" s="133" t="s">
        <v>13</v>
      </c>
      <c r="AE462" s="133" t="s">
        <v>13</v>
      </c>
      <c r="AF462" s="133" t="s">
        <v>13</v>
      </c>
      <c r="AG462" s="133" t="s">
        <v>13</v>
      </c>
      <c r="AH462" s="133" t="s">
        <v>13</v>
      </c>
      <c r="AI462" s="133" t="s">
        <v>13</v>
      </c>
      <c r="AJ462" s="133" t="s">
        <v>13</v>
      </c>
      <c r="AK462" s="133" t="s">
        <v>13</v>
      </c>
      <c r="AL462" s="133" t="s">
        <v>13</v>
      </c>
      <c r="AM462" s="133" t="s">
        <v>13</v>
      </c>
      <c r="AN462" s="133" t="s">
        <v>13</v>
      </c>
      <c r="AO462" s="133" t="s">
        <v>13</v>
      </c>
      <c r="AP462" s="133" t="s">
        <v>13</v>
      </c>
      <c r="AQ462" s="133" t="s">
        <v>13</v>
      </c>
      <c r="AR462" s="133" t="s">
        <v>13</v>
      </c>
      <c r="AS462" s="133" t="s">
        <v>13</v>
      </c>
      <c r="AT462" s="326" t="s">
        <v>13</v>
      </c>
      <c r="AU462" s="133" t="s">
        <v>13</v>
      </c>
      <c r="AV462" s="133" t="s">
        <v>13</v>
      </c>
      <c r="AW462" s="133" t="s">
        <v>13</v>
      </c>
      <c r="AX462" s="133" t="s">
        <v>13</v>
      </c>
      <c r="AY462" s="133" t="s">
        <v>13</v>
      </c>
      <c r="AZ462" s="327" t="s">
        <v>13</v>
      </c>
      <c r="BA462" s="327" t="s">
        <v>13</v>
      </c>
      <c r="BB462" s="133" t="s">
        <v>13</v>
      </c>
      <c r="BC462" s="326" t="s">
        <v>13</v>
      </c>
      <c r="BD462" s="326" t="s">
        <v>13</v>
      </c>
      <c r="BE462" s="327" t="s">
        <v>13</v>
      </c>
      <c r="BF462" s="133" t="s">
        <v>13</v>
      </c>
      <c r="BG462" s="133" t="s">
        <v>13</v>
      </c>
      <c r="BH462" s="133" t="s">
        <v>13</v>
      </c>
      <c r="BI462" s="133" t="s">
        <v>13</v>
      </c>
      <c r="BJ462" s="328"/>
      <c r="BK462" s="328"/>
      <c r="BL462" s="133"/>
      <c r="BM462" s="133"/>
      <c r="BN462" s="133"/>
      <c r="BO462" s="133"/>
      <c r="BP462" s="133"/>
      <c r="BQ462" s="328"/>
      <c r="BR462" s="133"/>
      <c r="BS462" s="133"/>
      <c r="BT462" s="133"/>
      <c r="BU462" s="133"/>
      <c r="BV462" s="133"/>
      <c r="BW462" s="133"/>
      <c r="BX462" s="133"/>
    </row>
    <row r="463" spans="1:76" x14ac:dyDescent="0.25">
      <c r="A463" s="302">
        <v>303</v>
      </c>
      <c r="C463" s="324" t="s">
        <v>13</v>
      </c>
      <c r="D463" s="324" t="s">
        <v>13</v>
      </c>
      <c r="E463" s="325" t="s">
        <v>13</v>
      </c>
      <c r="F463" s="133" t="s">
        <v>13</v>
      </c>
      <c r="G463" s="133" t="s">
        <v>13</v>
      </c>
      <c r="H463" s="133" t="s">
        <v>13</v>
      </c>
      <c r="I463" s="133" t="s">
        <v>13</v>
      </c>
      <c r="J463" s="133" t="s">
        <v>13</v>
      </c>
      <c r="K463" s="133" t="s">
        <v>13</v>
      </c>
      <c r="L463" s="133" t="s">
        <v>13</v>
      </c>
      <c r="M463" s="133" t="s">
        <v>13</v>
      </c>
      <c r="N463" s="133" t="s">
        <v>13</v>
      </c>
      <c r="O463" s="133" t="s">
        <v>13</v>
      </c>
      <c r="P463" s="133" t="s">
        <v>13</v>
      </c>
      <c r="Q463" s="133" t="s">
        <v>13</v>
      </c>
      <c r="R463" s="133" t="s">
        <v>13</v>
      </c>
      <c r="S463" s="133" t="s">
        <v>13</v>
      </c>
      <c r="T463" s="133" t="s">
        <v>13</v>
      </c>
      <c r="U463" s="133" t="s">
        <v>13</v>
      </c>
      <c r="V463" s="133" t="s">
        <v>13</v>
      </c>
      <c r="W463" s="133" t="s">
        <v>13</v>
      </c>
      <c r="X463" s="133" t="s">
        <v>13</v>
      </c>
      <c r="Y463" s="133" t="s">
        <v>13</v>
      </c>
      <c r="Z463" s="133" t="s">
        <v>13</v>
      </c>
      <c r="AA463" s="133" t="s">
        <v>13</v>
      </c>
      <c r="AB463" s="133" t="s">
        <v>13</v>
      </c>
      <c r="AC463" s="133" t="s">
        <v>13</v>
      </c>
      <c r="AD463" s="133" t="s">
        <v>13</v>
      </c>
      <c r="AE463" s="133" t="s">
        <v>13</v>
      </c>
      <c r="AF463" s="133" t="s">
        <v>13</v>
      </c>
      <c r="AG463" s="133" t="s">
        <v>13</v>
      </c>
      <c r="AH463" s="133" t="s">
        <v>13</v>
      </c>
      <c r="AI463" s="133" t="s">
        <v>13</v>
      </c>
      <c r="AJ463" s="133" t="s">
        <v>13</v>
      </c>
      <c r="AK463" s="133" t="s">
        <v>13</v>
      </c>
      <c r="AL463" s="133" t="s">
        <v>13</v>
      </c>
      <c r="AM463" s="133" t="s">
        <v>13</v>
      </c>
      <c r="AN463" s="133" t="s">
        <v>13</v>
      </c>
      <c r="AO463" s="133" t="s">
        <v>13</v>
      </c>
      <c r="AP463" s="133" t="s">
        <v>13</v>
      </c>
      <c r="AQ463" s="133" t="s">
        <v>13</v>
      </c>
      <c r="AR463" s="133" t="s">
        <v>13</v>
      </c>
      <c r="AS463" s="133" t="s">
        <v>13</v>
      </c>
      <c r="AT463" s="326" t="s">
        <v>13</v>
      </c>
      <c r="AU463" s="133" t="s">
        <v>13</v>
      </c>
      <c r="AV463" s="133" t="s">
        <v>13</v>
      </c>
      <c r="AW463" s="133" t="s">
        <v>13</v>
      </c>
      <c r="AX463" s="133" t="s">
        <v>13</v>
      </c>
      <c r="AY463" s="133" t="s">
        <v>13</v>
      </c>
      <c r="AZ463" s="327" t="s">
        <v>13</v>
      </c>
      <c r="BA463" s="327" t="s">
        <v>13</v>
      </c>
      <c r="BB463" s="133" t="s">
        <v>13</v>
      </c>
      <c r="BC463" s="326" t="s">
        <v>13</v>
      </c>
      <c r="BD463" s="326" t="s">
        <v>13</v>
      </c>
      <c r="BE463" s="327" t="s">
        <v>13</v>
      </c>
      <c r="BF463" s="133" t="s">
        <v>13</v>
      </c>
      <c r="BG463" s="133" t="s">
        <v>13</v>
      </c>
      <c r="BH463" s="133" t="s">
        <v>13</v>
      </c>
      <c r="BI463" s="133" t="s">
        <v>13</v>
      </c>
      <c r="BJ463" s="328"/>
      <c r="BK463" s="328"/>
      <c r="BL463" s="133"/>
      <c r="BM463" s="133"/>
      <c r="BN463" s="133"/>
      <c r="BO463" s="133"/>
      <c r="BP463" s="133"/>
      <c r="BQ463" s="328"/>
      <c r="BR463" s="133"/>
      <c r="BS463" s="133"/>
      <c r="BT463" s="133"/>
      <c r="BU463" s="133"/>
      <c r="BV463" s="133"/>
      <c r="BW463" s="133"/>
      <c r="BX463" s="133"/>
    </row>
    <row r="464" spans="1:76" x14ac:dyDescent="0.25">
      <c r="A464" s="302">
        <v>303</v>
      </c>
      <c r="C464" s="324" t="s">
        <v>13</v>
      </c>
      <c r="D464" s="324" t="s">
        <v>13</v>
      </c>
      <c r="E464" s="325" t="s">
        <v>13</v>
      </c>
      <c r="F464" s="133" t="s">
        <v>13</v>
      </c>
      <c r="G464" s="133" t="s">
        <v>13</v>
      </c>
      <c r="H464" s="133" t="s">
        <v>13</v>
      </c>
      <c r="I464" s="133" t="s">
        <v>13</v>
      </c>
      <c r="J464" s="133" t="s">
        <v>13</v>
      </c>
      <c r="K464" s="133" t="s">
        <v>13</v>
      </c>
      <c r="L464" s="133" t="s">
        <v>13</v>
      </c>
      <c r="M464" s="133" t="s">
        <v>13</v>
      </c>
      <c r="N464" s="133" t="s">
        <v>13</v>
      </c>
      <c r="O464" s="133" t="s">
        <v>13</v>
      </c>
      <c r="P464" s="133" t="s">
        <v>13</v>
      </c>
      <c r="Q464" s="133" t="s">
        <v>13</v>
      </c>
      <c r="R464" s="133" t="s">
        <v>13</v>
      </c>
      <c r="S464" s="133" t="s">
        <v>13</v>
      </c>
      <c r="T464" s="133" t="s">
        <v>13</v>
      </c>
      <c r="U464" s="133" t="s">
        <v>13</v>
      </c>
      <c r="V464" s="133" t="s">
        <v>13</v>
      </c>
      <c r="W464" s="133" t="s">
        <v>13</v>
      </c>
      <c r="X464" s="133" t="s">
        <v>13</v>
      </c>
      <c r="Y464" s="133" t="s">
        <v>13</v>
      </c>
      <c r="Z464" s="133" t="s">
        <v>13</v>
      </c>
      <c r="AA464" s="133" t="s">
        <v>13</v>
      </c>
      <c r="AB464" s="133" t="s">
        <v>13</v>
      </c>
      <c r="AC464" s="133" t="s">
        <v>13</v>
      </c>
      <c r="AD464" s="133" t="s">
        <v>13</v>
      </c>
      <c r="AE464" s="133" t="s">
        <v>13</v>
      </c>
      <c r="AF464" s="133" t="s">
        <v>13</v>
      </c>
      <c r="AG464" s="133" t="s">
        <v>13</v>
      </c>
      <c r="AH464" s="133" t="s">
        <v>13</v>
      </c>
      <c r="AI464" s="133" t="s">
        <v>13</v>
      </c>
      <c r="AJ464" s="133" t="s">
        <v>13</v>
      </c>
      <c r="AK464" s="133" t="s">
        <v>13</v>
      </c>
      <c r="AL464" s="133" t="s">
        <v>13</v>
      </c>
      <c r="AM464" s="133" t="s">
        <v>13</v>
      </c>
      <c r="AN464" s="133" t="s">
        <v>13</v>
      </c>
      <c r="AO464" s="133" t="s">
        <v>13</v>
      </c>
      <c r="AP464" s="133" t="s">
        <v>13</v>
      </c>
      <c r="AQ464" s="133" t="s">
        <v>13</v>
      </c>
      <c r="AR464" s="133" t="s">
        <v>13</v>
      </c>
      <c r="AS464" s="133" t="s">
        <v>13</v>
      </c>
      <c r="AT464" s="326" t="s">
        <v>13</v>
      </c>
      <c r="AU464" s="133" t="s">
        <v>13</v>
      </c>
      <c r="AV464" s="133" t="s">
        <v>13</v>
      </c>
      <c r="AW464" s="133" t="s">
        <v>13</v>
      </c>
      <c r="AX464" s="133" t="s">
        <v>13</v>
      </c>
      <c r="AY464" s="133" t="s">
        <v>13</v>
      </c>
      <c r="AZ464" s="327" t="s">
        <v>13</v>
      </c>
      <c r="BA464" s="327" t="s">
        <v>13</v>
      </c>
      <c r="BB464" s="133" t="s">
        <v>13</v>
      </c>
      <c r="BC464" s="326" t="s">
        <v>13</v>
      </c>
      <c r="BD464" s="326" t="s">
        <v>13</v>
      </c>
      <c r="BE464" s="327" t="s">
        <v>13</v>
      </c>
      <c r="BF464" s="133" t="s">
        <v>13</v>
      </c>
      <c r="BG464" s="133" t="s">
        <v>13</v>
      </c>
      <c r="BH464" s="133" t="s">
        <v>13</v>
      </c>
      <c r="BI464" s="133" t="s">
        <v>13</v>
      </c>
      <c r="BJ464" s="328"/>
      <c r="BK464" s="328"/>
      <c r="BL464" s="133"/>
      <c r="BM464" s="133"/>
      <c r="BN464" s="133"/>
      <c r="BO464" s="133"/>
      <c r="BP464" s="133"/>
      <c r="BQ464" s="328"/>
      <c r="BR464" s="133"/>
      <c r="BS464" s="133"/>
      <c r="BT464" s="133"/>
      <c r="BU464" s="133"/>
      <c r="BV464" s="133"/>
      <c r="BW464" s="133"/>
      <c r="BX464" s="133"/>
    </row>
    <row r="465" spans="1:76" x14ac:dyDescent="0.25">
      <c r="A465" s="302">
        <v>303</v>
      </c>
      <c r="C465" s="324" t="s">
        <v>13</v>
      </c>
      <c r="D465" s="324" t="s">
        <v>13</v>
      </c>
      <c r="E465" s="325" t="s">
        <v>13</v>
      </c>
      <c r="F465" s="133" t="s">
        <v>13</v>
      </c>
      <c r="G465" s="133" t="s">
        <v>13</v>
      </c>
      <c r="H465" s="133" t="s">
        <v>13</v>
      </c>
      <c r="I465" s="133" t="s">
        <v>13</v>
      </c>
      <c r="J465" s="133" t="s">
        <v>13</v>
      </c>
      <c r="K465" s="133" t="s">
        <v>13</v>
      </c>
      <c r="L465" s="133" t="s">
        <v>13</v>
      </c>
      <c r="M465" s="133" t="s">
        <v>13</v>
      </c>
      <c r="N465" s="133" t="s">
        <v>13</v>
      </c>
      <c r="O465" s="133" t="s">
        <v>13</v>
      </c>
      <c r="P465" s="133" t="s">
        <v>13</v>
      </c>
      <c r="Q465" s="133" t="s">
        <v>13</v>
      </c>
      <c r="R465" s="133" t="s">
        <v>13</v>
      </c>
      <c r="S465" s="133" t="s">
        <v>13</v>
      </c>
      <c r="T465" s="133" t="s">
        <v>13</v>
      </c>
      <c r="U465" s="133" t="s">
        <v>13</v>
      </c>
      <c r="V465" s="133" t="s">
        <v>13</v>
      </c>
      <c r="W465" s="133" t="s">
        <v>13</v>
      </c>
      <c r="X465" s="133" t="s">
        <v>13</v>
      </c>
      <c r="Y465" s="133" t="s">
        <v>13</v>
      </c>
      <c r="Z465" s="133" t="s">
        <v>13</v>
      </c>
      <c r="AA465" s="133" t="s">
        <v>13</v>
      </c>
      <c r="AB465" s="133" t="s">
        <v>13</v>
      </c>
      <c r="AC465" s="133" t="s">
        <v>13</v>
      </c>
      <c r="AD465" s="133" t="s">
        <v>13</v>
      </c>
      <c r="AE465" s="133" t="s">
        <v>13</v>
      </c>
      <c r="AF465" s="133" t="s">
        <v>13</v>
      </c>
      <c r="AG465" s="133" t="s">
        <v>13</v>
      </c>
      <c r="AH465" s="133" t="s">
        <v>13</v>
      </c>
      <c r="AI465" s="133" t="s">
        <v>13</v>
      </c>
      <c r="AJ465" s="133" t="s">
        <v>13</v>
      </c>
      <c r="AK465" s="133" t="s">
        <v>13</v>
      </c>
      <c r="AL465" s="133" t="s">
        <v>13</v>
      </c>
      <c r="AM465" s="133" t="s">
        <v>13</v>
      </c>
      <c r="AN465" s="133" t="s">
        <v>13</v>
      </c>
      <c r="AO465" s="133" t="s">
        <v>13</v>
      </c>
      <c r="AP465" s="133" t="s">
        <v>13</v>
      </c>
      <c r="AQ465" s="133" t="s">
        <v>13</v>
      </c>
      <c r="AR465" s="133" t="s">
        <v>13</v>
      </c>
      <c r="AS465" s="133" t="s">
        <v>13</v>
      </c>
      <c r="AT465" s="326" t="s">
        <v>13</v>
      </c>
      <c r="AU465" s="133" t="s">
        <v>13</v>
      </c>
      <c r="AV465" s="133" t="s">
        <v>13</v>
      </c>
      <c r="AW465" s="133" t="s">
        <v>13</v>
      </c>
      <c r="AX465" s="133" t="s">
        <v>13</v>
      </c>
      <c r="AY465" s="133" t="s">
        <v>13</v>
      </c>
      <c r="AZ465" s="327" t="s">
        <v>13</v>
      </c>
      <c r="BA465" s="327" t="s">
        <v>13</v>
      </c>
      <c r="BB465" s="133" t="s">
        <v>13</v>
      </c>
      <c r="BC465" s="326" t="s">
        <v>13</v>
      </c>
      <c r="BD465" s="326" t="s">
        <v>13</v>
      </c>
      <c r="BE465" s="327" t="s">
        <v>13</v>
      </c>
      <c r="BF465" s="133" t="s">
        <v>13</v>
      </c>
      <c r="BG465" s="133" t="s">
        <v>13</v>
      </c>
      <c r="BH465" s="133" t="s">
        <v>13</v>
      </c>
      <c r="BI465" s="133" t="s">
        <v>13</v>
      </c>
      <c r="BJ465" s="328"/>
      <c r="BK465" s="328"/>
      <c r="BL465" s="133"/>
      <c r="BM465" s="133"/>
      <c r="BN465" s="133"/>
      <c r="BO465" s="133"/>
      <c r="BP465" s="133"/>
      <c r="BQ465" s="328"/>
      <c r="BR465" s="133"/>
      <c r="BS465" s="133"/>
      <c r="BT465" s="133"/>
      <c r="BU465" s="133"/>
      <c r="BV465" s="133"/>
      <c r="BW465" s="133"/>
      <c r="BX465" s="133"/>
    </row>
    <row r="466" spans="1:76" x14ac:dyDescent="0.25">
      <c r="A466" s="302">
        <v>303</v>
      </c>
      <c r="C466" s="324" t="s">
        <v>13</v>
      </c>
      <c r="D466" s="324" t="s">
        <v>13</v>
      </c>
      <c r="E466" s="325" t="s">
        <v>13</v>
      </c>
      <c r="F466" s="133" t="s">
        <v>13</v>
      </c>
      <c r="G466" s="133" t="s">
        <v>13</v>
      </c>
      <c r="H466" s="133" t="s">
        <v>13</v>
      </c>
      <c r="I466" s="133" t="s">
        <v>13</v>
      </c>
      <c r="J466" s="133" t="s">
        <v>13</v>
      </c>
      <c r="K466" s="133" t="s">
        <v>13</v>
      </c>
      <c r="L466" s="133" t="s">
        <v>13</v>
      </c>
      <c r="M466" s="133" t="s">
        <v>13</v>
      </c>
      <c r="N466" s="133" t="s">
        <v>13</v>
      </c>
      <c r="O466" s="133" t="s">
        <v>13</v>
      </c>
      <c r="P466" s="133" t="s">
        <v>13</v>
      </c>
      <c r="Q466" s="133" t="s">
        <v>13</v>
      </c>
      <c r="R466" s="133" t="s">
        <v>13</v>
      </c>
      <c r="S466" s="133" t="s">
        <v>13</v>
      </c>
      <c r="T466" s="133" t="s">
        <v>13</v>
      </c>
      <c r="U466" s="133" t="s">
        <v>13</v>
      </c>
      <c r="V466" s="133" t="s">
        <v>13</v>
      </c>
      <c r="W466" s="133" t="s">
        <v>13</v>
      </c>
      <c r="X466" s="133" t="s">
        <v>13</v>
      </c>
      <c r="Y466" s="133" t="s">
        <v>13</v>
      </c>
      <c r="Z466" s="133" t="s">
        <v>13</v>
      </c>
      <c r="AA466" s="133" t="s">
        <v>13</v>
      </c>
      <c r="AB466" s="133" t="s">
        <v>13</v>
      </c>
      <c r="AC466" s="133" t="s">
        <v>13</v>
      </c>
      <c r="AD466" s="133" t="s">
        <v>13</v>
      </c>
      <c r="AE466" s="133" t="s">
        <v>13</v>
      </c>
      <c r="AF466" s="133" t="s">
        <v>13</v>
      </c>
      <c r="AG466" s="133" t="s">
        <v>13</v>
      </c>
      <c r="AH466" s="133" t="s">
        <v>13</v>
      </c>
      <c r="AI466" s="133" t="s">
        <v>13</v>
      </c>
      <c r="AJ466" s="133" t="s">
        <v>13</v>
      </c>
      <c r="AK466" s="133" t="s">
        <v>13</v>
      </c>
      <c r="AL466" s="133" t="s">
        <v>13</v>
      </c>
      <c r="AM466" s="133" t="s">
        <v>13</v>
      </c>
      <c r="AN466" s="133" t="s">
        <v>13</v>
      </c>
      <c r="AO466" s="133" t="s">
        <v>13</v>
      </c>
      <c r="AP466" s="133" t="s">
        <v>13</v>
      </c>
      <c r="AQ466" s="133" t="s">
        <v>13</v>
      </c>
      <c r="AR466" s="133" t="s">
        <v>13</v>
      </c>
      <c r="AS466" s="133" t="s">
        <v>13</v>
      </c>
      <c r="AT466" s="326" t="s">
        <v>13</v>
      </c>
      <c r="AU466" s="133" t="s">
        <v>13</v>
      </c>
      <c r="AV466" s="133" t="s">
        <v>13</v>
      </c>
      <c r="AW466" s="133" t="s">
        <v>13</v>
      </c>
      <c r="AX466" s="133" t="s">
        <v>13</v>
      </c>
      <c r="AY466" s="133" t="s">
        <v>13</v>
      </c>
      <c r="AZ466" s="327" t="s">
        <v>13</v>
      </c>
      <c r="BA466" s="327" t="s">
        <v>13</v>
      </c>
      <c r="BB466" s="133" t="s">
        <v>13</v>
      </c>
      <c r="BC466" s="326" t="s">
        <v>13</v>
      </c>
      <c r="BD466" s="326" t="s">
        <v>13</v>
      </c>
      <c r="BE466" s="327" t="s">
        <v>13</v>
      </c>
      <c r="BF466" s="133" t="s">
        <v>13</v>
      </c>
      <c r="BG466" s="133" t="s">
        <v>13</v>
      </c>
      <c r="BH466" s="133" t="s">
        <v>13</v>
      </c>
      <c r="BI466" s="133" t="s">
        <v>13</v>
      </c>
      <c r="BJ466" s="328"/>
      <c r="BK466" s="328"/>
      <c r="BL466" s="133"/>
      <c r="BM466" s="133"/>
      <c r="BN466" s="133"/>
      <c r="BO466" s="133"/>
      <c r="BP466" s="133"/>
      <c r="BQ466" s="328"/>
      <c r="BR466" s="133"/>
      <c r="BS466" s="133"/>
      <c r="BT466" s="133"/>
      <c r="BU466" s="133"/>
      <c r="BV466" s="133"/>
      <c r="BW466" s="133"/>
      <c r="BX466" s="133"/>
    </row>
    <row r="467" spans="1:76" x14ac:dyDescent="0.25">
      <c r="A467" s="302">
        <v>303</v>
      </c>
      <c r="C467" s="324" t="s">
        <v>13</v>
      </c>
      <c r="D467" s="324" t="s">
        <v>13</v>
      </c>
      <c r="E467" s="325" t="s">
        <v>13</v>
      </c>
      <c r="F467" s="133" t="s">
        <v>13</v>
      </c>
      <c r="G467" s="133" t="s">
        <v>13</v>
      </c>
      <c r="H467" s="133" t="s">
        <v>13</v>
      </c>
      <c r="I467" s="133" t="s">
        <v>13</v>
      </c>
      <c r="J467" s="133" t="s">
        <v>13</v>
      </c>
      <c r="K467" s="133" t="s">
        <v>13</v>
      </c>
      <c r="L467" s="133" t="s">
        <v>13</v>
      </c>
      <c r="M467" s="133" t="s">
        <v>13</v>
      </c>
      <c r="N467" s="133" t="s">
        <v>13</v>
      </c>
      <c r="O467" s="133" t="s">
        <v>13</v>
      </c>
      <c r="P467" s="133" t="s">
        <v>13</v>
      </c>
      <c r="Q467" s="133" t="s">
        <v>13</v>
      </c>
      <c r="R467" s="133" t="s">
        <v>13</v>
      </c>
      <c r="S467" s="133" t="s">
        <v>13</v>
      </c>
      <c r="T467" s="133" t="s">
        <v>13</v>
      </c>
      <c r="U467" s="133" t="s">
        <v>13</v>
      </c>
      <c r="V467" s="133" t="s">
        <v>13</v>
      </c>
      <c r="W467" s="133" t="s">
        <v>13</v>
      </c>
      <c r="X467" s="133" t="s">
        <v>13</v>
      </c>
      <c r="Y467" s="133" t="s">
        <v>13</v>
      </c>
      <c r="Z467" s="133" t="s">
        <v>13</v>
      </c>
      <c r="AA467" s="133" t="s">
        <v>13</v>
      </c>
      <c r="AB467" s="133" t="s">
        <v>13</v>
      </c>
      <c r="AC467" s="133" t="s">
        <v>13</v>
      </c>
      <c r="AD467" s="133" t="s">
        <v>13</v>
      </c>
      <c r="AE467" s="133" t="s">
        <v>13</v>
      </c>
      <c r="AF467" s="133" t="s">
        <v>13</v>
      </c>
      <c r="AG467" s="133" t="s">
        <v>13</v>
      </c>
      <c r="AH467" s="133" t="s">
        <v>13</v>
      </c>
      <c r="AI467" s="133" t="s">
        <v>13</v>
      </c>
      <c r="AJ467" s="133" t="s">
        <v>13</v>
      </c>
      <c r="AK467" s="133" t="s">
        <v>13</v>
      </c>
      <c r="AL467" s="133" t="s">
        <v>13</v>
      </c>
      <c r="AM467" s="133" t="s">
        <v>13</v>
      </c>
      <c r="AN467" s="133" t="s">
        <v>13</v>
      </c>
      <c r="AO467" s="133" t="s">
        <v>13</v>
      </c>
      <c r="AP467" s="133" t="s">
        <v>13</v>
      </c>
      <c r="AQ467" s="133" t="s">
        <v>13</v>
      </c>
      <c r="AR467" s="133" t="s">
        <v>13</v>
      </c>
      <c r="AS467" s="133" t="s">
        <v>13</v>
      </c>
      <c r="AT467" s="326" t="s">
        <v>13</v>
      </c>
      <c r="AU467" s="133" t="s">
        <v>13</v>
      </c>
      <c r="AV467" s="133" t="s">
        <v>13</v>
      </c>
      <c r="AW467" s="133" t="s">
        <v>13</v>
      </c>
      <c r="AX467" s="133" t="s">
        <v>13</v>
      </c>
      <c r="AY467" s="133" t="s">
        <v>13</v>
      </c>
      <c r="AZ467" s="327" t="s">
        <v>13</v>
      </c>
      <c r="BA467" s="327" t="s">
        <v>13</v>
      </c>
      <c r="BB467" s="133" t="s">
        <v>13</v>
      </c>
      <c r="BC467" s="326" t="s">
        <v>13</v>
      </c>
      <c r="BD467" s="326" t="s">
        <v>13</v>
      </c>
      <c r="BE467" s="327" t="s">
        <v>13</v>
      </c>
      <c r="BF467" s="133" t="s">
        <v>13</v>
      </c>
      <c r="BG467" s="133" t="s">
        <v>13</v>
      </c>
      <c r="BH467" s="133" t="s">
        <v>13</v>
      </c>
      <c r="BI467" s="133" t="s">
        <v>13</v>
      </c>
      <c r="BJ467" s="328"/>
      <c r="BK467" s="328"/>
      <c r="BL467" s="133"/>
      <c r="BM467" s="133"/>
      <c r="BN467" s="133"/>
      <c r="BO467" s="133"/>
      <c r="BP467" s="133"/>
      <c r="BQ467" s="328"/>
      <c r="BR467" s="133"/>
      <c r="BS467" s="133"/>
      <c r="BT467" s="133"/>
      <c r="BU467" s="133"/>
      <c r="BV467" s="133"/>
      <c r="BW467" s="133"/>
      <c r="BX467" s="133"/>
    </row>
    <row r="468" spans="1:76" x14ac:dyDescent="0.25">
      <c r="A468" s="302">
        <v>303</v>
      </c>
      <c r="C468" s="324" t="s">
        <v>13</v>
      </c>
      <c r="D468" s="324" t="s">
        <v>13</v>
      </c>
      <c r="E468" s="325" t="s">
        <v>13</v>
      </c>
      <c r="F468" s="133" t="s">
        <v>13</v>
      </c>
      <c r="G468" s="133" t="s">
        <v>13</v>
      </c>
      <c r="H468" s="133" t="s">
        <v>13</v>
      </c>
      <c r="I468" s="133" t="s">
        <v>13</v>
      </c>
      <c r="J468" s="133" t="s">
        <v>13</v>
      </c>
      <c r="K468" s="133" t="s">
        <v>13</v>
      </c>
      <c r="L468" s="133" t="s">
        <v>13</v>
      </c>
      <c r="M468" s="133" t="s">
        <v>13</v>
      </c>
      <c r="N468" s="133" t="s">
        <v>13</v>
      </c>
      <c r="O468" s="133" t="s">
        <v>13</v>
      </c>
      <c r="P468" s="133" t="s">
        <v>13</v>
      </c>
      <c r="Q468" s="133" t="s">
        <v>13</v>
      </c>
      <c r="R468" s="133" t="s">
        <v>13</v>
      </c>
      <c r="S468" s="133" t="s">
        <v>13</v>
      </c>
      <c r="T468" s="133" t="s">
        <v>13</v>
      </c>
      <c r="U468" s="133" t="s">
        <v>13</v>
      </c>
      <c r="V468" s="133" t="s">
        <v>13</v>
      </c>
      <c r="W468" s="133" t="s">
        <v>13</v>
      </c>
      <c r="X468" s="133" t="s">
        <v>13</v>
      </c>
      <c r="Y468" s="133" t="s">
        <v>13</v>
      </c>
      <c r="Z468" s="133" t="s">
        <v>13</v>
      </c>
      <c r="AA468" s="133" t="s">
        <v>13</v>
      </c>
      <c r="AB468" s="133" t="s">
        <v>13</v>
      </c>
      <c r="AC468" s="133" t="s">
        <v>13</v>
      </c>
      <c r="AD468" s="133" t="s">
        <v>13</v>
      </c>
      <c r="AE468" s="133" t="s">
        <v>13</v>
      </c>
      <c r="AF468" s="133" t="s">
        <v>13</v>
      </c>
      <c r="AG468" s="133" t="s">
        <v>13</v>
      </c>
      <c r="AH468" s="133" t="s">
        <v>13</v>
      </c>
      <c r="AI468" s="133" t="s">
        <v>13</v>
      </c>
      <c r="AJ468" s="133" t="s">
        <v>13</v>
      </c>
      <c r="AK468" s="133" t="s">
        <v>13</v>
      </c>
      <c r="AL468" s="133" t="s">
        <v>13</v>
      </c>
      <c r="AM468" s="133" t="s">
        <v>13</v>
      </c>
      <c r="AN468" s="133" t="s">
        <v>13</v>
      </c>
      <c r="AO468" s="133" t="s">
        <v>13</v>
      </c>
      <c r="AP468" s="133" t="s">
        <v>13</v>
      </c>
      <c r="AQ468" s="133" t="s">
        <v>13</v>
      </c>
      <c r="AR468" s="133" t="s">
        <v>13</v>
      </c>
      <c r="AS468" s="133" t="s">
        <v>13</v>
      </c>
      <c r="AT468" s="326" t="s">
        <v>13</v>
      </c>
      <c r="AU468" s="133" t="s">
        <v>13</v>
      </c>
      <c r="AV468" s="133" t="s">
        <v>13</v>
      </c>
      <c r="AW468" s="133" t="s">
        <v>13</v>
      </c>
      <c r="AX468" s="133" t="s">
        <v>13</v>
      </c>
      <c r="AY468" s="133" t="s">
        <v>13</v>
      </c>
      <c r="AZ468" s="327" t="s">
        <v>13</v>
      </c>
      <c r="BA468" s="327" t="s">
        <v>13</v>
      </c>
      <c r="BB468" s="133" t="s">
        <v>13</v>
      </c>
      <c r="BC468" s="326" t="s">
        <v>13</v>
      </c>
      <c r="BD468" s="326" t="s">
        <v>13</v>
      </c>
      <c r="BE468" s="327" t="s">
        <v>13</v>
      </c>
      <c r="BF468" s="133" t="s">
        <v>13</v>
      </c>
      <c r="BG468" s="133" t="s">
        <v>13</v>
      </c>
      <c r="BH468" s="133" t="s">
        <v>13</v>
      </c>
      <c r="BI468" s="133" t="s">
        <v>13</v>
      </c>
      <c r="BJ468" s="328"/>
      <c r="BK468" s="328"/>
      <c r="BL468" s="133"/>
      <c r="BM468" s="133"/>
      <c r="BN468" s="133"/>
      <c r="BO468" s="133"/>
      <c r="BP468" s="133"/>
      <c r="BQ468" s="328"/>
      <c r="BR468" s="133"/>
      <c r="BS468" s="133"/>
      <c r="BT468" s="133"/>
      <c r="BU468" s="133"/>
      <c r="BV468" s="133"/>
      <c r="BW468" s="133"/>
      <c r="BX468" s="133"/>
    </row>
    <row r="469" spans="1:76" x14ac:dyDescent="0.25">
      <c r="A469" s="302">
        <v>303</v>
      </c>
      <c r="C469" s="324" t="s">
        <v>13</v>
      </c>
      <c r="D469" s="324" t="s">
        <v>13</v>
      </c>
      <c r="E469" s="325" t="s">
        <v>13</v>
      </c>
      <c r="F469" s="133" t="s">
        <v>13</v>
      </c>
      <c r="G469" s="133" t="s">
        <v>13</v>
      </c>
      <c r="H469" s="133" t="s">
        <v>13</v>
      </c>
      <c r="I469" s="133" t="s">
        <v>13</v>
      </c>
      <c r="J469" s="133" t="s">
        <v>13</v>
      </c>
      <c r="K469" s="133" t="s">
        <v>13</v>
      </c>
      <c r="L469" s="133" t="s">
        <v>13</v>
      </c>
      <c r="M469" s="133" t="s">
        <v>13</v>
      </c>
      <c r="N469" s="133" t="s">
        <v>13</v>
      </c>
      <c r="O469" s="133" t="s">
        <v>13</v>
      </c>
      <c r="P469" s="133" t="s">
        <v>13</v>
      </c>
      <c r="Q469" s="133" t="s">
        <v>13</v>
      </c>
      <c r="R469" s="133" t="s">
        <v>13</v>
      </c>
      <c r="S469" s="133" t="s">
        <v>13</v>
      </c>
      <c r="T469" s="133" t="s">
        <v>13</v>
      </c>
      <c r="U469" s="133" t="s">
        <v>13</v>
      </c>
      <c r="V469" s="133" t="s">
        <v>13</v>
      </c>
      <c r="W469" s="133" t="s">
        <v>13</v>
      </c>
      <c r="X469" s="133" t="s">
        <v>13</v>
      </c>
      <c r="Y469" s="133" t="s">
        <v>13</v>
      </c>
      <c r="Z469" s="133" t="s">
        <v>13</v>
      </c>
      <c r="AA469" s="133" t="s">
        <v>13</v>
      </c>
      <c r="AB469" s="133" t="s">
        <v>13</v>
      </c>
      <c r="AC469" s="133" t="s">
        <v>13</v>
      </c>
      <c r="AD469" s="133" t="s">
        <v>13</v>
      </c>
      <c r="AE469" s="133" t="s">
        <v>13</v>
      </c>
      <c r="AF469" s="133" t="s">
        <v>13</v>
      </c>
      <c r="AG469" s="133" t="s">
        <v>13</v>
      </c>
      <c r="AH469" s="133" t="s">
        <v>13</v>
      </c>
      <c r="AI469" s="133" t="s">
        <v>13</v>
      </c>
      <c r="AJ469" s="133" t="s">
        <v>13</v>
      </c>
      <c r="AK469" s="133" t="s">
        <v>13</v>
      </c>
      <c r="AL469" s="133" t="s">
        <v>13</v>
      </c>
      <c r="AM469" s="133" t="s">
        <v>13</v>
      </c>
      <c r="AN469" s="133" t="s">
        <v>13</v>
      </c>
      <c r="AO469" s="133" t="s">
        <v>13</v>
      </c>
      <c r="AP469" s="133" t="s">
        <v>13</v>
      </c>
      <c r="AQ469" s="133" t="s">
        <v>13</v>
      </c>
      <c r="AR469" s="133" t="s">
        <v>13</v>
      </c>
      <c r="AS469" s="133" t="s">
        <v>13</v>
      </c>
      <c r="AT469" s="326" t="s">
        <v>13</v>
      </c>
      <c r="AU469" s="133" t="s">
        <v>13</v>
      </c>
      <c r="AV469" s="133" t="s">
        <v>13</v>
      </c>
      <c r="AW469" s="133" t="s">
        <v>13</v>
      </c>
      <c r="AX469" s="133" t="s">
        <v>13</v>
      </c>
      <c r="AY469" s="133" t="s">
        <v>13</v>
      </c>
      <c r="AZ469" s="327" t="s">
        <v>13</v>
      </c>
      <c r="BA469" s="327" t="s">
        <v>13</v>
      </c>
      <c r="BB469" s="133" t="s">
        <v>13</v>
      </c>
      <c r="BC469" s="326" t="s">
        <v>13</v>
      </c>
      <c r="BD469" s="326" t="s">
        <v>13</v>
      </c>
      <c r="BE469" s="327" t="s">
        <v>13</v>
      </c>
      <c r="BF469" s="133" t="s">
        <v>13</v>
      </c>
      <c r="BG469" s="133" t="s">
        <v>13</v>
      </c>
      <c r="BH469" s="133" t="s">
        <v>13</v>
      </c>
      <c r="BI469" s="133" t="s">
        <v>13</v>
      </c>
      <c r="BJ469" s="328"/>
      <c r="BK469" s="328"/>
      <c r="BL469" s="133"/>
      <c r="BM469" s="133"/>
      <c r="BN469" s="133"/>
      <c r="BO469" s="133"/>
      <c r="BP469" s="133"/>
      <c r="BQ469" s="328"/>
      <c r="BR469" s="133"/>
      <c r="BS469" s="133"/>
      <c r="BT469" s="133"/>
      <c r="BU469" s="133"/>
      <c r="BV469" s="133"/>
      <c r="BW469" s="133"/>
      <c r="BX469" s="133"/>
    </row>
    <row r="470" spans="1:76" x14ac:dyDescent="0.25">
      <c r="A470" s="302">
        <v>303</v>
      </c>
      <c r="C470" s="324" t="s">
        <v>13</v>
      </c>
      <c r="D470" s="324" t="s">
        <v>13</v>
      </c>
      <c r="E470" s="325" t="s">
        <v>13</v>
      </c>
      <c r="F470" s="133" t="s">
        <v>13</v>
      </c>
      <c r="G470" s="133" t="s">
        <v>13</v>
      </c>
      <c r="H470" s="133" t="s">
        <v>13</v>
      </c>
      <c r="I470" s="133" t="s">
        <v>13</v>
      </c>
      <c r="J470" s="133" t="s">
        <v>13</v>
      </c>
      <c r="K470" s="133" t="s">
        <v>13</v>
      </c>
      <c r="L470" s="133" t="s">
        <v>13</v>
      </c>
      <c r="M470" s="133" t="s">
        <v>13</v>
      </c>
      <c r="N470" s="133" t="s">
        <v>13</v>
      </c>
      <c r="O470" s="133" t="s">
        <v>13</v>
      </c>
      <c r="P470" s="133" t="s">
        <v>13</v>
      </c>
      <c r="Q470" s="133" t="s">
        <v>13</v>
      </c>
      <c r="R470" s="133" t="s">
        <v>13</v>
      </c>
      <c r="S470" s="133" t="s">
        <v>13</v>
      </c>
      <c r="T470" s="133" t="s">
        <v>13</v>
      </c>
      <c r="U470" s="133" t="s">
        <v>13</v>
      </c>
      <c r="V470" s="133" t="s">
        <v>13</v>
      </c>
      <c r="W470" s="133" t="s">
        <v>13</v>
      </c>
      <c r="X470" s="133" t="s">
        <v>13</v>
      </c>
      <c r="Y470" s="133" t="s">
        <v>13</v>
      </c>
      <c r="Z470" s="133" t="s">
        <v>13</v>
      </c>
      <c r="AA470" s="133" t="s">
        <v>13</v>
      </c>
      <c r="AB470" s="133" t="s">
        <v>13</v>
      </c>
      <c r="AC470" s="133" t="s">
        <v>13</v>
      </c>
      <c r="AD470" s="133" t="s">
        <v>13</v>
      </c>
      <c r="AE470" s="133" t="s">
        <v>13</v>
      </c>
      <c r="AF470" s="133" t="s">
        <v>13</v>
      </c>
      <c r="AG470" s="133" t="s">
        <v>13</v>
      </c>
      <c r="AH470" s="133" t="s">
        <v>13</v>
      </c>
      <c r="AI470" s="133" t="s">
        <v>13</v>
      </c>
      <c r="AJ470" s="133" t="s">
        <v>13</v>
      </c>
      <c r="AK470" s="133" t="s">
        <v>13</v>
      </c>
      <c r="AL470" s="133" t="s">
        <v>13</v>
      </c>
      <c r="AM470" s="133" t="s">
        <v>13</v>
      </c>
      <c r="AN470" s="133" t="s">
        <v>13</v>
      </c>
      <c r="AO470" s="133" t="s">
        <v>13</v>
      </c>
      <c r="AP470" s="133" t="s">
        <v>13</v>
      </c>
      <c r="AQ470" s="133" t="s">
        <v>13</v>
      </c>
      <c r="AR470" s="133" t="s">
        <v>13</v>
      </c>
      <c r="AS470" s="133" t="s">
        <v>13</v>
      </c>
      <c r="AT470" s="326" t="s">
        <v>13</v>
      </c>
      <c r="AU470" s="133" t="s">
        <v>13</v>
      </c>
      <c r="AV470" s="133" t="s">
        <v>13</v>
      </c>
      <c r="AW470" s="133" t="s">
        <v>13</v>
      </c>
      <c r="AX470" s="133" t="s">
        <v>13</v>
      </c>
      <c r="AY470" s="133" t="s">
        <v>13</v>
      </c>
      <c r="AZ470" s="327" t="s">
        <v>13</v>
      </c>
      <c r="BA470" s="327" t="s">
        <v>13</v>
      </c>
      <c r="BB470" s="133" t="s">
        <v>13</v>
      </c>
      <c r="BC470" s="326" t="s">
        <v>13</v>
      </c>
      <c r="BD470" s="326" t="s">
        <v>13</v>
      </c>
      <c r="BE470" s="327" t="s">
        <v>13</v>
      </c>
      <c r="BF470" s="133" t="s">
        <v>13</v>
      </c>
      <c r="BG470" s="133" t="s">
        <v>13</v>
      </c>
      <c r="BH470" s="133" t="s">
        <v>13</v>
      </c>
      <c r="BI470" s="133" t="s">
        <v>13</v>
      </c>
      <c r="BJ470" s="328"/>
      <c r="BK470" s="328"/>
      <c r="BL470" s="133"/>
      <c r="BM470" s="133"/>
      <c r="BN470" s="133"/>
      <c r="BO470" s="133"/>
      <c r="BP470" s="133"/>
      <c r="BQ470" s="328"/>
      <c r="BR470" s="133"/>
      <c r="BS470" s="133"/>
      <c r="BT470" s="133"/>
      <c r="BU470" s="133"/>
      <c r="BV470" s="133"/>
      <c r="BW470" s="133"/>
      <c r="BX470" s="133"/>
    </row>
    <row r="471" spans="1:76" x14ac:dyDescent="0.25">
      <c r="A471" s="302">
        <v>303</v>
      </c>
      <c r="C471" s="324" t="s">
        <v>13</v>
      </c>
      <c r="D471" s="324" t="s">
        <v>13</v>
      </c>
      <c r="E471" s="325" t="s">
        <v>13</v>
      </c>
      <c r="F471" s="133" t="s">
        <v>13</v>
      </c>
      <c r="G471" s="133" t="s">
        <v>13</v>
      </c>
      <c r="H471" s="133" t="s">
        <v>13</v>
      </c>
      <c r="I471" s="133" t="s">
        <v>13</v>
      </c>
      <c r="J471" s="133" t="s">
        <v>13</v>
      </c>
      <c r="K471" s="133" t="s">
        <v>13</v>
      </c>
      <c r="L471" s="133" t="s">
        <v>13</v>
      </c>
      <c r="M471" s="133" t="s">
        <v>13</v>
      </c>
      <c r="N471" s="133" t="s">
        <v>13</v>
      </c>
      <c r="O471" s="133" t="s">
        <v>13</v>
      </c>
      <c r="P471" s="133" t="s">
        <v>13</v>
      </c>
      <c r="Q471" s="133" t="s">
        <v>13</v>
      </c>
      <c r="R471" s="133" t="s">
        <v>13</v>
      </c>
      <c r="S471" s="133" t="s">
        <v>13</v>
      </c>
      <c r="T471" s="133" t="s">
        <v>13</v>
      </c>
      <c r="U471" s="133" t="s">
        <v>13</v>
      </c>
      <c r="V471" s="133" t="s">
        <v>13</v>
      </c>
      <c r="W471" s="133" t="s">
        <v>13</v>
      </c>
      <c r="X471" s="133" t="s">
        <v>13</v>
      </c>
      <c r="Y471" s="133" t="s">
        <v>13</v>
      </c>
      <c r="Z471" s="133" t="s">
        <v>13</v>
      </c>
      <c r="AA471" s="133" t="s">
        <v>13</v>
      </c>
      <c r="AB471" s="133" t="s">
        <v>13</v>
      </c>
      <c r="AC471" s="133" t="s">
        <v>13</v>
      </c>
      <c r="AD471" s="133" t="s">
        <v>13</v>
      </c>
      <c r="AE471" s="133" t="s">
        <v>13</v>
      </c>
      <c r="AF471" s="133" t="s">
        <v>13</v>
      </c>
      <c r="AG471" s="133" t="s">
        <v>13</v>
      </c>
      <c r="AH471" s="133" t="s">
        <v>13</v>
      </c>
      <c r="AI471" s="133" t="s">
        <v>13</v>
      </c>
      <c r="AJ471" s="133" t="s">
        <v>13</v>
      </c>
      <c r="AK471" s="133" t="s">
        <v>13</v>
      </c>
      <c r="AL471" s="133" t="s">
        <v>13</v>
      </c>
      <c r="AM471" s="133" t="s">
        <v>13</v>
      </c>
      <c r="AN471" s="133" t="s">
        <v>13</v>
      </c>
      <c r="AO471" s="133" t="s">
        <v>13</v>
      </c>
      <c r="AP471" s="133" t="s">
        <v>13</v>
      </c>
      <c r="AQ471" s="133" t="s">
        <v>13</v>
      </c>
      <c r="AR471" s="133" t="s">
        <v>13</v>
      </c>
      <c r="AS471" s="133" t="s">
        <v>13</v>
      </c>
      <c r="AT471" s="326" t="s">
        <v>13</v>
      </c>
      <c r="AU471" s="133" t="s">
        <v>13</v>
      </c>
      <c r="AV471" s="133" t="s">
        <v>13</v>
      </c>
      <c r="AW471" s="133" t="s">
        <v>13</v>
      </c>
      <c r="AX471" s="133" t="s">
        <v>13</v>
      </c>
      <c r="AY471" s="133" t="s">
        <v>13</v>
      </c>
      <c r="AZ471" s="327" t="s">
        <v>13</v>
      </c>
      <c r="BA471" s="327" t="s">
        <v>13</v>
      </c>
      <c r="BB471" s="133" t="s">
        <v>13</v>
      </c>
      <c r="BC471" s="326" t="s">
        <v>13</v>
      </c>
      <c r="BD471" s="326" t="s">
        <v>13</v>
      </c>
      <c r="BE471" s="327" t="s">
        <v>13</v>
      </c>
      <c r="BF471" s="133" t="s">
        <v>13</v>
      </c>
      <c r="BG471" s="133" t="s">
        <v>13</v>
      </c>
      <c r="BH471" s="133" t="s">
        <v>13</v>
      </c>
      <c r="BI471" s="133" t="s">
        <v>13</v>
      </c>
      <c r="BJ471" s="328"/>
      <c r="BK471" s="328"/>
      <c r="BL471" s="133"/>
      <c r="BM471" s="133"/>
      <c r="BN471" s="133"/>
      <c r="BO471" s="133"/>
      <c r="BP471" s="133"/>
      <c r="BQ471" s="328"/>
      <c r="BR471" s="133"/>
      <c r="BS471" s="133"/>
      <c r="BT471" s="133"/>
      <c r="BU471" s="133"/>
      <c r="BV471" s="133"/>
      <c r="BW471" s="133"/>
      <c r="BX471" s="133"/>
    </row>
    <row r="472" spans="1:76" x14ac:dyDescent="0.25">
      <c r="A472" s="302">
        <v>303</v>
      </c>
      <c r="C472" s="324" t="s">
        <v>13</v>
      </c>
      <c r="D472" s="324" t="s">
        <v>13</v>
      </c>
      <c r="E472" s="325" t="s">
        <v>13</v>
      </c>
      <c r="F472" s="133" t="s">
        <v>13</v>
      </c>
      <c r="G472" s="133" t="s">
        <v>13</v>
      </c>
      <c r="H472" s="133" t="s">
        <v>13</v>
      </c>
      <c r="I472" s="133" t="s">
        <v>13</v>
      </c>
      <c r="J472" s="133" t="s">
        <v>13</v>
      </c>
      <c r="K472" s="133" t="s">
        <v>13</v>
      </c>
      <c r="L472" s="133" t="s">
        <v>13</v>
      </c>
      <c r="M472" s="133" t="s">
        <v>13</v>
      </c>
      <c r="N472" s="133" t="s">
        <v>13</v>
      </c>
      <c r="O472" s="133" t="s">
        <v>13</v>
      </c>
      <c r="P472" s="133" t="s">
        <v>13</v>
      </c>
      <c r="Q472" s="133" t="s">
        <v>13</v>
      </c>
      <c r="R472" s="133" t="s">
        <v>13</v>
      </c>
      <c r="S472" s="133" t="s">
        <v>13</v>
      </c>
      <c r="T472" s="133" t="s">
        <v>13</v>
      </c>
      <c r="U472" s="133" t="s">
        <v>13</v>
      </c>
      <c r="V472" s="133" t="s">
        <v>13</v>
      </c>
      <c r="W472" s="133" t="s">
        <v>13</v>
      </c>
      <c r="X472" s="133" t="s">
        <v>13</v>
      </c>
      <c r="Y472" s="133" t="s">
        <v>13</v>
      </c>
      <c r="Z472" s="133" t="s">
        <v>13</v>
      </c>
      <c r="AA472" s="133" t="s">
        <v>13</v>
      </c>
      <c r="AB472" s="133" t="s">
        <v>13</v>
      </c>
      <c r="AC472" s="133" t="s">
        <v>13</v>
      </c>
      <c r="AD472" s="133" t="s">
        <v>13</v>
      </c>
      <c r="AE472" s="133" t="s">
        <v>13</v>
      </c>
      <c r="AF472" s="133" t="s">
        <v>13</v>
      </c>
      <c r="AG472" s="133" t="s">
        <v>13</v>
      </c>
      <c r="AH472" s="133" t="s">
        <v>13</v>
      </c>
      <c r="AI472" s="133" t="s">
        <v>13</v>
      </c>
      <c r="AJ472" s="133" t="s">
        <v>13</v>
      </c>
      <c r="AK472" s="133" t="s">
        <v>13</v>
      </c>
      <c r="AL472" s="133" t="s">
        <v>13</v>
      </c>
      <c r="AM472" s="133" t="s">
        <v>13</v>
      </c>
      <c r="AN472" s="133" t="s">
        <v>13</v>
      </c>
      <c r="AO472" s="133" t="s">
        <v>13</v>
      </c>
      <c r="AP472" s="133" t="s">
        <v>13</v>
      </c>
      <c r="AQ472" s="133" t="s">
        <v>13</v>
      </c>
      <c r="AR472" s="133" t="s">
        <v>13</v>
      </c>
      <c r="AS472" s="133" t="s">
        <v>13</v>
      </c>
      <c r="AT472" s="326" t="s">
        <v>13</v>
      </c>
      <c r="AU472" s="133" t="s">
        <v>13</v>
      </c>
      <c r="AV472" s="133" t="s">
        <v>13</v>
      </c>
      <c r="AW472" s="133" t="s">
        <v>13</v>
      </c>
      <c r="AX472" s="133" t="s">
        <v>13</v>
      </c>
      <c r="AY472" s="133" t="s">
        <v>13</v>
      </c>
      <c r="AZ472" s="327" t="s">
        <v>13</v>
      </c>
      <c r="BA472" s="327" t="s">
        <v>13</v>
      </c>
      <c r="BB472" s="133" t="s">
        <v>13</v>
      </c>
      <c r="BC472" s="326" t="s">
        <v>13</v>
      </c>
      <c r="BD472" s="326" t="s">
        <v>13</v>
      </c>
      <c r="BE472" s="327" t="s">
        <v>13</v>
      </c>
      <c r="BF472" s="133" t="s">
        <v>13</v>
      </c>
      <c r="BG472" s="133" t="s">
        <v>13</v>
      </c>
      <c r="BH472" s="133" t="s">
        <v>13</v>
      </c>
      <c r="BI472" s="133" t="s">
        <v>13</v>
      </c>
      <c r="BJ472" s="328"/>
      <c r="BK472" s="328"/>
      <c r="BL472" s="133"/>
      <c r="BM472" s="133"/>
      <c r="BN472" s="133"/>
      <c r="BO472" s="133"/>
      <c r="BP472" s="133"/>
      <c r="BQ472" s="328"/>
      <c r="BR472" s="133"/>
      <c r="BS472" s="133"/>
      <c r="BT472" s="133"/>
      <c r="BU472" s="133"/>
      <c r="BV472" s="133"/>
      <c r="BW472" s="133"/>
      <c r="BX472" s="133"/>
    </row>
    <row r="473" spans="1:76" x14ac:dyDescent="0.25">
      <c r="A473" s="302">
        <v>303</v>
      </c>
      <c r="C473" s="324" t="s">
        <v>13</v>
      </c>
      <c r="D473" s="324" t="s">
        <v>13</v>
      </c>
      <c r="E473" s="325" t="s">
        <v>13</v>
      </c>
      <c r="F473" s="133" t="s">
        <v>13</v>
      </c>
      <c r="G473" s="133" t="s">
        <v>13</v>
      </c>
      <c r="H473" s="133" t="s">
        <v>13</v>
      </c>
      <c r="I473" s="133" t="s">
        <v>13</v>
      </c>
      <c r="J473" s="133" t="s">
        <v>13</v>
      </c>
      <c r="K473" s="133" t="s">
        <v>13</v>
      </c>
      <c r="L473" s="133" t="s">
        <v>13</v>
      </c>
      <c r="M473" s="133" t="s">
        <v>13</v>
      </c>
      <c r="N473" s="133" t="s">
        <v>13</v>
      </c>
      <c r="O473" s="133" t="s">
        <v>13</v>
      </c>
      <c r="P473" s="133" t="s">
        <v>13</v>
      </c>
      <c r="Q473" s="133" t="s">
        <v>13</v>
      </c>
      <c r="R473" s="133" t="s">
        <v>13</v>
      </c>
      <c r="S473" s="133" t="s">
        <v>13</v>
      </c>
      <c r="T473" s="133" t="s">
        <v>13</v>
      </c>
      <c r="U473" s="133" t="s">
        <v>13</v>
      </c>
      <c r="V473" s="133" t="s">
        <v>13</v>
      </c>
      <c r="W473" s="133" t="s">
        <v>13</v>
      </c>
      <c r="X473" s="133" t="s">
        <v>13</v>
      </c>
      <c r="Y473" s="133" t="s">
        <v>13</v>
      </c>
      <c r="Z473" s="133" t="s">
        <v>13</v>
      </c>
      <c r="AA473" s="133" t="s">
        <v>13</v>
      </c>
      <c r="AB473" s="133" t="s">
        <v>13</v>
      </c>
      <c r="AC473" s="133" t="s">
        <v>13</v>
      </c>
      <c r="AD473" s="133" t="s">
        <v>13</v>
      </c>
      <c r="AE473" s="133" t="s">
        <v>13</v>
      </c>
      <c r="AF473" s="133" t="s">
        <v>13</v>
      </c>
      <c r="AG473" s="133" t="s">
        <v>13</v>
      </c>
      <c r="AH473" s="133" t="s">
        <v>13</v>
      </c>
      <c r="AI473" s="133" t="s">
        <v>13</v>
      </c>
      <c r="AJ473" s="133" t="s">
        <v>13</v>
      </c>
      <c r="AK473" s="133" t="s">
        <v>13</v>
      </c>
      <c r="AL473" s="133" t="s">
        <v>13</v>
      </c>
      <c r="AM473" s="133" t="s">
        <v>13</v>
      </c>
      <c r="AN473" s="133" t="s">
        <v>13</v>
      </c>
      <c r="AO473" s="133" t="s">
        <v>13</v>
      </c>
      <c r="AP473" s="133" t="s">
        <v>13</v>
      </c>
      <c r="AQ473" s="133" t="s">
        <v>13</v>
      </c>
      <c r="AR473" s="133" t="s">
        <v>13</v>
      </c>
      <c r="AS473" s="133" t="s">
        <v>13</v>
      </c>
      <c r="AT473" s="326" t="s">
        <v>13</v>
      </c>
      <c r="AU473" s="133" t="s">
        <v>13</v>
      </c>
      <c r="AV473" s="133" t="s">
        <v>13</v>
      </c>
      <c r="AW473" s="133" t="s">
        <v>13</v>
      </c>
      <c r="AX473" s="133" t="s">
        <v>13</v>
      </c>
      <c r="AY473" s="133" t="s">
        <v>13</v>
      </c>
      <c r="AZ473" s="327" t="s">
        <v>13</v>
      </c>
      <c r="BA473" s="327" t="s">
        <v>13</v>
      </c>
      <c r="BB473" s="133" t="s">
        <v>13</v>
      </c>
      <c r="BC473" s="326" t="s">
        <v>13</v>
      </c>
      <c r="BD473" s="326" t="s">
        <v>13</v>
      </c>
      <c r="BE473" s="327" t="s">
        <v>13</v>
      </c>
      <c r="BF473" s="133" t="s">
        <v>13</v>
      </c>
      <c r="BG473" s="133" t="s">
        <v>13</v>
      </c>
      <c r="BH473" s="133" t="s">
        <v>13</v>
      </c>
      <c r="BI473" s="133" t="s">
        <v>13</v>
      </c>
      <c r="BJ473" s="328"/>
      <c r="BK473" s="328"/>
      <c r="BL473" s="133"/>
      <c r="BM473" s="133"/>
      <c r="BN473" s="133"/>
      <c r="BO473" s="133"/>
      <c r="BP473" s="133"/>
      <c r="BQ473" s="328"/>
      <c r="BR473" s="133"/>
      <c r="BS473" s="133"/>
      <c r="BT473" s="133"/>
      <c r="BU473" s="133"/>
      <c r="BV473" s="133"/>
      <c r="BW473" s="133"/>
      <c r="BX473" s="133"/>
    </row>
    <row r="474" spans="1:76" x14ac:dyDescent="0.25">
      <c r="A474" s="302">
        <v>303</v>
      </c>
      <c r="C474" s="324" t="s">
        <v>13</v>
      </c>
      <c r="D474" s="324" t="s">
        <v>13</v>
      </c>
      <c r="E474" s="325" t="s">
        <v>13</v>
      </c>
      <c r="F474" s="133" t="s">
        <v>13</v>
      </c>
      <c r="G474" s="133" t="s">
        <v>13</v>
      </c>
      <c r="H474" s="133" t="s">
        <v>13</v>
      </c>
      <c r="I474" s="133" t="s">
        <v>13</v>
      </c>
      <c r="J474" s="133" t="s">
        <v>13</v>
      </c>
      <c r="K474" s="133" t="s">
        <v>13</v>
      </c>
      <c r="L474" s="133" t="s">
        <v>13</v>
      </c>
      <c r="M474" s="133" t="s">
        <v>13</v>
      </c>
      <c r="N474" s="133" t="s">
        <v>13</v>
      </c>
      <c r="O474" s="133" t="s">
        <v>13</v>
      </c>
      <c r="P474" s="133" t="s">
        <v>13</v>
      </c>
      <c r="Q474" s="133" t="s">
        <v>13</v>
      </c>
      <c r="R474" s="133" t="s">
        <v>13</v>
      </c>
      <c r="S474" s="133" t="s">
        <v>13</v>
      </c>
      <c r="T474" s="133" t="s">
        <v>13</v>
      </c>
      <c r="U474" s="133" t="s">
        <v>13</v>
      </c>
      <c r="V474" s="133" t="s">
        <v>13</v>
      </c>
      <c r="W474" s="133" t="s">
        <v>13</v>
      </c>
      <c r="X474" s="133" t="s">
        <v>13</v>
      </c>
      <c r="Y474" s="133" t="s">
        <v>13</v>
      </c>
      <c r="Z474" s="133" t="s">
        <v>13</v>
      </c>
      <c r="AA474" s="133" t="s">
        <v>13</v>
      </c>
      <c r="AB474" s="133" t="s">
        <v>13</v>
      </c>
      <c r="AC474" s="133" t="s">
        <v>13</v>
      </c>
      <c r="AD474" s="133" t="s">
        <v>13</v>
      </c>
      <c r="AE474" s="133" t="s">
        <v>13</v>
      </c>
      <c r="AF474" s="133" t="s">
        <v>13</v>
      </c>
      <c r="AG474" s="133" t="s">
        <v>13</v>
      </c>
      <c r="AH474" s="133" t="s">
        <v>13</v>
      </c>
      <c r="AI474" s="133" t="s">
        <v>13</v>
      </c>
      <c r="AJ474" s="133" t="s">
        <v>13</v>
      </c>
      <c r="AK474" s="133" t="s">
        <v>13</v>
      </c>
      <c r="AL474" s="133" t="s">
        <v>13</v>
      </c>
      <c r="AM474" s="133" t="s">
        <v>13</v>
      </c>
      <c r="AN474" s="133" t="s">
        <v>13</v>
      </c>
      <c r="AO474" s="133" t="s">
        <v>13</v>
      </c>
      <c r="AP474" s="133" t="s">
        <v>13</v>
      </c>
      <c r="AQ474" s="133" t="s">
        <v>13</v>
      </c>
      <c r="AR474" s="133" t="s">
        <v>13</v>
      </c>
      <c r="AS474" s="133" t="s">
        <v>13</v>
      </c>
      <c r="AT474" s="326" t="s">
        <v>13</v>
      </c>
      <c r="AU474" s="133" t="s">
        <v>13</v>
      </c>
      <c r="AV474" s="133" t="s">
        <v>13</v>
      </c>
      <c r="AW474" s="133" t="s">
        <v>13</v>
      </c>
      <c r="AX474" s="133" t="s">
        <v>13</v>
      </c>
      <c r="AY474" s="133" t="s">
        <v>13</v>
      </c>
      <c r="AZ474" s="327" t="s">
        <v>13</v>
      </c>
      <c r="BA474" s="327" t="s">
        <v>13</v>
      </c>
      <c r="BB474" s="133" t="s">
        <v>13</v>
      </c>
      <c r="BC474" s="326" t="s">
        <v>13</v>
      </c>
      <c r="BD474" s="326" t="s">
        <v>13</v>
      </c>
      <c r="BE474" s="327" t="s">
        <v>13</v>
      </c>
      <c r="BF474" s="133" t="s">
        <v>13</v>
      </c>
      <c r="BG474" s="133" t="s">
        <v>13</v>
      </c>
      <c r="BH474" s="133" t="s">
        <v>13</v>
      </c>
      <c r="BI474" s="133" t="s">
        <v>13</v>
      </c>
      <c r="BJ474" s="328"/>
      <c r="BK474" s="328"/>
      <c r="BL474" s="133"/>
      <c r="BM474" s="133"/>
      <c r="BN474" s="133"/>
      <c r="BO474" s="133"/>
      <c r="BP474" s="133"/>
      <c r="BQ474" s="328"/>
      <c r="BR474" s="133"/>
      <c r="BS474" s="133"/>
      <c r="BT474" s="133"/>
      <c r="BU474" s="133"/>
      <c r="BV474" s="133"/>
      <c r="BW474" s="133"/>
      <c r="BX474" s="133"/>
    </row>
    <row r="475" spans="1:76" x14ac:dyDescent="0.25">
      <c r="A475" s="302">
        <v>303</v>
      </c>
      <c r="C475" s="324" t="s">
        <v>13</v>
      </c>
      <c r="D475" s="324" t="s">
        <v>13</v>
      </c>
      <c r="E475" s="325" t="s">
        <v>13</v>
      </c>
      <c r="F475" s="133" t="s">
        <v>13</v>
      </c>
      <c r="G475" s="133" t="s">
        <v>13</v>
      </c>
      <c r="H475" s="133" t="s">
        <v>13</v>
      </c>
      <c r="I475" s="133" t="s">
        <v>13</v>
      </c>
      <c r="J475" s="133" t="s">
        <v>13</v>
      </c>
      <c r="K475" s="133" t="s">
        <v>13</v>
      </c>
      <c r="L475" s="133" t="s">
        <v>13</v>
      </c>
      <c r="M475" s="133" t="s">
        <v>13</v>
      </c>
      <c r="N475" s="133" t="s">
        <v>13</v>
      </c>
      <c r="O475" s="133" t="s">
        <v>13</v>
      </c>
      <c r="P475" s="133" t="s">
        <v>13</v>
      </c>
      <c r="Q475" s="133" t="s">
        <v>13</v>
      </c>
      <c r="R475" s="133" t="s">
        <v>13</v>
      </c>
      <c r="S475" s="133" t="s">
        <v>13</v>
      </c>
      <c r="T475" s="133" t="s">
        <v>13</v>
      </c>
      <c r="U475" s="133" t="s">
        <v>13</v>
      </c>
      <c r="V475" s="133" t="s">
        <v>13</v>
      </c>
      <c r="W475" s="133" t="s">
        <v>13</v>
      </c>
      <c r="X475" s="133" t="s">
        <v>13</v>
      </c>
      <c r="Y475" s="133" t="s">
        <v>13</v>
      </c>
      <c r="Z475" s="133" t="s">
        <v>13</v>
      </c>
      <c r="AA475" s="133" t="s">
        <v>13</v>
      </c>
      <c r="AB475" s="133" t="s">
        <v>13</v>
      </c>
      <c r="AC475" s="133" t="s">
        <v>13</v>
      </c>
      <c r="AD475" s="133" t="s">
        <v>13</v>
      </c>
      <c r="AE475" s="133" t="s">
        <v>13</v>
      </c>
      <c r="AF475" s="133" t="s">
        <v>13</v>
      </c>
      <c r="AG475" s="133" t="s">
        <v>13</v>
      </c>
      <c r="AH475" s="133" t="s">
        <v>13</v>
      </c>
      <c r="AI475" s="133" t="s">
        <v>13</v>
      </c>
      <c r="AJ475" s="133" t="s">
        <v>13</v>
      </c>
      <c r="AK475" s="133" t="s">
        <v>13</v>
      </c>
      <c r="AL475" s="133" t="s">
        <v>13</v>
      </c>
      <c r="AM475" s="133" t="s">
        <v>13</v>
      </c>
      <c r="AN475" s="133" t="s">
        <v>13</v>
      </c>
      <c r="AO475" s="133" t="s">
        <v>13</v>
      </c>
      <c r="AP475" s="133" t="s">
        <v>13</v>
      </c>
      <c r="AQ475" s="133" t="s">
        <v>13</v>
      </c>
      <c r="AR475" s="133" t="s">
        <v>13</v>
      </c>
      <c r="AS475" s="133" t="s">
        <v>13</v>
      </c>
      <c r="AT475" s="326" t="s">
        <v>13</v>
      </c>
      <c r="AU475" s="133" t="s">
        <v>13</v>
      </c>
      <c r="AV475" s="133" t="s">
        <v>13</v>
      </c>
      <c r="AW475" s="133" t="s">
        <v>13</v>
      </c>
      <c r="AX475" s="133" t="s">
        <v>13</v>
      </c>
      <c r="AY475" s="133" t="s">
        <v>13</v>
      </c>
      <c r="AZ475" s="327" t="s">
        <v>13</v>
      </c>
      <c r="BA475" s="327" t="s">
        <v>13</v>
      </c>
      <c r="BB475" s="133" t="s">
        <v>13</v>
      </c>
      <c r="BC475" s="326" t="s">
        <v>13</v>
      </c>
      <c r="BD475" s="326" t="s">
        <v>13</v>
      </c>
      <c r="BE475" s="327" t="s">
        <v>13</v>
      </c>
      <c r="BF475" s="133" t="s">
        <v>13</v>
      </c>
      <c r="BG475" s="133" t="s">
        <v>13</v>
      </c>
      <c r="BH475" s="133" t="s">
        <v>13</v>
      </c>
      <c r="BI475" s="133" t="s">
        <v>13</v>
      </c>
      <c r="BJ475" s="328"/>
      <c r="BK475" s="328"/>
      <c r="BL475" s="133"/>
      <c r="BM475" s="133"/>
      <c r="BN475" s="133"/>
      <c r="BO475" s="133"/>
      <c r="BP475" s="133"/>
      <c r="BQ475" s="328"/>
      <c r="BR475" s="133"/>
      <c r="BS475" s="133"/>
      <c r="BT475" s="133"/>
      <c r="BU475" s="133"/>
      <c r="BV475" s="133"/>
      <c r="BW475" s="133"/>
      <c r="BX475" s="133"/>
    </row>
    <row r="476" spans="1:76" x14ac:dyDescent="0.25">
      <c r="A476" s="302">
        <v>303</v>
      </c>
      <c r="C476" s="324" t="s">
        <v>13</v>
      </c>
      <c r="D476" s="324" t="s">
        <v>13</v>
      </c>
      <c r="E476" s="325" t="s">
        <v>13</v>
      </c>
      <c r="F476" s="133" t="s">
        <v>13</v>
      </c>
      <c r="G476" s="133" t="s">
        <v>13</v>
      </c>
      <c r="H476" s="133" t="s">
        <v>13</v>
      </c>
      <c r="I476" s="133" t="s">
        <v>13</v>
      </c>
      <c r="J476" s="133" t="s">
        <v>13</v>
      </c>
      <c r="K476" s="133" t="s">
        <v>13</v>
      </c>
      <c r="L476" s="133" t="s">
        <v>13</v>
      </c>
      <c r="M476" s="133" t="s">
        <v>13</v>
      </c>
      <c r="N476" s="133" t="s">
        <v>13</v>
      </c>
      <c r="O476" s="133" t="s">
        <v>13</v>
      </c>
      <c r="P476" s="133" t="s">
        <v>13</v>
      </c>
      <c r="Q476" s="133" t="s">
        <v>13</v>
      </c>
      <c r="R476" s="133" t="s">
        <v>13</v>
      </c>
      <c r="S476" s="133" t="s">
        <v>13</v>
      </c>
      <c r="T476" s="133" t="s">
        <v>13</v>
      </c>
      <c r="U476" s="133" t="s">
        <v>13</v>
      </c>
      <c r="V476" s="133" t="s">
        <v>13</v>
      </c>
      <c r="W476" s="133" t="s">
        <v>13</v>
      </c>
      <c r="X476" s="133" t="s">
        <v>13</v>
      </c>
      <c r="Y476" s="133" t="s">
        <v>13</v>
      </c>
      <c r="Z476" s="133" t="s">
        <v>13</v>
      </c>
      <c r="AA476" s="133" t="s">
        <v>13</v>
      </c>
      <c r="AB476" s="133" t="s">
        <v>13</v>
      </c>
      <c r="AC476" s="133" t="s">
        <v>13</v>
      </c>
      <c r="AD476" s="133" t="s">
        <v>13</v>
      </c>
      <c r="AE476" s="133" t="s">
        <v>13</v>
      </c>
      <c r="AF476" s="133" t="s">
        <v>13</v>
      </c>
      <c r="AG476" s="133" t="s">
        <v>13</v>
      </c>
      <c r="AH476" s="133" t="s">
        <v>13</v>
      </c>
      <c r="AI476" s="133" t="s">
        <v>13</v>
      </c>
      <c r="AJ476" s="133" t="s">
        <v>13</v>
      </c>
      <c r="AK476" s="133" t="s">
        <v>13</v>
      </c>
      <c r="AL476" s="133" t="s">
        <v>13</v>
      </c>
      <c r="AM476" s="133" t="s">
        <v>13</v>
      </c>
      <c r="AN476" s="133" t="s">
        <v>13</v>
      </c>
      <c r="AO476" s="133" t="s">
        <v>13</v>
      </c>
      <c r="AP476" s="133" t="s">
        <v>13</v>
      </c>
      <c r="AQ476" s="133" t="s">
        <v>13</v>
      </c>
      <c r="AR476" s="133" t="s">
        <v>13</v>
      </c>
      <c r="AS476" s="133" t="s">
        <v>13</v>
      </c>
      <c r="AT476" s="326" t="s">
        <v>13</v>
      </c>
      <c r="AU476" s="133" t="s">
        <v>13</v>
      </c>
      <c r="AV476" s="133" t="s">
        <v>13</v>
      </c>
      <c r="AW476" s="133" t="s">
        <v>13</v>
      </c>
      <c r="AX476" s="133" t="s">
        <v>13</v>
      </c>
      <c r="AY476" s="133" t="s">
        <v>13</v>
      </c>
      <c r="AZ476" s="327" t="s">
        <v>13</v>
      </c>
      <c r="BA476" s="327" t="s">
        <v>13</v>
      </c>
      <c r="BB476" s="133" t="s">
        <v>13</v>
      </c>
      <c r="BC476" s="326" t="s">
        <v>13</v>
      </c>
      <c r="BD476" s="326" t="s">
        <v>13</v>
      </c>
      <c r="BE476" s="327" t="s">
        <v>13</v>
      </c>
      <c r="BF476" s="133" t="s">
        <v>13</v>
      </c>
      <c r="BG476" s="133" t="s">
        <v>13</v>
      </c>
      <c r="BH476" s="133" t="s">
        <v>13</v>
      </c>
      <c r="BI476" s="133" t="s">
        <v>13</v>
      </c>
      <c r="BJ476" s="328"/>
      <c r="BK476" s="328"/>
      <c r="BL476" s="133"/>
      <c r="BM476" s="133"/>
      <c r="BN476" s="133"/>
      <c r="BO476" s="133"/>
      <c r="BP476" s="133"/>
      <c r="BQ476" s="328"/>
      <c r="BR476" s="133"/>
      <c r="BS476" s="133"/>
      <c r="BT476" s="133"/>
      <c r="BU476" s="133"/>
      <c r="BV476" s="133"/>
      <c r="BW476" s="133"/>
      <c r="BX476" s="133"/>
    </row>
    <row r="477" spans="1:76" x14ac:dyDescent="0.25">
      <c r="A477" s="302">
        <v>303</v>
      </c>
      <c r="C477" s="324" t="s">
        <v>13</v>
      </c>
      <c r="D477" s="324" t="s">
        <v>13</v>
      </c>
      <c r="E477" s="325" t="s">
        <v>13</v>
      </c>
      <c r="F477" s="133" t="s">
        <v>13</v>
      </c>
      <c r="G477" s="133" t="s">
        <v>13</v>
      </c>
      <c r="H477" s="133" t="s">
        <v>13</v>
      </c>
      <c r="I477" s="133" t="s">
        <v>13</v>
      </c>
      <c r="J477" s="133" t="s">
        <v>13</v>
      </c>
      <c r="K477" s="133" t="s">
        <v>13</v>
      </c>
      <c r="L477" s="133" t="s">
        <v>13</v>
      </c>
      <c r="M477" s="133" t="s">
        <v>13</v>
      </c>
      <c r="N477" s="133" t="s">
        <v>13</v>
      </c>
      <c r="O477" s="133" t="s">
        <v>13</v>
      </c>
      <c r="P477" s="133" t="s">
        <v>13</v>
      </c>
      <c r="Q477" s="133" t="s">
        <v>13</v>
      </c>
      <c r="R477" s="133" t="s">
        <v>13</v>
      </c>
      <c r="S477" s="133" t="s">
        <v>13</v>
      </c>
      <c r="T477" s="133" t="s">
        <v>13</v>
      </c>
      <c r="U477" s="133" t="s">
        <v>13</v>
      </c>
      <c r="V477" s="133" t="s">
        <v>13</v>
      </c>
      <c r="W477" s="133" t="s">
        <v>13</v>
      </c>
      <c r="X477" s="133" t="s">
        <v>13</v>
      </c>
      <c r="Y477" s="133" t="s">
        <v>13</v>
      </c>
      <c r="Z477" s="133" t="s">
        <v>13</v>
      </c>
      <c r="AA477" s="133" t="s">
        <v>13</v>
      </c>
      <c r="AB477" s="133" t="s">
        <v>13</v>
      </c>
      <c r="AC477" s="133" t="s">
        <v>13</v>
      </c>
      <c r="AD477" s="133" t="s">
        <v>13</v>
      </c>
      <c r="AE477" s="133" t="s">
        <v>13</v>
      </c>
      <c r="AF477" s="133" t="s">
        <v>13</v>
      </c>
      <c r="AG477" s="133" t="s">
        <v>13</v>
      </c>
      <c r="AH477" s="133" t="s">
        <v>13</v>
      </c>
      <c r="AI477" s="133" t="s">
        <v>13</v>
      </c>
      <c r="AJ477" s="133" t="s">
        <v>13</v>
      </c>
      <c r="AK477" s="133" t="s">
        <v>13</v>
      </c>
      <c r="AL477" s="133" t="s">
        <v>13</v>
      </c>
      <c r="AM477" s="133" t="s">
        <v>13</v>
      </c>
      <c r="AN477" s="133" t="s">
        <v>13</v>
      </c>
      <c r="AO477" s="133" t="s">
        <v>13</v>
      </c>
      <c r="AP477" s="133" t="s">
        <v>13</v>
      </c>
      <c r="AQ477" s="133" t="s">
        <v>13</v>
      </c>
      <c r="AR477" s="133" t="s">
        <v>13</v>
      </c>
      <c r="AS477" s="133" t="s">
        <v>13</v>
      </c>
      <c r="AT477" s="326" t="s">
        <v>13</v>
      </c>
      <c r="AU477" s="133" t="s">
        <v>13</v>
      </c>
      <c r="AV477" s="133" t="s">
        <v>13</v>
      </c>
      <c r="AW477" s="133" t="s">
        <v>13</v>
      </c>
      <c r="AX477" s="133" t="s">
        <v>13</v>
      </c>
      <c r="AY477" s="133" t="s">
        <v>13</v>
      </c>
      <c r="AZ477" s="327" t="s">
        <v>13</v>
      </c>
      <c r="BA477" s="327" t="s">
        <v>13</v>
      </c>
      <c r="BB477" s="133" t="s">
        <v>13</v>
      </c>
      <c r="BC477" s="326" t="s">
        <v>13</v>
      </c>
      <c r="BD477" s="326" t="s">
        <v>13</v>
      </c>
      <c r="BE477" s="327" t="s">
        <v>13</v>
      </c>
      <c r="BF477" s="133" t="s">
        <v>13</v>
      </c>
      <c r="BG477" s="133" t="s">
        <v>13</v>
      </c>
      <c r="BH477" s="133" t="s">
        <v>13</v>
      </c>
      <c r="BI477" s="133" t="s">
        <v>13</v>
      </c>
      <c r="BJ477" s="328"/>
      <c r="BK477" s="328"/>
      <c r="BL477" s="133"/>
      <c r="BM477" s="133"/>
      <c r="BN477" s="133"/>
      <c r="BO477" s="133"/>
      <c r="BP477" s="133"/>
      <c r="BQ477" s="328"/>
      <c r="BR477" s="133"/>
      <c r="BS477" s="133"/>
      <c r="BT477" s="133"/>
      <c r="BU477" s="133"/>
      <c r="BV477" s="133"/>
      <c r="BW477" s="133"/>
      <c r="BX477" s="133"/>
    </row>
    <row r="478" spans="1:76" x14ac:dyDescent="0.25">
      <c r="A478" s="302">
        <v>303</v>
      </c>
      <c r="C478" s="324" t="s">
        <v>13</v>
      </c>
      <c r="D478" s="324" t="s">
        <v>13</v>
      </c>
      <c r="E478" s="325" t="s">
        <v>13</v>
      </c>
      <c r="F478" s="133" t="s">
        <v>13</v>
      </c>
      <c r="G478" s="133" t="s">
        <v>13</v>
      </c>
      <c r="H478" s="133" t="s">
        <v>13</v>
      </c>
      <c r="I478" s="133" t="s">
        <v>13</v>
      </c>
      <c r="J478" s="133" t="s">
        <v>13</v>
      </c>
      <c r="K478" s="133" t="s">
        <v>13</v>
      </c>
      <c r="L478" s="133" t="s">
        <v>13</v>
      </c>
      <c r="M478" s="133" t="s">
        <v>13</v>
      </c>
      <c r="N478" s="133" t="s">
        <v>13</v>
      </c>
      <c r="O478" s="133" t="s">
        <v>13</v>
      </c>
      <c r="P478" s="133" t="s">
        <v>13</v>
      </c>
      <c r="Q478" s="133" t="s">
        <v>13</v>
      </c>
      <c r="R478" s="133" t="s">
        <v>13</v>
      </c>
      <c r="S478" s="133" t="s">
        <v>13</v>
      </c>
      <c r="T478" s="133" t="s">
        <v>13</v>
      </c>
      <c r="U478" s="133" t="s">
        <v>13</v>
      </c>
      <c r="V478" s="133" t="s">
        <v>13</v>
      </c>
      <c r="W478" s="133" t="s">
        <v>13</v>
      </c>
      <c r="X478" s="133" t="s">
        <v>13</v>
      </c>
      <c r="Y478" s="133" t="s">
        <v>13</v>
      </c>
      <c r="Z478" s="133" t="s">
        <v>13</v>
      </c>
      <c r="AA478" s="133" t="s">
        <v>13</v>
      </c>
      <c r="AB478" s="133" t="s">
        <v>13</v>
      </c>
      <c r="AC478" s="133" t="s">
        <v>13</v>
      </c>
      <c r="AD478" s="133" t="s">
        <v>13</v>
      </c>
      <c r="AE478" s="133" t="s">
        <v>13</v>
      </c>
      <c r="AF478" s="133" t="s">
        <v>13</v>
      </c>
      <c r="AG478" s="133" t="s">
        <v>13</v>
      </c>
      <c r="AH478" s="133" t="s">
        <v>13</v>
      </c>
      <c r="AI478" s="133" t="s">
        <v>13</v>
      </c>
      <c r="AJ478" s="133" t="s">
        <v>13</v>
      </c>
      <c r="AK478" s="133" t="s">
        <v>13</v>
      </c>
      <c r="AL478" s="133" t="s">
        <v>13</v>
      </c>
      <c r="AM478" s="133" t="s">
        <v>13</v>
      </c>
      <c r="AN478" s="133" t="s">
        <v>13</v>
      </c>
      <c r="AO478" s="133" t="s">
        <v>13</v>
      </c>
      <c r="AP478" s="133" t="s">
        <v>13</v>
      </c>
      <c r="AQ478" s="133" t="s">
        <v>13</v>
      </c>
      <c r="AR478" s="133" t="s">
        <v>13</v>
      </c>
      <c r="AS478" s="133" t="s">
        <v>13</v>
      </c>
      <c r="AT478" s="326" t="s">
        <v>13</v>
      </c>
      <c r="AU478" s="133" t="s">
        <v>13</v>
      </c>
      <c r="AV478" s="133" t="s">
        <v>13</v>
      </c>
      <c r="AW478" s="133" t="s">
        <v>13</v>
      </c>
      <c r="AX478" s="133" t="s">
        <v>13</v>
      </c>
      <c r="AY478" s="133" t="s">
        <v>13</v>
      </c>
      <c r="AZ478" s="327" t="s">
        <v>13</v>
      </c>
      <c r="BA478" s="327" t="s">
        <v>13</v>
      </c>
      <c r="BB478" s="133" t="s">
        <v>13</v>
      </c>
      <c r="BC478" s="326" t="s">
        <v>13</v>
      </c>
      <c r="BD478" s="326" t="s">
        <v>13</v>
      </c>
      <c r="BE478" s="327" t="s">
        <v>13</v>
      </c>
      <c r="BF478" s="133" t="s">
        <v>13</v>
      </c>
      <c r="BG478" s="133" t="s">
        <v>13</v>
      </c>
      <c r="BH478" s="133" t="s">
        <v>13</v>
      </c>
      <c r="BI478" s="133" t="s">
        <v>13</v>
      </c>
      <c r="BJ478" s="328"/>
      <c r="BK478" s="328"/>
      <c r="BL478" s="133"/>
      <c r="BM478" s="133"/>
      <c r="BN478" s="133"/>
      <c r="BO478" s="133"/>
      <c r="BP478" s="133"/>
      <c r="BQ478" s="328"/>
      <c r="BR478" s="133"/>
      <c r="BS478" s="133"/>
      <c r="BT478" s="133"/>
      <c r="BU478" s="133"/>
      <c r="BV478" s="133"/>
      <c r="BW478" s="133"/>
      <c r="BX478" s="133"/>
    </row>
    <row r="479" spans="1:76" x14ac:dyDescent="0.25">
      <c r="A479" s="302">
        <v>303</v>
      </c>
      <c r="C479" s="324" t="s">
        <v>13</v>
      </c>
      <c r="D479" s="324" t="s">
        <v>13</v>
      </c>
      <c r="E479" s="325" t="s">
        <v>13</v>
      </c>
      <c r="F479" s="133" t="s">
        <v>13</v>
      </c>
      <c r="G479" s="133" t="s">
        <v>13</v>
      </c>
      <c r="H479" s="133" t="s">
        <v>13</v>
      </c>
      <c r="I479" s="133" t="s">
        <v>13</v>
      </c>
      <c r="J479" s="133" t="s">
        <v>13</v>
      </c>
      <c r="K479" s="133" t="s">
        <v>13</v>
      </c>
      <c r="L479" s="133" t="s">
        <v>13</v>
      </c>
      <c r="M479" s="133" t="s">
        <v>13</v>
      </c>
      <c r="N479" s="133" t="s">
        <v>13</v>
      </c>
      <c r="O479" s="133" t="s">
        <v>13</v>
      </c>
      <c r="P479" s="133" t="s">
        <v>13</v>
      </c>
      <c r="Q479" s="133" t="s">
        <v>13</v>
      </c>
      <c r="R479" s="133" t="s">
        <v>13</v>
      </c>
      <c r="S479" s="133" t="s">
        <v>13</v>
      </c>
      <c r="T479" s="133" t="s">
        <v>13</v>
      </c>
      <c r="U479" s="133" t="s">
        <v>13</v>
      </c>
      <c r="V479" s="133" t="s">
        <v>13</v>
      </c>
      <c r="W479" s="133" t="s">
        <v>13</v>
      </c>
      <c r="X479" s="133" t="s">
        <v>13</v>
      </c>
      <c r="Y479" s="133" t="s">
        <v>13</v>
      </c>
      <c r="Z479" s="133" t="s">
        <v>13</v>
      </c>
      <c r="AA479" s="133" t="s">
        <v>13</v>
      </c>
      <c r="AB479" s="133" t="s">
        <v>13</v>
      </c>
      <c r="AC479" s="133" t="s">
        <v>13</v>
      </c>
      <c r="AD479" s="133" t="s">
        <v>13</v>
      </c>
      <c r="AE479" s="133" t="s">
        <v>13</v>
      </c>
      <c r="AF479" s="133" t="s">
        <v>13</v>
      </c>
      <c r="AG479" s="133" t="s">
        <v>13</v>
      </c>
      <c r="AH479" s="133" t="s">
        <v>13</v>
      </c>
      <c r="AI479" s="133" t="s">
        <v>13</v>
      </c>
      <c r="AJ479" s="133" t="s">
        <v>13</v>
      </c>
      <c r="AK479" s="133" t="s">
        <v>13</v>
      </c>
      <c r="AL479" s="133" t="s">
        <v>13</v>
      </c>
      <c r="AM479" s="133" t="s">
        <v>13</v>
      </c>
      <c r="AN479" s="133" t="s">
        <v>13</v>
      </c>
      <c r="AO479" s="133" t="s">
        <v>13</v>
      </c>
      <c r="AP479" s="133" t="s">
        <v>13</v>
      </c>
      <c r="AQ479" s="133" t="s">
        <v>13</v>
      </c>
      <c r="AR479" s="133" t="s">
        <v>13</v>
      </c>
      <c r="AS479" s="133" t="s">
        <v>13</v>
      </c>
      <c r="AT479" s="326" t="s">
        <v>13</v>
      </c>
      <c r="AU479" s="133" t="s">
        <v>13</v>
      </c>
      <c r="AV479" s="133" t="s">
        <v>13</v>
      </c>
      <c r="AW479" s="133" t="s">
        <v>13</v>
      </c>
      <c r="AX479" s="133" t="s">
        <v>13</v>
      </c>
      <c r="AY479" s="133" t="s">
        <v>13</v>
      </c>
      <c r="AZ479" s="327" t="s">
        <v>13</v>
      </c>
      <c r="BA479" s="327" t="s">
        <v>13</v>
      </c>
      <c r="BB479" s="133" t="s">
        <v>13</v>
      </c>
      <c r="BC479" s="326" t="s">
        <v>13</v>
      </c>
      <c r="BD479" s="326" t="s">
        <v>13</v>
      </c>
      <c r="BE479" s="327" t="s">
        <v>13</v>
      </c>
      <c r="BF479" s="133" t="s">
        <v>13</v>
      </c>
      <c r="BG479" s="133" t="s">
        <v>13</v>
      </c>
      <c r="BH479" s="133" t="s">
        <v>13</v>
      </c>
      <c r="BI479" s="133" t="s">
        <v>13</v>
      </c>
      <c r="BJ479" s="328"/>
      <c r="BK479" s="328"/>
      <c r="BL479" s="133"/>
      <c r="BM479" s="133"/>
      <c r="BN479" s="133"/>
      <c r="BO479" s="133"/>
      <c r="BP479" s="133"/>
      <c r="BQ479" s="328"/>
      <c r="BR479" s="133"/>
      <c r="BS479" s="133"/>
      <c r="BT479" s="133"/>
      <c r="BU479" s="133"/>
      <c r="BV479" s="133"/>
      <c r="BW479" s="133"/>
      <c r="BX479" s="133"/>
    </row>
    <row r="480" spans="1:76" x14ac:dyDescent="0.25">
      <c r="A480" s="302">
        <v>303</v>
      </c>
      <c r="C480" s="324" t="s">
        <v>13</v>
      </c>
      <c r="D480" s="324" t="s">
        <v>13</v>
      </c>
      <c r="E480" s="325" t="s">
        <v>13</v>
      </c>
      <c r="F480" s="133" t="s">
        <v>13</v>
      </c>
      <c r="G480" s="133" t="s">
        <v>13</v>
      </c>
      <c r="H480" s="133" t="s">
        <v>13</v>
      </c>
      <c r="I480" s="133" t="s">
        <v>13</v>
      </c>
      <c r="J480" s="133" t="s">
        <v>13</v>
      </c>
      <c r="K480" s="133" t="s">
        <v>13</v>
      </c>
      <c r="L480" s="133" t="s">
        <v>13</v>
      </c>
      <c r="M480" s="133" t="s">
        <v>13</v>
      </c>
      <c r="N480" s="133" t="s">
        <v>13</v>
      </c>
      <c r="O480" s="133" t="s">
        <v>13</v>
      </c>
      <c r="P480" s="133" t="s">
        <v>13</v>
      </c>
      <c r="Q480" s="133" t="s">
        <v>13</v>
      </c>
      <c r="R480" s="133" t="s">
        <v>13</v>
      </c>
      <c r="S480" s="133" t="s">
        <v>13</v>
      </c>
      <c r="T480" s="133" t="s">
        <v>13</v>
      </c>
      <c r="U480" s="133" t="s">
        <v>13</v>
      </c>
      <c r="V480" s="133" t="s">
        <v>13</v>
      </c>
      <c r="W480" s="133" t="s">
        <v>13</v>
      </c>
      <c r="X480" s="133" t="s">
        <v>13</v>
      </c>
      <c r="Y480" s="133" t="s">
        <v>13</v>
      </c>
      <c r="Z480" s="133" t="s">
        <v>13</v>
      </c>
      <c r="AA480" s="133" t="s">
        <v>13</v>
      </c>
      <c r="AB480" s="133" t="s">
        <v>13</v>
      </c>
      <c r="AC480" s="133" t="s">
        <v>13</v>
      </c>
      <c r="AD480" s="133" t="s">
        <v>13</v>
      </c>
      <c r="AE480" s="133" t="s">
        <v>13</v>
      </c>
      <c r="AF480" s="133" t="s">
        <v>13</v>
      </c>
      <c r="AG480" s="133" t="s">
        <v>13</v>
      </c>
      <c r="AH480" s="133" t="s">
        <v>13</v>
      </c>
      <c r="AI480" s="133" t="s">
        <v>13</v>
      </c>
      <c r="AJ480" s="133" t="s">
        <v>13</v>
      </c>
      <c r="AK480" s="133" t="s">
        <v>13</v>
      </c>
      <c r="AL480" s="133" t="s">
        <v>13</v>
      </c>
      <c r="AM480" s="133" t="s">
        <v>13</v>
      </c>
      <c r="AN480" s="133" t="s">
        <v>13</v>
      </c>
      <c r="AO480" s="133" t="s">
        <v>13</v>
      </c>
      <c r="AP480" s="133" t="s">
        <v>13</v>
      </c>
      <c r="AQ480" s="133" t="s">
        <v>13</v>
      </c>
      <c r="AR480" s="133" t="s">
        <v>13</v>
      </c>
      <c r="AS480" s="133" t="s">
        <v>13</v>
      </c>
      <c r="AT480" s="326" t="s">
        <v>13</v>
      </c>
      <c r="AU480" s="133" t="s">
        <v>13</v>
      </c>
      <c r="AV480" s="133" t="s">
        <v>13</v>
      </c>
      <c r="AW480" s="133" t="s">
        <v>13</v>
      </c>
      <c r="AX480" s="133" t="s">
        <v>13</v>
      </c>
      <c r="AY480" s="133" t="s">
        <v>13</v>
      </c>
      <c r="AZ480" s="327" t="s">
        <v>13</v>
      </c>
      <c r="BA480" s="327" t="s">
        <v>13</v>
      </c>
      <c r="BB480" s="133" t="s">
        <v>13</v>
      </c>
      <c r="BC480" s="326" t="s">
        <v>13</v>
      </c>
      <c r="BD480" s="326" t="s">
        <v>13</v>
      </c>
      <c r="BE480" s="327" t="s">
        <v>13</v>
      </c>
      <c r="BF480" s="133" t="s">
        <v>13</v>
      </c>
      <c r="BG480" s="133" t="s">
        <v>13</v>
      </c>
      <c r="BH480" s="133" t="s">
        <v>13</v>
      </c>
      <c r="BI480" s="133" t="s">
        <v>13</v>
      </c>
      <c r="BJ480" s="328"/>
      <c r="BK480" s="328"/>
      <c r="BL480" s="133"/>
      <c r="BM480" s="133"/>
      <c r="BN480" s="133"/>
      <c r="BO480" s="133"/>
      <c r="BP480" s="133"/>
      <c r="BQ480" s="328"/>
      <c r="BR480" s="133"/>
      <c r="BS480" s="133"/>
      <c r="BT480" s="133"/>
      <c r="BU480" s="133"/>
      <c r="BV480" s="133"/>
      <c r="BW480" s="133"/>
      <c r="BX480" s="133"/>
    </row>
    <row r="481" spans="1:76" x14ac:dyDescent="0.25">
      <c r="A481" s="302">
        <v>303</v>
      </c>
      <c r="C481" s="324" t="s">
        <v>13</v>
      </c>
      <c r="D481" s="324" t="s">
        <v>13</v>
      </c>
      <c r="E481" s="325" t="s">
        <v>13</v>
      </c>
      <c r="F481" s="133" t="s">
        <v>13</v>
      </c>
      <c r="G481" s="133" t="s">
        <v>13</v>
      </c>
      <c r="H481" s="133" t="s">
        <v>13</v>
      </c>
      <c r="I481" s="133" t="s">
        <v>13</v>
      </c>
      <c r="J481" s="133" t="s">
        <v>13</v>
      </c>
      <c r="K481" s="133" t="s">
        <v>13</v>
      </c>
      <c r="L481" s="133" t="s">
        <v>13</v>
      </c>
      <c r="M481" s="133" t="s">
        <v>13</v>
      </c>
      <c r="N481" s="133" t="s">
        <v>13</v>
      </c>
      <c r="O481" s="133" t="s">
        <v>13</v>
      </c>
      <c r="P481" s="133" t="s">
        <v>13</v>
      </c>
      <c r="Q481" s="133" t="s">
        <v>13</v>
      </c>
      <c r="R481" s="133" t="s">
        <v>13</v>
      </c>
      <c r="S481" s="133" t="s">
        <v>13</v>
      </c>
      <c r="T481" s="133" t="s">
        <v>13</v>
      </c>
      <c r="U481" s="133" t="s">
        <v>13</v>
      </c>
      <c r="V481" s="133" t="s">
        <v>13</v>
      </c>
      <c r="W481" s="133" t="s">
        <v>13</v>
      </c>
      <c r="X481" s="133" t="s">
        <v>13</v>
      </c>
      <c r="Y481" s="133" t="s">
        <v>13</v>
      </c>
      <c r="Z481" s="133" t="s">
        <v>13</v>
      </c>
      <c r="AA481" s="133" t="s">
        <v>13</v>
      </c>
      <c r="AB481" s="133" t="s">
        <v>13</v>
      </c>
      <c r="AC481" s="133" t="s">
        <v>13</v>
      </c>
      <c r="AD481" s="133" t="s">
        <v>13</v>
      </c>
      <c r="AE481" s="133" t="s">
        <v>13</v>
      </c>
      <c r="AF481" s="133" t="s">
        <v>13</v>
      </c>
      <c r="AG481" s="133" t="s">
        <v>13</v>
      </c>
      <c r="AH481" s="133" t="s">
        <v>13</v>
      </c>
      <c r="AI481" s="133" t="s">
        <v>13</v>
      </c>
      <c r="AJ481" s="133" t="s">
        <v>13</v>
      </c>
      <c r="AK481" s="133" t="s">
        <v>13</v>
      </c>
      <c r="AL481" s="133" t="s">
        <v>13</v>
      </c>
      <c r="AM481" s="133" t="s">
        <v>13</v>
      </c>
      <c r="AN481" s="133" t="s">
        <v>13</v>
      </c>
      <c r="AO481" s="133" t="s">
        <v>13</v>
      </c>
      <c r="AP481" s="133" t="s">
        <v>13</v>
      </c>
      <c r="AQ481" s="133" t="s">
        <v>13</v>
      </c>
      <c r="AR481" s="133" t="s">
        <v>13</v>
      </c>
      <c r="AS481" s="133" t="s">
        <v>13</v>
      </c>
      <c r="AT481" s="326" t="s">
        <v>13</v>
      </c>
      <c r="AU481" s="133" t="s">
        <v>13</v>
      </c>
      <c r="AV481" s="133" t="s">
        <v>13</v>
      </c>
      <c r="AW481" s="133" t="s">
        <v>13</v>
      </c>
      <c r="AX481" s="133" t="s">
        <v>13</v>
      </c>
      <c r="AY481" s="133" t="s">
        <v>13</v>
      </c>
      <c r="AZ481" s="327" t="s">
        <v>13</v>
      </c>
      <c r="BA481" s="327" t="s">
        <v>13</v>
      </c>
      <c r="BB481" s="133" t="s">
        <v>13</v>
      </c>
      <c r="BC481" s="326" t="s">
        <v>13</v>
      </c>
      <c r="BD481" s="326" t="s">
        <v>13</v>
      </c>
      <c r="BE481" s="327" t="s">
        <v>13</v>
      </c>
      <c r="BF481" s="133" t="s">
        <v>13</v>
      </c>
      <c r="BG481" s="133" t="s">
        <v>13</v>
      </c>
      <c r="BH481" s="133" t="s">
        <v>13</v>
      </c>
      <c r="BI481" s="133" t="s">
        <v>13</v>
      </c>
      <c r="BJ481" s="328"/>
      <c r="BK481" s="328"/>
      <c r="BL481" s="133"/>
      <c r="BM481" s="133"/>
      <c r="BN481" s="133"/>
      <c r="BO481" s="133"/>
      <c r="BP481" s="133"/>
      <c r="BQ481" s="328"/>
      <c r="BR481" s="133"/>
      <c r="BS481" s="133"/>
      <c r="BT481" s="133"/>
      <c r="BU481" s="133"/>
      <c r="BV481" s="133"/>
      <c r="BW481" s="133"/>
      <c r="BX481" s="133"/>
    </row>
    <row r="482" spans="1:76" x14ac:dyDescent="0.25">
      <c r="A482" s="302">
        <v>303</v>
      </c>
      <c r="C482" s="324" t="s">
        <v>13</v>
      </c>
      <c r="D482" s="324" t="s">
        <v>13</v>
      </c>
      <c r="E482" s="325" t="s">
        <v>13</v>
      </c>
      <c r="F482" s="133" t="s">
        <v>13</v>
      </c>
      <c r="G482" s="133" t="s">
        <v>13</v>
      </c>
      <c r="H482" s="133" t="s">
        <v>13</v>
      </c>
      <c r="I482" s="133" t="s">
        <v>13</v>
      </c>
      <c r="J482" s="133" t="s">
        <v>13</v>
      </c>
      <c r="K482" s="133" t="s">
        <v>13</v>
      </c>
      <c r="L482" s="133" t="s">
        <v>13</v>
      </c>
      <c r="M482" s="133" t="s">
        <v>13</v>
      </c>
      <c r="N482" s="133" t="s">
        <v>13</v>
      </c>
      <c r="O482" s="133" t="s">
        <v>13</v>
      </c>
      <c r="P482" s="133" t="s">
        <v>13</v>
      </c>
      <c r="Q482" s="133" t="s">
        <v>13</v>
      </c>
      <c r="R482" s="133" t="s">
        <v>13</v>
      </c>
      <c r="S482" s="133" t="s">
        <v>13</v>
      </c>
      <c r="T482" s="133" t="s">
        <v>13</v>
      </c>
      <c r="U482" s="133" t="s">
        <v>13</v>
      </c>
      <c r="V482" s="133" t="s">
        <v>13</v>
      </c>
      <c r="W482" s="133" t="s">
        <v>13</v>
      </c>
      <c r="X482" s="133" t="s">
        <v>13</v>
      </c>
      <c r="Y482" s="133" t="s">
        <v>13</v>
      </c>
      <c r="Z482" s="133" t="s">
        <v>13</v>
      </c>
      <c r="AA482" s="133" t="s">
        <v>13</v>
      </c>
      <c r="AB482" s="133" t="s">
        <v>13</v>
      </c>
      <c r="AC482" s="133" t="s">
        <v>13</v>
      </c>
      <c r="AD482" s="133" t="s">
        <v>13</v>
      </c>
      <c r="AE482" s="133" t="s">
        <v>13</v>
      </c>
      <c r="AF482" s="133" t="s">
        <v>13</v>
      </c>
      <c r="AG482" s="133" t="s">
        <v>13</v>
      </c>
      <c r="AH482" s="133" t="s">
        <v>13</v>
      </c>
      <c r="AI482" s="133" t="s">
        <v>13</v>
      </c>
      <c r="AJ482" s="133" t="s">
        <v>13</v>
      </c>
      <c r="AK482" s="133" t="s">
        <v>13</v>
      </c>
      <c r="AL482" s="133" t="s">
        <v>13</v>
      </c>
      <c r="AM482" s="133" t="s">
        <v>13</v>
      </c>
      <c r="AN482" s="133" t="s">
        <v>13</v>
      </c>
      <c r="AO482" s="133" t="s">
        <v>13</v>
      </c>
      <c r="AP482" s="133" t="s">
        <v>13</v>
      </c>
      <c r="AQ482" s="133" t="s">
        <v>13</v>
      </c>
      <c r="AR482" s="133" t="s">
        <v>13</v>
      </c>
      <c r="AS482" s="133" t="s">
        <v>13</v>
      </c>
      <c r="AT482" s="326" t="s">
        <v>13</v>
      </c>
      <c r="AU482" s="133" t="s">
        <v>13</v>
      </c>
      <c r="AV482" s="133" t="s">
        <v>13</v>
      </c>
      <c r="AW482" s="133" t="s">
        <v>13</v>
      </c>
      <c r="AX482" s="133" t="s">
        <v>13</v>
      </c>
      <c r="AY482" s="133" t="s">
        <v>13</v>
      </c>
      <c r="AZ482" s="327" t="s">
        <v>13</v>
      </c>
      <c r="BA482" s="327" t="s">
        <v>13</v>
      </c>
      <c r="BB482" s="133" t="s">
        <v>13</v>
      </c>
      <c r="BC482" s="326" t="s">
        <v>13</v>
      </c>
      <c r="BD482" s="326" t="s">
        <v>13</v>
      </c>
      <c r="BE482" s="327" t="s">
        <v>13</v>
      </c>
      <c r="BF482" s="133" t="s">
        <v>13</v>
      </c>
      <c r="BG482" s="133" t="s">
        <v>13</v>
      </c>
      <c r="BH482" s="133" t="s">
        <v>13</v>
      </c>
      <c r="BI482" s="133" t="s">
        <v>13</v>
      </c>
      <c r="BJ482" s="328"/>
      <c r="BK482" s="328"/>
      <c r="BL482" s="133"/>
      <c r="BM482" s="133"/>
      <c r="BN482" s="133"/>
      <c r="BO482" s="133"/>
      <c r="BP482" s="133"/>
      <c r="BQ482" s="328"/>
      <c r="BR482" s="133"/>
      <c r="BS482" s="133"/>
      <c r="BT482" s="133"/>
      <c r="BU482" s="133"/>
      <c r="BV482" s="133"/>
      <c r="BW482" s="133"/>
      <c r="BX482" s="133"/>
    </row>
    <row r="483" spans="1:76" x14ac:dyDescent="0.25">
      <c r="A483" s="302">
        <v>303</v>
      </c>
      <c r="C483" s="324" t="s">
        <v>13</v>
      </c>
      <c r="D483" s="324" t="s">
        <v>13</v>
      </c>
      <c r="E483" s="325" t="s">
        <v>13</v>
      </c>
      <c r="F483" s="133" t="s">
        <v>13</v>
      </c>
      <c r="G483" s="133" t="s">
        <v>13</v>
      </c>
      <c r="H483" s="133" t="s">
        <v>13</v>
      </c>
      <c r="I483" s="133" t="s">
        <v>13</v>
      </c>
      <c r="J483" s="133" t="s">
        <v>13</v>
      </c>
      <c r="K483" s="133" t="s">
        <v>13</v>
      </c>
      <c r="L483" s="133" t="s">
        <v>13</v>
      </c>
      <c r="M483" s="133" t="s">
        <v>13</v>
      </c>
      <c r="N483" s="133" t="s">
        <v>13</v>
      </c>
      <c r="O483" s="133" t="s">
        <v>13</v>
      </c>
      <c r="P483" s="133" t="s">
        <v>13</v>
      </c>
      <c r="Q483" s="133" t="s">
        <v>13</v>
      </c>
      <c r="R483" s="133" t="s">
        <v>13</v>
      </c>
      <c r="S483" s="133" t="s">
        <v>13</v>
      </c>
      <c r="T483" s="133" t="s">
        <v>13</v>
      </c>
      <c r="U483" s="133" t="s">
        <v>13</v>
      </c>
      <c r="V483" s="133" t="s">
        <v>13</v>
      </c>
      <c r="W483" s="133" t="s">
        <v>13</v>
      </c>
      <c r="X483" s="133" t="s">
        <v>13</v>
      </c>
      <c r="Y483" s="133" t="s">
        <v>13</v>
      </c>
      <c r="Z483" s="133" t="s">
        <v>13</v>
      </c>
      <c r="AA483" s="133" t="s">
        <v>13</v>
      </c>
      <c r="AB483" s="133" t="s">
        <v>13</v>
      </c>
      <c r="AC483" s="133" t="s">
        <v>13</v>
      </c>
      <c r="AD483" s="133" t="s">
        <v>13</v>
      </c>
      <c r="AE483" s="133" t="s">
        <v>13</v>
      </c>
      <c r="AF483" s="133" t="s">
        <v>13</v>
      </c>
      <c r="AG483" s="133" t="s">
        <v>13</v>
      </c>
      <c r="AH483" s="133" t="s">
        <v>13</v>
      </c>
      <c r="AI483" s="133" t="s">
        <v>13</v>
      </c>
      <c r="AJ483" s="133" t="s">
        <v>13</v>
      </c>
      <c r="AK483" s="133" t="s">
        <v>13</v>
      </c>
      <c r="AL483" s="133" t="s">
        <v>13</v>
      </c>
      <c r="AM483" s="133" t="s">
        <v>13</v>
      </c>
      <c r="AN483" s="133" t="s">
        <v>13</v>
      </c>
      <c r="AO483" s="133" t="s">
        <v>13</v>
      </c>
      <c r="AP483" s="133" t="s">
        <v>13</v>
      </c>
      <c r="AQ483" s="133" t="s">
        <v>13</v>
      </c>
      <c r="AR483" s="133" t="s">
        <v>13</v>
      </c>
      <c r="AS483" s="133" t="s">
        <v>13</v>
      </c>
      <c r="AT483" s="326" t="s">
        <v>13</v>
      </c>
      <c r="AU483" s="133" t="s">
        <v>13</v>
      </c>
      <c r="AV483" s="133" t="s">
        <v>13</v>
      </c>
      <c r="AW483" s="133" t="s">
        <v>13</v>
      </c>
      <c r="AX483" s="133" t="s">
        <v>13</v>
      </c>
      <c r="AY483" s="133" t="s">
        <v>13</v>
      </c>
      <c r="AZ483" s="327" t="s">
        <v>13</v>
      </c>
      <c r="BA483" s="327" t="s">
        <v>13</v>
      </c>
      <c r="BB483" s="133" t="s">
        <v>13</v>
      </c>
      <c r="BC483" s="326" t="s">
        <v>13</v>
      </c>
      <c r="BD483" s="326" t="s">
        <v>13</v>
      </c>
      <c r="BE483" s="327" t="s">
        <v>13</v>
      </c>
      <c r="BF483" s="133" t="s">
        <v>13</v>
      </c>
      <c r="BG483" s="133" t="s">
        <v>13</v>
      </c>
      <c r="BH483" s="133" t="s">
        <v>13</v>
      </c>
      <c r="BI483" s="133" t="s">
        <v>13</v>
      </c>
      <c r="BJ483" s="328"/>
      <c r="BK483" s="328"/>
      <c r="BL483" s="133"/>
      <c r="BM483" s="133"/>
      <c r="BN483" s="133"/>
      <c r="BO483" s="133"/>
      <c r="BP483" s="133"/>
      <c r="BQ483" s="328"/>
      <c r="BR483" s="133"/>
      <c r="BS483" s="133"/>
      <c r="BT483" s="133"/>
      <c r="BU483" s="133"/>
      <c r="BV483" s="133"/>
      <c r="BW483" s="133"/>
      <c r="BX483" s="133"/>
    </row>
    <row r="484" spans="1:76" x14ac:dyDescent="0.25">
      <c r="A484" s="302">
        <v>303</v>
      </c>
      <c r="C484" s="324" t="s">
        <v>13</v>
      </c>
      <c r="D484" s="324" t="s">
        <v>13</v>
      </c>
      <c r="E484" s="325" t="s">
        <v>13</v>
      </c>
      <c r="F484" s="133" t="s">
        <v>13</v>
      </c>
      <c r="G484" s="133" t="s">
        <v>13</v>
      </c>
      <c r="H484" s="133" t="s">
        <v>13</v>
      </c>
      <c r="I484" s="133" t="s">
        <v>13</v>
      </c>
      <c r="J484" s="133" t="s">
        <v>13</v>
      </c>
      <c r="K484" s="133" t="s">
        <v>13</v>
      </c>
      <c r="L484" s="133" t="s">
        <v>13</v>
      </c>
      <c r="M484" s="133" t="s">
        <v>13</v>
      </c>
      <c r="N484" s="133" t="s">
        <v>13</v>
      </c>
      <c r="O484" s="133" t="s">
        <v>13</v>
      </c>
      <c r="P484" s="133" t="s">
        <v>13</v>
      </c>
      <c r="Q484" s="133" t="s">
        <v>13</v>
      </c>
      <c r="R484" s="133" t="s">
        <v>13</v>
      </c>
      <c r="S484" s="133" t="s">
        <v>13</v>
      </c>
      <c r="T484" s="133" t="s">
        <v>13</v>
      </c>
      <c r="U484" s="133" t="s">
        <v>13</v>
      </c>
      <c r="V484" s="133" t="s">
        <v>13</v>
      </c>
      <c r="W484" s="133" t="s">
        <v>13</v>
      </c>
      <c r="X484" s="133" t="s">
        <v>13</v>
      </c>
      <c r="Y484" s="133" t="s">
        <v>13</v>
      </c>
      <c r="Z484" s="133" t="s">
        <v>13</v>
      </c>
      <c r="AA484" s="133" t="s">
        <v>13</v>
      </c>
      <c r="AB484" s="133" t="s">
        <v>13</v>
      </c>
      <c r="AC484" s="133" t="s">
        <v>13</v>
      </c>
      <c r="AD484" s="133" t="s">
        <v>13</v>
      </c>
      <c r="AE484" s="133" t="s">
        <v>13</v>
      </c>
      <c r="AF484" s="133" t="s">
        <v>13</v>
      </c>
      <c r="AG484" s="133" t="s">
        <v>13</v>
      </c>
      <c r="AH484" s="133" t="s">
        <v>13</v>
      </c>
      <c r="AI484" s="133" t="s">
        <v>13</v>
      </c>
      <c r="AJ484" s="133" t="s">
        <v>13</v>
      </c>
      <c r="AK484" s="133" t="s">
        <v>13</v>
      </c>
      <c r="AL484" s="133" t="s">
        <v>13</v>
      </c>
      <c r="AM484" s="133" t="s">
        <v>13</v>
      </c>
      <c r="AN484" s="133" t="s">
        <v>13</v>
      </c>
      <c r="AO484" s="133" t="s">
        <v>13</v>
      </c>
      <c r="AP484" s="133" t="s">
        <v>13</v>
      </c>
      <c r="AQ484" s="133" t="s">
        <v>13</v>
      </c>
      <c r="AR484" s="133" t="s">
        <v>13</v>
      </c>
      <c r="AS484" s="133" t="s">
        <v>13</v>
      </c>
      <c r="AT484" s="326" t="s">
        <v>13</v>
      </c>
      <c r="AU484" s="133" t="s">
        <v>13</v>
      </c>
      <c r="AV484" s="133" t="s">
        <v>13</v>
      </c>
      <c r="AW484" s="133" t="s">
        <v>13</v>
      </c>
      <c r="AX484" s="133" t="s">
        <v>13</v>
      </c>
      <c r="AY484" s="133" t="s">
        <v>13</v>
      </c>
      <c r="AZ484" s="327" t="s">
        <v>13</v>
      </c>
      <c r="BA484" s="327" t="s">
        <v>13</v>
      </c>
      <c r="BB484" s="133" t="s">
        <v>13</v>
      </c>
      <c r="BC484" s="326" t="s">
        <v>13</v>
      </c>
      <c r="BD484" s="326" t="s">
        <v>13</v>
      </c>
      <c r="BE484" s="327" t="s">
        <v>13</v>
      </c>
      <c r="BF484" s="133" t="s">
        <v>13</v>
      </c>
      <c r="BG484" s="133" t="s">
        <v>13</v>
      </c>
      <c r="BH484" s="133" t="s">
        <v>13</v>
      </c>
      <c r="BI484" s="133" t="s">
        <v>13</v>
      </c>
      <c r="BJ484" s="328"/>
      <c r="BK484" s="328"/>
      <c r="BL484" s="133"/>
      <c r="BM484" s="133"/>
      <c r="BN484" s="133"/>
      <c r="BO484" s="133"/>
      <c r="BP484" s="133"/>
      <c r="BQ484" s="328"/>
      <c r="BR484" s="133"/>
      <c r="BS484" s="133"/>
      <c r="BT484" s="133"/>
      <c r="BU484" s="133"/>
      <c r="BV484" s="133"/>
      <c r="BW484" s="133"/>
      <c r="BX484" s="133"/>
    </row>
    <row r="485" spans="1:76" x14ac:dyDescent="0.25">
      <c r="A485" s="302">
        <v>303</v>
      </c>
      <c r="C485" s="324" t="s">
        <v>13</v>
      </c>
      <c r="D485" s="324" t="s">
        <v>13</v>
      </c>
      <c r="E485" s="325" t="s">
        <v>13</v>
      </c>
      <c r="F485" s="133" t="s">
        <v>13</v>
      </c>
      <c r="G485" s="133" t="s">
        <v>13</v>
      </c>
      <c r="H485" s="133" t="s">
        <v>13</v>
      </c>
      <c r="I485" s="133" t="s">
        <v>13</v>
      </c>
      <c r="J485" s="133" t="s">
        <v>13</v>
      </c>
      <c r="K485" s="133" t="s">
        <v>13</v>
      </c>
      <c r="L485" s="133" t="s">
        <v>13</v>
      </c>
      <c r="M485" s="133" t="s">
        <v>13</v>
      </c>
      <c r="N485" s="133" t="s">
        <v>13</v>
      </c>
      <c r="O485" s="133" t="s">
        <v>13</v>
      </c>
      <c r="P485" s="133" t="s">
        <v>13</v>
      </c>
      <c r="Q485" s="133" t="s">
        <v>13</v>
      </c>
      <c r="R485" s="133" t="s">
        <v>13</v>
      </c>
      <c r="S485" s="133" t="s">
        <v>13</v>
      </c>
      <c r="T485" s="133" t="s">
        <v>13</v>
      </c>
      <c r="U485" s="133" t="s">
        <v>13</v>
      </c>
      <c r="V485" s="133" t="s">
        <v>13</v>
      </c>
      <c r="W485" s="133" t="s">
        <v>13</v>
      </c>
      <c r="X485" s="133" t="s">
        <v>13</v>
      </c>
      <c r="Y485" s="133" t="s">
        <v>13</v>
      </c>
      <c r="Z485" s="133" t="s">
        <v>13</v>
      </c>
      <c r="AA485" s="133" t="s">
        <v>13</v>
      </c>
      <c r="AB485" s="133" t="s">
        <v>13</v>
      </c>
      <c r="AC485" s="133" t="s">
        <v>13</v>
      </c>
      <c r="AD485" s="133" t="s">
        <v>13</v>
      </c>
      <c r="AE485" s="133" t="s">
        <v>13</v>
      </c>
      <c r="AF485" s="133" t="s">
        <v>13</v>
      </c>
      <c r="AG485" s="133" t="s">
        <v>13</v>
      </c>
      <c r="AH485" s="133" t="s">
        <v>13</v>
      </c>
      <c r="AI485" s="133" t="s">
        <v>13</v>
      </c>
      <c r="AJ485" s="133" t="s">
        <v>13</v>
      </c>
      <c r="AK485" s="133" t="s">
        <v>13</v>
      </c>
      <c r="AL485" s="133" t="s">
        <v>13</v>
      </c>
      <c r="AM485" s="133" t="s">
        <v>13</v>
      </c>
      <c r="AN485" s="133" t="s">
        <v>13</v>
      </c>
      <c r="AO485" s="133" t="s">
        <v>13</v>
      </c>
      <c r="AP485" s="133" t="s">
        <v>13</v>
      </c>
      <c r="AQ485" s="133" t="s">
        <v>13</v>
      </c>
      <c r="AR485" s="133" t="s">
        <v>13</v>
      </c>
      <c r="AS485" s="133" t="s">
        <v>13</v>
      </c>
      <c r="AT485" s="326" t="s">
        <v>13</v>
      </c>
      <c r="AU485" s="133" t="s">
        <v>13</v>
      </c>
      <c r="AV485" s="133" t="s">
        <v>13</v>
      </c>
      <c r="AW485" s="133" t="s">
        <v>13</v>
      </c>
      <c r="AX485" s="133" t="s">
        <v>13</v>
      </c>
      <c r="AY485" s="133" t="s">
        <v>13</v>
      </c>
      <c r="AZ485" s="327" t="s">
        <v>13</v>
      </c>
      <c r="BA485" s="327" t="s">
        <v>13</v>
      </c>
      <c r="BB485" s="133" t="s">
        <v>13</v>
      </c>
      <c r="BC485" s="326" t="s">
        <v>13</v>
      </c>
      <c r="BD485" s="326" t="s">
        <v>13</v>
      </c>
      <c r="BE485" s="327" t="s">
        <v>13</v>
      </c>
      <c r="BF485" s="133" t="s">
        <v>13</v>
      </c>
      <c r="BG485" s="133" t="s">
        <v>13</v>
      </c>
      <c r="BH485" s="133" t="s">
        <v>13</v>
      </c>
      <c r="BI485" s="133" t="s">
        <v>13</v>
      </c>
      <c r="BJ485" s="328"/>
      <c r="BK485" s="328"/>
      <c r="BL485" s="133"/>
      <c r="BM485" s="133"/>
      <c r="BN485" s="133"/>
      <c r="BO485" s="133"/>
      <c r="BP485" s="133"/>
      <c r="BQ485" s="328"/>
      <c r="BR485" s="133"/>
      <c r="BS485" s="133"/>
      <c r="BT485" s="133"/>
      <c r="BU485" s="133"/>
      <c r="BV485" s="133"/>
      <c r="BW485" s="133"/>
      <c r="BX485" s="133"/>
    </row>
    <row r="486" spans="1:76" x14ac:dyDescent="0.25">
      <c r="A486" s="302">
        <v>303</v>
      </c>
      <c r="C486" s="324" t="s">
        <v>13</v>
      </c>
      <c r="D486" s="324" t="s">
        <v>13</v>
      </c>
      <c r="E486" s="325" t="s">
        <v>13</v>
      </c>
      <c r="F486" s="133" t="s">
        <v>13</v>
      </c>
      <c r="G486" s="133" t="s">
        <v>13</v>
      </c>
      <c r="H486" s="133" t="s">
        <v>13</v>
      </c>
      <c r="I486" s="133" t="s">
        <v>13</v>
      </c>
      <c r="J486" s="133" t="s">
        <v>13</v>
      </c>
      <c r="K486" s="133" t="s">
        <v>13</v>
      </c>
      <c r="L486" s="133" t="s">
        <v>13</v>
      </c>
      <c r="M486" s="133" t="s">
        <v>13</v>
      </c>
      <c r="N486" s="133" t="s">
        <v>13</v>
      </c>
      <c r="O486" s="133" t="s">
        <v>13</v>
      </c>
      <c r="P486" s="133" t="s">
        <v>13</v>
      </c>
      <c r="Q486" s="133" t="s">
        <v>13</v>
      </c>
      <c r="R486" s="133" t="s">
        <v>13</v>
      </c>
      <c r="S486" s="133" t="s">
        <v>13</v>
      </c>
      <c r="T486" s="133" t="s">
        <v>13</v>
      </c>
      <c r="U486" s="133" t="s">
        <v>13</v>
      </c>
      <c r="V486" s="133" t="s">
        <v>13</v>
      </c>
      <c r="W486" s="133" t="s">
        <v>13</v>
      </c>
      <c r="X486" s="133" t="s">
        <v>13</v>
      </c>
      <c r="Y486" s="133" t="s">
        <v>13</v>
      </c>
      <c r="Z486" s="133" t="s">
        <v>13</v>
      </c>
      <c r="AA486" s="133" t="s">
        <v>13</v>
      </c>
      <c r="AB486" s="133" t="s">
        <v>13</v>
      </c>
      <c r="AC486" s="133" t="s">
        <v>13</v>
      </c>
      <c r="AD486" s="133" t="s">
        <v>13</v>
      </c>
      <c r="AE486" s="133" t="s">
        <v>13</v>
      </c>
      <c r="AF486" s="133" t="s">
        <v>13</v>
      </c>
      <c r="AG486" s="133" t="s">
        <v>13</v>
      </c>
      <c r="AH486" s="133" t="s">
        <v>13</v>
      </c>
      <c r="AI486" s="133" t="s">
        <v>13</v>
      </c>
      <c r="AJ486" s="133" t="s">
        <v>13</v>
      </c>
      <c r="AK486" s="133" t="s">
        <v>13</v>
      </c>
      <c r="AL486" s="133" t="s">
        <v>13</v>
      </c>
      <c r="AM486" s="133" t="s">
        <v>13</v>
      </c>
      <c r="AN486" s="133" t="s">
        <v>13</v>
      </c>
      <c r="AO486" s="133" t="s">
        <v>13</v>
      </c>
      <c r="AP486" s="133" t="s">
        <v>13</v>
      </c>
      <c r="AQ486" s="133" t="s">
        <v>13</v>
      </c>
      <c r="AR486" s="133" t="s">
        <v>13</v>
      </c>
      <c r="AS486" s="133" t="s">
        <v>13</v>
      </c>
      <c r="AT486" s="326" t="s">
        <v>13</v>
      </c>
      <c r="AU486" s="133" t="s">
        <v>13</v>
      </c>
      <c r="AV486" s="133" t="s">
        <v>13</v>
      </c>
      <c r="AW486" s="133" t="s">
        <v>13</v>
      </c>
      <c r="AX486" s="133" t="s">
        <v>13</v>
      </c>
      <c r="AY486" s="133" t="s">
        <v>13</v>
      </c>
      <c r="AZ486" s="327" t="s">
        <v>13</v>
      </c>
      <c r="BA486" s="327" t="s">
        <v>13</v>
      </c>
      <c r="BB486" s="133" t="s">
        <v>13</v>
      </c>
      <c r="BC486" s="326" t="s">
        <v>13</v>
      </c>
      <c r="BD486" s="326" t="s">
        <v>13</v>
      </c>
      <c r="BE486" s="327" t="s">
        <v>13</v>
      </c>
      <c r="BF486" s="133" t="s">
        <v>13</v>
      </c>
      <c r="BG486" s="133" t="s">
        <v>13</v>
      </c>
      <c r="BH486" s="133" t="s">
        <v>13</v>
      </c>
      <c r="BI486" s="133" t="s">
        <v>13</v>
      </c>
      <c r="BJ486" s="328"/>
      <c r="BK486" s="328"/>
      <c r="BL486" s="133"/>
      <c r="BM486" s="133"/>
      <c r="BN486" s="133"/>
      <c r="BO486" s="133"/>
      <c r="BP486" s="133"/>
      <c r="BQ486" s="328"/>
      <c r="BR486" s="133"/>
      <c r="BS486" s="133"/>
      <c r="BT486" s="133"/>
      <c r="BU486" s="133"/>
      <c r="BV486" s="133"/>
      <c r="BW486" s="133"/>
      <c r="BX486" s="133"/>
    </row>
    <row r="487" spans="1:76" x14ac:dyDescent="0.25">
      <c r="A487" s="302">
        <v>303</v>
      </c>
      <c r="C487" s="324" t="s">
        <v>13</v>
      </c>
      <c r="D487" s="324" t="s">
        <v>13</v>
      </c>
      <c r="E487" s="325" t="s">
        <v>13</v>
      </c>
      <c r="F487" s="133" t="s">
        <v>13</v>
      </c>
      <c r="G487" s="133" t="s">
        <v>13</v>
      </c>
      <c r="H487" s="133" t="s">
        <v>13</v>
      </c>
      <c r="I487" s="133" t="s">
        <v>13</v>
      </c>
      <c r="J487" s="133" t="s">
        <v>13</v>
      </c>
      <c r="K487" s="133" t="s">
        <v>13</v>
      </c>
      <c r="L487" s="133" t="s">
        <v>13</v>
      </c>
      <c r="M487" s="133" t="s">
        <v>13</v>
      </c>
      <c r="N487" s="133" t="s">
        <v>13</v>
      </c>
      <c r="O487" s="133" t="s">
        <v>13</v>
      </c>
      <c r="P487" s="133" t="s">
        <v>13</v>
      </c>
      <c r="Q487" s="133" t="s">
        <v>13</v>
      </c>
      <c r="R487" s="133" t="s">
        <v>13</v>
      </c>
      <c r="S487" s="133" t="s">
        <v>13</v>
      </c>
      <c r="T487" s="133" t="s">
        <v>13</v>
      </c>
      <c r="U487" s="133" t="s">
        <v>13</v>
      </c>
      <c r="V487" s="133" t="s">
        <v>13</v>
      </c>
      <c r="W487" s="133" t="s">
        <v>13</v>
      </c>
      <c r="X487" s="133" t="s">
        <v>13</v>
      </c>
      <c r="Y487" s="133" t="s">
        <v>13</v>
      </c>
      <c r="Z487" s="133" t="s">
        <v>13</v>
      </c>
      <c r="AA487" s="133" t="s">
        <v>13</v>
      </c>
      <c r="AB487" s="133" t="s">
        <v>13</v>
      </c>
      <c r="AC487" s="133" t="s">
        <v>13</v>
      </c>
      <c r="AD487" s="133" t="s">
        <v>13</v>
      </c>
      <c r="AE487" s="133" t="s">
        <v>13</v>
      </c>
      <c r="AF487" s="133" t="s">
        <v>13</v>
      </c>
      <c r="AG487" s="133" t="s">
        <v>13</v>
      </c>
      <c r="AH487" s="133" t="s">
        <v>13</v>
      </c>
      <c r="AI487" s="133" t="s">
        <v>13</v>
      </c>
      <c r="AJ487" s="133" t="s">
        <v>13</v>
      </c>
      <c r="AK487" s="133" t="s">
        <v>13</v>
      </c>
      <c r="AL487" s="133" t="s">
        <v>13</v>
      </c>
      <c r="AM487" s="133" t="s">
        <v>13</v>
      </c>
      <c r="AN487" s="133" t="s">
        <v>13</v>
      </c>
      <c r="AO487" s="133" t="s">
        <v>13</v>
      </c>
      <c r="AP487" s="133" t="s">
        <v>13</v>
      </c>
      <c r="AQ487" s="133" t="s">
        <v>13</v>
      </c>
      <c r="AR487" s="133" t="s">
        <v>13</v>
      </c>
      <c r="AS487" s="133" t="s">
        <v>13</v>
      </c>
      <c r="AT487" s="326" t="s">
        <v>13</v>
      </c>
      <c r="AU487" s="133" t="s">
        <v>13</v>
      </c>
      <c r="AV487" s="133" t="s">
        <v>13</v>
      </c>
      <c r="AW487" s="133" t="s">
        <v>13</v>
      </c>
      <c r="AX487" s="133" t="s">
        <v>13</v>
      </c>
      <c r="AY487" s="133" t="s">
        <v>13</v>
      </c>
      <c r="AZ487" s="327" t="s">
        <v>13</v>
      </c>
      <c r="BA487" s="327" t="s">
        <v>13</v>
      </c>
      <c r="BB487" s="133" t="s">
        <v>13</v>
      </c>
      <c r="BC487" s="326" t="s">
        <v>13</v>
      </c>
      <c r="BD487" s="326" t="s">
        <v>13</v>
      </c>
      <c r="BE487" s="327" t="s">
        <v>13</v>
      </c>
      <c r="BF487" s="133" t="s">
        <v>13</v>
      </c>
      <c r="BG487" s="133" t="s">
        <v>13</v>
      </c>
      <c r="BH487" s="133" t="s">
        <v>13</v>
      </c>
      <c r="BI487" s="133" t="s">
        <v>13</v>
      </c>
      <c r="BJ487" s="328"/>
      <c r="BK487" s="328"/>
      <c r="BL487" s="133"/>
      <c r="BM487" s="133"/>
      <c r="BN487" s="133"/>
      <c r="BO487" s="133"/>
      <c r="BP487" s="133"/>
      <c r="BQ487" s="328"/>
      <c r="BR487" s="133"/>
      <c r="BS487" s="133"/>
      <c r="BT487" s="133"/>
      <c r="BU487" s="133"/>
      <c r="BV487" s="133"/>
      <c r="BW487" s="133"/>
      <c r="BX487" s="133"/>
    </row>
    <row r="488" spans="1:76" x14ac:dyDescent="0.25">
      <c r="A488" s="302">
        <v>303</v>
      </c>
      <c r="C488" s="324" t="s">
        <v>13</v>
      </c>
      <c r="D488" s="324" t="s">
        <v>13</v>
      </c>
      <c r="E488" s="325" t="s">
        <v>13</v>
      </c>
      <c r="F488" s="133" t="s">
        <v>13</v>
      </c>
      <c r="G488" s="133" t="s">
        <v>13</v>
      </c>
      <c r="H488" s="133" t="s">
        <v>13</v>
      </c>
      <c r="I488" s="133" t="s">
        <v>13</v>
      </c>
      <c r="J488" s="133" t="s">
        <v>13</v>
      </c>
      <c r="K488" s="133" t="s">
        <v>13</v>
      </c>
      <c r="L488" s="133" t="s">
        <v>13</v>
      </c>
      <c r="M488" s="133" t="s">
        <v>13</v>
      </c>
      <c r="N488" s="133" t="s">
        <v>13</v>
      </c>
      <c r="O488" s="133" t="s">
        <v>13</v>
      </c>
      <c r="P488" s="133" t="s">
        <v>13</v>
      </c>
      <c r="Q488" s="133" t="s">
        <v>13</v>
      </c>
      <c r="R488" s="133" t="s">
        <v>13</v>
      </c>
      <c r="S488" s="133" t="s">
        <v>13</v>
      </c>
      <c r="T488" s="133" t="s">
        <v>13</v>
      </c>
      <c r="U488" s="133" t="s">
        <v>13</v>
      </c>
      <c r="V488" s="133" t="s">
        <v>13</v>
      </c>
      <c r="W488" s="133" t="s">
        <v>13</v>
      </c>
      <c r="X488" s="133" t="s">
        <v>13</v>
      </c>
      <c r="Y488" s="133" t="s">
        <v>13</v>
      </c>
      <c r="Z488" s="133" t="s">
        <v>13</v>
      </c>
      <c r="AA488" s="133" t="s">
        <v>13</v>
      </c>
      <c r="AB488" s="133" t="s">
        <v>13</v>
      </c>
      <c r="AC488" s="133" t="s">
        <v>13</v>
      </c>
      <c r="AD488" s="133" t="s">
        <v>13</v>
      </c>
      <c r="AE488" s="133" t="s">
        <v>13</v>
      </c>
      <c r="AF488" s="133" t="s">
        <v>13</v>
      </c>
      <c r="AG488" s="133" t="s">
        <v>13</v>
      </c>
      <c r="AH488" s="133" t="s">
        <v>13</v>
      </c>
      <c r="AI488" s="133" t="s">
        <v>13</v>
      </c>
      <c r="AJ488" s="133" t="s">
        <v>13</v>
      </c>
      <c r="AK488" s="133" t="s">
        <v>13</v>
      </c>
      <c r="AL488" s="133" t="s">
        <v>13</v>
      </c>
      <c r="AM488" s="133" t="s">
        <v>13</v>
      </c>
      <c r="AN488" s="133" t="s">
        <v>13</v>
      </c>
      <c r="AO488" s="133" t="s">
        <v>13</v>
      </c>
      <c r="AP488" s="133" t="s">
        <v>13</v>
      </c>
      <c r="AQ488" s="133" t="s">
        <v>13</v>
      </c>
      <c r="AR488" s="133" t="s">
        <v>13</v>
      </c>
      <c r="AS488" s="133" t="s">
        <v>13</v>
      </c>
      <c r="AT488" s="326" t="s">
        <v>13</v>
      </c>
      <c r="AU488" s="133" t="s">
        <v>13</v>
      </c>
      <c r="AV488" s="133" t="s">
        <v>13</v>
      </c>
      <c r="AW488" s="133" t="s">
        <v>13</v>
      </c>
      <c r="AX488" s="133" t="s">
        <v>13</v>
      </c>
      <c r="AY488" s="133" t="s">
        <v>13</v>
      </c>
      <c r="AZ488" s="327" t="s">
        <v>13</v>
      </c>
      <c r="BA488" s="327" t="s">
        <v>13</v>
      </c>
      <c r="BB488" s="133" t="s">
        <v>13</v>
      </c>
      <c r="BC488" s="326" t="s">
        <v>13</v>
      </c>
      <c r="BD488" s="326" t="s">
        <v>13</v>
      </c>
      <c r="BE488" s="327" t="s">
        <v>13</v>
      </c>
      <c r="BF488" s="133" t="s">
        <v>13</v>
      </c>
      <c r="BG488" s="133" t="s">
        <v>13</v>
      </c>
      <c r="BH488" s="133" t="s">
        <v>13</v>
      </c>
      <c r="BI488" s="133" t="s">
        <v>13</v>
      </c>
      <c r="BJ488" s="328"/>
      <c r="BK488" s="328"/>
      <c r="BL488" s="133"/>
      <c r="BM488" s="133"/>
      <c r="BN488" s="133"/>
      <c r="BO488" s="133"/>
      <c r="BP488" s="133"/>
      <c r="BQ488" s="328"/>
      <c r="BR488" s="133"/>
      <c r="BS488" s="133"/>
      <c r="BT488" s="133"/>
      <c r="BU488" s="133"/>
      <c r="BV488" s="133"/>
      <c r="BW488" s="133"/>
      <c r="BX488" s="133"/>
    </row>
    <row r="489" spans="1:76" x14ac:dyDescent="0.25">
      <c r="A489" s="302">
        <v>303</v>
      </c>
      <c r="C489" s="324" t="s">
        <v>13</v>
      </c>
      <c r="D489" s="324" t="s">
        <v>13</v>
      </c>
      <c r="E489" s="325" t="s">
        <v>13</v>
      </c>
      <c r="F489" s="133" t="s">
        <v>13</v>
      </c>
      <c r="G489" s="133" t="s">
        <v>13</v>
      </c>
      <c r="H489" s="133" t="s">
        <v>13</v>
      </c>
      <c r="I489" s="133" t="s">
        <v>13</v>
      </c>
      <c r="J489" s="133" t="s">
        <v>13</v>
      </c>
      <c r="K489" s="133" t="s">
        <v>13</v>
      </c>
      <c r="L489" s="133" t="s">
        <v>13</v>
      </c>
      <c r="M489" s="133" t="s">
        <v>13</v>
      </c>
      <c r="N489" s="133" t="s">
        <v>13</v>
      </c>
      <c r="O489" s="133" t="s">
        <v>13</v>
      </c>
      <c r="P489" s="133" t="s">
        <v>13</v>
      </c>
      <c r="Q489" s="133" t="s">
        <v>13</v>
      </c>
      <c r="R489" s="133" t="s">
        <v>13</v>
      </c>
      <c r="S489" s="133" t="s">
        <v>13</v>
      </c>
      <c r="T489" s="133" t="s">
        <v>13</v>
      </c>
      <c r="U489" s="133" t="s">
        <v>13</v>
      </c>
      <c r="V489" s="133" t="s">
        <v>13</v>
      </c>
      <c r="W489" s="133" t="s">
        <v>13</v>
      </c>
      <c r="X489" s="133" t="s">
        <v>13</v>
      </c>
      <c r="Y489" s="133" t="s">
        <v>13</v>
      </c>
      <c r="Z489" s="133" t="s">
        <v>13</v>
      </c>
      <c r="AA489" s="133" t="s">
        <v>13</v>
      </c>
      <c r="AB489" s="133" t="s">
        <v>13</v>
      </c>
      <c r="AC489" s="133" t="s">
        <v>13</v>
      </c>
      <c r="AD489" s="133" t="s">
        <v>13</v>
      </c>
      <c r="AE489" s="133" t="s">
        <v>13</v>
      </c>
      <c r="AF489" s="133" t="s">
        <v>13</v>
      </c>
      <c r="AG489" s="133" t="s">
        <v>13</v>
      </c>
      <c r="AH489" s="133" t="s">
        <v>13</v>
      </c>
      <c r="AI489" s="133" t="s">
        <v>13</v>
      </c>
      <c r="AJ489" s="133" t="s">
        <v>13</v>
      </c>
      <c r="AK489" s="133" t="s">
        <v>13</v>
      </c>
      <c r="AL489" s="133" t="s">
        <v>13</v>
      </c>
      <c r="AM489" s="133" t="s">
        <v>13</v>
      </c>
      <c r="AN489" s="133" t="s">
        <v>13</v>
      </c>
      <c r="AO489" s="133" t="s">
        <v>13</v>
      </c>
      <c r="AP489" s="133" t="s">
        <v>13</v>
      </c>
      <c r="AQ489" s="133" t="s">
        <v>13</v>
      </c>
      <c r="AR489" s="133" t="s">
        <v>13</v>
      </c>
      <c r="AS489" s="133" t="s">
        <v>13</v>
      </c>
      <c r="AT489" s="326" t="s">
        <v>13</v>
      </c>
      <c r="AU489" s="133" t="s">
        <v>13</v>
      </c>
      <c r="AV489" s="133" t="s">
        <v>13</v>
      </c>
      <c r="AW489" s="133" t="s">
        <v>13</v>
      </c>
      <c r="AX489" s="133" t="s">
        <v>13</v>
      </c>
      <c r="AY489" s="133" t="s">
        <v>13</v>
      </c>
      <c r="AZ489" s="327" t="s">
        <v>13</v>
      </c>
      <c r="BA489" s="327" t="s">
        <v>13</v>
      </c>
      <c r="BB489" s="133" t="s">
        <v>13</v>
      </c>
      <c r="BC489" s="326" t="s">
        <v>13</v>
      </c>
      <c r="BD489" s="326" t="s">
        <v>13</v>
      </c>
      <c r="BE489" s="327" t="s">
        <v>13</v>
      </c>
      <c r="BF489" s="133" t="s">
        <v>13</v>
      </c>
      <c r="BG489" s="133" t="s">
        <v>13</v>
      </c>
      <c r="BH489" s="133" t="s">
        <v>13</v>
      </c>
      <c r="BI489" s="133" t="s">
        <v>13</v>
      </c>
      <c r="BJ489" s="328"/>
      <c r="BK489" s="328"/>
      <c r="BL489" s="133"/>
      <c r="BM489" s="133"/>
      <c r="BN489" s="133"/>
      <c r="BO489" s="133"/>
      <c r="BP489" s="133"/>
      <c r="BQ489" s="328"/>
      <c r="BR489" s="133"/>
      <c r="BS489" s="133"/>
      <c r="BT489" s="133"/>
      <c r="BU489" s="133"/>
      <c r="BV489" s="133"/>
      <c r="BW489" s="133"/>
      <c r="BX489" s="133"/>
    </row>
    <row r="490" spans="1:76" x14ac:dyDescent="0.25">
      <c r="A490" s="302">
        <v>303</v>
      </c>
      <c r="C490" s="324" t="s">
        <v>13</v>
      </c>
      <c r="D490" s="324" t="s">
        <v>13</v>
      </c>
      <c r="E490" s="325" t="s">
        <v>13</v>
      </c>
      <c r="F490" s="133" t="s">
        <v>13</v>
      </c>
      <c r="G490" s="133" t="s">
        <v>13</v>
      </c>
      <c r="H490" s="133" t="s">
        <v>13</v>
      </c>
      <c r="I490" s="133" t="s">
        <v>13</v>
      </c>
      <c r="J490" s="133" t="s">
        <v>13</v>
      </c>
      <c r="K490" s="133" t="s">
        <v>13</v>
      </c>
      <c r="L490" s="133" t="s">
        <v>13</v>
      </c>
      <c r="M490" s="133" t="s">
        <v>13</v>
      </c>
      <c r="N490" s="133" t="s">
        <v>13</v>
      </c>
      <c r="O490" s="133" t="s">
        <v>13</v>
      </c>
      <c r="P490" s="133" t="s">
        <v>13</v>
      </c>
      <c r="Q490" s="133" t="s">
        <v>13</v>
      </c>
      <c r="R490" s="133" t="s">
        <v>13</v>
      </c>
      <c r="S490" s="133" t="s">
        <v>13</v>
      </c>
      <c r="T490" s="133" t="s">
        <v>13</v>
      </c>
      <c r="U490" s="133" t="s">
        <v>13</v>
      </c>
      <c r="V490" s="133" t="s">
        <v>13</v>
      </c>
      <c r="W490" s="133" t="s">
        <v>13</v>
      </c>
      <c r="X490" s="133" t="s">
        <v>13</v>
      </c>
      <c r="Y490" s="133" t="s">
        <v>13</v>
      </c>
      <c r="Z490" s="133" t="s">
        <v>13</v>
      </c>
      <c r="AA490" s="133" t="s">
        <v>13</v>
      </c>
      <c r="AB490" s="133" t="s">
        <v>13</v>
      </c>
      <c r="AC490" s="133" t="s">
        <v>13</v>
      </c>
      <c r="AD490" s="133" t="s">
        <v>13</v>
      </c>
      <c r="AE490" s="133" t="s">
        <v>13</v>
      </c>
      <c r="AF490" s="133" t="s">
        <v>13</v>
      </c>
      <c r="AG490" s="133" t="s">
        <v>13</v>
      </c>
      <c r="AH490" s="133" t="s">
        <v>13</v>
      </c>
      <c r="AI490" s="133" t="s">
        <v>13</v>
      </c>
      <c r="AJ490" s="133" t="s">
        <v>13</v>
      </c>
      <c r="AK490" s="133" t="s">
        <v>13</v>
      </c>
      <c r="AL490" s="133" t="s">
        <v>13</v>
      </c>
      <c r="AM490" s="133" t="s">
        <v>13</v>
      </c>
      <c r="AN490" s="133" t="s">
        <v>13</v>
      </c>
      <c r="AO490" s="133" t="s">
        <v>13</v>
      </c>
      <c r="AP490" s="133" t="s">
        <v>13</v>
      </c>
      <c r="AQ490" s="133" t="s">
        <v>13</v>
      </c>
      <c r="AR490" s="133" t="s">
        <v>13</v>
      </c>
      <c r="AS490" s="133" t="s">
        <v>13</v>
      </c>
      <c r="AT490" s="326" t="s">
        <v>13</v>
      </c>
      <c r="AU490" s="133" t="s">
        <v>13</v>
      </c>
      <c r="AV490" s="133" t="s">
        <v>13</v>
      </c>
      <c r="AW490" s="133" t="s">
        <v>13</v>
      </c>
      <c r="AX490" s="133" t="s">
        <v>13</v>
      </c>
      <c r="AY490" s="133" t="s">
        <v>13</v>
      </c>
      <c r="AZ490" s="327" t="s">
        <v>13</v>
      </c>
      <c r="BA490" s="327" t="s">
        <v>13</v>
      </c>
      <c r="BB490" s="133" t="s">
        <v>13</v>
      </c>
      <c r="BC490" s="326" t="s">
        <v>13</v>
      </c>
      <c r="BD490" s="326" t="s">
        <v>13</v>
      </c>
      <c r="BE490" s="327" t="s">
        <v>13</v>
      </c>
      <c r="BF490" s="133" t="s">
        <v>13</v>
      </c>
      <c r="BG490" s="133" t="s">
        <v>13</v>
      </c>
      <c r="BH490" s="133" t="s">
        <v>13</v>
      </c>
      <c r="BI490" s="133" t="s">
        <v>13</v>
      </c>
      <c r="BJ490" s="328"/>
      <c r="BK490" s="328"/>
      <c r="BL490" s="133"/>
      <c r="BM490" s="133"/>
      <c r="BN490" s="133"/>
      <c r="BO490" s="133"/>
      <c r="BP490" s="133"/>
      <c r="BQ490" s="328"/>
      <c r="BR490" s="133"/>
      <c r="BS490" s="133"/>
      <c r="BT490" s="133"/>
      <c r="BU490" s="133"/>
      <c r="BV490" s="133"/>
      <c r="BW490" s="133"/>
      <c r="BX490" s="133"/>
    </row>
    <row r="491" spans="1:76" x14ac:dyDescent="0.25">
      <c r="A491" s="302">
        <v>303</v>
      </c>
      <c r="C491" s="324" t="s">
        <v>13</v>
      </c>
      <c r="D491" s="324" t="s">
        <v>13</v>
      </c>
      <c r="E491" s="325" t="s">
        <v>13</v>
      </c>
      <c r="F491" s="133" t="s">
        <v>13</v>
      </c>
      <c r="G491" s="133" t="s">
        <v>13</v>
      </c>
      <c r="H491" s="133" t="s">
        <v>13</v>
      </c>
      <c r="I491" s="133" t="s">
        <v>13</v>
      </c>
      <c r="J491" s="133" t="s">
        <v>13</v>
      </c>
      <c r="K491" s="133" t="s">
        <v>13</v>
      </c>
      <c r="L491" s="133" t="s">
        <v>13</v>
      </c>
      <c r="M491" s="133" t="s">
        <v>13</v>
      </c>
      <c r="N491" s="133" t="s">
        <v>13</v>
      </c>
      <c r="O491" s="133" t="s">
        <v>13</v>
      </c>
      <c r="P491" s="133" t="s">
        <v>13</v>
      </c>
      <c r="Q491" s="133" t="s">
        <v>13</v>
      </c>
      <c r="R491" s="133" t="s">
        <v>13</v>
      </c>
      <c r="S491" s="133" t="s">
        <v>13</v>
      </c>
      <c r="T491" s="133" t="s">
        <v>13</v>
      </c>
      <c r="U491" s="133" t="s">
        <v>13</v>
      </c>
      <c r="V491" s="133" t="s">
        <v>13</v>
      </c>
      <c r="W491" s="133" t="s">
        <v>13</v>
      </c>
      <c r="X491" s="133" t="s">
        <v>13</v>
      </c>
      <c r="Y491" s="133" t="s">
        <v>13</v>
      </c>
      <c r="Z491" s="133" t="s">
        <v>13</v>
      </c>
      <c r="AA491" s="133" t="s">
        <v>13</v>
      </c>
      <c r="AB491" s="133" t="s">
        <v>13</v>
      </c>
      <c r="AC491" s="133" t="s">
        <v>13</v>
      </c>
      <c r="AD491" s="133" t="s">
        <v>13</v>
      </c>
      <c r="AE491" s="133" t="s">
        <v>13</v>
      </c>
      <c r="AF491" s="133" t="s">
        <v>13</v>
      </c>
      <c r="AG491" s="133" t="s">
        <v>13</v>
      </c>
      <c r="AH491" s="133" t="s">
        <v>13</v>
      </c>
      <c r="AI491" s="133" t="s">
        <v>13</v>
      </c>
      <c r="AJ491" s="133" t="s">
        <v>13</v>
      </c>
      <c r="AK491" s="133" t="s">
        <v>13</v>
      </c>
      <c r="AL491" s="133" t="s">
        <v>13</v>
      </c>
      <c r="AM491" s="133" t="s">
        <v>13</v>
      </c>
      <c r="AN491" s="133" t="s">
        <v>13</v>
      </c>
      <c r="AO491" s="133" t="s">
        <v>13</v>
      </c>
      <c r="AP491" s="133" t="s">
        <v>13</v>
      </c>
      <c r="AQ491" s="133" t="s">
        <v>13</v>
      </c>
      <c r="AR491" s="133" t="s">
        <v>13</v>
      </c>
      <c r="AS491" s="133" t="s">
        <v>13</v>
      </c>
      <c r="AT491" s="326" t="s">
        <v>13</v>
      </c>
      <c r="AU491" s="133" t="s">
        <v>13</v>
      </c>
      <c r="AV491" s="133" t="s">
        <v>13</v>
      </c>
      <c r="AW491" s="133" t="s">
        <v>13</v>
      </c>
      <c r="AX491" s="133" t="s">
        <v>13</v>
      </c>
      <c r="AY491" s="133" t="s">
        <v>13</v>
      </c>
      <c r="AZ491" s="327" t="s">
        <v>13</v>
      </c>
      <c r="BA491" s="327" t="s">
        <v>13</v>
      </c>
      <c r="BB491" s="133" t="s">
        <v>13</v>
      </c>
      <c r="BC491" s="326" t="s">
        <v>13</v>
      </c>
      <c r="BD491" s="326" t="s">
        <v>13</v>
      </c>
      <c r="BE491" s="327" t="s">
        <v>13</v>
      </c>
      <c r="BF491" s="133" t="s">
        <v>13</v>
      </c>
      <c r="BG491" s="133" t="s">
        <v>13</v>
      </c>
      <c r="BH491" s="133" t="s">
        <v>13</v>
      </c>
      <c r="BI491" s="133" t="s">
        <v>13</v>
      </c>
      <c r="BJ491" s="328"/>
      <c r="BK491" s="328"/>
      <c r="BL491" s="133"/>
      <c r="BM491" s="133"/>
      <c r="BN491" s="133"/>
      <c r="BO491" s="133"/>
      <c r="BP491" s="133"/>
      <c r="BQ491" s="328"/>
      <c r="BR491" s="133"/>
      <c r="BS491" s="133"/>
      <c r="BT491" s="133"/>
      <c r="BU491" s="133"/>
      <c r="BV491" s="133"/>
      <c r="BW491" s="133"/>
      <c r="BX491" s="133"/>
    </row>
    <row r="492" spans="1:76" x14ac:dyDescent="0.25">
      <c r="A492" s="302">
        <v>303</v>
      </c>
      <c r="C492" s="324" t="s">
        <v>13</v>
      </c>
      <c r="D492" s="324" t="s">
        <v>13</v>
      </c>
      <c r="E492" s="325" t="s">
        <v>13</v>
      </c>
      <c r="F492" s="133" t="s">
        <v>13</v>
      </c>
      <c r="G492" s="133" t="s">
        <v>13</v>
      </c>
      <c r="H492" s="133" t="s">
        <v>13</v>
      </c>
      <c r="I492" s="133" t="s">
        <v>13</v>
      </c>
      <c r="J492" s="133" t="s">
        <v>13</v>
      </c>
      <c r="K492" s="133" t="s">
        <v>13</v>
      </c>
      <c r="L492" s="133" t="s">
        <v>13</v>
      </c>
      <c r="M492" s="133" t="s">
        <v>13</v>
      </c>
      <c r="N492" s="133" t="s">
        <v>13</v>
      </c>
      <c r="O492" s="133" t="s">
        <v>13</v>
      </c>
      <c r="P492" s="133" t="s">
        <v>13</v>
      </c>
      <c r="Q492" s="133" t="s">
        <v>13</v>
      </c>
      <c r="R492" s="133" t="s">
        <v>13</v>
      </c>
      <c r="S492" s="133" t="s">
        <v>13</v>
      </c>
      <c r="T492" s="133" t="s">
        <v>13</v>
      </c>
      <c r="U492" s="133" t="s">
        <v>13</v>
      </c>
      <c r="V492" s="133" t="s">
        <v>13</v>
      </c>
      <c r="W492" s="133" t="s">
        <v>13</v>
      </c>
      <c r="X492" s="133" t="s">
        <v>13</v>
      </c>
      <c r="Y492" s="133" t="s">
        <v>13</v>
      </c>
      <c r="Z492" s="133" t="s">
        <v>13</v>
      </c>
      <c r="AA492" s="133" t="s">
        <v>13</v>
      </c>
      <c r="AB492" s="133" t="s">
        <v>13</v>
      </c>
      <c r="AC492" s="133" t="s">
        <v>13</v>
      </c>
      <c r="AD492" s="133" t="s">
        <v>13</v>
      </c>
      <c r="AE492" s="133" t="s">
        <v>13</v>
      </c>
      <c r="AF492" s="133" t="s">
        <v>13</v>
      </c>
      <c r="AG492" s="133" t="s">
        <v>13</v>
      </c>
      <c r="AH492" s="133" t="s">
        <v>13</v>
      </c>
      <c r="AI492" s="133" t="s">
        <v>13</v>
      </c>
      <c r="AJ492" s="133" t="s">
        <v>13</v>
      </c>
      <c r="AK492" s="133" t="s">
        <v>13</v>
      </c>
      <c r="AL492" s="133" t="s">
        <v>13</v>
      </c>
      <c r="AM492" s="133" t="s">
        <v>13</v>
      </c>
      <c r="AN492" s="133" t="s">
        <v>13</v>
      </c>
      <c r="AO492" s="133" t="s">
        <v>13</v>
      </c>
      <c r="AP492" s="133" t="s">
        <v>13</v>
      </c>
      <c r="AQ492" s="133" t="s">
        <v>13</v>
      </c>
      <c r="AR492" s="133" t="s">
        <v>13</v>
      </c>
      <c r="AS492" s="133" t="s">
        <v>13</v>
      </c>
      <c r="AT492" s="326" t="s">
        <v>13</v>
      </c>
      <c r="AU492" s="133" t="s">
        <v>13</v>
      </c>
      <c r="AV492" s="133" t="s">
        <v>13</v>
      </c>
      <c r="AW492" s="133" t="s">
        <v>13</v>
      </c>
      <c r="AX492" s="133" t="s">
        <v>13</v>
      </c>
      <c r="AY492" s="133" t="s">
        <v>13</v>
      </c>
      <c r="AZ492" s="327" t="s">
        <v>13</v>
      </c>
      <c r="BA492" s="327" t="s">
        <v>13</v>
      </c>
      <c r="BB492" s="133" t="s">
        <v>13</v>
      </c>
      <c r="BC492" s="326" t="s">
        <v>13</v>
      </c>
      <c r="BD492" s="326" t="s">
        <v>13</v>
      </c>
      <c r="BE492" s="327" t="s">
        <v>13</v>
      </c>
      <c r="BF492" s="133" t="s">
        <v>13</v>
      </c>
      <c r="BG492" s="133" t="s">
        <v>13</v>
      </c>
      <c r="BH492" s="133" t="s">
        <v>13</v>
      </c>
      <c r="BI492" s="133" t="s">
        <v>13</v>
      </c>
      <c r="BJ492" s="328"/>
      <c r="BK492" s="328"/>
      <c r="BL492" s="133"/>
      <c r="BM492" s="133"/>
      <c r="BN492" s="133"/>
      <c r="BO492" s="133"/>
      <c r="BP492" s="133"/>
      <c r="BQ492" s="328"/>
      <c r="BR492" s="133"/>
      <c r="BS492" s="133"/>
      <c r="BT492" s="133"/>
      <c r="BU492" s="133"/>
      <c r="BV492" s="133"/>
      <c r="BW492" s="133"/>
      <c r="BX492" s="133"/>
    </row>
    <row r="493" spans="1:76" x14ac:dyDescent="0.25">
      <c r="A493" s="302">
        <v>303</v>
      </c>
      <c r="C493" s="324" t="s">
        <v>13</v>
      </c>
      <c r="D493" s="324" t="s">
        <v>13</v>
      </c>
      <c r="E493" s="325" t="s">
        <v>13</v>
      </c>
      <c r="F493" s="133" t="s">
        <v>13</v>
      </c>
      <c r="G493" s="133" t="s">
        <v>13</v>
      </c>
      <c r="H493" s="133" t="s">
        <v>13</v>
      </c>
      <c r="I493" s="133" t="s">
        <v>13</v>
      </c>
      <c r="J493" s="133" t="s">
        <v>13</v>
      </c>
      <c r="K493" s="133" t="s">
        <v>13</v>
      </c>
      <c r="L493" s="133" t="s">
        <v>13</v>
      </c>
      <c r="M493" s="133" t="s">
        <v>13</v>
      </c>
      <c r="N493" s="133" t="s">
        <v>13</v>
      </c>
      <c r="O493" s="133" t="s">
        <v>13</v>
      </c>
      <c r="P493" s="133" t="s">
        <v>13</v>
      </c>
      <c r="Q493" s="133" t="s">
        <v>13</v>
      </c>
      <c r="R493" s="133" t="s">
        <v>13</v>
      </c>
      <c r="S493" s="133" t="s">
        <v>13</v>
      </c>
      <c r="T493" s="133" t="s">
        <v>13</v>
      </c>
      <c r="U493" s="133" t="s">
        <v>13</v>
      </c>
      <c r="V493" s="133" t="s">
        <v>13</v>
      </c>
      <c r="W493" s="133" t="s">
        <v>13</v>
      </c>
      <c r="X493" s="133" t="s">
        <v>13</v>
      </c>
      <c r="Y493" s="133" t="s">
        <v>13</v>
      </c>
      <c r="Z493" s="133" t="s">
        <v>13</v>
      </c>
      <c r="AA493" s="133" t="s">
        <v>13</v>
      </c>
      <c r="AB493" s="133" t="s">
        <v>13</v>
      </c>
      <c r="AC493" s="133" t="s">
        <v>13</v>
      </c>
      <c r="AD493" s="133" t="s">
        <v>13</v>
      </c>
      <c r="AE493" s="133" t="s">
        <v>13</v>
      </c>
      <c r="AF493" s="133" t="s">
        <v>13</v>
      </c>
      <c r="AG493" s="133" t="s">
        <v>13</v>
      </c>
      <c r="AH493" s="133" t="s">
        <v>13</v>
      </c>
      <c r="AI493" s="133" t="s">
        <v>13</v>
      </c>
      <c r="AJ493" s="133" t="s">
        <v>13</v>
      </c>
      <c r="AK493" s="133" t="s">
        <v>13</v>
      </c>
      <c r="AL493" s="133" t="s">
        <v>13</v>
      </c>
      <c r="AM493" s="133" t="s">
        <v>13</v>
      </c>
      <c r="AN493" s="133" t="s">
        <v>13</v>
      </c>
      <c r="AO493" s="133" t="s">
        <v>13</v>
      </c>
      <c r="AP493" s="133" t="s">
        <v>13</v>
      </c>
      <c r="AQ493" s="133" t="s">
        <v>13</v>
      </c>
      <c r="AR493" s="133" t="s">
        <v>13</v>
      </c>
      <c r="AS493" s="133" t="s">
        <v>13</v>
      </c>
      <c r="AT493" s="326" t="s">
        <v>13</v>
      </c>
      <c r="AU493" s="133" t="s">
        <v>13</v>
      </c>
      <c r="AV493" s="133" t="s">
        <v>13</v>
      </c>
      <c r="AW493" s="133" t="s">
        <v>13</v>
      </c>
      <c r="AX493" s="133" t="s">
        <v>13</v>
      </c>
      <c r="AY493" s="133" t="s">
        <v>13</v>
      </c>
      <c r="AZ493" s="327" t="s">
        <v>13</v>
      </c>
      <c r="BA493" s="327" t="s">
        <v>13</v>
      </c>
      <c r="BB493" s="133" t="s">
        <v>13</v>
      </c>
      <c r="BC493" s="326" t="s">
        <v>13</v>
      </c>
      <c r="BD493" s="326" t="s">
        <v>13</v>
      </c>
      <c r="BE493" s="327" t="s">
        <v>13</v>
      </c>
      <c r="BF493" s="133" t="s">
        <v>13</v>
      </c>
      <c r="BG493" s="133" t="s">
        <v>13</v>
      </c>
      <c r="BH493" s="133" t="s">
        <v>13</v>
      </c>
      <c r="BI493" s="133" t="s">
        <v>13</v>
      </c>
      <c r="BJ493" s="328"/>
      <c r="BK493" s="328"/>
      <c r="BL493" s="133"/>
      <c r="BM493" s="133"/>
      <c r="BN493" s="133"/>
      <c r="BO493" s="133"/>
      <c r="BP493" s="133"/>
      <c r="BQ493" s="328"/>
      <c r="BR493" s="133"/>
      <c r="BS493" s="133"/>
      <c r="BT493" s="133"/>
      <c r="BU493" s="133"/>
      <c r="BV493" s="133"/>
      <c r="BW493" s="133"/>
      <c r="BX493" s="133"/>
    </row>
    <row r="494" spans="1:76" x14ac:dyDescent="0.25">
      <c r="A494" s="302">
        <v>303</v>
      </c>
      <c r="C494" s="324" t="s">
        <v>13</v>
      </c>
      <c r="D494" s="324" t="s">
        <v>13</v>
      </c>
      <c r="E494" s="325" t="s">
        <v>13</v>
      </c>
      <c r="F494" s="133" t="s">
        <v>13</v>
      </c>
      <c r="G494" s="133" t="s">
        <v>13</v>
      </c>
      <c r="H494" s="133" t="s">
        <v>13</v>
      </c>
      <c r="I494" s="133" t="s">
        <v>13</v>
      </c>
      <c r="J494" s="133" t="s">
        <v>13</v>
      </c>
      <c r="K494" s="133" t="s">
        <v>13</v>
      </c>
      <c r="L494" s="133" t="s">
        <v>13</v>
      </c>
      <c r="M494" s="133" t="s">
        <v>13</v>
      </c>
      <c r="N494" s="133" t="s">
        <v>13</v>
      </c>
      <c r="O494" s="133" t="s">
        <v>13</v>
      </c>
      <c r="P494" s="133" t="s">
        <v>13</v>
      </c>
      <c r="Q494" s="133" t="s">
        <v>13</v>
      </c>
      <c r="R494" s="133" t="s">
        <v>13</v>
      </c>
      <c r="S494" s="133" t="s">
        <v>13</v>
      </c>
      <c r="T494" s="133" t="s">
        <v>13</v>
      </c>
      <c r="U494" s="133" t="s">
        <v>13</v>
      </c>
      <c r="V494" s="133" t="s">
        <v>13</v>
      </c>
      <c r="W494" s="133" t="s">
        <v>13</v>
      </c>
      <c r="X494" s="133" t="s">
        <v>13</v>
      </c>
      <c r="Y494" s="133" t="s">
        <v>13</v>
      </c>
      <c r="Z494" s="133" t="s">
        <v>13</v>
      </c>
      <c r="AA494" s="133" t="s">
        <v>13</v>
      </c>
      <c r="AB494" s="133" t="s">
        <v>13</v>
      </c>
      <c r="AC494" s="133" t="s">
        <v>13</v>
      </c>
      <c r="AD494" s="133" t="s">
        <v>13</v>
      </c>
      <c r="AE494" s="133" t="s">
        <v>13</v>
      </c>
      <c r="AF494" s="133" t="s">
        <v>13</v>
      </c>
      <c r="AG494" s="133" t="s">
        <v>13</v>
      </c>
      <c r="AH494" s="133" t="s">
        <v>13</v>
      </c>
      <c r="AI494" s="133" t="s">
        <v>13</v>
      </c>
      <c r="AJ494" s="133" t="s">
        <v>13</v>
      </c>
      <c r="AK494" s="133" t="s">
        <v>13</v>
      </c>
      <c r="AL494" s="133" t="s">
        <v>13</v>
      </c>
      <c r="AM494" s="133" t="s">
        <v>13</v>
      </c>
      <c r="AN494" s="133" t="s">
        <v>13</v>
      </c>
      <c r="AO494" s="133" t="s">
        <v>13</v>
      </c>
      <c r="AP494" s="133" t="s">
        <v>13</v>
      </c>
      <c r="AQ494" s="133" t="s">
        <v>13</v>
      </c>
      <c r="AR494" s="133" t="s">
        <v>13</v>
      </c>
      <c r="AS494" s="133" t="s">
        <v>13</v>
      </c>
      <c r="AT494" s="326" t="s">
        <v>13</v>
      </c>
      <c r="AU494" s="133" t="s">
        <v>13</v>
      </c>
      <c r="AV494" s="133" t="s">
        <v>13</v>
      </c>
      <c r="AW494" s="133" t="s">
        <v>13</v>
      </c>
      <c r="AX494" s="133" t="s">
        <v>13</v>
      </c>
      <c r="AY494" s="133" t="s">
        <v>13</v>
      </c>
      <c r="AZ494" s="327" t="s">
        <v>13</v>
      </c>
      <c r="BA494" s="327" t="s">
        <v>13</v>
      </c>
      <c r="BB494" s="133" t="s">
        <v>13</v>
      </c>
      <c r="BC494" s="326" t="s">
        <v>13</v>
      </c>
      <c r="BD494" s="326" t="s">
        <v>13</v>
      </c>
      <c r="BE494" s="327" t="s">
        <v>13</v>
      </c>
      <c r="BF494" s="133" t="s">
        <v>13</v>
      </c>
      <c r="BG494" s="133" t="s">
        <v>13</v>
      </c>
      <c r="BH494" s="133" t="s">
        <v>13</v>
      </c>
      <c r="BI494" s="133" t="s">
        <v>13</v>
      </c>
      <c r="BJ494" s="328"/>
      <c r="BK494" s="328"/>
      <c r="BL494" s="133"/>
      <c r="BM494" s="133"/>
      <c r="BN494" s="133"/>
      <c r="BO494" s="133"/>
      <c r="BP494" s="133"/>
      <c r="BQ494" s="328"/>
      <c r="BR494" s="133"/>
      <c r="BS494" s="133"/>
      <c r="BT494" s="133"/>
      <c r="BU494" s="133"/>
      <c r="BV494" s="133"/>
      <c r="BW494" s="133"/>
      <c r="BX494" s="133"/>
    </row>
    <row r="495" spans="1:76" x14ac:dyDescent="0.25">
      <c r="A495" s="302">
        <v>303</v>
      </c>
      <c r="C495" s="324" t="s">
        <v>13</v>
      </c>
      <c r="D495" s="324" t="s">
        <v>13</v>
      </c>
      <c r="E495" s="325" t="s">
        <v>13</v>
      </c>
      <c r="F495" s="133" t="s">
        <v>13</v>
      </c>
      <c r="G495" s="133" t="s">
        <v>13</v>
      </c>
      <c r="H495" s="133" t="s">
        <v>13</v>
      </c>
      <c r="I495" s="133" t="s">
        <v>13</v>
      </c>
      <c r="J495" s="133" t="s">
        <v>13</v>
      </c>
      <c r="K495" s="133" t="s">
        <v>13</v>
      </c>
      <c r="L495" s="133" t="s">
        <v>13</v>
      </c>
      <c r="M495" s="133" t="s">
        <v>13</v>
      </c>
      <c r="N495" s="133" t="s">
        <v>13</v>
      </c>
      <c r="O495" s="133" t="s">
        <v>13</v>
      </c>
      <c r="P495" s="133" t="s">
        <v>13</v>
      </c>
      <c r="Q495" s="133" t="s">
        <v>13</v>
      </c>
      <c r="R495" s="133" t="s">
        <v>13</v>
      </c>
      <c r="S495" s="133" t="s">
        <v>13</v>
      </c>
      <c r="T495" s="133" t="s">
        <v>13</v>
      </c>
      <c r="U495" s="133" t="s">
        <v>13</v>
      </c>
      <c r="V495" s="133" t="s">
        <v>13</v>
      </c>
      <c r="W495" s="133" t="s">
        <v>13</v>
      </c>
      <c r="X495" s="133" t="s">
        <v>13</v>
      </c>
      <c r="Y495" s="133" t="s">
        <v>13</v>
      </c>
      <c r="Z495" s="133" t="s">
        <v>13</v>
      </c>
      <c r="AA495" s="133" t="s">
        <v>13</v>
      </c>
      <c r="AB495" s="133" t="s">
        <v>13</v>
      </c>
      <c r="AC495" s="133" t="s">
        <v>13</v>
      </c>
      <c r="AD495" s="133" t="s">
        <v>13</v>
      </c>
      <c r="AE495" s="133" t="s">
        <v>13</v>
      </c>
      <c r="AF495" s="133" t="s">
        <v>13</v>
      </c>
      <c r="AG495" s="133" t="s">
        <v>13</v>
      </c>
      <c r="AH495" s="133" t="s">
        <v>13</v>
      </c>
      <c r="AI495" s="133" t="s">
        <v>13</v>
      </c>
      <c r="AJ495" s="133" t="s">
        <v>13</v>
      </c>
      <c r="AK495" s="133" t="s">
        <v>13</v>
      </c>
      <c r="AL495" s="133" t="s">
        <v>13</v>
      </c>
      <c r="AM495" s="133" t="s">
        <v>13</v>
      </c>
      <c r="AN495" s="133" t="s">
        <v>13</v>
      </c>
      <c r="AO495" s="133" t="s">
        <v>13</v>
      </c>
      <c r="AP495" s="133" t="s">
        <v>13</v>
      </c>
      <c r="AQ495" s="133" t="s">
        <v>13</v>
      </c>
      <c r="AR495" s="133" t="s">
        <v>13</v>
      </c>
      <c r="AS495" s="133" t="s">
        <v>13</v>
      </c>
      <c r="AT495" s="326" t="s">
        <v>13</v>
      </c>
      <c r="AU495" s="133" t="s">
        <v>13</v>
      </c>
      <c r="AV495" s="133" t="s">
        <v>13</v>
      </c>
      <c r="AW495" s="133" t="s">
        <v>13</v>
      </c>
      <c r="AX495" s="133" t="s">
        <v>13</v>
      </c>
      <c r="AY495" s="133" t="s">
        <v>13</v>
      </c>
      <c r="AZ495" s="327" t="s">
        <v>13</v>
      </c>
      <c r="BA495" s="327" t="s">
        <v>13</v>
      </c>
      <c r="BB495" s="133" t="s">
        <v>13</v>
      </c>
      <c r="BC495" s="326" t="s">
        <v>13</v>
      </c>
      <c r="BD495" s="326" t="s">
        <v>13</v>
      </c>
      <c r="BE495" s="327" t="s">
        <v>13</v>
      </c>
      <c r="BF495" s="133" t="s">
        <v>13</v>
      </c>
      <c r="BG495" s="133" t="s">
        <v>13</v>
      </c>
      <c r="BH495" s="133" t="s">
        <v>13</v>
      </c>
      <c r="BI495" s="133" t="s">
        <v>13</v>
      </c>
      <c r="BJ495" s="328"/>
      <c r="BK495" s="328"/>
      <c r="BL495" s="133"/>
      <c r="BM495" s="133"/>
      <c r="BN495" s="133"/>
      <c r="BO495" s="133"/>
      <c r="BP495" s="133"/>
      <c r="BQ495" s="328"/>
      <c r="BR495" s="133"/>
      <c r="BS495" s="133"/>
      <c r="BT495" s="133"/>
      <c r="BU495" s="133"/>
      <c r="BV495" s="133"/>
      <c r="BW495" s="133"/>
      <c r="BX495" s="133"/>
    </row>
    <row r="496" spans="1:76" x14ac:dyDescent="0.25">
      <c r="A496" s="302">
        <v>303</v>
      </c>
      <c r="C496" s="324" t="s">
        <v>13</v>
      </c>
      <c r="D496" s="324" t="s">
        <v>13</v>
      </c>
      <c r="E496" s="325" t="s">
        <v>13</v>
      </c>
      <c r="F496" s="133" t="s">
        <v>13</v>
      </c>
      <c r="G496" s="133" t="s">
        <v>13</v>
      </c>
      <c r="H496" s="133" t="s">
        <v>13</v>
      </c>
      <c r="I496" s="133" t="s">
        <v>13</v>
      </c>
      <c r="J496" s="133" t="s">
        <v>13</v>
      </c>
      <c r="K496" s="133" t="s">
        <v>13</v>
      </c>
      <c r="L496" s="133" t="s">
        <v>13</v>
      </c>
      <c r="M496" s="133" t="s">
        <v>13</v>
      </c>
      <c r="N496" s="133" t="s">
        <v>13</v>
      </c>
      <c r="O496" s="133" t="s">
        <v>13</v>
      </c>
      <c r="P496" s="133" t="s">
        <v>13</v>
      </c>
      <c r="Q496" s="133" t="s">
        <v>13</v>
      </c>
      <c r="R496" s="133" t="s">
        <v>13</v>
      </c>
      <c r="S496" s="133" t="s">
        <v>13</v>
      </c>
      <c r="T496" s="133" t="s">
        <v>13</v>
      </c>
      <c r="U496" s="133" t="s">
        <v>13</v>
      </c>
      <c r="V496" s="133" t="s">
        <v>13</v>
      </c>
      <c r="W496" s="133" t="s">
        <v>13</v>
      </c>
      <c r="X496" s="133" t="s">
        <v>13</v>
      </c>
      <c r="Y496" s="133" t="s">
        <v>13</v>
      </c>
      <c r="Z496" s="133" t="s">
        <v>13</v>
      </c>
      <c r="AA496" s="133" t="s">
        <v>13</v>
      </c>
      <c r="AB496" s="133" t="s">
        <v>13</v>
      </c>
      <c r="AC496" s="133" t="s">
        <v>13</v>
      </c>
      <c r="AD496" s="133" t="s">
        <v>13</v>
      </c>
      <c r="AE496" s="133" t="s">
        <v>13</v>
      </c>
      <c r="AF496" s="133" t="s">
        <v>13</v>
      </c>
      <c r="AG496" s="133" t="s">
        <v>13</v>
      </c>
      <c r="AH496" s="133" t="s">
        <v>13</v>
      </c>
      <c r="AI496" s="133" t="s">
        <v>13</v>
      </c>
      <c r="AJ496" s="133" t="s">
        <v>13</v>
      </c>
      <c r="AK496" s="133" t="s">
        <v>13</v>
      </c>
      <c r="AL496" s="133" t="s">
        <v>13</v>
      </c>
      <c r="AM496" s="133" t="s">
        <v>13</v>
      </c>
      <c r="AN496" s="133" t="s">
        <v>13</v>
      </c>
      <c r="AO496" s="133" t="s">
        <v>13</v>
      </c>
      <c r="AP496" s="133" t="s">
        <v>13</v>
      </c>
      <c r="AQ496" s="133" t="s">
        <v>13</v>
      </c>
      <c r="AR496" s="133" t="s">
        <v>13</v>
      </c>
      <c r="AS496" s="133" t="s">
        <v>13</v>
      </c>
      <c r="AT496" s="326" t="s">
        <v>13</v>
      </c>
      <c r="AU496" s="133" t="s">
        <v>13</v>
      </c>
      <c r="AV496" s="133" t="s">
        <v>13</v>
      </c>
      <c r="AW496" s="133" t="s">
        <v>13</v>
      </c>
      <c r="AX496" s="133" t="s">
        <v>13</v>
      </c>
      <c r="AY496" s="133" t="s">
        <v>13</v>
      </c>
      <c r="AZ496" s="327" t="s">
        <v>13</v>
      </c>
      <c r="BA496" s="327" t="s">
        <v>13</v>
      </c>
      <c r="BB496" s="133" t="s">
        <v>13</v>
      </c>
      <c r="BC496" s="326" t="s">
        <v>13</v>
      </c>
      <c r="BD496" s="326" t="s">
        <v>13</v>
      </c>
      <c r="BE496" s="327" t="s">
        <v>13</v>
      </c>
      <c r="BF496" s="133" t="s">
        <v>13</v>
      </c>
      <c r="BG496" s="133" t="s">
        <v>13</v>
      </c>
      <c r="BH496" s="133" t="s">
        <v>13</v>
      </c>
      <c r="BI496" s="133" t="s">
        <v>13</v>
      </c>
      <c r="BJ496" s="328"/>
      <c r="BK496" s="328"/>
      <c r="BL496" s="133"/>
      <c r="BM496" s="133"/>
      <c r="BN496" s="133"/>
      <c r="BO496" s="133"/>
      <c r="BP496" s="133"/>
      <c r="BQ496" s="328"/>
      <c r="BR496" s="133"/>
      <c r="BS496" s="133"/>
      <c r="BT496" s="133"/>
      <c r="BU496" s="133"/>
      <c r="BV496" s="133"/>
      <c r="BW496" s="133"/>
      <c r="BX496" s="133"/>
    </row>
    <row r="497" spans="1:76" x14ac:dyDescent="0.25">
      <c r="A497" s="302">
        <v>303</v>
      </c>
      <c r="C497" s="324" t="s">
        <v>13</v>
      </c>
      <c r="D497" s="324" t="s">
        <v>13</v>
      </c>
      <c r="E497" s="325" t="s">
        <v>13</v>
      </c>
      <c r="F497" s="133" t="s">
        <v>13</v>
      </c>
      <c r="G497" s="133" t="s">
        <v>13</v>
      </c>
      <c r="H497" s="133" t="s">
        <v>13</v>
      </c>
      <c r="I497" s="133" t="s">
        <v>13</v>
      </c>
      <c r="J497" s="133" t="s">
        <v>13</v>
      </c>
      <c r="K497" s="133" t="s">
        <v>13</v>
      </c>
      <c r="L497" s="133" t="s">
        <v>13</v>
      </c>
      <c r="M497" s="133" t="s">
        <v>13</v>
      </c>
      <c r="N497" s="133" t="s">
        <v>13</v>
      </c>
      <c r="O497" s="133" t="s">
        <v>13</v>
      </c>
      <c r="P497" s="133" t="s">
        <v>13</v>
      </c>
      <c r="Q497" s="133" t="s">
        <v>13</v>
      </c>
      <c r="R497" s="133" t="s">
        <v>13</v>
      </c>
      <c r="S497" s="133" t="s">
        <v>13</v>
      </c>
      <c r="T497" s="133" t="s">
        <v>13</v>
      </c>
      <c r="U497" s="133" t="s">
        <v>13</v>
      </c>
      <c r="V497" s="133" t="s">
        <v>13</v>
      </c>
      <c r="W497" s="133" t="s">
        <v>13</v>
      </c>
      <c r="X497" s="133" t="s">
        <v>13</v>
      </c>
      <c r="Y497" s="133" t="s">
        <v>13</v>
      </c>
      <c r="Z497" s="133" t="s">
        <v>13</v>
      </c>
      <c r="AA497" s="133" t="s">
        <v>13</v>
      </c>
      <c r="AB497" s="133" t="s">
        <v>13</v>
      </c>
      <c r="AC497" s="133" t="s">
        <v>13</v>
      </c>
      <c r="AD497" s="133" t="s">
        <v>13</v>
      </c>
      <c r="AE497" s="133" t="s">
        <v>13</v>
      </c>
      <c r="AF497" s="133" t="s">
        <v>13</v>
      </c>
      <c r="AG497" s="133" t="s">
        <v>13</v>
      </c>
      <c r="AH497" s="133" t="s">
        <v>13</v>
      </c>
      <c r="AI497" s="133" t="s">
        <v>13</v>
      </c>
      <c r="AJ497" s="133" t="s">
        <v>13</v>
      </c>
      <c r="AK497" s="133" t="s">
        <v>13</v>
      </c>
      <c r="AL497" s="133" t="s">
        <v>13</v>
      </c>
      <c r="AM497" s="133" t="s">
        <v>13</v>
      </c>
      <c r="AN497" s="133" t="s">
        <v>13</v>
      </c>
      <c r="AO497" s="133" t="s">
        <v>13</v>
      </c>
      <c r="AP497" s="133" t="s">
        <v>13</v>
      </c>
      <c r="AQ497" s="133" t="s">
        <v>13</v>
      </c>
      <c r="AR497" s="133" t="s">
        <v>13</v>
      </c>
      <c r="AS497" s="133" t="s">
        <v>13</v>
      </c>
      <c r="AT497" s="326" t="s">
        <v>13</v>
      </c>
      <c r="AU497" s="133" t="s">
        <v>13</v>
      </c>
      <c r="AV497" s="133" t="s">
        <v>13</v>
      </c>
      <c r="AW497" s="133" t="s">
        <v>13</v>
      </c>
      <c r="AX497" s="133" t="s">
        <v>13</v>
      </c>
      <c r="AY497" s="133" t="s">
        <v>13</v>
      </c>
      <c r="AZ497" s="327" t="s">
        <v>13</v>
      </c>
      <c r="BA497" s="327" t="s">
        <v>13</v>
      </c>
      <c r="BB497" s="133" t="s">
        <v>13</v>
      </c>
      <c r="BC497" s="326" t="s">
        <v>13</v>
      </c>
      <c r="BD497" s="326" t="s">
        <v>13</v>
      </c>
      <c r="BE497" s="327" t="s">
        <v>13</v>
      </c>
      <c r="BF497" s="133" t="s">
        <v>13</v>
      </c>
      <c r="BG497" s="133" t="s">
        <v>13</v>
      </c>
      <c r="BH497" s="133" t="s">
        <v>13</v>
      </c>
      <c r="BI497" s="133" t="s">
        <v>13</v>
      </c>
      <c r="BJ497" s="328"/>
      <c r="BK497" s="328"/>
      <c r="BL497" s="133"/>
      <c r="BM497" s="133"/>
      <c r="BN497" s="133"/>
      <c r="BO497" s="133"/>
      <c r="BP497" s="133"/>
      <c r="BQ497" s="328"/>
      <c r="BR497" s="133"/>
      <c r="BS497" s="133"/>
      <c r="BT497" s="133"/>
      <c r="BU497" s="133"/>
      <c r="BV497" s="133"/>
      <c r="BW497" s="133"/>
      <c r="BX497" s="133"/>
    </row>
    <row r="498" spans="1:76" x14ac:dyDescent="0.25">
      <c r="A498" s="302">
        <v>303</v>
      </c>
      <c r="C498" s="324" t="s">
        <v>13</v>
      </c>
      <c r="D498" s="324" t="s">
        <v>13</v>
      </c>
      <c r="E498" s="325" t="s">
        <v>13</v>
      </c>
      <c r="F498" s="133" t="s">
        <v>13</v>
      </c>
      <c r="G498" s="133" t="s">
        <v>13</v>
      </c>
      <c r="H498" s="133" t="s">
        <v>13</v>
      </c>
      <c r="I498" s="133" t="s">
        <v>13</v>
      </c>
      <c r="J498" s="133" t="s">
        <v>13</v>
      </c>
      <c r="K498" s="133" t="s">
        <v>13</v>
      </c>
      <c r="L498" s="133" t="s">
        <v>13</v>
      </c>
      <c r="M498" s="133" t="s">
        <v>13</v>
      </c>
      <c r="N498" s="133" t="s">
        <v>13</v>
      </c>
      <c r="O498" s="133" t="s">
        <v>13</v>
      </c>
      <c r="P498" s="133" t="s">
        <v>13</v>
      </c>
      <c r="Q498" s="133" t="s">
        <v>13</v>
      </c>
      <c r="R498" s="133" t="s">
        <v>13</v>
      </c>
      <c r="S498" s="133" t="s">
        <v>13</v>
      </c>
      <c r="T498" s="133" t="s">
        <v>13</v>
      </c>
      <c r="U498" s="133" t="s">
        <v>13</v>
      </c>
      <c r="V498" s="133" t="s">
        <v>13</v>
      </c>
      <c r="W498" s="133" t="s">
        <v>13</v>
      </c>
      <c r="X498" s="133" t="s">
        <v>13</v>
      </c>
      <c r="Y498" s="133" t="s">
        <v>13</v>
      </c>
      <c r="Z498" s="133" t="s">
        <v>13</v>
      </c>
      <c r="AA498" s="133" t="s">
        <v>13</v>
      </c>
      <c r="AB498" s="133" t="s">
        <v>13</v>
      </c>
      <c r="AC498" s="133" t="s">
        <v>13</v>
      </c>
      <c r="AD498" s="133" t="s">
        <v>13</v>
      </c>
      <c r="AE498" s="133" t="s">
        <v>13</v>
      </c>
      <c r="AF498" s="133" t="s">
        <v>13</v>
      </c>
      <c r="AG498" s="133" t="s">
        <v>13</v>
      </c>
      <c r="AH498" s="133" t="s">
        <v>13</v>
      </c>
      <c r="AI498" s="133" t="s">
        <v>13</v>
      </c>
      <c r="AJ498" s="133" t="s">
        <v>13</v>
      </c>
      <c r="AK498" s="133" t="s">
        <v>13</v>
      </c>
      <c r="AL498" s="133" t="s">
        <v>13</v>
      </c>
      <c r="AM498" s="133" t="s">
        <v>13</v>
      </c>
      <c r="AN498" s="133" t="s">
        <v>13</v>
      </c>
      <c r="AO498" s="133" t="s">
        <v>13</v>
      </c>
      <c r="AP498" s="133" t="s">
        <v>13</v>
      </c>
      <c r="AQ498" s="133" t="s">
        <v>13</v>
      </c>
      <c r="AR498" s="133" t="s">
        <v>13</v>
      </c>
      <c r="AS498" s="133" t="s">
        <v>13</v>
      </c>
      <c r="AT498" s="326" t="s">
        <v>13</v>
      </c>
      <c r="AU498" s="133" t="s">
        <v>13</v>
      </c>
      <c r="AV498" s="133" t="s">
        <v>13</v>
      </c>
      <c r="AW498" s="133" t="s">
        <v>13</v>
      </c>
      <c r="AX498" s="133" t="s">
        <v>13</v>
      </c>
      <c r="AY498" s="133" t="s">
        <v>13</v>
      </c>
      <c r="AZ498" s="327" t="s">
        <v>13</v>
      </c>
      <c r="BA498" s="327" t="s">
        <v>13</v>
      </c>
      <c r="BB498" s="133" t="s">
        <v>13</v>
      </c>
      <c r="BC498" s="326" t="s">
        <v>13</v>
      </c>
      <c r="BD498" s="326" t="s">
        <v>13</v>
      </c>
      <c r="BE498" s="327" t="s">
        <v>13</v>
      </c>
      <c r="BF498" s="133" t="s">
        <v>13</v>
      </c>
      <c r="BG498" s="133" t="s">
        <v>13</v>
      </c>
      <c r="BH498" s="133" t="s">
        <v>13</v>
      </c>
      <c r="BI498" s="133" t="s">
        <v>13</v>
      </c>
      <c r="BJ498" s="328"/>
      <c r="BK498" s="328"/>
      <c r="BL498" s="133"/>
      <c r="BM498" s="133"/>
      <c r="BN498" s="133"/>
      <c r="BO498" s="133"/>
      <c r="BP498" s="133"/>
      <c r="BQ498" s="328"/>
      <c r="BR498" s="133"/>
      <c r="BS498" s="133"/>
      <c r="BT498" s="133"/>
      <c r="BU498" s="133"/>
      <c r="BV498" s="133"/>
      <c r="BW498" s="133"/>
      <c r="BX498" s="133"/>
    </row>
    <row r="499" spans="1:76" x14ac:dyDescent="0.25">
      <c r="A499" s="302">
        <v>303</v>
      </c>
      <c r="C499" s="324" t="s">
        <v>13</v>
      </c>
      <c r="D499" s="324" t="s">
        <v>13</v>
      </c>
      <c r="E499" s="325" t="s">
        <v>13</v>
      </c>
      <c r="F499" s="133" t="s">
        <v>13</v>
      </c>
      <c r="G499" s="133" t="s">
        <v>13</v>
      </c>
      <c r="H499" s="133" t="s">
        <v>13</v>
      </c>
      <c r="I499" s="133" t="s">
        <v>13</v>
      </c>
      <c r="J499" s="133" t="s">
        <v>13</v>
      </c>
      <c r="K499" s="133" t="s">
        <v>13</v>
      </c>
      <c r="L499" s="133" t="s">
        <v>13</v>
      </c>
      <c r="M499" s="133" t="s">
        <v>13</v>
      </c>
      <c r="N499" s="133" t="s">
        <v>13</v>
      </c>
      <c r="O499" s="133" t="s">
        <v>13</v>
      </c>
      <c r="P499" s="133" t="s">
        <v>13</v>
      </c>
      <c r="Q499" s="133" t="s">
        <v>13</v>
      </c>
      <c r="R499" s="133" t="s">
        <v>13</v>
      </c>
      <c r="S499" s="133" t="s">
        <v>13</v>
      </c>
      <c r="T499" s="133" t="s">
        <v>13</v>
      </c>
      <c r="U499" s="133" t="s">
        <v>13</v>
      </c>
      <c r="V499" s="133" t="s">
        <v>13</v>
      </c>
      <c r="W499" s="133" t="s">
        <v>13</v>
      </c>
      <c r="X499" s="133" t="s">
        <v>13</v>
      </c>
      <c r="Y499" s="133" t="s">
        <v>13</v>
      </c>
      <c r="Z499" s="133" t="s">
        <v>13</v>
      </c>
      <c r="AA499" s="133" t="s">
        <v>13</v>
      </c>
      <c r="AB499" s="133" t="s">
        <v>13</v>
      </c>
      <c r="AC499" s="133" t="s">
        <v>13</v>
      </c>
      <c r="AD499" s="133" t="s">
        <v>13</v>
      </c>
      <c r="AE499" s="133" t="s">
        <v>13</v>
      </c>
      <c r="AF499" s="133" t="s">
        <v>13</v>
      </c>
      <c r="AG499" s="133" t="s">
        <v>13</v>
      </c>
      <c r="AH499" s="133" t="s">
        <v>13</v>
      </c>
      <c r="AI499" s="133" t="s">
        <v>13</v>
      </c>
      <c r="AJ499" s="133" t="s">
        <v>13</v>
      </c>
      <c r="AK499" s="133" t="s">
        <v>13</v>
      </c>
      <c r="AL499" s="133" t="s">
        <v>13</v>
      </c>
      <c r="AM499" s="133" t="s">
        <v>13</v>
      </c>
      <c r="AN499" s="133" t="s">
        <v>13</v>
      </c>
      <c r="AO499" s="133" t="s">
        <v>13</v>
      </c>
      <c r="AP499" s="133" t="s">
        <v>13</v>
      </c>
      <c r="AQ499" s="133" t="s">
        <v>13</v>
      </c>
      <c r="AR499" s="133" t="s">
        <v>13</v>
      </c>
      <c r="AS499" s="133" t="s">
        <v>13</v>
      </c>
      <c r="AT499" s="326" t="s">
        <v>13</v>
      </c>
      <c r="AU499" s="133" t="s">
        <v>13</v>
      </c>
      <c r="AV499" s="133" t="s">
        <v>13</v>
      </c>
      <c r="AW499" s="133" t="s">
        <v>13</v>
      </c>
      <c r="AX499" s="133" t="s">
        <v>13</v>
      </c>
      <c r="AY499" s="133" t="s">
        <v>13</v>
      </c>
      <c r="AZ499" s="327" t="s">
        <v>13</v>
      </c>
      <c r="BA499" s="327" t="s">
        <v>13</v>
      </c>
      <c r="BB499" s="133" t="s">
        <v>13</v>
      </c>
      <c r="BC499" s="326" t="s">
        <v>13</v>
      </c>
      <c r="BD499" s="326" t="s">
        <v>13</v>
      </c>
      <c r="BE499" s="327" t="s">
        <v>13</v>
      </c>
      <c r="BF499" s="133" t="s">
        <v>13</v>
      </c>
      <c r="BG499" s="133" t="s">
        <v>13</v>
      </c>
      <c r="BH499" s="133" t="s">
        <v>13</v>
      </c>
      <c r="BI499" s="133" t="s">
        <v>13</v>
      </c>
      <c r="BJ499" s="328"/>
      <c r="BK499" s="328"/>
      <c r="BL499" s="133"/>
      <c r="BM499" s="133"/>
      <c r="BN499" s="133"/>
      <c r="BO499" s="133"/>
      <c r="BP499" s="133"/>
      <c r="BQ499" s="328"/>
      <c r="BR499" s="133"/>
      <c r="BS499" s="133"/>
      <c r="BT499" s="133"/>
      <c r="BU499" s="133"/>
      <c r="BV499" s="133"/>
      <c r="BW499" s="133"/>
      <c r="BX499" s="133"/>
    </row>
    <row r="500" spans="1:76" x14ac:dyDescent="0.25">
      <c r="A500" s="302">
        <v>303</v>
      </c>
      <c r="C500" s="324" t="s">
        <v>13</v>
      </c>
      <c r="D500" s="324" t="s">
        <v>13</v>
      </c>
      <c r="E500" s="325" t="s">
        <v>13</v>
      </c>
      <c r="F500" s="133" t="s">
        <v>13</v>
      </c>
      <c r="G500" s="133" t="s">
        <v>13</v>
      </c>
      <c r="H500" s="133" t="s">
        <v>13</v>
      </c>
      <c r="I500" s="133" t="s">
        <v>13</v>
      </c>
      <c r="J500" s="133" t="s">
        <v>13</v>
      </c>
      <c r="K500" s="133" t="s">
        <v>13</v>
      </c>
      <c r="L500" s="133" t="s">
        <v>13</v>
      </c>
      <c r="M500" s="133" t="s">
        <v>13</v>
      </c>
      <c r="N500" s="133" t="s">
        <v>13</v>
      </c>
      <c r="O500" s="133" t="s">
        <v>13</v>
      </c>
      <c r="P500" s="133" t="s">
        <v>13</v>
      </c>
      <c r="Q500" s="133" t="s">
        <v>13</v>
      </c>
      <c r="R500" s="133" t="s">
        <v>13</v>
      </c>
      <c r="S500" s="133" t="s">
        <v>13</v>
      </c>
      <c r="T500" s="133" t="s">
        <v>13</v>
      </c>
      <c r="U500" s="133" t="s">
        <v>13</v>
      </c>
      <c r="V500" s="133" t="s">
        <v>13</v>
      </c>
      <c r="W500" s="133" t="s">
        <v>13</v>
      </c>
      <c r="X500" s="133" t="s">
        <v>13</v>
      </c>
      <c r="Y500" s="133" t="s">
        <v>13</v>
      </c>
      <c r="Z500" s="133" t="s">
        <v>13</v>
      </c>
      <c r="AA500" s="133" t="s">
        <v>13</v>
      </c>
      <c r="AB500" s="133" t="s">
        <v>13</v>
      </c>
      <c r="AC500" s="133" t="s">
        <v>13</v>
      </c>
      <c r="AD500" s="133" t="s">
        <v>13</v>
      </c>
      <c r="AE500" s="133" t="s">
        <v>13</v>
      </c>
      <c r="AF500" s="133" t="s">
        <v>13</v>
      </c>
      <c r="AG500" s="133" t="s">
        <v>13</v>
      </c>
      <c r="AH500" s="133" t="s">
        <v>13</v>
      </c>
      <c r="AI500" s="133" t="s">
        <v>13</v>
      </c>
      <c r="AJ500" s="133" t="s">
        <v>13</v>
      </c>
      <c r="AK500" s="133" t="s">
        <v>13</v>
      </c>
      <c r="AL500" s="133" t="s">
        <v>13</v>
      </c>
      <c r="AM500" s="133" t="s">
        <v>13</v>
      </c>
      <c r="AN500" s="133" t="s">
        <v>13</v>
      </c>
      <c r="AO500" s="133" t="s">
        <v>13</v>
      </c>
      <c r="AP500" s="133" t="s">
        <v>13</v>
      </c>
      <c r="AQ500" s="133" t="s">
        <v>13</v>
      </c>
      <c r="AR500" s="133" t="s">
        <v>13</v>
      </c>
      <c r="AS500" s="133" t="s">
        <v>13</v>
      </c>
      <c r="AT500" s="326" t="s">
        <v>13</v>
      </c>
      <c r="AU500" s="133" t="s">
        <v>13</v>
      </c>
      <c r="AV500" s="133" t="s">
        <v>13</v>
      </c>
      <c r="AW500" s="133" t="s">
        <v>13</v>
      </c>
      <c r="AX500" s="133" t="s">
        <v>13</v>
      </c>
      <c r="AY500" s="133" t="s">
        <v>13</v>
      </c>
      <c r="AZ500" s="327" t="s">
        <v>13</v>
      </c>
      <c r="BA500" s="327" t="s">
        <v>13</v>
      </c>
      <c r="BB500" s="133" t="s">
        <v>13</v>
      </c>
      <c r="BC500" s="326" t="s">
        <v>13</v>
      </c>
      <c r="BD500" s="326" t="s">
        <v>13</v>
      </c>
      <c r="BE500" s="327" t="s">
        <v>13</v>
      </c>
      <c r="BF500" s="133" t="s">
        <v>13</v>
      </c>
      <c r="BG500" s="133" t="s">
        <v>13</v>
      </c>
      <c r="BH500" s="133" t="s">
        <v>13</v>
      </c>
      <c r="BI500" s="133" t="s">
        <v>13</v>
      </c>
      <c r="BJ500" s="328"/>
      <c r="BK500" s="328"/>
      <c r="BL500" s="133"/>
      <c r="BM500" s="133"/>
      <c r="BN500" s="133"/>
      <c r="BO500" s="133"/>
      <c r="BP500" s="133"/>
      <c r="BQ500" s="328"/>
      <c r="BR500" s="133"/>
      <c r="BS500" s="133"/>
      <c r="BT500" s="133"/>
      <c r="BU500" s="133"/>
      <c r="BV500" s="133"/>
      <c r="BW500" s="133"/>
      <c r="BX500" s="133"/>
    </row>
    <row r="501" spans="1:76" x14ac:dyDescent="0.25">
      <c r="A501" s="302">
        <v>303</v>
      </c>
      <c r="C501" s="324" t="s">
        <v>13</v>
      </c>
      <c r="D501" s="324" t="s">
        <v>13</v>
      </c>
      <c r="E501" s="325" t="s">
        <v>13</v>
      </c>
      <c r="F501" s="133" t="s">
        <v>13</v>
      </c>
      <c r="G501" s="133" t="s">
        <v>13</v>
      </c>
      <c r="H501" s="133" t="s">
        <v>13</v>
      </c>
      <c r="I501" s="133" t="s">
        <v>13</v>
      </c>
      <c r="J501" s="133" t="s">
        <v>13</v>
      </c>
      <c r="K501" s="133" t="s">
        <v>13</v>
      </c>
      <c r="L501" s="133" t="s">
        <v>13</v>
      </c>
      <c r="M501" s="133" t="s">
        <v>13</v>
      </c>
      <c r="N501" s="133" t="s">
        <v>13</v>
      </c>
      <c r="O501" s="133" t="s">
        <v>13</v>
      </c>
      <c r="P501" s="133" t="s">
        <v>13</v>
      </c>
      <c r="Q501" s="133" t="s">
        <v>13</v>
      </c>
      <c r="R501" s="133" t="s">
        <v>13</v>
      </c>
      <c r="S501" s="133" t="s">
        <v>13</v>
      </c>
      <c r="T501" s="133" t="s">
        <v>13</v>
      </c>
      <c r="U501" s="133" t="s">
        <v>13</v>
      </c>
      <c r="V501" s="133" t="s">
        <v>13</v>
      </c>
      <c r="W501" s="133" t="s">
        <v>13</v>
      </c>
      <c r="X501" s="133" t="s">
        <v>13</v>
      </c>
      <c r="Y501" s="133" t="s">
        <v>13</v>
      </c>
      <c r="Z501" s="133" t="s">
        <v>13</v>
      </c>
      <c r="AA501" s="133" t="s">
        <v>13</v>
      </c>
      <c r="AB501" s="133" t="s">
        <v>13</v>
      </c>
      <c r="AC501" s="133" t="s">
        <v>13</v>
      </c>
      <c r="AD501" s="133" t="s">
        <v>13</v>
      </c>
      <c r="AE501" s="133" t="s">
        <v>13</v>
      </c>
      <c r="AF501" s="133" t="s">
        <v>13</v>
      </c>
      <c r="AG501" s="133" t="s">
        <v>13</v>
      </c>
      <c r="AH501" s="133" t="s">
        <v>13</v>
      </c>
      <c r="AI501" s="133" t="s">
        <v>13</v>
      </c>
      <c r="AJ501" s="133" t="s">
        <v>13</v>
      </c>
      <c r="AK501" s="133" t="s">
        <v>13</v>
      </c>
      <c r="AL501" s="133" t="s">
        <v>13</v>
      </c>
      <c r="AM501" s="133" t="s">
        <v>13</v>
      </c>
      <c r="AN501" s="133" t="s">
        <v>13</v>
      </c>
      <c r="AO501" s="133" t="s">
        <v>13</v>
      </c>
      <c r="AP501" s="133" t="s">
        <v>13</v>
      </c>
      <c r="AQ501" s="133" t="s">
        <v>13</v>
      </c>
      <c r="AR501" s="133" t="s">
        <v>13</v>
      </c>
      <c r="AS501" s="133" t="s">
        <v>13</v>
      </c>
      <c r="AT501" s="326" t="s">
        <v>13</v>
      </c>
      <c r="AU501" s="133" t="s">
        <v>13</v>
      </c>
      <c r="AV501" s="133" t="s">
        <v>13</v>
      </c>
      <c r="AW501" s="133" t="s">
        <v>13</v>
      </c>
      <c r="AX501" s="133" t="s">
        <v>13</v>
      </c>
      <c r="AY501" s="133" t="s">
        <v>13</v>
      </c>
      <c r="AZ501" s="327" t="s">
        <v>13</v>
      </c>
      <c r="BA501" s="327" t="s">
        <v>13</v>
      </c>
      <c r="BB501" s="133" t="s">
        <v>13</v>
      </c>
      <c r="BC501" s="326" t="s">
        <v>13</v>
      </c>
      <c r="BD501" s="326" t="s">
        <v>13</v>
      </c>
      <c r="BE501" s="327" t="s">
        <v>13</v>
      </c>
      <c r="BF501" s="133" t="s">
        <v>13</v>
      </c>
      <c r="BG501" s="133" t="s">
        <v>13</v>
      </c>
      <c r="BH501" s="133" t="s">
        <v>13</v>
      </c>
      <c r="BI501" s="133" t="s">
        <v>13</v>
      </c>
      <c r="BJ501" s="328"/>
      <c r="BK501" s="328"/>
      <c r="BL501" s="133"/>
      <c r="BM501" s="133"/>
      <c r="BN501" s="133"/>
      <c r="BO501" s="133"/>
      <c r="BP501" s="133"/>
      <c r="BQ501" s="328"/>
      <c r="BR501" s="133"/>
      <c r="BS501" s="133"/>
      <c r="BT501" s="133"/>
      <c r="BU501" s="133"/>
      <c r="BV501" s="133"/>
      <c r="BW501" s="133"/>
      <c r="BX501" s="133"/>
    </row>
    <row r="502" spans="1:76" x14ac:dyDescent="0.25">
      <c r="A502" s="302">
        <v>303</v>
      </c>
      <c r="C502" s="324" t="s">
        <v>13</v>
      </c>
      <c r="D502" s="324" t="s">
        <v>13</v>
      </c>
      <c r="E502" s="325" t="s">
        <v>13</v>
      </c>
      <c r="F502" s="133" t="s">
        <v>13</v>
      </c>
      <c r="G502" s="133" t="s">
        <v>13</v>
      </c>
      <c r="H502" s="133" t="s">
        <v>13</v>
      </c>
      <c r="I502" s="133" t="s">
        <v>13</v>
      </c>
      <c r="J502" s="133" t="s">
        <v>13</v>
      </c>
      <c r="K502" s="133" t="s">
        <v>13</v>
      </c>
      <c r="L502" s="133" t="s">
        <v>13</v>
      </c>
      <c r="M502" s="133" t="s">
        <v>13</v>
      </c>
      <c r="N502" s="133" t="s">
        <v>13</v>
      </c>
      <c r="O502" s="133" t="s">
        <v>13</v>
      </c>
      <c r="P502" s="133" t="s">
        <v>13</v>
      </c>
      <c r="Q502" s="133" t="s">
        <v>13</v>
      </c>
      <c r="R502" s="133" t="s">
        <v>13</v>
      </c>
      <c r="S502" s="133" t="s">
        <v>13</v>
      </c>
      <c r="T502" s="133" t="s">
        <v>13</v>
      </c>
      <c r="U502" s="133" t="s">
        <v>13</v>
      </c>
      <c r="V502" s="133" t="s">
        <v>13</v>
      </c>
      <c r="W502" s="133" t="s">
        <v>13</v>
      </c>
      <c r="X502" s="133" t="s">
        <v>13</v>
      </c>
      <c r="Y502" s="133" t="s">
        <v>13</v>
      </c>
      <c r="Z502" s="133" t="s">
        <v>13</v>
      </c>
      <c r="AA502" s="133" t="s">
        <v>13</v>
      </c>
      <c r="AB502" s="133" t="s">
        <v>13</v>
      </c>
      <c r="AC502" s="133" t="s">
        <v>13</v>
      </c>
      <c r="AD502" s="133" t="s">
        <v>13</v>
      </c>
      <c r="AE502" s="133" t="s">
        <v>13</v>
      </c>
      <c r="AF502" s="133" t="s">
        <v>13</v>
      </c>
      <c r="AG502" s="133" t="s">
        <v>13</v>
      </c>
      <c r="AH502" s="133" t="s">
        <v>13</v>
      </c>
      <c r="AI502" s="133" t="s">
        <v>13</v>
      </c>
      <c r="AJ502" s="133" t="s">
        <v>13</v>
      </c>
      <c r="AK502" s="133" t="s">
        <v>13</v>
      </c>
      <c r="AL502" s="133" t="s">
        <v>13</v>
      </c>
      <c r="AM502" s="133" t="s">
        <v>13</v>
      </c>
      <c r="AN502" s="133" t="s">
        <v>13</v>
      </c>
      <c r="AO502" s="133" t="s">
        <v>13</v>
      </c>
      <c r="AP502" s="133" t="s">
        <v>13</v>
      </c>
      <c r="AQ502" s="133" t="s">
        <v>13</v>
      </c>
      <c r="AR502" s="133" t="s">
        <v>13</v>
      </c>
      <c r="AS502" s="133" t="s">
        <v>13</v>
      </c>
      <c r="AT502" s="326" t="s">
        <v>13</v>
      </c>
      <c r="AU502" s="133" t="s">
        <v>13</v>
      </c>
      <c r="AV502" s="133" t="s">
        <v>13</v>
      </c>
      <c r="AW502" s="133" t="s">
        <v>13</v>
      </c>
      <c r="AX502" s="133" t="s">
        <v>13</v>
      </c>
      <c r="AY502" s="133" t="s">
        <v>13</v>
      </c>
      <c r="AZ502" s="327" t="s">
        <v>13</v>
      </c>
      <c r="BA502" s="327" t="s">
        <v>13</v>
      </c>
      <c r="BB502" s="133" t="s">
        <v>13</v>
      </c>
      <c r="BC502" s="326" t="s">
        <v>13</v>
      </c>
      <c r="BD502" s="326" t="s">
        <v>13</v>
      </c>
      <c r="BE502" s="327" t="s">
        <v>13</v>
      </c>
      <c r="BF502" s="133" t="s">
        <v>13</v>
      </c>
      <c r="BG502" s="133" t="s">
        <v>13</v>
      </c>
      <c r="BH502" s="133" t="s">
        <v>13</v>
      </c>
      <c r="BI502" s="133" t="s">
        <v>13</v>
      </c>
      <c r="BJ502" s="328"/>
      <c r="BK502" s="328"/>
      <c r="BL502" s="133"/>
      <c r="BM502" s="133"/>
      <c r="BN502" s="133"/>
      <c r="BO502" s="133"/>
      <c r="BP502" s="133"/>
      <c r="BQ502" s="328"/>
      <c r="BR502" s="133"/>
      <c r="BS502" s="133"/>
      <c r="BT502" s="133"/>
      <c r="BU502" s="133"/>
      <c r="BV502" s="133"/>
      <c r="BW502" s="133"/>
      <c r="BX502" s="133"/>
    </row>
    <row r="503" spans="1:76" x14ac:dyDescent="0.25">
      <c r="A503" s="302">
        <v>303</v>
      </c>
      <c r="C503" s="324" t="s">
        <v>13</v>
      </c>
      <c r="D503" s="324" t="s">
        <v>13</v>
      </c>
      <c r="E503" s="325" t="s">
        <v>13</v>
      </c>
      <c r="F503" s="133" t="s">
        <v>13</v>
      </c>
      <c r="G503" s="133" t="s">
        <v>13</v>
      </c>
      <c r="H503" s="133" t="s">
        <v>13</v>
      </c>
      <c r="I503" s="133" t="s">
        <v>13</v>
      </c>
      <c r="J503" s="133" t="s">
        <v>13</v>
      </c>
      <c r="K503" s="133" t="s">
        <v>13</v>
      </c>
      <c r="L503" s="133" t="s">
        <v>13</v>
      </c>
      <c r="M503" s="133" t="s">
        <v>13</v>
      </c>
      <c r="N503" s="133" t="s">
        <v>13</v>
      </c>
      <c r="O503" s="133" t="s">
        <v>13</v>
      </c>
      <c r="P503" s="133" t="s">
        <v>13</v>
      </c>
      <c r="Q503" s="133" t="s">
        <v>13</v>
      </c>
      <c r="R503" s="133" t="s">
        <v>13</v>
      </c>
      <c r="S503" s="133" t="s">
        <v>13</v>
      </c>
      <c r="T503" s="133" t="s">
        <v>13</v>
      </c>
      <c r="U503" s="133" t="s">
        <v>13</v>
      </c>
      <c r="V503" s="133" t="s">
        <v>13</v>
      </c>
      <c r="W503" s="133" t="s">
        <v>13</v>
      </c>
      <c r="X503" s="133" t="s">
        <v>13</v>
      </c>
      <c r="Y503" s="133" t="s">
        <v>13</v>
      </c>
      <c r="Z503" s="133" t="s">
        <v>13</v>
      </c>
      <c r="AA503" s="133" t="s">
        <v>13</v>
      </c>
      <c r="AB503" s="133" t="s">
        <v>13</v>
      </c>
      <c r="AC503" s="133" t="s">
        <v>13</v>
      </c>
      <c r="AD503" s="133" t="s">
        <v>13</v>
      </c>
      <c r="AE503" s="133" t="s">
        <v>13</v>
      </c>
      <c r="AF503" s="133" t="s">
        <v>13</v>
      </c>
      <c r="AG503" s="133" t="s">
        <v>13</v>
      </c>
      <c r="AH503" s="133" t="s">
        <v>13</v>
      </c>
      <c r="AI503" s="133" t="s">
        <v>13</v>
      </c>
      <c r="AJ503" s="133" t="s">
        <v>13</v>
      </c>
      <c r="AK503" s="133" t="s">
        <v>13</v>
      </c>
      <c r="AL503" s="133" t="s">
        <v>13</v>
      </c>
      <c r="AM503" s="133" t="s">
        <v>13</v>
      </c>
      <c r="AN503" s="133" t="s">
        <v>13</v>
      </c>
      <c r="AO503" s="133" t="s">
        <v>13</v>
      </c>
      <c r="AP503" s="133" t="s">
        <v>13</v>
      </c>
      <c r="AQ503" s="133" t="s">
        <v>13</v>
      </c>
      <c r="AR503" s="133" t="s">
        <v>13</v>
      </c>
      <c r="AS503" s="133" t="s">
        <v>13</v>
      </c>
      <c r="AT503" s="326" t="s">
        <v>13</v>
      </c>
      <c r="AU503" s="133" t="s">
        <v>13</v>
      </c>
      <c r="AV503" s="133" t="s">
        <v>13</v>
      </c>
      <c r="AW503" s="133" t="s">
        <v>13</v>
      </c>
      <c r="AX503" s="133" t="s">
        <v>13</v>
      </c>
      <c r="AY503" s="133" t="s">
        <v>13</v>
      </c>
      <c r="AZ503" s="327" t="s">
        <v>13</v>
      </c>
      <c r="BA503" s="327" t="s">
        <v>13</v>
      </c>
      <c r="BB503" s="133" t="s">
        <v>13</v>
      </c>
      <c r="BC503" s="326" t="s">
        <v>13</v>
      </c>
      <c r="BD503" s="326" t="s">
        <v>13</v>
      </c>
      <c r="BE503" s="327" t="s">
        <v>13</v>
      </c>
      <c r="BF503" s="133" t="s">
        <v>13</v>
      </c>
      <c r="BG503" s="133" t="s">
        <v>13</v>
      </c>
      <c r="BH503" s="133" t="s">
        <v>13</v>
      </c>
      <c r="BI503" s="133" t="s">
        <v>13</v>
      </c>
      <c r="BJ503" s="328"/>
      <c r="BK503" s="328"/>
      <c r="BL503" s="133"/>
      <c r="BM503" s="133"/>
      <c r="BN503" s="133"/>
      <c r="BO503" s="133"/>
      <c r="BP503" s="133"/>
      <c r="BQ503" s="328"/>
      <c r="BR503" s="133"/>
      <c r="BS503" s="133"/>
      <c r="BT503" s="133"/>
      <c r="BU503" s="133"/>
      <c r="BV503" s="133"/>
      <c r="BW503" s="133"/>
      <c r="BX503" s="133"/>
    </row>
    <row r="504" spans="1:76" x14ac:dyDescent="0.25">
      <c r="A504" s="302">
        <v>303</v>
      </c>
      <c r="C504" s="324" t="s">
        <v>13</v>
      </c>
      <c r="D504" s="324" t="s">
        <v>13</v>
      </c>
      <c r="E504" s="325" t="s">
        <v>13</v>
      </c>
      <c r="F504" s="133" t="s">
        <v>13</v>
      </c>
      <c r="G504" s="133" t="s">
        <v>13</v>
      </c>
      <c r="H504" s="133" t="s">
        <v>13</v>
      </c>
      <c r="I504" s="133" t="s">
        <v>13</v>
      </c>
      <c r="J504" s="133" t="s">
        <v>13</v>
      </c>
      <c r="K504" s="133" t="s">
        <v>13</v>
      </c>
      <c r="L504" s="133" t="s">
        <v>13</v>
      </c>
      <c r="M504" s="133" t="s">
        <v>13</v>
      </c>
      <c r="N504" s="133" t="s">
        <v>13</v>
      </c>
      <c r="O504" s="133" t="s">
        <v>13</v>
      </c>
      <c r="P504" s="133" t="s">
        <v>13</v>
      </c>
      <c r="Q504" s="133" t="s">
        <v>13</v>
      </c>
      <c r="R504" s="133" t="s">
        <v>13</v>
      </c>
      <c r="S504" s="133" t="s">
        <v>13</v>
      </c>
      <c r="T504" s="133" t="s">
        <v>13</v>
      </c>
      <c r="U504" s="133" t="s">
        <v>13</v>
      </c>
      <c r="V504" s="133" t="s">
        <v>13</v>
      </c>
      <c r="W504" s="133" t="s">
        <v>13</v>
      </c>
      <c r="X504" s="133" t="s">
        <v>13</v>
      </c>
      <c r="Y504" s="133" t="s">
        <v>13</v>
      </c>
      <c r="Z504" s="133" t="s">
        <v>13</v>
      </c>
      <c r="AA504" s="133" t="s">
        <v>13</v>
      </c>
      <c r="AB504" s="133" t="s">
        <v>13</v>
      </c>
      <c r="AC504" s="133" t="s">
        <v>13</v>
      </c>
      <c r="AD504" s="133" t="s">
        <v>13</v>
      </c>
      <c r="AE504" s="133" t="s">
        <v>13</v>
      </c>
      <c r="AF504" s="133" t="s">
        <v>13</v>
      </c>
      <c r="AG504" s="133" t="s">
        <v>13</v>
      </c>
      <c r="AH504" s="133" t="s">
        <v>13</v>
      </c>
      <c r="AI504" s="133" t="s">
        <v>13</v>
      </c>
      <c r="AJ504" s="133" t="s">
        <v>13</v>
      </c>
      <c r="AK504" s="133" t="s">
        <v>13</v>
      </c>
      <c r="AL504" s="133" t="s">
        <v>13</v>
      </c>
      <c r="AM504" s="133" t="s">
        <v>13</v>
      </c>
      <c r="AN504" s="133" t="s">
        <v>13</v>
      </c>
      <c r="AO504" s="133" t="s">
        <v>13</v>
      </c>
      <c r="AP504" s="133" t="s">
        <v>13</v>
      </c>
      <c r="AQ504" s="133" t="s">
        <v>13</v>
      </c>
      <c r="AR504" s="133" t="s">
        <v>13</v>
      </c>
      <c r="AS504" s="133" t="s">
        <v>13</v>
      </c>
      <c r="AT504" s="326" t="s">
        <v>13</v>
      </c>
      <c r="AU504" s="133" t="s">
        <v>13</v>
      </c>
      <c r="AV504" s="133" t="s">
        <v>13</v>
      </c>
      <c r="AW504" s="133" t="s">
        <v>13</v>
      </c>
      <c r="AX504" s="133" t="s">
        <v>13</v>
      </c>
      <c r="AY504" s="133" t="s">
        <v>13</v>
      </c>
      <c r="AZ504" s="327" t="s">
        <v>13</v>
      </c>
      <c r="BA504" s="327" t="s">
        <v>13</v>
      </c>
      <c r="BB504" s="133" t="s">
        <v>13</v>
      </c>
      <c r="BC504" s="326" t="s">
        <v>13</v>
      </c>
      <c r="BD504" s="326" t="s">
        <v>13</v>
      </c>
      <c r="BE504" s="327" t="s">
        <v>13</v>
      </c>
      <c r="BF504" s="133" t="s">
        <v>13</v>
      </c>
      <c r="BG504" s="133" t="s">
        <v>13</v>
      </c>
      <c r="BH504" s="133" t="s">
        <v>13</v>
      </c>
      <c r="BI504" s="133" t="s">
        <v>13</v>
      </c>
      <c r="BJ504" s="328"/>
      <c r="BK504" s="328"/>
      <c r="BL504" s="133"/>
      <c r="BM504" s="133"/>
      <c r="BN504" s="133"/>
      <c r="BO504" s="133"/>
      <c r="BP504" s="133"/>
      <c r="BQ504" s="328"/>
      <c r="BR504" s="133"/>
      <c r="BS504" s="133"/>
      <c r="BT504" s="133"/>
      <c r="BU504" s="133"/>
      <c r="BV504" s="133"/>
      <c r="BW504" s="133"/>
      <c r="BX504" s="133"/>
    </row>
    <row r="505" spans="1:76" x14ac:dyDescent="0.25">
      <c r="A505" s="302">
        <v>303</v>
      </c>
      <c r="C505" s="324" t="s">
        <v>13</v>
      </c>
      <c r="D505" s="324" t="s">
        <v>13</v>
      </c>
      <c r="E505" s="325" t="s">
        <v>13</v>
      </c>
      <c r="F505" s="133" t="s">
        <v>13</v>
      </c>
      <c r="G505" s="133" t="s">
        <v>13</v>
      </c>
      <c r="H505" s="133" t="s">
        <v>13</v>
      </c>
      <c r="I505" s="133" t="s">
        <v>13</v>
      </c>
      <c r="J505" s="133" t="s">
        <v>13</v>
      </c>
      <c r="K505" s="133" t="s">
        <v>13</v>
      </c>
      <c r="L505" s="133" t="s">
        <v>13</v>
      </c>
      <c r="M505" s="133" t="s">
        <v>13</v>
      </c>
      <c r="N505" s="133" t="s">
        <v>13</v>
      </c>
      <c r="O505" s="133" t="s">
        <v>13</v>
      </c>
      <c r="P505" s="133" t="s">
        <v>13</v>
      </c>
      <c r="Q505" s="133" t="s">
        <v>13</v>
      </c>
      <c r="R505" s="133" t="s">
        <v>13</v>
      </c>
      <c r="S505" s="133" t="s">
        <v>13</v>
      </c>
      <c r="T505" s="133" t="s">
        <v>13</v>
      </c>
      <c r="U505" s="133" t="s">
        <v>13</v>
      </c>
      <c r="V505" s="133" t="s">
        <v>13</v>
      </c>
      <c r="W505" s="133" t="s">
        <v>13</v>
      </c>
      <c r="X505" s="133" t="s">
        <v>13</v>
      </c>
      <c r="Y505" s="133" t="s">
        <v>13</v>
      </c>
      <c r="Z505" s="133" t="s">
        <v>13</v>
      </c>
      <c r="AA505" s="133" t="s">
        <v>13</v>
      </c>
      <c r="AB505" s="133" t="s">
        <v>13</v>
      </c>
      <c r="AC505" s="133" t="s">
        <v>13</v>
      </c>
      <c r="AD505" s="133" t="s">
        <v>13</v>
      </c>
      <c r="AE505" s="133" t="s">
        <v>13</v>
      </c>
      <c r="AF505" s="133" t="s">
        <v>13</v>
      </c>
      <c r="AG505" s="133" t="s">
        <v>13</v>
      </c>
      <c r="AH505" s="133" t="s">
        <v>13</v>
      </c>
      <c r="AI505" s="133" t="s">
        <v>13</v>
      </c>
      <c r="AJ505" s="133" t="s">
        <v>13</v>
      </c>
      <c r="AK505" s="133" t="s">
        <v>13</v>
      </c>
      <c r="AL505" s="133" t="s">
        <v>13</v>
      </c>
      <c r="AM505" s="133" t="s">
        <v>13</v>
      </c>
      <c r="AN505" s="133" t="s">
        <v>13</v>
      </c>
      <c r="AO505" s="133" t="s">
        <v>13</v>
      </c>
      <c r="AP505" s="133" t="s">
        <v>13</v>
      </c>
      <c r="AQ505" s="133" t="s">
        <v>13</v>
      </c>
      <c r="AR505" s="133" t="s">
        <v>13</v>
      </c>
      <c r="AS505" s="133" t="s">
        <v>13</v>
      </c>
      <c r="AT505" s="326" t="s">
        <v>13</v>
      </c>
      <c r="AU505" s="133" t="s">
        <v>13</v>
      </c>
      <c r="AV505" s="133" t="s">
        <v>13</v>
      </c>
      <c r="AW505" s="133" t="s">
        <v>13</v>
      </c>
      <c r="AX505" s="133" t="s">
        <v>13</v>
      </c>
      <c r="AY505" s="133" t="s">
        <v>13</v>
      </c>
      <c r="AZ505" s="327" t="s">
        <v>13</v>
      </c>
      <c r="BA505" s="327" t="s">
        <v>13</v>
      </c>
      <c r="BB505" s="133" t="s">
        <v>13</v>
      </c>
      <c r="BC505" s="326" t="s">
        <v>13</v>
      </c>
      <c r="BD505" s="326" t="s">
        <v>13</v>
      </c>
      <c r="BE505" s="327" t="s">
        <v>13</v>
      </c>
      <c r="BF505" s="133" t="s">
        <v>13</v>
      </c>
      <c r="BG505" s="133" t="s">
        <v>13</v>
      </c>
      <c r="BH505" s="133" t="s">
        <v>13</v>
      </c>
      <c r="BI505" s="133" t="s">
        <v>13</v>
      </c>
      <c r="BJ505" s="328"/>
      <c r="BK505" s="328"/>
      <c r="BL505" s="133"/>
      <c r="BM505" s="133"/>
      <c r="BN505" s="133"/>
      <c r="BO505" s="133"/>
      <c r="BP505" s="133"/>
      <c r="BQ505" s="328"/>
      <c r="BR505" s="133"/>
      <c r="BS505" s="133"/>
      <c r="BT505" s="133"/>
      <c r="BU505" s="133"/>
      <c r="BV505" s="133"/>
      <c r="BW505" s="133"/>
      <c r="BX505" s="133"/>
    </row>
    <row r="506" spans="1:76" x14ac:dyDescent="0.25">
      <c r="A506" s="302">
        <v>303</v>
      </c>
      <c r="C506" s="324" t="s">
        <v>13</v>
      </c>
      <c r="D506" s="324" t="s">
        <v>13</v>
      </c>
      <c r="E506" s="325" t="s">
        <v>13</v>
      </c>
      <c r="F506" s="133" t="s">
        <v>13</v>
      </c>
      <c r="G506" s="133" t="s">
        <v>13</v>
      </c>
      <c r="H506" s="133" t="s">
        <v>13</v>
      </c>
      <c r="I506" s="133" t="s">
        <v>13</v>
      </c>
      <c r="J506" s="133" t="s">
        <v>13</v>
      </c>
      <c r="K506" s="133" t="s">
        <v>13</v>
      </c>
      <c r="L506" s="133" t="s">
        <v>13</v>
      </c>
      <c r="M506" s="133" t="s">
        <v>13</v>
      </c>
      <c r="N506" s="133" t="s">
        <v>13</v>
      </c>
      <c r="O506" s="133" t="s">
        <v>13</v>
      </c>
      <c r="P506" s="133" t="s">
        <v>13</v>
      </c>
      <c r="Q506" s="133" t="s">
        <v>13</v>
      </c>
      <c r="R506" s="133" t="s">
        <v>13</v>
      </c>
      <c r="S506" s="133" t="s">
        <v>13</v>
      </c>
      <c r="T506" s="133" t="s">
        <v>13</v>
      </c>
      <c r="U506" s="133" t="s">
        <v>13</v>
      </c>
      <c r="V506" s="133" t="s">
        <v>13</v>
      </c>
      <c r="W506" s="133" t="s">
        <v>13</v>
      </c>
      <c r="X506" s="133" t="s">
        <v>13</v>
      </c>
      <c r="Y506" s="133" t="s">
        <v>13</v>
      </c>
      <c r="Z506" s="133" t="s">
        <v>13</v>
      </c>
      <c r="AA506" s="133" t="s">
        <v>13</v>
      </c>
      <c r="AB506" s="133" t="s">
        <v>13</v>
      </c>
      <c r="AC506" s="133" t="s">
        <v>13</v>
      </c>
      <c r="AD506" s="133" t="s">
        <v>13</v>
      </c>
      <c r="AE506" s="133" t="s">
        <v>13</v>
      </c>
      <c r="AF506" s="133" t="s">
        <v>13</v>
      </c>
      <c r="AG506" s="133" t="s">
        <v>13</v>
      </c>
      <c r="AH506" s="133" t="s">
        <v>13</v>
      </c>
      <c r="AI506" s="133" t="s">
        <v>13</v>
      </c>
      <c r="AJ506" s="133" t="s">
        <v>13</v>
      </c>
      <c r="AK506" s="133" t="s">
        <v>13</v>
      </c>
      <c r="AL506" s="133" t="s">
        <v>13</v>
      </c>
      <c r="AM506" s="133" t="s">
        <v>13</v>
      </c>
      <c r="AN506" s="133" t="s">
        <v>13</v>
      </c>
      <c r="AO506" s="133" t="s">
        <v>13</v>
      </c>
      <c r="AP506" s="133" t="s">
        <v>13</v>
      </c>
      <c r="AQ506" s="133" t="s">
        <v>13</v>
      </c>
      <c r="AR506" s="133" t="s">
        <v>13</v>
      </c>
      <c r="AS506" s="133" t="s">
        <v>13</v>
      </c>
      <c r="AT506" s="326" t="s">
        <v>13</v>
      </c>
      <c r="AU506" s="133" t="s">
        <v>13</v>
      </c>
      <c r="AV506" s="133" t="s">
        <v>13</v>
      </c>
      <c r="AW506" s="133" t="s">
        <v>13</v>
      </c>
      <c r="AX506" s="133" t="s">
        <v>13</v>
      </c>
      <c r="AY506" s="133" t="s">
        <v>13</v>
      </c>
      <c r="AZ506" s="327" t="s">
        <v>13</v>
      </c>
      <c r="BA506" s="327" t="s">
        <v>13</v>
      </c>
      <c r="BB506" s="133" t="s">
        <v>13</v>
      </c>
      <c r="BC506" s="326" t="s">
        <v>13</v>
      </c>
      <c r="BD506" s="326" t="s">
        <v>13</v>
      </c>
      <c r="BE506" s="327" t="s">
        <v>13</v>
      </c>
      <c r="BF506" s="133" t="s">
        <v>13</v>
      </c>
      <c r="BG506" s="133" t="s">
        <v>13</v>
      </c>
      <c r="BH506" s="133" t="s">
        <v>13</v>
      </c>
      <c r="BI506" s="133" t="s">
        <v>13</v>
      </c>
      <c r="BJ506" s="328"/>
      <c r="BK506" s="328"/>
      <c r="BL506" s="133"/>
      <c r="BM506" s="133"/>
      <c r="BN506" s="133"/>
      <c r="BO506" s="133"/>
      <c r="BP506" s="133"/>
      <c r="BQ506" s="328"/>
      <c r="BR506" s="133"/>
      <c r="BS506" s="133"/>
      <c r="BT506" s="133"/>
      <c r="BU506" s="133"/>
      <c r="BV506" s="133"/>
      <c r="BW506" s="133"/>
      <c r="BX506" s="133"/>
    </row>
    <row r="507" spans="1:76" x14ac:dyDescent="0.25">
      <c r="A507" s="302">
        <v>303</v>
      </c>
      <c r="C507" s="324" t="s">
        <v>13</v>
      </c>
      <c r="D507" s="324" t="s">
        <v>13</v>
      </c>
      <c r="E507" s="325" t="s">
        <v>13</v>
      </c>
      <c r="F507" s="133" t="s">
        <v>13</v>
      </c>
      <c r="G507" s="133" t="s">
        <v>13</v>
      </c>
      <c r="H507" s="133" t="s">
        <v>13</v>
      </c>
      <c r="I507" s="133" t="s">
        <v>13</v>
      </c>
      <c r="J507" s="133" t="s">
        <v>13</v>
      </c>
      <c r="K507" s="133" t="s">
        <v>13</v>
      </c>
      <c r="L507" s="133" t="s">
        <v>13</v>
      </c>
      <c r="M507" s="133" t="s">
        <v>13</v>
      </c>
      <c r="N507" s="133" t="s">
        <v>13</v>
      </c>
      <c r="O507" s="133" t="s">
        <v>13</v>
      </c>
      <c r="P507" s="133" t="s">
        <v>13</v>
      </c>
      <c r="Q507" s="133" t="s">
        <v>13</v>
      </c>
      <c r="R507" s="133" t="s">
        <v>13</v>
      </c>
      <c r="S507" s="133" t="s">
        <v>13</v>
      </c>
      <c r="T507" s="133" t="s">
        <v>13</v>
      </c>
      <c r="U507" s="133" t="s">
        <v>13</v>
      </c>
      <c r="V507" s="133" t="s">
        <v>13</v>
      </c>
      <c r="W507" s="133" t="s">
        <v>13</v>
      </c>
      <c r="X507" s="133" t="s">
        <v>13</v>
      </c>
      <c r="Y507" s="133" t="s">
        <v>13</v>
      </c>
      <c r="Z507" s="133" t="s">
        <v>13</v>
      </c>
      <c r="AA507" s="133" t="s">
        <v>13</v>
      </c>
      <c r="AB507" s="133" t="s">
        <v>13</v>
      </c>
      <c r="AC507" s="133" t="s">
        <v>13</v>
      </c>
      <c r="AD507" s="133" t="s">
        <v>13</v>
      </c>
      <c r="AE507" s="133" t="s">
        <v>13</v>
      </c>
      <c r="AF507" s="133" t="s">
        <v>13</v>
      </c>
      <c r="AG507" s="133" t="s">
        <v>13</v>
      </c>
      <c r="AH507" s="133" t="s">
        <v>13</v>
      </c>
      <c r="AI507" s="133" t="s">
        <v>13</v>
      </c>
      <c r="AJ507" s="133" t="s">
        <v>13</v>
      </c>
      <c r="AK507" s="133" t="s">
        <v>13</v>
      </c>
      <c r="AL507" s="133" t="s">
        <v>13</v>
      </c>
      <c r="AM507" s="133" t="s">
        <v>13</v>
      </c>
      <c r="AN507" s="133" t="s">
        <v>13</v>
      </c>
      <c r="AO507" s="133" t="s">
        <v>13</v>
      </c>
      <c r="AP507" s="133" t="s">
        <v>13</v>
      </c>
      <c r="AQ507" s="133" t="s">
        <v>13</v>
      </c>
      <c r="AR507" s="133" t="s">
        <v>13</v>
      </c>
      <c r="AS507" s="133" t="s">
        <v>13</v>
      </c>
      <c r="AT507" s="326" t="s">
        <v>13</v>
      </c>
      <c r="AU507" s="133" t="s">
        <v>13</v>
      </c>
      <c r="AV507" s="133" t="s">
        <v>13</v>
      </c>
      <c r="AW507" s="133" t="s">
        <v>13</v>
      </c>
      <c r="AX507" s="133" t="s">
        <v>13</v>
      </c>
      <c r="AY507" s="133" t="s">
        <v>13</v>
      </c>
      <c r="AZ507" s="327" t="s">
        <v>13</v>
      </c>
      <c r="BA507" s="327" t="s">
        <v>13</v>
      </c>
      <c r="BB507" s="133" t="s">
        <v>13</v>
      </c>
      <c r="BC507" s="326" t="s">
        <v>13</v>
      </c>
      <c r="BD507" s="326" t="s">
        <v>13</v>
      </c>
      <c r="BE507" s="327" t="s">
        <v>13</v>
      </c>
      <c r="BF507" s="133" t="s">
        <v>13</v>
      </c>
      <c r="BG507" s="133" t="s">
        <v>13</v>
      </c>
      <c r="BH507" s="133" t="s">
        <v>13</v>
      </c>
      <c r="BI507" s="133" t="s">
        <v>13</v>
      </c>
      <c r="BJ507" s="328"/>
      <c r="BK507" s="328"/>
      <c r="BL507" s="133"/>
      <c r="BM507" s="133"/>
      <c r="BN507" s="133"/>
      <c r="BO507" s="133"/>
      <c r="BP507" s="133"/>
      <c r="BQ507" s="328"/>
      <c r="BR507" s="133"/>
      <c r="BS507" s="133"/>
      <c r="BT507" s="133"/>
      <c r="BU507" s="133"/>
      <c r="BV507" s="133"/>
      <c r="BW507" s="133"/>
      <c r="BX507" s="133"/>
    </row>
    <row r="508" spans="1:76" x14ac:dyDescent="0.25">
      <c r="A508" s="302">
        <v>303</v>
      </c>
      <c r="C508" s="324" t="s">
        <v>13</v>
      </c>
      <c r="D508" s="324" t="s">
        <v>13</v>
      </c>
      <c r="E508" s="325" t="s">
        <v>13</v>
      </c>
      <c r="F508" s="133" t="s">
        <v>13</v>
      </c>
      <c r="G508" s="133" t="s">
        <v>13</v>
      </c>
      <c r="H508" s="133" t="s">
        <v>13</v>
      </c>
      <c r="I508" s="133" t="s">
        <v>13</v>
      </c>
      <c r="J508" s="133" t="s">
        <v>13</v>
      </c>
      <c r="K508" s="133" t="s">
        <v>13</v>
      </c>
      <c r="L508" s="133" t="s">
        <v>13</v>
      </c>
      <c r="M508" s="133" t="s">
        <v>13</v>
      </c>
      <c r="N508" s="133" t="s">
        <v>13</v>
      </c>
      <c r="O508" s="133" t="s">
        <v>13</v>
      </c>
      <c r="P508" s="133" t="s">
        <v>13</v>
      </c>
      <c r="Q508" s="133" t="s">
        <v>13</v>
      </c>
      <c r="R508" s="133" t="s">
        <v>13</v>
      </c>
      <c r="S508" s="133" t="s">
        <v>13</v>
      </c>
      <c r="T508" s="133" t="s">
        <v>13</v>
      </c>
      <c r="U508" s="133" t="s">
        <v>13</v>
      </c>
      <c r="V508" s="133" t="s">
        <v>13</v>
      </c>
      <c r="W508" s="133" t="s">
        <v>13</v>
      </c>
      <c r="X508" s="133" t="s">
        <v>13</v>
      </c>
      <c r="Y508" s="133" t="s">
        <v>13</v>
      </c>
      <c r="Z508" s="133" t="s">
        <v>13</v>
      </c>
      <c r="AA508" s="133" t="s">
        <v>13</v>
      </c>
      <c r="AB508" s="133" t="s">
        <v>13</v>
      </c>
      <c r="AC508" s="133" t="s">
        <v>13</v>
      </c>
      <c r="AD508" s="133" t="s">
        <v>13</v>
      </c>
      <c r="AE508" s="133" t="s">
        <v>13</v>
      </c>
      <c r="AF508" s="133" t="s">
        <v>13</v>
      </c>
      <c r="AG508" s="133" t="s">
        <v>13</v>
      </c>
      <c r="AH508" s="133" t="s">
        <v>13</v>
      </c>
      <c r="AI508" s="133" t="s">
        <v>13</v>
      </c>
      <c r="AJ508" s="133" t="s">
        <v>13</v>
      </c>
      <c r="AK508" s="133" t="s">
        <v>13</v>
      </c>
      <c r="AL508" s="133" t="s">
        <v>13</v>
      </c>
      <c r="AM508" s="133" t="s">
        <v>13</v>
      </c>
      <c r="AN508" s="133" t="s">
        <v>13</v>
      </c>
      <c r="AO508" s="133" t="s">
        <v>13</v>
      </c>
      <c r="AP508" s="133" t="s">
        <v>13</v>
      </c>
      <c r="AQ508" s="133" t="s">
        <v>13</v>
      </c>
      <c r="AR508" s="133" t="s">
        <v>13</v>
      </c>
      <c r="AS508" s="133" t="s">
        <v>13</v>
      </c>
      <c r="AT508" s="326" t="s">
        <v>13</v>
      </c>
      <c r="AU508" s="133" t="s">
        <v>13</v>
      </c>
      <c r="AV508" s="133" t="s">
        <v>13</v>
      </c>
      <c r="AW508" s="133" t="s">
        <v>13</v>
      </c>
      <c r="AX508" s="133" t="s">
        <v>13</v>
      </c>
      <c r="AY508" s="133" t="s">
        <v>13</v>
      </c>
      <c r="AZ508" s="327" t="s">
        <v>13</v>
      </c>
      <c r="BA508" s="327" t="s">
        <v>13</v>
      </c>
      <c r="BB508" s="133" t="s">
        <v>13</v>
      </c>
      <c r="BC508" s="326" t="s">
        <v>13</v>
      </c>
      <c r="BD508" s="326" t="s">
        <v>13</v>
      </c>
      <c r="BE508" s="327" t="s">
        <v>13</v>
      </c>
      <c r="BF508" s="133" t="s">
        <v>13</v>
      </c>
      <c r="BG508" s="133" t="s">
        <v>13</v>
      </c>
      <c r="BH508" s="133" t="s">
        <v>13</v>
      </c>
      <c r="BI508" s="133" t="s">
        <v>13</v>
      </c>
      <c r="BJ508" s="328"/>
      <c r="BK508" s="328"/>
      <c r="BL508" s="133"/>
      <c r="BM508" s="133"/>
      <c r="BN508" s="133"/>
      <c r="BO508" s="133"/>
      <c r="BP508" s="133"/>
      <c r="BQ508" s="328"/>
      <c r="BR508" s="133"/>
      <c r="BS508" s="133"/>
      <c r="BT508" s="133"/>
      <c r="BU508" s="133"/>
      <c r="BV508" s="133"/>
      <c r="BW508" s="133"/>
      <c r="BX508" s="133"/>
    </row>
    <row r="509" spans="1:76" x14ac:dyDescent="0.25">
      <c r="A509" s="302">
        <v>303</v>
      </c>
      <c r="C509" s="324" t="s">
        <v>13</v>
      </c>
      <c r="D509" s="324" t="s">
        <v>13</v>
      </c>
      <c r="E509" s="325" t="s">
        <v>13</v>
      </c>
      <c r="F509" s="133" t="s">
        <v>13</v>
      </c>
      <c r="G509" s="133" t="s">
        <v>13</v>
      </c>
      <c r="H509" s="133" t="s">
        <v>13</v>
      </c>
      <c r="I509" s="133" t="s">
        <v>13</v>
      </c>
      <c r="J509" s="133" t="s">
        <v>13</v>
      </c>
      <c r="K509" s="133" t="s">
        <v>13</v>
      </c>
      <c r="L509" s="133" t="s">
        <v>13</v>
      </c>
      <c r="M509" s="133" t="s">
        <v>13</v>
      </c>
      <c r="N509" s="133" t="s">
        <v>13</v>
      </c>
      <c r="O509" s="133" t="s">
        <v>13</v>
      </c>
      <c r="P509" s="133" t="s">
        <v>13</v>
      </c>
      <c r="Q509" s="133" t="s">
        <v>13</v>
      </c>
      <c r="R509" s="133" t="s">
        <v>13</v>
      </c>
      <c r="S509" s="133" t="s">
        <v>13</v>
      </c>
      <c r="T509" s="133" t="s">
        <v>13</v>
      </c>
      <c r="U509" s="133" t="s">
        <v>13</v>
      </c>
      <c r="V509" s="133" t="s">
        <v>13</v>
      </c>
      <c r="W509" s="133" t="s">
        <v>13</v>
      </c>
      <c r="X509" s="133" t="s">
        <v>13</v>
      </c>
      <c r="Y509" s="133" t="s">
        <v>13</v>
      </c>
      <c r="Z509" s="133" t="s">
        <v>13</v>
      </c>
      <c r="AA509" s="133" t="s">
        <v>13</v>
      </c>
      <c r="AB509" s="133" t="s">
        <v>13</v>
      </c>
      <c r="AC509" s="133" t="s">
        <v>13</v>
      </c>
      <c r="AD509" s="133" t="s">
        <v>13</v>
      </c>
      <c r="AE509" s="133" t="s">
        <v>13</v>
      </c>
      <c r="AF509" s="133" t="s">
        <v>13</v>
      </c>
      <c r="AG509" s="133" t="s">
        <v>13</v>
      </c>
      <c r="AH509" s="133" t="s">
        <v>13</v>
      </c>
      <c r="AI509" s="133" t="s">
        <v>13</v>
      </c>
      <c r="AJ509" s="133" t="s">
        <v>13</v>
      </c>
      <c r="AK509" s="133" t="s">
        <v>13</v>
      </c>
      <c r="AL509" s="133" t="s">
        <v>13</v>
      </c>
      <c r="AM509" s="133" t="s">
        <v>13</v>
      </c>
      <c r="AN509" s="133" t="s">
        <v>13</v>
      </c>
      <c r="AO509" s="133" t="s">
        <v>13</v>
      </c>
      <c r="AP509" s="133" t="s">
        <v>13</v>
      </c>
      <c r="AQ509" s="133" t="s">
        <v>13</v>
      </c>
      <c r="AR509" s="133" t="s">
        <v>13</v>
      </c>
      <c r="AS509" s="133" t="s">
        <v>13</v>
      </c>
      <c r="AT509" s="326" t="s">
        <v>13</v>
      </c>
      <c r="AU509" s="133" t="s">
        <v>13</v>
      </c>
      <c r="AV509" s="133" t="s">
        <v>13</v>
      </c>
      <c r="AW509" s="133" t="s">
        <v>13</v>
      </c>
      <c r="AX509" s="133" t="s">
        <v>13</v>
      </c>
      <c r="AY509" s="133" t="s">
        <v>13</v>
      </c>
      <c r="AZ509" s="327" t="s">
        <v>13</v>
      </c>
      <c r="BA509" s="327" t="s">
        <v>13</v>
      </c>
      <c r="BB509" s="133" t="s">
        <v>13</v>
      </c>
      <c r="BC509" s="326" t="s">
        <v>13</v>
      </c>
      <c r="BD509" s="326" t="s">
        <v>13</v>
      </c>
      <c r="BE509" s="327" t="s">
        <v>13</v>
      </c>
      <c r="BF509" s="133" t="s">
        <v>13</v>
      </c>
      <c r="BG509" s="133" t="s">
        <v>13</v>
      </c>
      <c r="BH509" s="133" t="s">
        <v>13</v>
      </c>
      <c r="BI509" s="133" t="s">
        <v>13</v>
      </c>
      <c r="BJ509" s="328"/>
      <c r="BK509" s="328"/>
      <c r="BL509" s="133"/>
      <c r="BM509" s="133"/>
      <c r="BN509" s="133"/>
      <c r="BO509" s="133"/>
      <c r="BP509" s="133"/>
      <c r="BQ509" s="328"/>
      <c r="BR509" s="133"/>
      <c r="BS509" s="133"/>
      <c r="BT509" s="133"/>
      <c r="BU509" s="133"/>
      <c r="BV509" s="133"/>
      <c r="BW509" s="133"/>
      <c r="BX509" s="133"/>
    </row>
    <row r="510" spans="1:76" x14ac:dyDescent="0.25">
      <c r="A510" s="302">
        <v>303</v>
      </c>
      <c r="C510" s="324" t="s">
        <v>13</v>
      </c>
      <c r="D510" s="324" t="s">
        <v>13</v>
      </c>
      <c r="E510" s="325" t="s">
        <v>13</v>
      </c>
      <c r="F510" s="133" t="s">
        <v>13</v>
      </c>
      <c r="G510" s="133" t="s">
        <v>13</v>
      </c>
      <c r="H510" s="133" t="s">
        <v>13</v>
      </c>
      <c r="I510" s="133" t="s">
        <v>13</v>
      </c>
      <c r="J510" s="133" t="s">
        <v>13</v>
      </c>
      <c r="K510" s="133" t="s">
        <v>13</v>
      </c>
      <c r="L510" s="133" t="s">
        <v>13</v>
      </c>
      <c r="M510" s="133" t="s">
        <v>13</v>
      </c>
      <c r="N510" s="133" t="s">
        <v>13</v>
      </c>
      <c r="O510" s="133" t="s">
        <v>13</v>
      </c>
      <c r="P510" s="133" t="s">
        <v>13</v>
      </c>
      <c r="Q510" s="133" t="s">
        <v>13</v>
      </c>
      <c r="R510" s="133" t="s">
        <v>13</v>
      </c>
      <c r="S510" s="133" t="s">
        <v>13</v>
      </c>
      <c r="T510" s="133" t="s">
        <v>13</v>
      </c>
      <c r="U510" s="133" t="s">
        <v>13</v>
      </c>
      <c r="V510" s="133" t="s">
        <v>13</v>
      </c>
      <c r="W510" s="133" t="s">
        <v>13</v>
      </c>
      <c r="X510" s="133" t="s">
        <v>13</v>
      </c>
      <c r="Y510" s="133" t="s">
        <v>13</v>
      </c>
      <c r="Z510" s="133" t="s">
        <v>13</v>
      </c>
      <c r="AA510" s="133" t="s">
        <v>13</v>
      </c>
      <c r="AB510" s="133" t="s">
        <v>13</v>
      </c>
      <c r="AC510" s="133" t="s">
        <v>13</v>
      </c>
      <c r="AD510" s="133" t="s">
        <v>13</v>
      </c>
      <c r="AE510" s="133" t="s">
        <v>13</v>
      </c>
      <c r="AF510" s="133" t="s">
        <v>13</v>
      </c>
      <c r="AG510" s="133" t="s">
        <v>13</v>
      </c>
      <c r="AH510" s="133" t="s">
        <v>13</v>
      </c>
      <c r="AI510" s="133" t="s">
        <v>13</v>
      </c>
      <c r="AJ510" s="133" t="s">
        <v>13</v>
      </c>
      <c r="AK510" s="133" t="s">
        <v>13</v>
      </c>
      <c r="AL510" s="133" t="s">
        <v>13</v>
      </c>
      <c r="AM510" s="133" t="s">
        <v>13</v>
      </c>
      <c r="AN510" s="133" t="s">
        <v>13</v>
      </c>
      <c r="AO510" s="133" t="s">
        <v>13</v>
      </c>
      <c r="AP510" s="133" t="s">
        <v>13</v>
      </c>
      <c r="AQ510" s="133" t="s">
        <v>13</v>
      </c>
      <c r="AR510" s="133" t="s">
        <v>13</v>
      </c>
      <c r="AS510" s="133" t="s">
        <v>13</v>
      </c>
      <c r="AT510" s="326" t="s">
        <v>13</v>
      </c>
      <c r="AU510" s="133" t="s">
        <v>13</v>
      </c>
      <c r="AV510" s="133" t="s">
        <v>13</v>
      </c>
      <c r="AW510" s="133" t="s">
        <v>13</v>
      </c>
      <c r="AX510" s="133" t="s">
        <v>13</v>
      </c>
      <c r="AY510" s="133" t="s">
        <v>13</v>
      </c>
      <c r="AZ510" s="327" t="s">
        <v>13</v>
      </c>
      <c r="BA510" s="327" t="s">
        <v>13</v>
      </c>
      <c r="BB510" s="133" t="s">
        <v>13</v>
      </c>
      <c r="BC510" s="326" t="s">
        <v>13</v>
      </c>
      <c r="BD510" s="326" t="s">
        <v>13</v>
      </c>
      <c r="BE510" s="327" t="s">
        <v>13</v>
      </c>
      <c r="BF510" s="133" t="s">
        <v>13</v>
      </c>
      <c r="BG510" s="133" t="s">
        <v>13</v>
      </c>
      <c r="BH510" s="133" t="s">
        <v>13</v>
      </c>
      <c r="BI510" s="133" t="s">
        <v>13</v>
      </c>
      <c r="BJ510" s="328"/>
      <c r="BK510" s="328"/>
      <c r="BL510" s="133"/>
      <c r="BM510" s="133"/>
      <c r="BN510" s="133"/>
      <c r="BO510" s="133"/>
      <c r="BP510" s="133"/>
      <c r="BQ510" s="328"/>
      <c r="BR510" s="133"/>
      <c r="BS510" s="133"/>
      <c r="BT510" s="133"/>
      <c r="BU510" s="133"/>
      <c r="BV510" s="133"/>
      <c r="BW510" s="133"/>
      <c r="BX510" s="133"/>
    </row>
    <row r="511" spans="1:76" x14ac:dyDescent="0.25">
      <c r="A511" s="302">
        <v>303</v>
      </c>
      <c r="C511" s="324" t="s">
        <v>13</v>
      </c>
      <c r="D511" s="324" t="s">
        <v>13</v>
      </c>
      <c r="E511" s="325" t="s">
        <v>13</v>
      </c>
      <c r="F511" s="133" t="s">
        <v>13</v>
      </c>
      <c r="G511" s="133" t="s">
        <v>13</v>
      </c>
      <c r="H511" s="133" t="s">
        <v>13</v>
      </c>
      <c r="I511" s="133" t="s">
        <v>13</v>
      </c>
      <c r="J511" s="133" t="s">
        <v>13</v>
      </c>
      <c r="K511" s="133" t="s">
        <v>13</v>
      </c>
      <c r="L511" s="133" t="s">
        <v>13</v>
      </c>
      <c r="M511" s="133" t="s">
        <v>13</v>
      </c>
      <c r="N511" s="133" t="s">
        <v>13</v>
      </c>
      <c r="O511" s="133" t="s">
        <v>13</v>
      </c>
      <c r="P511" s="133" t="s">
        <v>13</v>
      </c>
      <c r="Q511" s="133" t="s">
        <v>13</v>
      </c>
      <c r="R511" s="133" t="s">
        <v>13</v>
      </c>
      <c r="S511" s="133" t="s">
        <v>13</v>
      </c>
      <c r="T511" s="133" t="s">
        <v>13</v>
      </c>
      <c r="U511" s="133" t="s">
        <v>13</v>
      </c>
      <c r="V511" s="133" t="s">
        <v>13</v>
      </c>
      <c r="W511" s="133" t="s">
        <v>13</v>
      </c>
      <c r="X511" s="133" t="s">
        <v>13</v>
      </c>
      <c r="Y511" s="133" t="s">
        <v>13</v>
      </c>
      <c r="Z511" s="133" t="s">
        <v>13</v>
      </c>
      <c r="AA511" s="133" t="s">
        <v>13</v>
      </c>
      <c r="AB511" s="133" t="s">
        <v>13</v>
      </c>
      <c r="AC511" s="133" t="s">
        <v>13</v>
      </c>
      <c r="AD511" s="133" t="s">
        <v>13</v>
      </c>
      <c r="AE511" s="133" t="s">
        <v>13</v>
      </c>
      <c r="AF511" s="133" t="s">
        <v>13</v>
      </c>
      <c r="AG511" s="133" t="s">
        <v>13</v>
      </c>
      <c r="AH511" s="133" t="s">
        <v>13</v>
      </c>
      <c r="AI511" s="133" t="s">
        <v>13</v>
      </c>
      <c r="AJ511" s="133" t="s">
        <v>13</v>
      </c>
      <c r="AK511" s="133" t="s">
        <v>13</v>
      </c>
      <c r="AL511" s="133" t="s">
        <v>13</v>
      </c>
      <c r="AM511" s="133" t="s">
        <v>13</v>
      </c>
      <c r="AN511" s="133" t="s">
        <v>13</v>
      </c>
      <c r="AO511" s="133" t="s">
        <v>13</v>
      </c>
      <c r="AP511" s="133" t="s">
        <v>13</v>
      </c>
      <c r="AQ511" s="133" t="s">
        <v>13</v>
      </c>
      <c r="AR511" s="133" t="s">
        <v>13</v>
      </c>
      <c r="AS511" s="133" t="s">
        <v>13</v>
      </c>
      <c r="AT511" s="326" t="s">
        <v>13</v>
      </c>
      <c r="AU511" s="133" t="s">
        <v>13</v>
      </c>
      <c r="AV511" s="133" t="s">
        <v>13</v>
      </c>
      <c r="AW511" s="133" t="s">
        <v>13</v>
      </c>
      <c r="AX511" s="133" t="s">
        <v>13</v>
      </c>
      <c r="AY511" s="133" t="s">
        <v>13</v>
      </c>
      <c r="AZ511" s="327" t="s">
        <v>13</v>
      </c>
      <c r="BA511" s="327" t="s">
        <v>13</v>
      </c>
      <c r="BB511" s="133" t="s">
        <v>13</v>
      </c>
      <c r="BC511" s="326" t="s">
        <v>13</v>
      </c>
      <c r="BD511" s="326" t="s">
        <v>13</v>
      </c>
      <c r="BE511" s="327" t="s">
        <v>13</v>
      </c>
      <c r="BF511" s="133" t="s">
        <v>13</v>
      </c>
      <c r="BG511" s="133" t="s">
        <v>13</v>
      </c>
      <c r="BH511" s="133" t="s">
        <v>13</v>
      </c>
      <c r="BI511" s="133" t="s">
        <v>13</v>
      </c>
      <c r="BJ511" s="328"/>
      <c r="BK511" s="328"/>
      <c r="BL511" s="133"/>
      <c r="BM511" s="133"/>
      <c r="BN511" s="133"/>
      <c r="BO511" s="133"/>
      <c r="BP511" s="133"/>
      <c r="BQ511" s="328"/>
      <c r="BR511" s="133"/>
      <c r="BS511" s="133"/>
      <c r="BT511" s="133"/>
      <c r="BU511" s="133"/>
      <c r="BV511" s="133"/>
      <c r="BW511" s="133"/>
      <c r="BX511" s="133"/>
    </row>
    <row r="512" spans="1:76" x14ac:dyDescent="0.25">
      <c r="A512" s="302">
        <v>303</v>
      </c>
      <c r="C512" s="324" t="s">
        <v>13</v>
      </c>
      <c r="D512" s="324" t="s">
        <v>13</v>
      </c>
      <c r="E512" s="325" t="s">
        <v>13</v>
      </c>
      <c r="F512" s="133" t="s">
        <v>13</v>
      </c>
      <c r="G512" s="133" t="s">
        <v>13</v>
      </c>
      <c r="H512" s="133" t="s">
        <v>13</v>
      </c>
      <c r="I512" s="133" t="s">
        <v>13</v>
      </c>
      <c r="J512" s="133" t="s">
        <v>13</v>
      </c>
      <c r="K512" s="133" t="s">
        <v>13</v>
      </c>
      <c r="L512" s="133" t="s">
        <v>13</v>
      </c>
      <c r="M512" s="133" t="s">
        <v>13</v>
      </c>
      <c r="N512" s="133" t="s">
        <v>13</v>
      </c>
      <c r="O512" s="133" t="s">
        <v>13</v>
      </c>
      <c r="P512" s="133" t="s">
        <v>13</v>
      </c>
      <c r="Q512" s="133" t="s">
        <v>13</v>
      </c>
      <c r="R512" s="133" t="s">
        <v>13</v>
      </c>
      <c r="S512" s="133" t="s">
        <v>13</v>
      </c>
      <c r="T512" s="133" t="s">
        <v>13</v>
      </c>
      <c r="U512" s="133" t="s">
        <v>13</v>
      </c>
      <c r="V512" s="133" t="s">
        <v>13</v>
      </c>
      <c r="W512" s="133" t="s">
        <v>13</v>
      </c>
      <c r="X512" s="133" t="s">
        <v>13</v>
      </c>
      <c r="Y512" s="133" t="s">
        <v>13</v>
      </c>
      <c r="Z512" s="133" t="s">
        <v>13</v>
      </c>
      <c r="AA512" s="133" t="s">
        <v>13</v>
      </c>
      <c r="AB512" s="133" t="s">
        <v>13</v>
      </c>
      <c r="AC512" s="133" t="s">
        <v>13</v>
      </c>
      <c r="AD512" s="133" t="s">
        <v>13</v>
      </c>
      <c r="AE512" s="133" t="s">
        <v>13</v>
      </c>
      <c r="AF512" s="133" t="s">
        <v>13</v>
      </c>
      <c r="AG512" s="133" t="s">
        <v>13</v>
      </c>
      <c r="AH512" s="133" t="s">
        <v>13</v>
      </c>
      <c r="AI512" s="133" t="s">
        <v>13</v>
      </c>
      <c r="AJ512" s="133" t="s">
        <v>13</v>
      </c>
      <c r="AK512" s="133" t="s">
        <v>13</v>
      </c>
      <c r="AL512" s="133" t="s">
        <v>13</v>
      </c>
      <c r="AM512" s="133" t="s">
        <v>13</v>
      </c>
      <c r="AN512" s="133" t="s">
        <v>13</v>
      </c>
      <c r="AO512" s="133" t="s">
        <v>13</v>
      </c>
      <c r="AP512" s="133" t="s">
        <v>13</v>
      </c>
      <c r="AQ512" s="133" t="s">
        <v>13</v>
      </c>
      <c r="AR512" s="133" t="s">
        <v>13</v>
      </c>
      <c r="AS512" s="133" t="s">
        <v>13</v>
      </c>
      <c r="AT512" s="326" t="s">
        <v>13</v>
      </c>
      <c r="AU512" s="133" t="s">
        <v>13</v>
      </c>
      <c r="AV512" s="133" t="s">
        <v>13</v>
      </c>
      <c r="AW512" s="133" t="s">
        <v>13</v>
      </c>
      <c r="AX512" s="133" t="s">
        <v>13</v>
      </c>
      <c r="AY512" s="133" t="s">
        <v>13</v>
      </c>
      <c r="AZ512" s="327" t="s">
        <v>13</v>
      </c>
      <c r="BA512" s="327" t="s">
        <v>13</v>
      </c>
      <c r="BB512" s="133" t="s">
        <v>13</v>
      </c>
      <c r="BC512" s="326" t="s">
        <v>13</v>
      </c>
      <c r="BD512" s="326" t="s">
        <v>13</v>
      </c>
      <c r="BE512" s="327" t="s">
        <v>13</v>
      </c>
      <c r="BF512" s="133" t="s">
        <v>13</v>
      </c>
      <c r="BG512" s="133" t="s">
        <v>13</v>
      </c>
      <c r="BH512" s="133" t="s">
        <v>13</v>
      </c>
      <c r="BI512" s="133" t="s">
        <v>13</v>
      </c>
      <c r="BJ512" s="328"/>
      <c r="BK512" s="328"/>
      <c r="BL512" s="133"/>
      <c r="BM512" s="133"/>
      <c r="BN512" s="133"/>
      <c r="BO512" s="133"/>
      <c r="BP512" s="133"/>
      <c r="BQ512" s="328"/>
      <c r="BR512" s="133"/>
      <c r="BS512" s="133"/>
      <c r="BT512" s="133"/>
      <c r="BU512" s="133"/>
      <c r="BV512" s="133"/>
      <c r="BW512" s="133"/>
      <c r="BX512" s="133"/>
    </row>
    <row r="513" spans="1:76" x14ac:dyDescent="0.25">
      <c r="A513" s="302">
        <v>303</v>
      </c>
      <c r="C513" s="324" t="s">
        <v>13</v>
      </c>
      <c r="D513" s="324" t="s">
        <v>13</v>
      </c>
      <c r="E513" s="325" t="s">
        <v>13</v>
      </c>
      <c r="F513" s="133" t="s">
        <v>13</v>
      </c>
      <c r="G513" s="133" t="s">
        <v>13</v>
      </c>
      <c r="H513" s="133" t="s">
        <v>13</v>
      </c>
      <c r="I513" s="133" t="s">
        <v>13</v>
      </c>
      <c r="J513" s="133" t="s">
        <v>13</v>
      </c>
      <c r="K513" s="133" t="s">
        <v>13</v>
      </c>
      <c r="L513" s="133" t="s">
        <v>13</v>
      </c>
      <c r="M513" s="133" t="s">
        <v>13</v>
      </c>
      <c r="N513" s="133" t="s">
        <v>13</v>
      </c>
      <c r="O513" s="133" t="s">
        <v>13</v>
      </c>
      <c r="P513" s="133" t="s">
        <v>13</v>
      </c>
      <c r="Q513" s="133" t="s">
        <v>13</v>
      </c>
      <c r="R513" s="133" t="s">
        <v>13</v>
      </c>
      <c r="S513" s="133" t="s">
        <v>13</v>
      </c>
      <c r="T513" s="133" t="s">
        <v>13</v>
      </c>
      <c r="U513" s="133" t="s">
        <v>13</v>
      </c>
      <c r="V513" s="133" t="s">
        <v>13</v>
      </c>
      <c r="W513" s="133" t="s">
        <v>13</v>
      </c>
      <c r="X513" s="133" t="s">
        <v>13</v>
      </c>
      <c r="Y513" s="133" t="s">
        <v>13</v>
      </c>
      <c r="Z513" s="133" t="s">
        <v>13</v>
      </c>
      <c r="AA513" s="133" t="s">
        <v>13</v>
      </c>
      <c r="AB513" s="133" t="s">
        <v>13</v>
      </c>
      <c r="AC513" s="133" t="s">
        <v>13</v>
      </c>
      <c r="AD513" s="133" t="s">
        <v>13</v>
      </c>
      <c r="AE513" s="133" t="s">
        <v>13</v>
      </c>
      <c r="AF513" s="133" t="s">
        <v>13</v>
      </c>
      <c r="AG513" s="133" t="s">
        <v>13</v>
      </c>
      <c r="AH513" s="133" t="s">
        <v>13</v>
      </c>
      <c r="AI513" s="133" t="s">
        <v>13</v>
      </c>
      <c r="AJ513" s="133" t="s">
        <v>13</v>
      </c>
      <c r="AK513" s="133" t="s">
        <v>13</v>
      </c>
      <c r="AL513" s="133" t="s">
        <v>13</v>
      </c>
      <c r="AM513" s="133" t="s">
        <v>13</v>
      </c>
      <c r="AN513" s="133" t="s">
        <v>13</v>
      </c>
      <c r="AO513" s="133" t="s">
        <v>13</v>
      </c>
      <c r="AP513" s="133" t="s">
        <v>13</v>
      </c>
      <c r="AQ513" s="133" t="s">
        <v>13</v>
      </c>
      <c r="AR513" s="133" t="s">
        <v>13</v>
      </c>
      <c r="AS513" s="133" t="s">
        <v>13</v>
      </c>
      <c r="AT513" s="326" t="s">
        <v>13</v>
      </c>
      <c r="AU513" s="133" t="s">
        <v>13</v>
      </c>
      <c r="AV513" s="133" t="s">
        <v>13</v>
      </c>
      <c r="AW513" s="133" t="s">
        <v>13</v>
      </c>
      <c r="AX513" s="133" t="s">
        <v>13</v>
      </c>
      <c r="AY513" s="133" t="s">
        <v>13</v>
      </c>
      <c r="AZ513" s="327" t="s">
        <v>13</v>
      </c>
      <c r="BA513" s="327" t="s">
        <v>13</v>
      </c>
      <c r="BB513" s="133" t="s">
        <v>13</v>
      </c>
      <c r="BC513" s="326" t="s">
        <v>13</v>
      </c>
      <c r="BD513" s="326" t="s">
        <v>13</v>
      </c>
      <c r="BE513" s="327" t="s">
        <v>13</v>
      </c>
      <c r="BF513" s="133" t="s">
        <v>13</v>
      </c>
      <c r="BG513" s="133" t="s">
        <v>13</v>
      </c>
      <c r="BH513" s="133" t="s">
        <v>13</v>
      </c>
      <c r="BI513" s="133" t="s">
        <v>13</v>
      </c>
      <c r="BJ513" s="328"/>
      <c r="BK513" s="328"/>
      <c r="BL513" s="133"/>
      <c r="BM513" s="133"/>
      <c r="BN513" s="133"/>
      <c r="BO513" s="133"/>
      <c r="BP513" s="133"/>
      <c r="BQ513" s="328"/>
      <c r="BR513" s="133"/>
      <c r="BS513" s="133"/>
      <c r="BT513" s="133"/>
      <c r="BU513" s="133"/>
      <c r="BV513" s="133"/>
      <c r="BW513" s="133"/>
      <c r="BX513" s="133"/>
    </row>
    <row r="514" spans="1:76" x14ac:dyDescent="0.25">
      <c r="A514" s="302">
        <v>303</v>
      </c>
      <c r="C514" s="324" t="s">
        <v>13</v>
      </c>
      <c r="D514" s="324" t="s">
        <v>13</v>
      </c>
      <c r="E514" s="325" t="s">
        <v>13</v>
      </c>
      <c r="F514" s="133" t="s">
        <v>13</v>
      </c>
      <c r="G514" s="133" t="s">
        <v>13</v>
      </c>
      <c r="H514" s="133" t="s">
        <v>13</v>
      </c>
      <c r="I514" s="133" t="s">
        <v>13</v>
      </c>
      <c r="J514" s="133" t="s">
        <v>13</v>
      </c>
      <c r="K514" s="133" t="s">
        <v>13</v>
      </c>
      <c r="L514" s="133" t="s">
        <v>13</v>
      </c>
      <c r="M514" s="133" t="s">
        <v>13</v>
      </c>
      <c r="N514" s="133" t="s">
        <v>13</v>
      </c>
      <c r="O514" s="133" t="s">
        <v>13</v>
      </c>
      <c r="P514" s="133" t="s">
        <v>13</v>
      </c>
      <c r="Q514" s="133" t="s">
        <v>13</v>
      </c>
      <c r="R514" s="133" t="s">
        <v>13</v>
      </c>
      <c r="S514" s="133" t="s">
        <v>13</v>
      </c>
      <c r="T514" s="133" t="s">
        <v>13</v>
      </c>
      <c r="U514" s="133" t="s">
        <v>13</v>
      </c>
      <c r="V514" s="133" t="s">
        <v>13</v>
      </c>
      <c r="W514" s="133" t="s">
        <v>13</v>
      </c>
      <c r="X514" s="133" t="s">
        <v>13</v>
      </c>
      <c r="Y514" s="133" t="s">
        <v>13</v>
      </c>
      <c r="Z514" s="133" t="s">
        <v>13</v>
      </c>
      <c r="AA514" s="133" t="s">
        <v>13</v>
      </c>
      <c r="AB514" s="133" t="s">
        <v>13</v>
      </c>
      <c r="AC514" s="133" t="s">
        <v>13</v>
      </c>
      <c r="AD514" s="133" t="s">
        <v>13</v>
      </c>
      <c r="AE514" s="133" t="s">
        <v>13</v>
      </c>
      <c r="AF514" s="133" t="s">
        <v>13</v>
      </c>
      <c r="AG514" s="133" t="s">
        <v>13</v>
      </c>
      <c r="AH514" s="133" t="s">
        <v>13</v>
      </c>
      <c r="AI514" s="133" t="s">
        <v>13</v>
      </c>
      <c r="AJ514" s="133" t="s">
        <v>13</v>
      </c>
      <c r="AK514" s="133" t="s">
        <v>13</v>
      </c>
      <c r="AL514" s="133" t="s">
        <v>13</v>
      </c>
      <c r="AM514" s="133" t="s">
        <v>13</v>
      </c>
      <c r="AN514" s="133" t="s">
        <v>13</v>
      </c>
      <c r="AO514" s="133" t="s">
        <v>13</v>
      </c>
      <c r="AP514" s="133" t="s">
        <v>13</v>
      </c>
      <c r="AQ514" s="133" t="s">
        <v>13</v>
      </c>
      <c r="AR514" s="133" t="s">
        <v>13</v>
      </c>
      <c r="AS514" s="133" t="s">
        <v>13</v>
      </c>
      <c r="AT514" s="326" t="s">
        <v>13</v>
      </c>
      <c r="AU514" s="133" t="s">
        <v>13</v>
      </c>
      <c r="AV514" s="133" t="s">
        <v>13</v>
      </c>
      <c r="AW514" s="133" t="s">
        <v>13</v>
      </c>
      <c r="AX514" s="133" t="s">
        <v>13</v>
      </c>
      <c r="AY514" s="133" t="s">
        <v>13</v>
      </c>
      <c r="AZ514" s="327" t="s">
        <v>13</v>
      </c>
      <c r="BA514" s="327" t="s">
        <v>13</v>
      </c>
      <c r="BB514" s="133" t="s">
        <v>13</v>
      </c>
      <c r="BC514" s="326" t="s">
        <v>13</v>
      </c>
      <c r="BD514" s="326" t="s">
        <v>13</v>
      </c>
      <c r="BE514" s="327" t="s">
        <v>13</v>
      </c>
      <c r="BF514" s="133" t="s">
        <v>13</v>
      </c>
      <c r="BG514" s="133" t="s">
        <v>13</v>
      </c>
      <c r="BH514" s="133" t="s">
        <v>13</v>
      </c>
      <c r="BI514" s="133" t="s">
        <v>13</v>
      </c>
      <c r="BJ514" s="328"/>
      <c r="BK514" s="328"/>
      <c r="BL514" s="133"/>
      <c r="BM514" s="133"/>
      <c r="BN514" s="133"/>
      <c r="BO514" s="133"/>
      <c r="BP514" s="133"/>
      <c r="BQ514" s="328"/>
      <c r="BR514" s="133"/>
      <c r="BS514" s="133"/>
      <c r="BT514" s="133"/>
      <c r="BU514" s="133"/>
      <c r="BV514" s="133"/>
      <c r="BW514" s="133"/>
      <c r="BX514" s="133"/>
    </row>
    <row r="515" spans="1:76" x14ac:dyDescent="0.25">
      <c r="A515" s="302">
        <v>303</v>
      </c>
      <c r="C515" s="324" t="s">
        <v>13</v>
      </c>
      <c r="D515" s="324" t="s">
        <v>13</v>
      </c>
      <c r="E515" s="325" t="s">
        <v>13</v>
      </c>
      <c r="F515" s="133" t="s">
        <v>13</v>
      </c>
      <c r="G515" s="133" t="s">
        <v>13</v>
      </c>
      <c r="H515" s="133" t="s">
        <v>13</v>
      </c>
      <c r="I515" s="133" t="s">
        <v>13</v>
      </c>
      <c r="J515" s="133" t="s">
        <v>13</v>
      </c>
      <c r="K515" s="133" t="s">
        <v>13</v>
      </c>
      <c r="L515" s="133" t="s">
        <v>13</v>
      </c>
      <c r="M515" s="133" t="s">
        <v>13</v>
      </c>
      <c r="N515" s="133" t="s">
        <v>13</v>
      </c>
      <c r="O515" s="133" t="s">
        <v>13</v>
      </c>
      <c r="P515" s="133" t="s">
        <v>13</v>
      </c>
      <c r="Q515" s="133" t="s">
        <v>13</v>
      </c>
      <c r="R515" s="133" t="s">
        <v>13</v>
      </c>
      <c r="S515" s="133" t="s">
        <v>13</v>
      </c>
      <c r="T515" s="133" t="s">
        <v>13</v>
      </c>
      <c r="U515" s="133" t="s">
        <v>13</v>
      </c>
      <c r="V515" s="133" t="s">
        <v>13</v>
      </c>
      <c r="W515" s="133" t="s">
        <v>13</v>
      </c>
      <c r="X515" s="133" t="s">
        <v>13</v>
      </c>
      <c r="Y515" s="133" t="s">
        <v>13</v>
      </c>
      <c r="Z515" s="133" t="s">
        <v>13</v>
      </c>
      <c r="AA515" s="133" t="s">
        <v>13</v>
      </c>
      <c r="AB515" s="133" t="s">
        <v>13</v>
      </c>
      <c r="AC515" s="133" t="s">
        <v>13</v>
      </c>
      <c r="AD515" s="133" t="s">
        <v>13</v>
      </c>
      <c r="AE515" s="133" t="s">
        <v>13</v>
      </c>
      <c r="AF515" s="133" t="s">
        <v>13</v>
      </c>
      <c r="AG515" s="133" t="s">
        <v>13</v>
      </c>
      <c r="AH515" s="133" t="s">
        <v>13</v>
      </c>
      <c r="AI515" s="133" t="s">
        <v>13</v>
      </c>
      <c r="AJ515" s="133" t="s">
        <v>13</v>
      </c>
      <c r="AK515" s="133" t="s">
        <v>13</v>
      </c>
      <c r="AL515" s="133" t="s">
        <v>13</v>
      </c>
      <c r="AM515" s="133" t="s">
        <v>13</v>
      </c>
      <c r="AN515" s="133" t="s">
        <v>13</v>
      </c>
      <c r="AO515" s="133" t="s">
        <v>13</v>
      </c>
      <c r="AP515" s="133" t="s">
        <v>13</v>
      </c>
      <c r="AQ515" s="133" t="s">
        <v>13</v>
      </c>
      <c r="AR515" s="133" t="s">
        <v>13</v>
      </c>
      <c r="AS515" s="133" t="s">
        <v>13</v>
      </c>
      <c r="AT515" s="326" t="s">
        <v>13</v>
      </c>
      <c r="AU515" s="133" t="s">
        <v>13</v>
      </c>
      <c r="AV515" s="133" t="s">
        <v>13</v>
      </c>
      <c r="AW515" s="133" t="s">
        <v>13</v>
      </c>
      <c r="AX515" s="133" t="s">
        <v>13</v>
      </c>
      <c r="AY515" s="133" t="s">
        <v>13</v>
      </c>
      <c r="AZ515" s="327" t="s">
        <v>13</v>
      </c>
      <c r="BA515" s="327" t="s">
        <v>13</v>
      </c>
      <c r="BB515" s="133" t="s">
        <v>13</v>
      </c>
      <c r="BC515" s="326" t="s">
        <v>13</v>
      </c>
      <c r="BD515" s="326" t="s">
        <v>13</v>
      </c>
      <c r="BE515" s="327" t="s">
        <v>13</v>
      </c>
      <c r="BF515" s="133" t="s">
        <v>13</v>
      </c>
      <c r="BG515" s="133" t="s">
        <v>13</v>
      </c>
      <c r="BH515" s="133" t="s">
        <v>13</v>
      </c>
      <c r="BI515" s="133" t="s">
        <v>13</v>
      </c>
      <c r="BJ515" s="328"/>
      <c r="BK515" s="328"/>
      <c r="BL515" s="133"/>
      <c r="BM515" s="133"/>
      <c r="BN515" s="133"/>
      <c r="BO515" s="133"/>
      <c r="BP515" s="133"/>
      <c r="BQ515" s="328"/>
      <c r="BR515" s="133"/>
      <c r="BS515" s="133"/>
      <c r="BT515" s="133"/>
      <c r="BU515" s="133"/>
      <c r="BV515" s="133"/>
      <c r="BW515" s="133"/>
      <c r="BX515" s="133"/>
    </row>
    <row r="516" spans="1:76" x14ac:dyDescent="0.25">
      <c r="A516" s="302">
        <v>303</v>
      </c>
      <c r="C516" s="324" t="s">
        <v>13</v>
      </c>
      <c r="D516" s="324" t="s">
        <v>13</v>
      </c>
      <c r="E516" s="325" t="s">
        <v>13</v>
      </c>
      <c r="F516" s="133" t="s">
        <v>13</v>
      </c>
      <c r="G516" s="133" t="s">
        <v>13</v>
      </c>
      <c r="H516" s="133" t="s">
        <v>13</v>
      </c>
      <c r="I516" s="133" t="s">
        <v>13</v>
      </c>
      <c r="J516" s="133" t="s">
        <v>13</v>
      </c>
      <c r="K516" s="133" t="s">
        <v>13</v>
      </c>
      <c r="L516" s="133" t="s">
        <v>13</v>
      </c>
      <c r="M516" s="133" t="s">
        <v>13</v>
      </c>
      <c r="N516" s="133" t="s">
        <v>13</v>
      </c>
      <c r="O516" s="133" t="s">
        <v>13</v>
      </c>
      <c r="P516" s="133" t="s">
        <v>13</v>
      </c>
      <c r="Q516" s="133" t="s">
        <v>13</v>
      </c>
      <c r="R516" s="133" t="s">
        <v>13</v>
      </c>
      <c r="S516" s="133" t="s">
        <v>13</v>
      </c>
      <c r="T516" s="133" t="s">
        <v>13</v>
      </c>
      <c r="U516" s="133" t="s">
        <v>13</v>
      </c>
      <c r="V516" s="133" t="s">
        <v>13</v>
      </c>
      <c r="W516" s="133" t="s">
        <v>13</v>
      </c>
      <c r="X516" s="133" t="s">
        <v>13</v>
      </c>
      <c r="Y516" s="133" t="s">
        <v>13</v>
      </c>
      <c r="Z516" s="133" t="s">
        <v>13</v>
      </c>
      <c r="AA516" s="133" t="s">
        <v>13</v>
      </c>
      <c r="AB516" s="133" t="s">
        <v>13</v>
      </c>
      <c r="AC516" s="133" t="s">
        <v>13</v>
      </c>
      <c r="AD516" s="133" t="s">
        <v>13</v>
      </c>
      <c r="AE516" s="133" t="s">
        <v>13</v>
      </c>
      <c r="AF516" s="133" t="s">
        <v>13</v>
      </c>
      <c r="AG516" s="133" t="s">
        <v>13</v>
      </c>
      <c r="AH516" s="133" t="s">
        <v>13</v>
      </c>
      <c r="AI516" s="133" t="s">
        <v>13</v>
      </c>
      <c r="AJ516" s="133" t="s">
        <v>13</v>
      </c>
      <c r="AK516" s="133" t="s">
        <v>13</v>
      </c>
      <c r="AL516" s="133" t="s">
        <v>13</v>
      </c>
      <c r="AM516" s="133" t="s">
        <v>13</v>
      </c>
      <c r="AN516" s="133" t="s">
        <v>13</v>
      </c>
      <c r="AO516" s="133" t="s">
        <v>13</v>
      </c>
      <c r="AP516" s="133" t="s">
        <v>13</v>
      </c>
      <c r="AQ516" s="133" t="s">
        <v>13</v>
      </c>
      <c r="AR516" s="133" t="s">
        <v>13</v>
      </c>
      <c r="AS516" s="133" t="s">
        <v>13</v>
      </c>
      <c r="AT516" s="326" t="s">
        <v>13</v>
      </c>
      <c r="AU516" s="133" t="s">
        <v>13</v>
      </c>
      <c r="AV516" s="133" t="s">
        <v>13</v>
      </c>
      <c r="AW516" s="133" t="s">
        <v>13</v>
      </c>
      <c r="AX516" s="133" t="s">
        <v>13</v>
      </c>
      <c r="AY516" s="133" t="s">
        <v>13</v>
      </c>
      <c r="AZ516" s="327" t="s">
        <v>13</v>
      </c>
      <c r="BA516" s="327" t="s">
        <v>13</v>
      </c>
      <c r="BB516" s="133" t="s">
        <v>13</v>
      </c>
      <c r="BC516" s="326" t="s">
        <v>13</v>
      </c>
      <c r="BD516" s="326" t="s">
        <v>13</v>
      </c>
      <c r="BE516" s="327" t="s">
        <v>13</v>
      </c>
      <c r="BF516" s="133" t="s">
        <v>13</v>
      </c>
      <c r="BG516" s="133" t="s">
        <v>13</v>
      </c>
      <c r="BH516" s="133" t="s">
        <v>13</v>
      </c>
      <c r="BI516" s="133" t="s">
        <v>13</v>
      </c>
      <c r="BJ516" s="328"/>
      <c r="BK516" s="328"/>
      <c r="BL516" s="133"/>
      <c r="BM516" s="133"/>
      <c r="BN516" s="133"/>
      <c r="BO516" s="133"/>
      <c r="BP516" s="133"/>
      <c r="BQ516" s="328"/>
      <c r="BR516" s="133"/>
      <c r="BS516" s="133"/>
      <c r="BT516" s="133"/>
      <c r="BU516" s="133"/>
      <c r="BV516" s="133"/>
      <c r="BW516" s="133"/>
      <c r="BX516" s="133"/>
    </row>
    <row r="517" spans="1:76" x14ac:dyDescent="0.25">
      <c r="A517" s="302">
        <v>303</v>
      </c>
      <c r="C517" s="324" t="s">
        <v>13</v>
      </c>
      <c r="D517" s="324" t="s">
        <v>13</v>
      </c>
      <c r="E517" s="325" t="s">
        <v>13</v>
      </c>
      <c r="F517" s="133" t="s">
        <v>13</v>
      </c>
      <c r="G517" s="133" t="s">
        <v>13</v>
      </c>
      <c r="H517" s="133" t="s">
        <v>13</v>
      </c>
      <c r="I517" s="133" t="s">
        <v>13</v>
      </c>
      <c r="J517" s="133" t="s">
        <v>13</v>
      </c>
      <c r="K517" s="133" t="s">
        <v>13</v>
      </c>
      <c r="L517" s="133" t="s">
        <v>13</v>
      </c>
      <c r="M517" s="133" t="s">
        <v>13</v>
      </c>
      <c r="N517" s="133" t="s">
        <v>13</v>
      </c>
      <c r="O517" s="133" t="s">
        <v>13</v>
      </c>
      <c r="P517" s="133" t="s">
        <v>13</v>
      </c>
      <c r="Q517" s="133" t="s">
        <v>13</v>
      </c>
      <c r="R517" s="133" t="s">
        <v>13</v>
      </c>
      <c r="S517" s="133" t="s">
        <v>13</v>
      </c>
      <c r="T517" s="133" t="s">
        <v>13</v>
      </c>
      <c r="U517" s="133" t="s">
        <v>13</v>
      </c>
      <c r="V517" s="133" t="s">
        <v>13</v>
      </c>
      <c r="W517" s="133" t="s">
        <v>13</v>
      </c>
      <c r="X517" s="133" t="s">
        <v>13</v>
      </c>
      <c r="Y517" s="133" t="s">
        <v>13</v>
      </c>
      <c r="Z517" s="133" t="s">
        <v>13</v>
      </c>
      <c r="AA517" s="133" t="s">
        <v>13</v>
      </c>
      <c r="AB517" s="133" t="s">
        <v>13</v>
      </c>
      <c r="AC517" s="133" t="s">
        <v>13</v>
      </c>
      <c r="AD517" s="133" t="s">
        <v>13</v>
      </c>
      <c r="AE517" s="133" t="s">
        <v>13</v>
      </c>
      <c r="AF517" s="133" t="s">
        <v>13</v>
      </c>
      <c r="AG517" s="133" t="s">
        <v>13</v>
      </c>
      <c r="AH517" s="133" t="s">
        <v>13</v>
      </c>
      <c r="AI517" s="133" t="s">
        <v>13</v>
      </c>
      <c r="AJ517" s="133" t="s">
        <v>13</v>
      </c>
      <c r="AK517" s="133" t="s">
        <v>13</v>
      </c>
      <c r="AL517" s="133" t="s">
        <v>13</v>
      </c>
      <c r="AM517" s="133" t="s">
        <v>13</v>
      </c>
      <c r="AN517" s="133" t="s">
        <v>13</v>
      </c>
      <c r="AO517" s="133" t="s">
        <v>13</v>
      </c>
      <c r="AP517" s="133" t="s">
        <v>13</v>
      </c>
      <c r="AQ517" s="133" t="s">
        <v>13</v>
      </c>
      <c r="AR517" s="133" t="s">
        <v>13</v>
      </c>
      <c r="AS517" s="133" t="s">
        <v>13</v>
      </c>
      <c r="AT517" s="326" t="s">
        <v>13</v>
      </c>
      <c r="AU517" s="133" t="s">
        <v>13</v>
      </c>
      <c r="AV517" s="133" t="s">
        <v>13</v>
      </c>
      <c r="AW517" s="133" t="s">
        <v>13</v>
      </c>
      <c r="AX517" s="133" t="s">
        <v>13</v>
      </c>
      <c r="AY517" s="133" t="s">
        <v>13</v>
      </c>
      <c r="AZ517" s="327" t="s">
        <v>13</v>
      </c>
      <c r="BA517" s="327" t="s">
        <v>13</v>
      </c>
      <c r="BB517" s="133" t="s">
        <v>13</v>
      </c>
      <c r="BC517" s="326" t="s">
        <v>13</v>
      </c>
      <c r="BD517" s="326" t="s">
        <v>13</v>
      </c>
      <c r="BE517" s="327" t="s">
        <v>13</v>
      </c>
      <c r="BF517" s="133" t="s">
        <v>13</v>
      </c>
      <c r="BG517" s="133" t="s">
        <v>13</v>
      </c>
      <c r="BH517" s="133" t="s">
        <v>13</v>
      </c>
      <c r="BI517" s="133" t="s">
        <v>13</v>
      </c>
      <c r="BJ517" s="328"/>
      <c r="BK517" s="328"/>
      <c r="BL517" s="133"/>
      <c r="BM517" s="133"/>
      <c r="BN517" s="133"/>
      <c r="BO517" s="133"/>
      <c r="BP517" s="133"/>
      <c r="BQ517" s="328"/>
      <c r="BR517" s="133"/>
      <c r="BS517" s="133"/>
      <c r="BT517" s="133"/>
      <c r="BU517" s="133"/>
      <c r="BV517" s="133"/>
      <c r="BW517" s="133"/>
      <c r="BX517" s="133"/>
    </row>
    <row r="518" spans="1:76" x14ac:dyDescent="0.25">
      <c r="A518" s="302">
        <v>303</v>
      </c>
      <c r="C518" s="324" t="s">
        <v>13</v>
      </c>
      <c r="D518" s="324" t="s">
        <v>13</v>
      </c>
      <c r="E518" s="325" t="s">
        <v>13</v>
      </c>
      <c r="F518" s="133" t="s">
        <v>13</v>
      </c>
      <c r="G518" s="133" t="s">
        <v>13</v>
      </c>
      <c r="H518" s="133" t="s">
        <v>13</v>
      </c>
      <c r="I518" s="133" t="s">
        <v>13</v>
      </c>
      <c r="J518" s="133" t="s">
        <v>13</v>
      </c>
      <c r="K518" s="133" t="s">
        <v>13</v>
      </c>
      <c r="L518" s="133" t="s">
        <v>13</v>
      </c>
      <c r="M518" s="133" t="s">
        <v>13</v>
      </c>
      <c r="N518" s="133" t="s">
        <v>13</v>
      </c>
      <c r="O518" s="133" t="s">
        <v>13</v>
      </c>
      <c r="P518" s="133" t="s">
        <v>13</v>
      </c>
      <c r="Q518" s="133" t="s">
        <v>13</v>
      </c>
      <c r="R518" s="133" t="s">
        <v>13</v>
      </c>
      <c r="S518" s="133" t="s">
        <v>13</v>
      </c>
      <c r="T518" s="133" t="s">
        <v>13</v>
      </c>
      <c r="U518" s="133" t="s">
        <v>13</v>
      </c>
      <c r="V518" s="133" t="s">
        <v>13</v>
      </c>
      <c r="W518" s="133" t="s">
        <v>13</v>
      </c>
      <c r="X518" s="133" t="s">
        <v>13</v>
      </c>
      <c r="Y518" s="133" t="s">
        <v>13</v>
      </c>
      <c r="Z518" s="133" t="s">
        <v>13</v>
      </c>
      <c r="AA518" s="133" t="s">
        <v>13</v>
      </c>
      <c r="AB518" s="133" t="s">
        <v>13</v>
      </c>
      <c r="AC518" s="133" t="s">
        <v>13</v>
      </c>
      <c r="AD518" s="133" t="s">
        <v>13</v>
      </c>
      <c r="AE518" s="133" t="s">
        <v>13</v>
      </c>
      <c r="AF518" s="133" t="s">
        <v>13</v>
      </c>
      <c r="AG518" s="133" t="s">
        <v>13</v>
      </c>
      <c r="AH518" s="133" t="s">
        <v>13</v>
      </c>
      <c r="AI518" s="133" t="s">
        <v>13</v>
      </c>
      <c r="AJ518" s="133" t="s">
        <v>13</v>
      </c>
      <c r="AK518" s="133" t="s">
        <v>13</v>
      </c>
      <c r="AL518" s="133" t="s">
        <v>13</v>
      </c>
      <c r="AM518" s="133" t="s">
        <v>13</v>
      </c>
      <c r="AN518" s="133" t="s">
        <v>13</v>
      </c>
      <c r="AO518" s="133" t="s">
        <v>13</v>
      </c>
      <c r="AP518" s="133" t="s">
        <v>13</v>
      </c>
      <c r="AQ518" s="133" t="s">
        <v>13</v>
      </c>
      <c r="AR518" s="133" t="s">
        <v>13</v>
      </c>
      <c r="AS518" s="133" t="s">
        <v>13</v>
      </c>
      <c r="AT518" s="326" t="s">
        <v>13</v>
      </c>
      <c r="AU518" s="133" t="s">
        <v>13</v>
      </c>
      <c r="AV518" s="133" t="s">
        <v>13</v>
      </c>
      <c r="AW518" s="133" t="s">
        <v>13</v>
      </c>
      <c r="AX518" s="133" t="s">
        <v>13</v>
      </c>
      <c r="AY518" s="133" t="s">
        <v>13</v>
      </c>
      <c r="AZ518" s="327" t="s">
        <v>13</v>
      </c>
      <c r="BA518" s="327" t="s">
        <v>13</v>
      </c>
      <c r="BB518" s="133" t="s">
        <v>13</v>
      </c>
      <c r="BC518" s="326" t="s">
        <v>13</v>
      </c>
      <c r="BD518" s="326" t="s">
        <v>13</v>
      </c>
      <c r="BE518" s="327" t="s">
        <v>13</v>
      </c>
      <c r="BF518" s="133" t="s">
        <v>13</v>
      </c>
      <c r="BG518" s="133" t="s">
        <v>13</v>
      </c>
      <c r="BH518" s="133" t="s">
        <v>13</v>
      </c>
      <c r="BI518" s="133" t="s">
        <v>13</v>
      </c>
      <c r="BJ518" s="328"/>
      <c r="BK518" s="328"/>
      <c r="BL518" s="133"/>
      <c r="BM518" s="133"/>
      <c r="BN518" s="133"/>
      <c r="BO518" s="133"/>
      <c r="BP518" s="133"/>
      <c r="BQ518" s="328"/>
      <c r="BR518" s="133"/>
      <c r="BS518" s="133"/>
      <c r="BT518" s="133"/>
      <c r="BU518" s="133"/>
      <c r="BV518" s="133"/>
      <c r="BW518" s="133"/>
      <c r="BX518" s="133"/>
    </row>
    <row r="519" spans="1:76" x14ac:dyDescent="0.25">
      <c r="A519" s="302">
        <v>303</v>
      </c>
      <c r="C519" s="324" t="s">
        <v>13</v>
      </c>
      <c r="D519" s="324" t="s">
        <v>13</v>
      </c>
      <c r="E519" s="325" t="s">
        <v>13</v>
      </c>
      <c r="F519" s="133" t="s">
        <v>13</v>
      </c>
      <c r="G519" s="133" t="s">
        <v>13</v>
      </c>
      <c r="H519" s="133" t="s">
        <v>13</v>
      </c>
      <c r="I519" s="133" t="s">
        <v>13</v>
      </c>
      <c r="J519" s="133" t="s">
        <v>13</v>
      </c>
      <c r="K519" s="133" t="s">
        <v>13</v>
      </c>
      <c r="L519" s="133" t="s">
        <v>13</v>
      </c>
      <c r="M519" s="133" t="s">
        <v>13</v>
      </c>
      <c r="N519" s="133" t="s">
        <v>13</v>
      </c>
      <c r="O519" s="133" t="s">
        <v>13</v>
      </c>
      <c r="P519" s="133" t="s">
        <v>13</v>
      </c>
      <c r="Q519" s="133" t="s">
        <v>13</v>
      </c>
      <c r="R519" s="133" t="s">
        <v>13</v>
      </c>
      <c r="S519" s="133" t="s">
        <v>13</v>
      </c>
      <c r="T519" s="133" t="s">
        <v>13</v>
      </c>
      <c r="U519" s="133" t="s">
        <v>13</v>
      </c>
      <c r="V519" s="133" t="s">
        <v>13</v>
      </c>
      <c r="W519" s="133" t="s">
        <v>13</v>
      </c>
      <c r="X519" s="133" t="s">
        <v>13</v>
      </c>
      <c r="Y519" s="133" t="s">
        <v>13</v>
      </c>
      <c r="Z519" s="133" t="s">
        <v>13</v>
      </c>
      <c r="AA519" s="133" t="s">
        <v>13</v>
      </c>
      <c r="AB519" s="133" t="s">
        <v>13</v>
      </c>
      <c r="AC519" s="133" t="s">
        <v>13</v>
      </c>
      <c r="AD519" s="133" t="s">
        <v>13</v>
      </c>
      <c r="AE519" s="133" t="s">
        <v>13</v>
      </c>
      <c r="AF519" s="133" t="s">
        <v>13</v>
      </c>
      <c r="AG519" s="133" t="s">
        <v>13</v>
      </c>
      <c r="AH519" s="133" t="s">
        <v>13</v>
      </c>
      <c r="AI519" s="133" t="s">
        <v>13</v>
      </c>
      <c r="AJ519" s="133" t="s">
        <v>13</v>
      </c>
      <c r="AK519" s="133" t="s">
        <v>13</v>
      </c>
      <c r="AL519" s="133" t="s">
        <v>13</v>
      </c>
      <c r="AM519" s="133" t="s">
        <v>13</v>
      </c>
      <c r="AN519" s="133" t="s">
        <v>13</v>
      </c>
      <c r="AO519" s="133" t="s">
        <v>13</v>
      </c>
      <c r="AP519" s="133" t="s">
        <v>13</v>
      </c>
      <c r="AQ519" s="133" t="s">
        <v>13</v>
      </c>
      <c r="AR519" s="133" t="s">
        <v>13</v>
      </c>
      <c r="AS519" s="133" t="s">
        <v>13</v>
      </c>
      <c r="AT519" s="326" t="s">
        <v>13</v>
      </c>
      <c r="AU519" s="133" t="s">
        <v>13</v>
      </c>
      <c r="AV519" s="133" t="s">
        <v>13</v>
      </c>
      <c r="AW519" s="133" t="s">
        <v>13</v>
      </c>
      <c r="AX519" s="133" t="s">
        <v>13</v>
      </c>
      <c r="AY519" s="133" t="s">
        <v>13</v>
      </c>
      <c r="AZ519" s="327" t="s">
        <v>13</v>
      </c>
      <c r="BA519" s="327" t="s">
        <v>13</v>
      </c>
      <c r="BB519" s="133" t="s">
        <v>13</v>
      </c>
      <c r="BC519" s="326" t="s">
        <v>13</v>
      </c>
      <c r="BD519" s="326" t="s">
        <v>13</v>
      </c>
      <c r="BE519" s="327" t="s">
        <v>13</v>
      </c>
      <c r="BF519" s="133" t="s">
        <v>13</v>
      </c>
      <c r="BG519" s="133" t="s">
        <v>13</v>
      </c>
      <c r="BH519" s="133" t="s">
        <v>13</v>
      </c>
      <c r="BI519" s="133" t="s">
        <v>13</v>
      </c>
      <c r="BJ519" s="328"/>
      <c r="BK519" s="328"/>
      <c r="BL519" s="133"/>
      <c r="BM519" s="133"/>
      <c r="BN519" s="133"/>
      <c r="BO519" s="133"/>
      <c r="BP519" s="133"/>
      <c r="BQ519" s="328"/>
      <c r="BR519" s="133"/>
      <c r="BS519" s="133"/>
      <c r="BT519" s="133"/>
      <c r="BU519" s="133"/>
      <c r="BV519" s="133"/>
      <c r="BW519" s="133"/>
      <c r="BX519" s="133"/>
    </row>
    <row r="520" spans="1:76" x14ac:dyDescent="0.25">
      <c r="A520" s="302">
        <v>303</v>
      </c>
      <c r="C520" s="324" t="s">
        <v>13</v>
      </c>
      <c r="D520" s="324" t="s">
        <v>13</v>
      </c>
      <c r="E520" s="325" t="s">
        <v>13</v>
      </c>
      <c r="F520" s="133" t="s">
        <v>13</v>
      </c>
      <c r="G520" s="133" t="s">
        <v>13</v>
      </c>
      <c r="H520" s="133" t="s">
        <v>13</v>
      </c>
      <c r="I520" s="133" t="s">
        <v>13</v>
      </c>
      <c r="J520" s="133" t="s">
        <v>13</v>
      </c>
      <c r="K520" s="133" t="s">
        <v>13</v>
      </c>
      <c r="L520" s="133" t="s">
        <v>13</v>
      </c>
      <c r="M520" s="133" t="s">
        <v>13</v>
      </c>
      <c r="N520" s="133" t="s">
        <v>13</v>
      </c>
      <c r="O520" s="133" t="s">
        <v>13</v>
      </c>
      <c r="P520" s="133" t="s">
        <v>13</v>
      </c>
      <c r="Q520" s="133" t="s">
        <v>13</v>
      </c>
      <c r="R520" s="133" t="s">
        <v>13</v>
      </c>
      <c r="S520" s="133" t="s">
        <v>13</v>
      </c>
      <c r="T520" s="133" t="s">
        <v>13</v>
      </c>
      <c r="U520" s="133" t="s">
        <v>13</v>
      </c>
      <c r="V520" s="133" t="s">
        <v>13</v>
      </c>
      <c r="W520" s="133" t="s">
        <v>13</v>
      </c>
      <c r="X520" s="133" t="s">
        <v>13</v>
      </c>
      <c r="Y520" s="133" t="s">
        <v>13</v>
      </c>
      <c r="Z520" s="133" t="s">
        <v>13</v>
      </c>
      <c r="AA520" s="133" t="s">
        <v>13</v>
      </c>
      <c r="AB520" s="133" t="s">
        <v>13</v>
      </c>
      <c r="AC520" s="133" t="s">
        <v>13</v>
      </c>
      <c r="AD520" s="133" t="s">
        <v>13</v>
      </c>
      <c r="AE520" s="133" t="s">
        <v>13</v>
      </c>
      <c r="AF520" s="133" t="s">
        <v>13</v>
      </c>
      <c r="AG520" s="133" t="s">
        <v>13</v>
      </c>
      <c r="AH520" s="133" t="s">
        <v>13</v>
      </c>
      <c r="AI520" s="133" t="s">
        <v>13</v>
      </c>
      <c r="AJ520" s="133" t="s">
        <v>13</v>
      </c>
      <c r="AK520" s="133" t="s">
        <v>13</v>
      </c>
      <c r="AL520" s="133" t="s">
        <v>13</v>
      </c>
      <c r="AM520" s="133" t="s">
        <v>13</v>
      </c>
      <c r="AN520" s="133" t="s">
        <v>13</v>
      </c>
      <c r="AO520" s="133" t="s">
        <v>13</v>
      </c>
      <c r="AP520" s="133" t="s">
        <v>13</v>
      </c>
      <c r="AQ520" s="133" t="s">
        <v>13</v>
      </c>
      <c r="AR520" s="133" t="s">
        <v>13</v>
      </c>
      <c r="AS520" s="133" t="s">
        <v>13</v>
      </c>
      <c r="AT520" s="326" t="s">
        <v>13</v>
      </c>
      <c r="AU520" s="133" t="s">
        <v>13</v>
      </c>
      <c r="AV520" s="133" t="s">
        <v>13</v>
      </c>
      <c r="AW520" s="133" t="s">
        <v>13</v>
      </c>
      <c r="AX520" s="133" t="s">
        <v>13</v>
      </c>
      <c r="AY520" s="133" t="s">
        <v>13</v>
      </c>
      <c r="AZ520" s="327" t="s">
        <v>13</v>
      </c>
      <c r="BA520" s="327" t="s">
        <v>13</v>
      </c>
      <c r="BB520" s="133" t="s">
        <v>13</v>
      </c>
      <c r="BC520" s="326" t="s">
        <v>13</v>
      </c>
      <c r="BD520" s="326" t="s">
        <v>13</v>
      </c>
      <c r="BE520" s="327" t="s">
        <v>13</v>
      </c>
      <c r="BF520" s="133" t="s">
        <v>13</v>
      </c>
      <c r="BG520" s="133" t="s">
        <v>13</v>
      </c>
      <c r="BH520" s="133" t="s">
        <v>13</v>
      </c>
      <c r="BI520" s="133" t="s">
        <v>13</v>
      </c>
      <c r="BJ520" s="328"/>
      <c r="BK520" s="328"/>
      <c r="BL520" s="133"/>
      <c r="BM520" s="133"/>
      <c r="BN520" s="133"/>
      <c r="BO520" s="133"/>
      <c r="BP520" s="133"/>
      <c r="BQ520" s="328"/>
      <c r="BR520" s="133"/>
      <c r="BS520" s="133"/>
      <c r="BT520" s="133"/>
      <c r="BU520" s="133"/>
      <c r="BV520" s="133"/>
      <c r="BW520" s="133"/>
      <c r="BX520" s="133"/>
    </row>
    <row r="521" spans="1:76" x14ac:dyDescent="0.25">
      <c r="A521" s="302">
        <v>303</v>
      </c>
      <c r="C521" s="324" t="s">
        <v>13</v>
      </c>
      <c r="D521" s="324" t="s">
        <v>13</v>
      </c>
      <c r="E521" s="325" t="s">
        <v>13</v>
      </c>
      <c r="F521" s="133" t="s">
        <v>13</v>
      </c>
      <c r="G521" s="133" t="s">
        <v>13</v>
      </c>
      <c r="H521" s="133" t="s">
        <v>13</v>
      </c>
      <c r="I521" s="133" t="s">
        <v>13</v>
      </c>
      <c r="J521" s="133" t="s">
        <v>13</v>
      </c>
      <c r="K521" s="133" t="s">
        <v>13</v>
      </c>
      <c r="L521" s="133" t="s">
        <v>13</v>
      </c>
      <c r="M521" s="133" t="s">
        <v>13</v>
      </c>
      <c r="N521" s="133" t="s">
        <v>13</v>
      </c>
      <c r="O521" s="133" t="s">
        <v>13</v>
      </c>
      <c r="P521" s="133" t="s">
        <v>13</v>
      </c>
      <c r="Q521" s="133" t="s">
        <v>13</v>
      </c>
      <c r="R521" s="133" t="s">
        <v>13</v>
      </c>
      <c r="S521" s="133" t="s">
        <v>13</v>
      </c>
      <c r="T521" s="133" t="s">
        <v>13</v>
      </c>
      <c r="U521" s="133" t="s">
        <v>13</v>
      </c>
      <c r="V521" s="133" t="s">
        <v>13</v>
      </c>
      <c r="W521" s="133" t="s">
        <v>13</v>
      </c>
      <c r="X521" s="133" t="s">
        <v>13</v>
      </c>
      <c r="Y521" s="133" t="s">
        <v>13</v>
      </c>
      <c r="Z521" s="133" t="s">
        <v>13</v>
      </c>
      <c r="AA521" s="133" t="s">
        <v>13</v>
      </c>
      <c r="AB521" s="133" t="s">
        <v>13</v>
      </c>
      <c r="AC521" s="133" t="s">
        <v>13</v>
      </c>
      <c r="AD521" s="133" t="s">
        <v>13</v>
      </c>
      <c r="AE521" s="133" t="s">
        <v>13</v>
      </c>
      <c r="AF521" s="133" t="s">
        <v>13</v>
      </c>
      <c r="AG521" s="133" t="s">
        <v>13</v>
      </c>
      <c r="AH521" s="133" t="s">
        <v>13</v>
      </c>
      <c r="AI521" s="133" t="s">
        <v>13</v>
      </c>
      <c r="AJ521" s="133" t="s">
        <v>13</v>
      </c>
      <c r="AK521" s="133" t="s">
        <v>13</v>
      </c>
      <c r="AL521" s="133" t="s">
        <v>13</v>
      </c>
      <c r="AM521" s="133" t="s">
        <v>13</v>
      </c>
      <c r="AN521" s="133" t="s">
        <v>13</v>
      </c>
      <c r="AO521" s="133" t="s">
        <v>13</v>
      </c>
      <c r="AP521" s="133" t="s">
        <v>13</v>
      </c>
      <c r="AQ521" s="133" t="s">
        <v>13</v>
      </c>
      <c r="AR521" s="133" t="s">
        <v>13</v>
      </c>
      <c r="AS521" s="133" t="s">
        <v>13</v>
      </c>
      <c r="AT521" s="326" t="s">
        <v>13</v>
      </c>
      <c r="AU521" s="133" t="s">
        <v>13</v>
      </c>
      <c r="AV521" s="133" t="s">
        <v>13</v>
      </c>
      <c r="AW521" s="133" t="s">
        <v>13</v>
      </c>
      <c r="AX521" s="133" t="s">
        <v>13</v>
      </c>
      <c r="AY521" s="133" t="s">
        <v>13</v>
      </c>
      <c r="AZ521" s="327" t="s">
        <v>13</v>
      </c>
      <c r="BA521" s="327" t="s">
        <v>13</v>
      </c>
      <c r="BB521" s="133" t="s">
        <v>13</v>
      </c>
      <c r="BC521" s="326" t="s">
        <v>13</v>
      </c>
      <c r="BD521" s="326" t="s">
        <v>13</v>
      </c>
      <c r="BE521" s="327" t="s">
        <v>13</v>
      </c>
      <c r="BF521" s="133" t="s">
        <v>13</v>
      </c>
      <c r="BG521" s="133" t="s">
        <v>13</v>
      </c>
      <c r="BH521" s="133" t="s">
        <v>13</v>
      </c>
      <c r="BI521" s="133" t="s">
        <v>13</v>
      </c>
      <c r="BJ521" s="328"/>
      <c r="BK521" s="328"/>
      <c r="BL521" s="133"/>
      <c r="BM521" s="133"/>
      <c r="BN521" s="133"/>
      <c r="BO521" s="133"/>
      <c r="BP521" s="133"/>
      <c r="BQ521" s="328"/>
      <c r="BR521" s="133"/>
      <c r="BS521" s="133"/>
      <c r="BT521" s="133"/>
      <c r="BU521" s="133"/>
      <c r="BV521" s="133"/>
      <c r="BW521" s="133"/>
      <c r="BX521" s="133"/>
    </row>
    <row r="522" spans="1:76" x14ac:dyDescent="0.25">
      <c r="A522" s="302">
        <v>303</v>
      </c>
      <c r="C522" s="324" t="s">
        <v>13</v>
      </c>
      <c r="D522" s="324" t="s">
        <v>13</v>
      </c>
      <c r="E522" s="325" t="s">
        <v>13</v>
      </c>
      <c r="F522" s="133" t="s">
        <v>13</v>
      </c>
      <c r="G522" s="133" t="s">
        <v>13</v>
      </c>
      <c r="H522" s="133" t="s">
        <v>13</v>
      </c>
      <c r="I522" s="133" t="s">
        <v>13</v>
      </c>
      <c r="J522" s="133" t="s">
        <v>13</v>
      </c>
      <c r="K522" s="133" t="s">
        <v>13</v>
      </c>
      <c r="L522" s="133" t="s">
        <v>13</v>
      </c>
      <c r="M522" s="133" t="s">
        <v>13</v>
      </c>
      <c r="N522" s="133" t="s">
        <v>13</v>
      </c>
      <c r="O522" s="133" t="s">
        <v>13</v>
      </c>
      <c r="P522" s="133" t="s">
        <v>13</v>
      </c>
      <c r="Q522" s="133" t="s">
        <v>13</v>
      </c>
      <c r="R522" s="133" t="s">
        <v>13</v>
      </c>
      <c r="S522" s="133" t="s">
        <v>13</v>
      </c>
      <c r="T522" s="133" t="s">
        <v>13</v>
      </c>
      <c r="U522" s="133" t="s">
        <v>13</v>
      </c>
      <c r="V522" s="133" t="s">
        <v>13</v>
      </c>
      <c r="W522" s="133" t="s">
        <v>13</v>
      </c>
      <c r="X522" s="133" t="s">
        <v>13</v>
      </c>
      <c r="Y522" s="133" t="s">
        <v>13</v>
      </c>
      <c r="Z522" s="133" t="s">
        <v>13</v>
      </c>
      <c r="AA522" s="133" t="s">
        <v>13</v>
      </c>
      <c r="AB522" s="133" t="s">
        <v>13</v>
      </c>
      <c r="AC522" s="133" t="s">
        <v>13</v>
      </c>
      <c r="AD522" s="133" t="s">
        <v>13</v>
      </c>
      <c r="AE522" s="133" t="s">
        <v>13</v>
      </c>
      <c r="AF522" s="133" t="s">
        <v>13</v>
      </c>
      <c r="AG522" s="133" t="s">
        <v>13</v>
      </c>
      <c r="AH522" s="133" t="s">
        <v>13</v>
      </c>
      <c r="AI522" s="133" t="s">
        <v>13</v>
      </c>
      <c r="AJ522" s="133" t="s">
        <v>13</v>
      </c>
      <c r="AK522" s="133" t="s">
        <v>13</v>
      </c>
      <c r="AL522" s="133" t="s">
        <v>13</v>
      </c>
      <c r="AM522" s="133" t="s">
        <v>13</v>
      </c>
      <c r="AN522" s="133" t="s">
        <v>13</v>
      </c>
      <c r="AO522" s="133" t="s">
        <v>13</v>
      </c>
      <c r="AP522" s="133" t="s">
        <v>13</v>
      </c>
      <c r="AQ522" s="133" t="s">
        <v>13</v>
      </c>
      <c r="AR522" s="133" t="s">
        <v>13</v>
      </c>
      <c r="AS522" s="133" t="s">
        <v>13</v>
      </c>
      <c r="AT522" s="326" t="s">
        <v>13</v>
      </c>
      <c r="AU522" s="133" t="s">
        <v>13</v>
      </c>
      <c r="AV522" s="133" t="s">
        <v>13</v>
      </c>
      <c r="AW522" s="133" t="s">
        <v>13</v>
      </c>
      <c r="AX522" s="133" t="s">
        <v>13</v>
      </c>
      <c r="AY522" s="133" t="s">
        <v>13</v>
      </c>
      <c r="AZ522" s="327" t="s">
        <v>13</v>
      </c>
      <c r="BA522" s="327" t="s">
        <v>13</v>
      </c>
      <c r="BB522" s="133" t="s">
        <v>13</v>
      </c>
      <c r="BC522" s="326" t="s">
        <v>13</v>
      </c>
      <c r="BD522" s="326" t="s">
        <v>13</v>
      </c>
      <c r="BE522" s="327" t="s">
        <v>13</v>
      </c>
      <c r="BF522" s="133" t="s">
        <v>13</v>
      </c>
      <c r="BG522" s="133" t="s">
        <v>13</v>
      </c>
      <c r="BH522" s="133" t="s">
        <v>13</v>
      </c>
      <c r="BI522" s="133" t="s">
        <v>13</v>
      </c>
      <c r="BJ522" s="328"/>
      <c r="BK522" s="328"/>
      <c r="BL522" s="133"/>
      <c r="BM522" s="133"/>
      <c r="BN522" s="133"/>
      <c r="BO522" s="133"/>
      <c r="BP522" s="133"/>
      <c r="BQ522" s="328"/>
      <c r="BR522" s="133"/>
      <c r="BS522" s="133"/>
      <c r="BT522" s="133"/>
      <c r="BU522" s="133"/>
      <c r="BV522" s="133"/>
      <c r="BW522" s="133"/>
      <c r="BX522" s="133"/>
    </row>
    <row r="523" spans="1:76" x14ac:dyDescent="0.25">
      <c r="A523" s="302">
        <v>303</v>
      </c>
      <c r="C523" s="324" t="s">
        <v>13</v>
      </c>
      <c r="D523" s="324" t="s">
        <v>13</v>
      </c>
      <c r="E523" s="325" t="s">
        <v>13</v>
      </c>
      <c r="F523" s="133" t="s">
        <v>13</v>
      </c>
      <c r="G523" s="133" t="s">
        <v>13</v>
      </c>
      <c r="H523" s="133" t="s">
        <v>13</v>
      </c>
      <c r="I523" s="133" t="s">
        <v>13</v>
      </c>
      <c r="J523" s="133" t="s">
        <v>13</v>
      </c>
      <c r="K523" s="133" t="s">
        <v>13</v>
      </c>
      <c r="L523" s="133" t="s">
        <v>13</v>
      </c>
      <c r="M523" s="133" t="s">
        <v>13</v>
      </c>
      <c r="N523" s="133" t="s">
        <v>13</v>
      </c>
      <c r="O523" s="133" t="s">
        <v>13</v>
      </c>
      <c r="P523" s="133" t="s">
        <v>13</v>
      </c>
      <c r="Q523" s="133" t="s">
        <v>13</v>
      </c>
      <c r="R523" s="133" t="s">
        <v>13</v>
      </c>
      <c r="S523" s="133" t="s">
        <v>13</v>
      </c>
      <c r="T523" s="133" t="s">
        <v>13</v>
      </c>
      <c r="U523" s="133" t="s">
        <v>13</v>
      </c>
      <c r="V523" s="133" t="s">
        <v>13</v>
      </c>
      <c r="W523" s="133" t="s">
        <v>13</v>
      </c>
      <c r="X523" s="133" t="s">
        <v>13</v>
      </c>
      <c r="Y523" s="133" t="s">
        <v>13</v>
      </c>
      <c r="Z523" s="133" t="s">
        <v>13</v>
      </c>
      <c r="AA523" s="133" t="s">
        <v>13</v>
      </c>
      <c r="AB523" s="133" t="s">
        <v>13</v>
      </c>
      <c r="AC523" s="133" t="s">
        <v>13</v>
      </c>
      <c r="AD523" s="133" t="s">
        <v>13</v>
      </c>
      <c r="AE523" s="133" t="s">
        <v>13</v>
      </c>
      <c r="AF523" s="133" t="s">
        <v>13</v>
      </c>
      <c r="AG523" s="133" t="s">
        <v>13</v>
      </c>
      <c r="AH523" s="133" t="s">
        <v>13</v>
      </c>
      <c r="AI523" s="133" t="s">
        <v>13</v>
      </c>
      <c r="AJ523" s="133" t="s">
        <v>13</v>
      </c>
      <c r="AK523" s="133" t="s">
        <v>13</v>
      </c>
      <c r="AL523" s="133" t="s">
        <v>13</v>
      </c>
      <c r="AM523" s="133" t="s">
        <v>13</v>
      </c>
      <c r="AN523" s="133" t="s">
        <v>13</v>
      </c>
      <c r="AO523" s="133" t="s">
        <v>13</v>
      </c>
      <c r="AP523" s="133" t="s">
        <v>13</v>
      </c>
      <c r="AQ523" s="133" t="s">
        <v>13</v>
      </c>
      <c r="AR523" s="133" t="s">
        <v>13</v>
      </c>
      <c r="AS523" s="133" t="s">
        <v>13</v>
      </c>
      <c r="AT523" s="326" t="s">
        <v>13</v>
      </c>
      <c r="AU523" s="133" t="s">
        <v>13</v>
      </c>
      <c r="AV523" s="133" t="s">
        <v>13</v>
      </c>
      <c r="AW523" s="133" t="s">
        <v>13</v>
      </c>
      <c r="AX523" s="133" t="s">
        <v>13</v>
      </c>
      <c r="AY523" s="133" t="s">
        <v>13</v>
      </c>
      <c r="AZ523" s="327" t="s">
        <v>13</v>
      </c>
      <c r="BA523" s="327" t="s">
        <v>13</v>
      </c>
      <c r="BB523" s="133" t="s">
        <v>13</v>
      </c>
      <c r="BC523" s="326" t="s">
        <v>13</v>
      </c>
      <c r="BD523" s="326" t="s">
        <v>13</v>
      </c>
      <c r="BE523" s="327" t="s">
        <v>13</v>
      </c>
      <c r="BF523" s="133" t="s">
        <v>13</v>
      </c>
      <c r="BG523" s="133" t="s">
        <v>13</v>
      </c>
      <c r="BH523" s="133" t="s">
        <v>13</v>
      </c>
      <c r="BI523" s="133" t="s">
        <v>13</v>
      </c>
      <c r="BJ523" s="328"/>
      <c r="BK523" s="328"/>
      <c r="BL523" s="133"/>
      <c r="BM523" s="133"/>
      <c r="BN523" s="133"/>
      <c r="BO523" s="133"/>
      <c r="BP523" s="133"/>
      <c r="BQ523" s="328"/>
      <c r="BR523" s="133"/>
      <c r="BS523" s="133"/>
      <c r="BT523" s="133"/>
      <c r="BU523" s="133"/>
      <c r="BV523" s="133"/>
      <c r="BW523" s="133"/>
      <c r="BX523" s="133"/>
    </row>
    <row r="524" spans="1:76" x14ac:dyDescent="0.25">
      <c r="A524" s="302">
        <v>303</v>
      </c>
      <c r="C524" s="324" t="s">
        <v>13</v>
      </c>
      <c r="D524" s="324" t="s">
        <v>13</v>
      </c>
      <c r="E524" s="325" t="s">
        <v>13</v>
      </c>
      <c r="F524" s="133" t="s">
        <v>13</v>
      </c>
      <c r="G524" s="133" t="s">
        <v>13</v>
      </c>
      <c r="H524" s="133" t="s">
        <v>13</v>
      </c>
      <c r="I524" s="133" t="s">
        <v>13</v>
      </c>
      <c r="J524" s="133" t="s">
        <v>13</v>
      </c>
      <c r="K524" s="133" t="s">
        <v>13</v>
      </c>
      <c r="L524" s="133" t="s">
        <v>13</v>
      </c>
      <c r="M524" s="133" t="s">
        <v>13</v>
      </c>
      <c r="N524" s="133" t="s">
        <v>13</v>
      </c>
      <c r="O524" s="133" t="s">
        <v>13</v>
      </c>
      <c r="P524" s="133" t="s">
        <v>13</v>
      </c>
      <c r="Q524" s="133" t="s">
        <v>13</v>
      </c>
      <c r="R524" s="133" t="s">
        <v>13</v>
      </c>
      <c r="S524" s="133" t="s">
        <v>13</v>
      </c>
      <c r="T524" s="133" t="s">
        <v>13</v>
      </c>
      <c r="U524" s="133" t="s">
        <v>13</v>
      </c>
      <c r="V524" s="133" t="s">
        <v>13</v>
      </c>
      <c r="W524" s="133" t="s">
        <v>13</v>
      </c>
      <c r="X524" s="133" t="s">
        <v>13</v>
      </c>
      <c r="Y524" s="133" t="s">
        <v>13</v>
      </c>
      <c r="Z524" s="133" t="s">
        <v>13</v>
      </c>
      <c r="AA524" s="133" t="s">
        <v>13</v>
      </c>
      <c r="AB524" s="133" t="s">
        <v>13</v>
      </c>
      <c r="AC524" s="133" t="s">
        <v>13</v>
      </c>
      <c r="AD524" s="133" t="s">
        <v>13</v>
      </c>
      <c r="AE524" s="133" t="s">
        <v>13</v>
      </c>
      <c r="AF524" s="133" t="s">
        <v>13</v>
      </c>
      <c r="AG524" s="133" t="s">
        <v>13</v>
      </c>
      <c r="AH524" s="133" t="s">
        <v>13</v>
      </c>
      <c r="AI524" s="133" t="s">
        <v>13</v>
      </c>
      <c r="AJ524" s="133" t="s">
        <v>13</v>
      </c>
      <c r="AK524" s="133" t="s">
        <v>13</v>
      </c>
      <c r="AL524" s="133" t="s">
        <v>13</v>
      </c>
      <c r="AM524" s="133" t="s">
        <v>13</v>
      </c>
      <c r="AN524" s="133" t="s">
        <v>13</v>
      </c>
      <c r="AO524" s="133" t="s">
        <v>13</v>
      </c>
      <c r="AP524" s="133" t="s">
        <v>13</v>
      </c>
      <c r="AQ524" s="133" t="s">
        <v>13</v>
      </c>
      <c r="AR524" s="133" t="s">
        <v>13</v>
      </c>
      <c r="AS524" s="133" t="s">
        <v>13</v>
      </c>
      <c r="AT524" s="326" t="s">
        <v>13</v>
      </c>
      <c r="AU524" s="133" t="s">
        <v>13</v>
      </c>
      <c r="AV524" s="133" t="s">
        <v>13</v>
      </c>
      <c r="AW524" s="133" t="s">
        <v>13</v>
      </c>
      <c r="AX524" s="133" t="s">
        <v>13</v>
      </c>
      <c r="AY524" s="133" t="s">
        <v>13</v>
      </c>
      <c r="AZ524" s="327" t="s">
        <v>13</v>
      </c>
      <c r="BA524" s="327" t="s">
        <v>13</v>
      </c>
      <c r="BB524" s="133" t="s">
        <v>13</v>
      </c>
      <c r="BC524" s="326" t="s">
        <v>13</v>
      </c>
      <c r="BD524" s="326" t="s">
        <v>13</v>
      </c>
      <c r="BE524" s="327" t="s">
        <v>13</v>
      </c>
      <c r="BF524" s="133" t="s">
        <v>13</v>
      </c>
      <c r="BG524" s="133" t="s">
        <v>13</v>
      </c>
      <c r="BH524" s="133" t="s">
        <v>13</v>
      </c>
      <c r="BI524" s="133" t="s">
        <v>13</v>
      </c>
      <c r="BJ524" s="328"/>
      <c r="BK524" s="328"/>
      <c r="BL524" s="133"/>
      <c r="BM524" s="133"/>
      <c r="BN524" s="133"/>
      <c r="BO524" s="133"/>
      <c r="BP524" s="133"/>
      <c r="BQ524" s="328"/>
      <c r="BR524" s="133"/>
      <c r="BS524" s="133"/>
      <c r="BT524" s="133"/>
      <c r="BU524" s="133"/>
      <c r="BV524" s="133"/>
      <c r="BW524" s="133"/>
      <c r="BX524" s="133"/>
    </row>
    <row r="525" spans="1:76" x14ac:dyDescent="0.25">
      <c r="A525" s="302">
        <v>303</v>
      </c>
      <c r="C525" s="324" t="s">
        <v>13</v>
      </c>
      <c r="D525" s="324" t="s">
        <v>13</v>
      </c>
      <c r="E525" s="325" t="s">
        <v>13</v>
      </c>
      <c r="F525" s="133" t="s">
        <v>13</v>
      </c>
      <c r="G525" s="133" t="s">
        <v>13</v>
      </c>
      <c r="H525" s="133" t="s">
        <v>13</v>
      </c>
      <c r="I525" s="133" t="s">
        <v>13</v>
      </c>
      <c r="J525" s="133" t="s">
        <v>13</v>
      </c>
      <c r="K525" s="133" t="s">
        <v>13</v>
      </c>
      <c r="L525" s="133" t="s">
        <v>13</v>
      </c>
      <c r="M525" s="133" t="s">
        <v>13</v>
      </c>
      <c r="N525" s="133" t="s">
        <v>13</v>
      </c>
      <c r="O525" s="133" t="s">
        <v>13</v>
      </c>
      <c r="P525" s="133" t="s">
        <v>13</v>
      </c>
      <c r="Q525" s="133" t="s">
        <v>13</v>
      </c>
      <c r="R525" s="133" t="s">
        <v>13</v>
      </c>
      <c r="S525" s="133" t="s">
        <v>13</v>
      </c>
      <c r="T525" s="133" t="s">
        <v>13</v>
      </c>
      <c r="U525" s="133" t="s">
        <v>13</v>
      </c>
      <c r="V525" s="133" t="s">
        <v>13</v>
      </c>
      <c r="W525" s="133" t="s">
        <v>13</v>
      </c>
      <c r="X525" s="133" t="s">
        <v>13</v>
      </c>
      <c r="Y525" s="133" t="s">
        <v>13</v>
      </c>
      <c r="Z525" s="133" t="s">
        <v>13</v>
      </c>
      <c r="AA525" s="133" t="s">
        <v>13</v>
      </c>
      <c r="AB525" s="133" t="s">
        <v>13</v>
      </c>
      <c r="AC525" s="133" t="s">
        <v>13</v>
      </c>
      <c r="AD525" s="133" t="s">
        <v>13</v>
      </c>
      <c r="AE525" s="133" t="s">
        <v>13</v>
      </c>
      <c r="AF525" s="133" t="s">
        <v>13</v>
      </c>
      <c r="AG525" s="133" t="s">
        <v>13</v>
      </c>
      <c r="AH525" s="133" t="s">
        <v>13</v>
      </c>
      <c r="AI525" s="133" t="s">
        <v>13</v>
      </c>
      <c r="AJ525" s="133" t="s">
        <v>13</v>
      </c>
      <c r="AK525" s="133" t="s">
        <v>13</v>
      </c>
      <c r="AL525" s="133" t="s">
        <v>13</v>
      </c>
      <c r="AM525" s="133" t="s">
        <v>13</v>
      </c>
      <c r="AN525" s="133" t="s">
        <v>13</v>
      </c>
      <c r="AO525" s="133" t="s">
        <v>13</v>
      </c>
      <c r="AP525" s="133" t="s">
        <v>13</v>
      </c>
      <c r="AQ525" s="133" t="s">
        <v>13</v>
      </c>
      <c r="AR525" s="133" t="s">
        <v>13</v>
      </c>
      <c r="AS525" s="133" t="s">
        <v>13</v>
      </c>
      <c r="AT525" s="326" t="s">
        <v>13</v>
      </c>
      <c r="AU525" s="133" t="s">
        <v>13</v>
      </c>
      <c r="AV525" s="133" t="s">
        <v>13</v>
      </c>
      <c r="AW525" s="133" t="s">
        <v>13</v>
      </c>
      <c r="AX525" s="133" t="s">
        <v>13</v>
      </c>
      <c r="AY525" s="133" t="s">
        <v>13</v>
      </c>
      <c r="AZ525" s="327" t="s">
        <v>13</v>
      </c>
      <c r="BA525" s="327" t="s">
        <v>13</v>
      </c>
      <c r="BB525" s="133" t="s">
        <v>13</v>
      </c>
      <c r="BC525" s="326" t="s">
        <v>13</v>
      </c>
      <c r="BD525" s="326" t="s">
        <v>13</v>
      </c>
      <c r="BE525" s="327" t="s">
        <v>13</v>
      </c>
      <c r="BF525" s="133" t="s">
        <v>13</v>
      </c>
      <c r="BG525" s="133" t="s">
        <v>13</v>
      </c>
      <c r="BH525" s="133" t="s">
        <v>13</v>
      </c>
      <c r="BI525" s="133" t="s">
        <v>13</v>
      </c>
      <c r="BJ525" s="328"/>
      <c r="BK525" s="328"/>
      <c r="BL525" s="133"/>
      <c r="BM525" s="133"/>
      <c r="BN525" s="133"/>
      <c r="BO525" s="133"/>
      <c r="BP525" s="133"/>
      <c r="BQ525" s="328"/>
      <c r="BR525" s="133"/>
      <c r="BS525" s="133"/>
      <c r="BT525" s="133"/>
      <c r="BU525" s="133"/>
      <c r="BV525" s="133"/>
      <c r="BW525" s="133"/>
      <c r="BX525" s="133"/>
    </row>
    <row r="526" spans="1:76" x14ac:dyDescent="0.25">
      <c r="A526" s="302">
        <v>303</v>
      </c>
      <c r="C526" s="324" t="s">
        <v>13</v>
      </c>
      <c r="D526" s="324" t="s">
        <v>13</v>
      </c>
      <c r="E526" s="325" t="s">
        <v>13</v>
      </c>
      <c r="F526" s="133" t="s">
        <v>13</v>
      </c>
      <c r="G526" s="133" t="s">
        <v>13</v>
      </c>
      <c r="H526" s="133" t="s">
        <v>13</v>
      </c>
      <c r="I526" s="133" t="s">
        <v>13</v>
      </c>
      <c r="J526" s="133" t="s">
        <v>13</v>
      </c>
      <c r="K526" s="133" t="s">
        <v>13</v>
      </c>
      <c r="L526" s="133" t="s">
        <v>13</v>
      </c>
      <c r="M526" s="133" t="s">
        <v>13</v>
      </c>
      <c r="N526" s="133" t="s">
        <v>13</v>
      </c>
      <c r="O526" s="133" t="s">
        <v>13</v>
      </c>
      <c r="P526" s="133" t="s">
        <v>13</v>
      </c>
      <c r="Q526" s="133" t="s">
        <v>13</v>
      </c>
      <c r="R526" s="133" t="s">
        <v>13</v>
      </c>
      <c r="S526" s="133" t="s">
        <v>13</v>
      </c>
      <c r="T526" s="133" t="s">
        <v>13</v>
      </c>
      <c r="U526" s="133" t="s">
        <v>13</v>
      </c>
      <c r="V526" s="133" t="s">
        <v>13</v>
      </c>
      <c r="W526" s="133" t="s">
        <v>13</v>
      </c>
      <c r="X526" s="133" t="s">
        <v>13</v>
      </c>
      <c r="Y526" s="133" t="s">
        <v>13</v>
      </c>
      <c r="Z526" s="133" t="s">
        <v>13</v>
      </c>
      <c r="AA526" s="133" t="s">
        <v>13</v>
      </c>
      <c r="AB526" s="133" t="s">
        <v>13</v>
      </c>
      <c r="AC526" s="133" t="s">
        <v>13</v>
      </c>
      <c r="AD526" s="133" t="s">
        <v>13</v>
      </c>
      <c r="AE526" s="133" t="s">
        <v>13</v>
      </c>
      <c r="AF526" s="133" t="s">
        <v>13</v>
      </c>
      <c r="AG526" s="133" t="s">
        <v>13</v>
      </c>
      <c r="AH526" s="133" t="s">
        <v>13</v>
      </c>
      <c r="AI526" s="133" t="s">
        <v>13</v>
      </c>
      <c r="AJ526" s="133" t="s">
        <v>13</v>
      </c>
      <c r="AK526" s="133" t="s">
        <v>13</v>
      </c>
      <c r="AL526" s="133" t="s">
        <v>13</v>
      </c>
      <c r="AM526" s="133" t="s">
        <v>13</v>
      </c>
      <c r="AN526" s="133" t="s">
        <v>13</v>
      </c>
      <c r="AO526" s="133" t="s">
        <v>13</v>
      </c>
      <c r="AP526" s="133" t="s">
        <v>13</v>
      </c>
      <c r="AQ526" s="133" t="s">
        <v>13</v>
      </c>
      <c r="AR526" s="133" t="s">
        <v>13</v>
      </c>
      <c r="AS526" s="133" t="s">
        <v>13</v>
      </c>
      <c r="AT526" s="326" t="s">
        <v>13</v>
      </c>
      <c r="AU526" s="133" t="s">
        <v>13</v>
      </c>
      <c r="AV526" s="133" t="s">
        <v>13</v>
      </c>
      <c r="AW526" s="133" t="s">
        <v>13</v>
      </c>
      <c r="AX526" s="133" t="s">
        <v>13</v>
      </c>
      <c r="AY526" s="133" t="s">
        <v>13</v>
      </c>
      <c r="AZ526" s="327" t="s">
        <v>13</v>
      </c>
      <c r="BA526" s="327" t="s">
        <v>13</v>
      </c>
      <c r="BB526" s="133" t="s">
        <v>13</v>
      </c>
      <c r="BC526" s="326" t="s">
        <v>13</v>
      </c>
      <c r="BD526" s="326" t="s">
        <v>13</v>
      </c>
      <c r="BE526" s="327" t="s">
        <v>13</v>
      </c>
      <c r="BF526" s="133" t="s">
        <v>13</v>
      </c>
      <c r="BG526" s="133" t="s">
        <v>13</v>
      </c>
      <c r="BH526" s="133" t="s">
        <v>13</v>
      </c>
      <c r="BI526" s="133" t="s">
        <v>13</v>
      </c>
      <c r="BJ526" s="328"/>
      <c r="BK526" s="328"/>
      <c r="BL526" s="133"/>
      <c r="BM526" s="133"/>
      <c r="BN526" s="133"/>
      <c r="BO526" s="133"/>
      <c r="BP526" s="133"/>
      <c r="BQ526" s="328"/>
      <c r="BR526" s="133"/>
      <c r="BS526" s="133"/>
      <c r="BT526" s="133"/>
      <c r="BU526" s="133"/>
      <c r="BV526" s="133"/>
      <c r="BW526" s="133"/>
      <c r="BX526" s="133"/>
    </row>
    <row r="527" spans="1:76" x14ac:dyDescent="0.25">
      <c r="A527" s="302">
        <v>303</v>
      </c>
      <c r="C527" s="324" t="s">
        <v>13</v>
      </c>
      <c r="D527" s="324" t="s">
        <v>13</v>
      </c>
      <c r="E527" s="325" t="s">
        <v>13</v>
      </c>
      <c r="F527" s="133" t="s">
        <v>13</v>
      </c>
      <c r="G527" s="133" t="s">
        <v>13</v>
      </c>
      <c r="H527" s="133" t="s">
        <v>13</v>
      </c>
      <c r="I527" s="133" t="s">
        <v>13</v>
      </c>
      <c r="J527" s="133" t="s">
        <v>13</v>
      </c>
      <c r="K527" s="133" t="s">
        <v>13</v>
      </c>
      <c r="L527" s="133" t="s">
        <v>13</v>
      </c>
      <c r="M527" s="133" t="s">
        <v>13</v>
      </c>
      <c r="N527" s="133" t="s">
        <v>13</v>
      </c>
      <c r="O527" s="133" t="s">
        <v>13</v>
      </c>
      <c r="P527" s="133" t="s">
        <v>13</v>
      </c>
      <c r="Q527" s="133" t="s">
        <v>13</v>
      </c>
      <c r="R527" s="133" t="s">
        <v>13</v>
      </c>
      <c r="S527" s="133" t="s">
        <v>13</v>
      </c>
      <c r="T527" s="133" t="s">
        <v>13</v>
      </c>
      <c r="U527" s="133" t="s">
        <v>13</v>
      </c>
      <c r="V527" s="133" t="s">
        <v>13</v>
      </c>
      <c r="W527" s="133" t="s">
        <v>13</v>
      </c>
      <c r="X527" s="133" t="s">
        <v>13</v>
      </c>
      <c r="Y527" s="133" t="s">
        <v>13</v>
      </c>
      <c r="Z527" s="133" t="s">
        <v>13</v>
      </c>
      <c r="AA527" s="133" t="s">
        <v>13</v>
      </c>
      <c r="AB527" s="133" t="s">
        <v>13</v>
      </c>
      <c r="AC527" s="133" t="s">
        <v>13</v>
      </c>
      <c r="AD527" s="133" t="s">
        <v>13</v>
      </c>
      <c r="AE527" s="133" t="s">
        <v>13</v>
      </c>
      <c r="AF527" s="133" t="s">
        <v>13</v>
      </c>
      <c r="AG527" s="133" t="s">
        <v>13</v>
      </c>
      <c r="AH527" s="133" t="s">
        <v>13</v>
      </c>
      <c r="AI527" s="133" t="s">
        <v>13</v>
      </c>
      <c r="AJ527" s="133" t="s">
        <v>13</v>
      </c>
      <c r="AK527" s="133" t="s">
        <v>13</v>
      </c>
      <c r="AL527" s="133" t="s">
        <v>13</v>
      </c>
      <c r="AM527" s="133" t="s">
        <v>13</v>
      </c>
      <c r="AN527" s="133" t="s">
        <v>13</v>
      </c>
      <c r="AO527" s="133" t="s">
        <v>13</v>
      </c>
      <c r="AP527" s="133" t="s">
        <v>13</v>
      </c>
      <c r="AQ527" s="133" t="s">
        <v>13</v>
      </c>
      <c r="AR527" s="133" t="s">
        <v>13</v>
      </c>
      <c r="AS527" s="133" t="s">
        <v>13</v>
      </c>
      <c r="AT527" s="326" t="s">
        <v>13</v>
      </c>
      <c r="AU527" s="133" t="s">
        <v>13</v>
      </c>
      <c r="AV527" s="133" t="s">
        <v>13</v>
      </c>
      <c r="AW527" s="133" t="s">
        <v>13</v>
      </c>
      <c r="AX527" s="133" t="s">
        <v>13</v>
      </c>
      <c r="AY527" s="133" t="s">
        <v>13</v>
      </c>
      <c r="AZ527" s="327" t="s">
        <v>13</v>
      </c>
      <c r="BA527" s="327" t="s">
        <v>13</v>
      </c>
      <c r="BB527" s="133" t="s">
        <v>13</v>
      </c>
      <c r="BC527" s="326" t="s">
        <v>13</v>
      </c>
      <c r="BD527" s="326" t="s">
        <v>13</v>
      </c>
      <c r="BE527" s="327" t="s">
        <v>13</v>
      </c>
      <c r="BF527" s="133" t="s">
        <v>13</v>
      </c>
      <c r="BG527" s="133" t="s">
        <v>13</v>
      </c>
      <c r="BH527" s="133" t="s">
        <v>13</v>
      </c>
      <c r="BI527" s="133" t="s">
        <v>13</v>
      </c>
      <c r="BJ527" s="328"/>
      <c r="BK527" s="328"/>
      <c r="BL527" s="133"/>
      <c r="BM527" s="133"/>
      <c r="BN527" s="133"/>
      <c r="BO527" s="133"/>
      <c r="BP527" s="133"/>
      <c r="BQ527" s="328"/>
      <c r="BR527" s="133"/>
      <c r="BS527" s="133"/>
      <c r="BT527" s="133"/>
      <c r="BU527" s="133"/>
      <c r="BV527" s="133"/>
      <c r="BW527" s="133"/>
      <c r="BX527" s="133"/>
    </row>
    <row r="528" spans="1:76" x14ac:dyDescent="0.25">
      <c r="A528" s="302">
        <v>303</v>
      </c>
      <c r="C528" s="324" t="s">
        <v>13</v>
      </c>
      <c r="D528" s="324" t="s">
        <v>13</v>
      </c>
      <c r="E528" s="325" t="s">
        <v>13</v>
      </c>
      <c r="F528" s="133" t="s">
        <v>13</v>
      </c>
      <c r="G528" s="133" t="s">
        <v>13</v>
      </c>
      <c r="H528" s="133" t="s">
        <v>13</v>
      </c>
      <c r="I528" s="133" t="s">
        <v>13</v>
      </c>
      <c r="J528" s="133" t="s">
        <v>13</v>
      </c>
      <c r="K528" s="133" t="s">
        <v>13</v>
      </c>
      <c r="L528" s="133" t="s">
        <v>13</v>
      </c>
      <c r="M528" s="133" t="s">
        <v>13</v>
      </c>
      <c r="N528" s="133" t="s">
        <v>13</v>
      </c>
      <c r="O528" s="133" t="s">
        <v>13</v>
      </c>
      <c r="P528" s="133" t="s">
        <v>13</v>
      </c>
      <c r="Q528" s="133" t="s">
        <v>13</v>
      </c>
      <c r="R528" s="133" t="s">
        <v>13</v>
      </c>
      <c r="S528" s="133" t="s">
        <v>13</v>
      </c>
      <c r="T528" s="133" t="s">
        <v>13</v>
      </c>
      <c r="U528" s="133" t="s">
        <v>13</v>
      </c>
      <c r="V528" s="133" t="s">
        <v>13</v>
      </c>
      <c r="W528" s="133" t="s">
        <v>13</v>
      </c>
      <c r="X528" s="133" t="s">
        <v>13</v>
      </c>
      <c r="Y528" s="133" t="s">
        <v>13</v>
      </c>
      <c r="Z528" s="133" t="s">
        <v>13</v>
      </c>
      <c r="AA528" s="133" t="s">
        <v>13</v>
      </c>
      <c r="AB528" s="133" t="s">
        <v>13</v>
      </c>
      <c r="AC528" s="133" t="s">
        <v>13</v>
      </c>
      <c r="AD528" s="133" t="s">
        <v>13</v>
      </c>
      <c r="AE528" s="133" t="s">
        <v>13</v>
      </c>
      <c r="AF528" s="133" t="s">
        <v>13</v>
      </c>
      <c r="AG528" s="133" t="s">
        <v>13</v>
      </c>
      <c r="AH528" s="133" t="s">
        <v>13</v>
      </c>
      <c r="AI528" s="133" t="s">
        <v>13</v>
      </c>
      <c r="AJ528" s="133" t="s">
        <v>13</v>
      </c>
      <c r="AK528" s="133" t="s">
        <v>13</v>
      </c>
      <c r="AL528" s="133" t="s">
        <v>13</v>
      </c>
      <c r="AM528" s="133" t="s">
        <v>13</v>
      </c>
      <c r="AN528" s="133" t="s">
        <v>13</v>
      </c>
      <c r="AO528" s="133" t="s">
        <v>13</v>
      </c>
      <c r="AP528" s="133" t="s">
        <v>13</v>
      </c>
      <c r="AQ528" s="133" t="s">
        <v>13</v>
      </c>
      <c r="AR528" s="133" t="s">
        <v>13</v>
      </c>
      <c r="AS528" s="133" t="s">
        <v>13</v>
      </c>
      <c r="AT528" s="326" t="s">
        <v>13</v>
      </c>
      <c r="AU528" s="133" t="s">
        <v>13</v>
      </c>
      <c r="AV528" s="133" t="s">
        <v>13</v>
      </c>
      <c r="AW528" s="133" t="s">
        <v>13</v>
      </c>
      <c r="AX528" s="133" t="s">
        <v>13</v>
      </c>
      <c r="AY528" s="133" t="s">
        <v>13</v>
      </c>
      <c r="AZ528" s="327" t="s">
        <v>13</v>
      </c>
      <c r="BA528" s="327" t="s">
        <v>13</v>
      </c>
      <c r="BB528" s="133" t="s">
        <v>13</v>
      </c>
      <c r="BC528" s="326" t="s">
        <v>13</v>
      </c>
      <c r="BD528" s="326" t="s">
        <v>13</v>
      </c>
      <c r="BE528" s="327" t="s">
        <v>13</v>
      </c>
      <c r="BF528" s="133" t="s">
        <v>13</v>
      </c>
      <c r="BG528" s="133" t="s">
        <v>13</v>
      </c>
      <c r="BH528" s="133" t="s">
        <v>13</v>
      </c>
      <c r="BI528" s="133" t="s">
        <v>13</v>
      </c>
      <c r="BJ528" s="328"/>
      <c r="BK528" s="328"/>
      <c r="BL528" s="133"/>
      <c r="BM528" s="133"/>
      <c r="BN528" s="133"/>
      <c r="BO528" s="133"/>
      <c r="BP528" s="133"/>
      <c r="BQ528" s="328"/>
      <c r="BR528" s="133"/>
      <c r="BS528" s="133"/>
      <c r="BT528" s="133"/>
      <c r="BU528" s="133"/>
      <c r="BV528" s="133"/>
      <c r="BW528" s="133"/>
      <c r="BX528" s="133"/>
    </row>
    <row r="529" spans="1:76" x14ac:dyDescent="0.25">
      <c r="A529" s="302">
        <v>303</v>
      </c>
      <c r="C529" s="324" t="s">
        <v>13</v>
      </c>
      <c r="D529" s="324" t="s">
        <v>13</v>
      </c>
      <c r="E529" s="325" t="s">
        <v>13</v>
      </c>
      <c r="F529" s="133" t="s">
        <v>13</v>
      </c>
      <c r="G529" s="133" t="s">
        <v>13</v>
      </c>
      <c r="H529" s="133" t="s">
        <v>13</v>
      </c>
      <c r="I529" s="133" t="s">
        <v>13</v>
      </c>
      <c r="J529" s="133" t="s">
        <v>13</v>
      </c>
      <c r="K529" s="133" t="s">
        <v>13</v>
      </c>
      <c r="L529" s="133" t="s">
        <v>13</v>
      </c>
      <c r="M529" s="133" t="s">
        <v>13</v>
      </c>
      <c r="N529" s="133" t="s">
        <v>13</v>
      </c>
      <c r="O529" s="133" t="s">
        <v>13</v>
      </c>
      <c r="P529" s="133" t="s">
        <v>13</v>
      </c>
      <c r="Q529" s="133" t="s">
        <v>13</v>
      </c>
      <c r="R529" s="133" t="s">
        <v>13</v>
      </c>
      <c r="S529" s="133" t="s">
        <v>13</v>
      </c>
      <c r="T529" s="133" t="s">
        <v>13</v>
      </c>
      <c r="U529" s="133" t="s">
        <v>13</v>
      </c>
      <c r="V529" s="133" t="s">
        <v>13</v>
      </c>
      <c r="W529" s="133" t="s">
        <v>13</v>
      </c>
      <c r="X529" s="133" t="s">
        <v>13</v>
      </c>
      <c r="Y529" s="133" t="s">
        <v>13</v>
      </c>
      <c r="Z529" s="133" t="s">
        <v>13</v>
      </c>
      <c r="AA529" s="133" t="s">
        <v>13</v>
      </c>
      <c r="AB529" s="133" t="s">
        <v>13</v>
      </c>
      <c r="AC529" s="133" t="s">
        <v>13</v>
      </c>
      <c r="AD529" s="133" t="s">
        <v>13</v>
      </c>
      <c r="AE529" s="133" t="s">
        <v>13</v>
      </c>
      <c r="AF529" s="133" t="s">
        <v>13</v>
      </c>
      <c r="AG529" s="133" t="s">
        <v>13</v>
      </c>
      <c r="AH529" s="133" t="s">
        <v>13</v>
      </c>
      <c r="AI529" s="133" t="s">
        <v>13</v>
      </c>
      <c r="AJ529" s="133" t="s">
        <v>13</v>
      </c>
      <c r="AK529" s="133" t="s">
        <v>13</v>
      </c>
      <c r="AL529" s="133" t="s">
        <v>13</v>
      </c>
      <c r="AM529" s="133" t="s">
        <v>13</v>
      </c>
      <c r="AN529" s="133" t="s">
        <v>13</v>
      </c>
      <c r="AO529" s="133" t="s">
        <v>13</v>
      </c>
      <c r="AP529" s="133" t="s">
        <v>13</v>
      </c>
      <c r="AQ529" s="133" t="s">
        <v>13</v>
      </c>
      <c r="AR529" s="133" t="s">
        <v>13</v>
      </c>
      <c r="AS529" s="133" t="s">
        <v>13</v>
      </c>
      <c r="AT529" s="326" t="s">
        <v>13</v>
      </c>
      <c r="AU529" s="133" t="s">
        <v>13</v>
      </c>
      <c r="AV529" s="133" t="s">
        <v>13</v>
      </c>
      <c r="AW529" s="133" t="s">
        <v>13</v>
      </c>
      <c r="AX529" s="133" t="s">
        <v>13</v>
      </c>
      <c r="AY529" s="133" t="s">
        <v>13</v>
      </c>
      <c r="AZ529" s="327" t="s">
        <v>13</v>
      </c>
      <c r="BA529" s="327" t="s">
        <v>13</v>
      </c>
      <c r="BB529" s="133" t="s">
        <v>13</v>
      </c>
      <c r="BC529" s="326" t="s">
        <v>13</v>
      </c>
      <c r="BD529" s="326" t="s">
        <v>13</v>
      </c>
      <c r="BE529" s="327" t="s">
        <v>13</v>
      </c>
      <c r="BF529" s="133" t="s">
        <v>13</v>
      </c>
      <c r="BG529" s="133" t="s">
        <v>13</v>
      </c>
      <c r="BH529" s="133" t="s">
        <v>13</v>
      </c>
      <c r="BI529" s="133" t="s">
        <v>13</v>
      </c>
      <c r="BJ529" s="328"/>
      <c r="BK529" s="328"/>
      <c r="BL529" s="133"/>
      <c r="BM529" s="133"/>
      <c r="BN529" s="133"/>
      <c r="BO529" s="133"/>
      <c r="BP529" s="133"/>
      <c r="BQ529" s="328"/>
      <c r="BR529" s="133"/>
      <c r="BS529" s="133"/>
      <c r="BT529" s="133"/>
      <c r="BU529" s="133"/>
      <c r="BV529" s="133"/>
      <c r="BW529" s="133"/>
      <c r="BX529" s="133"/>
    </row>
    <row r="530" spans="1:76" x14ac:dyDescent="0.25">
      <c r="A530" s="302">
        <v>303</v>
      </c>
      <c r="C530" s="324" t="s">
        <v>13</v>
      </c>
      <c r="D530" s="324" t="s">
        <v>13</v>
      </c>
      <c r="E530" s="325" t="s">
        <v>13</v>
      </c>
      <c r="F530" s="133" t="s">
        <v>13</v>
      </c>
      <c r="G530" s="133" t="s">
        <v>13</v>
      </c>
      <c r="H530" s="133" t="s">
        <v>13</v>
      </c>
      <c r="I530" s="133" t="s">
        <v>13</v>
      </c>
      <c r="J530" s="133" t="s">
        <v>13</v>
      </c>
      <c r="K530" s="133" t="s">
        <v>13</v>
      </c>
      <c r="L530" s="133" t="s">
        <v>13</v>
      </c>
      <c r="M530" s="133" t="s">
        <v>13</v>
      </c>
      <c r="N530" s="133" t="s">
        <v>13</v>
      </c>
      <c r="O530" s="133" t="s">
        <v>13</v>
      </c>
      <c r="P530" s="133" t="s">
        <v>13</v>
      </c>
      <c r="Q530" s="133" t="s">
        <v>13</v>
      </c>
      <c r="R530" s="133" t="s">
        <v>13</v>
      </c>
      <c r="S530" s="133" t="s">
        <v>13</v>
      </c>
      <c r="T530" s="133" t="s">
        <v>13</v>
      </c>
      <c r="U530" s="133" t="s">
        <v>13</v>
      </c>
      <c r="V530" s="133" t="s">
        <v>13</v>
      </c>
      <c r="W530" s="133" t="s">
        <v>13</v>
      </c>
      <c r="X530" s="133" t="s">
        <v>13</v>
      </c>
      <c r="Y530" s="133" t="s">
        <v>13</v>
      </c>
      <c r="Z530" s="133" t="s">
        <v>13</v>
      </c>
      <c r="AA530" s="133" t="s">
        <v>13</v>
      </c>
      <c r="AB530" s="133" t="s">
        <v>13</v>
      </c>
      <c r="AC530" s="133" t="s">
        <v>13</v>
      </c>
      <c r="AD530" s="133" t="s">
        <v>13</v>
      </c>
      <c r="AE530" s="133" t="s">
        <v>13</v>
      </c>
      <c r="AF530" s="133" t="s">
        <v>13</v>
      </c>
      <c r="AG530" s="133" t="s">
        <v>13</v>
      </c>
      <c r="AH530" s="133" t="s">
        <v>13</v>
      </c>
      <c r="AI530" s="133" t="s">
        <v>13</v>
      </c>
      <c r="AJ530" s="133" t="s">
        <v>13</v>
      </c>
      <c r="AK530" s="133" t="s">
        <v>13</v>
      </c>
      <c r="AL530" s="133" t="s">
        <v>13</v>
      </c>
      <c r="AM530" s="133" t="s">
        <v>13</v>
      </c>
      <c r="AN530" s="133" t="s">
        <v>13</v>
      </c>
      <c r="AO530" s="133" t="s">
        <v>13</v>
      </c>
      <c r="AP530" s="133" t="s">
        <v>13</v>
      </c>
      <c r="AQ530" s="133" t="s">
        <v>13</v>
      </c>
      <c r="AR530" s="133" t="s">
        <v>13</v>
      </c>
      <c r="AS530" s="133" t="s">
        <v>13</v>
      </c>
      <c r="AT530" s="326" t="s">
        <v>13</v>
      </c>
      <c r="AU530" s="133" t="s">
        <v>13</v>
      </c>
      <c r="AV530" s="133" t="s">
        <v>13</v>
      </c>
      <c r="AW530" s="133" t="s">
        <v>13</v>
      </c>
      <c r="AX530" s="133" t="s">
        <v>13</v>
      </c>
      <c r="AY530" s="133" t="s">
        <v>13</v>
      </c>
      <c r="AZ530" s="327" t="s">
        <v>13</v>
      </c>
      <c r="BA530" s="327" t="s">
        <v>13</v>
      </c>
      <c r="BB530" s="133" t="s">
        <v>13</v>
      </c>
      <c r="BC530" s="326" t="s">
        <v>13</v>
      </c>
      <c r="BD530" s="326" t="s">
        <v>13</v>
      </c>
      <c r="BE530" s="327" t="s">
        <v>13</v>
      </c>
      <c r="BF530" s="133" t="s">
        <v>13</v>
      </c>
      <c r="BG530" s="133" t="s">
        <v>13</v>
      </c>
      <c r="BH530" s="133" t="s">
        <v>13</v>
      </c>
      <c r="BI530" s="133" t="s">
        <v>13</v>
      </c>
      <c r="BJ530" s="328"/>
      <c r="BK530" s="328"/>
      <c r="BL530" s="133"/>
      <c r="BM530" s="133"/>
      <c r="BN530" s="133"/>
      <c r="BO530" s="133"/>
      <c r="BP530" s="133"/>
      <c r="BQ530" s="328"/>
      <c r="BR530" s="133"/>
      <c r="BS530" s="133"/>
      <c r="BT530" s="133"/>
      <c r="BU530" s="133"/>
      <c r="BV530" s="133"/>
      <c r="BW530" s="133"/>
      <c r="BX530" s="133"/>
    </row>
    <row r="531" spans="1:76" x14ac:dyDescent="0.25">
      <c r="A531" s="302">
        <v>303</v>
      </c>
      <c r="C531" s="324" t="s">
        <v>13</v>
      </c>
      <c r="D531" s="324" t="s">
        <v>13</v>
      </c>
      <c r="E531" s="325" t="s">
        <v>13</v>
      </c>
      <c r="F531" s="133" t="s">
        <v>13</v>
      </c>
      <c r="G531" s="133" t="s">
        <v>13</v>
      </c>
      <c r="H531" s="133" t="s">
        <v>13</v>
      </c>
      <c r="I531" s="133" t="s">
        <v>13</v>
      </c>
      <c r="J531" s="133" t="s">
        <v>13</v>
      </c>
      <c r="K531" s="133" t="s">
        <v>13</v>
      </c>
      <c r="L531" s="133" t="s">
        <v>13</v>
      </c>
      <c r="M531" s="133" t="s">
        <v>13</v>
      </c>
      <c r="N531" s="133" t="s">
        <v>13</v>
      </c>
      <c r="O531" s="133" t="s">
        <v>13</v>
      </c>
      <c r="P531" s="133" t="s">
        <v>13</v>
      </c>
      <c r="Q531" s="133" t="s">
        <v>13</v>
      </c>
      <c r="R531" s="133" t="s">
        <v>13</v>
      </c>
      <c r="S531" s="133" t="s">
        <v>13</v>
      </c>
      <c r="T531" s="133" t="s">
        <v>13</v>
      </c>
      <c r="U531" s="133" t="s">
        <v>13</v>
      </c>
      <c r="V531" s="133" t="s">
        <v>13</v>
      </c>
      <c r="W531" s="133" t="s">
        <v>13</v>
      </c>
      <c r="X531" s="133" t="s">
        <v>13</v>
      </c>
      <c r="Y531" s="133" t="s">
        <v>13</v>
      </c>
      <c r="Z531" s="133" t="s">
        <v>13</v>
      </c>
      <c r="AA531" s="133" t="s">
        <v>13</v>
      </c>
      <c r="AB531" s="133" t="s">
        <v>13</v>
      </c>
      <c r="AC531" s="133" t="s">
        <v>13</v>
      </c>
      <c r="AD531" s="133" t="s">
        <v>13</v>
      </c>
      <c r="AE531" s="133" t="s">
        <v>13</v>
      </c>
      <c r="AF531" s="133" t="s">
        <v>13</v>
      </c>
      <c r="AG531" s="133" t="s">
        <v>13</v>
      </c>
      <c r="AH531" s="133" t="s">
        <v>13</v>
      </c>
      <c r="AI531" s="133" t="s">
        <v>13</v>
      </c>
      <c r="AJ531" s="133" t="s">
        <v>13</v>
      </c>
      <c r="AK531" s="133" t="s">
        <v>13</v>
      </c>
      <c r="AL531" s="133" t="s">
        <v>13</v>
      </c>
      <c r="AM531" s="133" t="s">
        <v>13</v>
      </c>
      <c r="AN531" s="133" t="s">
        <v>13</v>
      </c>
      <c r="AO531" s="133" t="s">
        <v>13</v>
      </c>
      <c r="AP531" s="133" t="s">
        <v>13</v>
      </c>
      <c r="AQ531" s="133" t="s">
        <v>13</v>
      </c>
      <c r="AR531" s="133" t="s">
        <v>13</v>
      </c>
      <c r="AS531" s="133" t="s">
        <v>13</v>
      </c>
      <c r="AT531" s="326" t="s">
        <v>13</v>
      </c>
      <c r="AU531" s="133" t="s">
        <v>13</v>
      </c>
      <c r="AV531" s="133" t="s">
        <v>13</v>
      </c>
      <c r="AW531" s="133" t="s">
        <v>13</v>
      </c>
      <c r="AX531" s="133" t="s">
        <v>13</v>
      </c>
      <c r="AY531" s="133" t="s">
        <v>13</v>
      </c>
      <c r="AZ531" s="327" t="s">
        <v>13</v>
      </c>
      <c r="BA531" s="327" t="s">
        <v>13</v>
      </c>
      <c r="BB531" s="133" t="s">
        <v>13</v>
      </c>
      <c r="BC531" s="326" t="s">
        <v>13</v>
      </c>
      <c r="BD531" s="326" t="s">
        <v>13</v>
      </c>
      <c r="BE531" s="327" t="s">
        <v>13</v>
      </c>
      <c r="BF531" s="133" t="s">
        <v>13</v>
      </c>
      <c r="BG531" s="133" t="s">
        <v>13</v>
      </c>
      <c r="BH531" s="133" t="s">
        <v>13</v>
      </c>
      <c r="BI531" s="133" t="s">
        <v>13</v>
      </c>
      <c r="BJ531" s="328"/>
      <c r="BK531" s="328"/>
      <c r="BL531" s="133"/>
      <c r="BM531" s="133"/>
      <c r="BN531" s="133"/>
      <c r="BO531" s="133"/>
      <c r="BP531" s="133"/>
      <c r="BQ531" s="328"/>
      <c r="BR531" s="133"/>
      <c r="BS531" s="133"/>
      <c r="BT531" s="133"/>
      <c r="BU531" s="133"/>
      <c r="BV531" s="133"/>
      <c r="BW531" s="133"/>
      <c r="BX531" s="133"/>
    </row>
    <row r="532" spans="1:76" x14ac:dyDescent="0.25">
      <c r="A532" s="302">
        <v>303</v>
      </c>
      <c r="C532" s="324" t="s">
        <v>13</v>
      </c>
      <c r="D532" s="324" t="s">
        <v>13</v>
      </c>
      <c r="E532" s="325" t="s">
        <v>13</v>
      </c>
      <c r="F532" s="133" t="s">
        <v>13</v>
      </c>
      <c r="G532" s="133" t="s">
        <v>13</v>
      </c>
      <c r="H532" s="133" t="s">
        <v>13</v>
      </c>
      <c r="I532" s="133" t="s">
        <v>13</v>
      </c>
      <c r="J532" s="133" t="s">
        <v>13</v>
      </c>
      <c r="K532" s="133" t="s">
        <v>13</v>
      </c>
      <c r="L532" s="133" t="s">
        <v>13</v>
      </c>
      <c r="M532" s="133" t="s">
        <v>13</v>
      </c>
      <c r="N532" s="133" t="s">
        <v>13</v>
      </c>
      <c r="O532" s="133" t="s">
        <v>13</v>
      </c>
      <c r="P532" s="133" t="s">
        <v>13</v>
      </c>
      <c r="Q532" s="133" t="s">
        <v>13</v>
      </c>
      <c r="R532" s="133" t="s">
        <v>13</v>
      </c>
      <c r="S532" s="133" t="s">
        <v>13</v>
      </c>
      <c r="T532" s="133" t="s">
        <v>13</v>
      </c>
      <c r="U532" s="133" t="s">
        <v>13</v>
      </c>
      <c r="V532" s="133" t="s">
        <v>13</v>
      </c>
      <c r="W532" s="133" t="s">
        <v>13</v>
      </c>
      <c r="X532" s="133" t="s">
        <v>13</v>
      </c>
      <c r="Y532" s="133" t="s">
        <v>13</v>
      </c>
      <c r="Z532" s="133" t="s">
        <v>13</v>
      </c>
      <c r="AA532" s="133" t="s">
        <v>13</v>
      </c>
      <c r="AB532" s="133" t="s">
        <v>13</v>
      </c>
      <c r="AC532" s="133" t="s">
        <v>13</v>
      </c>
      <c r="AD532" s="133" t="s">
        <v>13</v>
      </c>
      <c r="AE532" s="133" t="s">
        <v>13</v>
      </c>
      <c r="AF532" s="133" t="s">
        <v>13</v>
      </c>
      <c r="AG532" s="133" t="s">
        <v>13</v>
      </c>
      <c r="AH532" s="133" t="s">
        <v>13</v>
      </c>
      <c r="AI532" s="133" t="s">
        <v>13</v>
      </c>
      <c r="AJ532" s="133" t="s">
        <v>13</v>
      </c>
      <c r="AK532" s="133" t="s">
        <v>13</v>
      </c>
      <c r="AL532" s="133" t="s">
        <v>13</v>
      </c>
      <c r="AM532" s="133" t="s">
        <v>13</v>
      </c>
      <c r="AN532" s="133" t="s">
        <v>13</v>
      </c>
      <c r="AO532" s="133" t="s">
        <v>13</v>
      </c>
      <c r="AP532" s="133" t="s">
        <v>13</v>
      </c>
      <c r="AQ532" s="133" t="s">
        <v>13</v>
      </c>
      <c r="AR532" s="133" t="s">
        <v>13</v>
      </c>
      <c r="AS532" s="133" t="s">
        <v>13</v>
      </c>
      <c r="AT532" s="326" t="s">
        <v>13</v>
      </c>
      <c r="AU532" s="133" t="s">
        <v>13</v>
      </c>
      <c r="AV532" s="133" t="s">
        <v>13</v>
      </c>
      <c r="AW532" s="133" t="s">
        <v>13</v>
      </c>
      <c r="AX532" s="133" t="s">
        <v>13</v>
      </c>
      <c r="AY532" s="133" t="s">
        <v>13</v>
      </c>
      <c r="AZ532" s="327" t="s">
        <v>13</v>
      </c>
      <c r="BA532" s="327" t="s">
        <v>13</v>
      </c>
      <c r="BB532" s="133" t="s">
        <v>13</v>
      </c>
      <c r="BC532" s="326" t="s">
        <v>13</v>
      </c>
      <c r="BD532" s="326" t="s">
        <v>13</v>
      </c>
      <c r="BE532" s="327" t="s">
        <v>13</v>
      </c>
      <c r="BF532" s="133" t="s">
        <v>13</v>
      </c>
      <c r="BG532" s="133" t="s">
        <v>13</v>
      </c>
      <c r="BH532" s="133" t="s">
        <v>13</v>
      </c>
      <c r="BI532" s="133" t="s">
        <v>13</v>
      </c>
      <c r="BJ532" s="328"/>
      <c r="BK532" s="328"/>
      <c r="BL532" s="133"/>
      <c r="BM532" s="133"/>
      <c r="BN532" s="133"/>
      <c r="BO532" s="133"/>
      <c r="BP532" s="133"/>
      <c r="BQ532" s="328"/>
      <c r="BR532" s="133"/>
      <c r="BS532" s="133"/>
      <c r="BT532" s="133"/>
      <c r="BU532" s="133"/>
      <c r="BV532" s="133"/>
      <c r="BW532" s="133"/>
      <c r="BX532" s="133"/>
    </row>
    <row r="533" spans="1:76" x14ac:dyDescent="0.25">
      <c r="A533" s="302">
        <v>303</v>
      </c>
      <c r="C533" s="324" t="s">
        <v>13</v>
      </c>
      <c r="D533" s="324" t="s">
        <v>13</v>
      </c>
      <c r="E533" s="325" t="s">
        <v>13</v>
      </c>
      <c r="F533" s="133" t="s">
        <v>13</v>
      </c>
      <c r="G533" s="133" t="s">
        <v>13</v>
      </c>
      <c r="H533" s="133" t="s">
        <v>13</v>
      </c>
      <c r="I533" s="133" t="s">
        <v>13</v>
      </c>
      <c r="J533" s="133" t="s">
        <v>13</v>
      </c>
      <c r="K533" s="133" t="s">
        <v>13</v>
      </c>
      <c r="L533" s="133" t="s">
        <v>13</v>
      </c>
      <c r="M533" s="133" t="s">
        <v>13</v>
      </c>
      <c r="N533" s="133" t="s">
        <v>13</v>
      </c>
      <c r="O533" s="133" t="s">
        <v>13</v>
      </c>
      <c r="P533" s="133" t="s">
        <v>13</v>
      </c>
      <c r="Q533" s="133" t="s">
        <v>13</v>
      </c>
      <c r="R533" s="133" t="s">
        <v>13</v>
      </c>
      <c r="S533" s="133" t="s">
        <v>13</v>
      </c>
      <c r="T533" s="133" t="s">
        <v>13</v>
      </c>
      <c r="U533" s="133" t="s">
        <v>13</v>
      </c>
      <c r="V533" s="133" t="s">
        <v>13</v>
      </c>
      <c r="W533" s="133" t="s">
        <v>13</v>
      </c>
      <c r="X533" s="133" t="s">
        <v>13</v>
      </c>
      <c r="Y533" s="133" t="s">
        <v>13</v>
      </c>
      <c r="Z533" s="133" t="s">
        <v>13</v>
      </c>
      <c r="AA533" s="133" t="s">
        <v>13</v>
      </c>
      <c r="AB533" s="133" t="s">
        <v>13</v>
      </c>
      <c r="AC533" s="133" t="s">
        <v>13</v>
      </c>
      <c r="AD533" s="133" t="s">
        <v>13</v>
      </c>
      <c r="AE533" s="133" t="s">
        <v>13</v>
      </c>
      <c r="AF533" s="133" t="s">
        <v>13</v>
      </c>
      <c r="AG533" s="133" t="s">
        <v>13</v>
      </c>
      <c r="AH533" s="133" t="s">
        <v>13</v>
      </c>
      <c r="AI533" s="133" t="s">
        <v>13</v>
      </c>
      <c r="AJ533" s="133" t="s">
        <v>13</v>
      </c>
      <c r="AK533" s="133" t="s">
        <v>13</v>
      </c>
      <c r="AL533" s="133" t="s">
        <v>13</v>
      </c>
      <c r="AM533" s="133" t="s">
        <v>13</v>
      </c>
      <c r="AN533" s="133" t="s">
        <v>13</v>
      </c>
      <c r="AO533" s="133" t="s">
        <v>13</v>
      </c>
      <c r="AP533" s="133" t="s">
        <v>13</v>
      </c>
      <c r="AQ533" s="133" t="s">
        <v>13</v>
      </c>
      <c r="AR533" s="133" t="s">
        <v>13</v>
      </c>
      <c r="AS533" s="133" t="s">
        <v>13</v>
      </c>
      <c r="AT533" s="326" t="s">
        <v>13</v>
      </c>
      <c r="AU533" s="133" t="s">
        <v>13</v>
      </c>
      <c r="AV533" s="133" t="s">
        <v>13</v>
      </c>
      <c r="AW533" s="133" t="s">
        <v>13</v>
      </c>
      <c r="AX533" s="133" t="s">
        <v>13</v>
      </c>
      <c r="AY533" s="133" t="s">
        <v>13</v>
      </c>
      <c r="AZ533" s="327" t="s">
        <v>13</v>
      </c>
      <c r="BA533" s="327" t="s">
        <v>13</v>
      </c>
      <c r="BB533" s="133" t="s">
        <v>13</v>
      </c>
      <c r="BC533" s="326" t="s">
        <v>13</v>
      </c>
      <c r="BD533" s="326" t="s">
        <v>13</v>
      </c>
      <c r="BE533" s="327" t="s">
        <v>13</v>
      </c>
      <c r="BF533" s="133" t="s">
        <v>13</v>
      </c>
      <c r="BG533" s="133" t="s">
        <v>13</v>
      </c>
      <c r="BH533" s="133" t="s">
        <v>13</v>
      </c>
      <c r="BI533" s="133" t="s">
        <v>13</v>
      </c>
      <c r="BJ533" s="328"/>
      <c r="BK533" s="328"/>
      <c r="BL533" s="133"/>
      <c r="BM533" s="133"/>
      <c r="BN533" s="133"/>
      <c r="BO533" s="133"/>
      <c r="BP533" s="133"/>
      <c r="BQ533" s="328"/>
      <c r="BR533" s="133"/>
      <c r="BS533" s="133"/>
      <c r="BT533" s="133"/>
      <c r="BU533" s="133"/>
      <c r="BV533" s="133"/>
      <c r="BW533" s="133"/>
      <c r="BX533" s="133"/>
    </row>
    <row r="534" spans="1:76" x14ac:dyDescent="0.25">
      <c r="A534" s="302">
        <v>303</v>
      </c>
      <c r="C534" s="324" t="s">
        <v>13</v>
      </c>
      <c r="D534" s="324" t="s">
        <v>13</v>
      </c>
      <c r="E534" s="325" t="s">
        <v>13</v>
      </c>
      <c r="F534" s="133" t="s">
        <v>13</v>
      </c>
      <c r="G534" s="133" t="s">
        <v>13</v>
      </c>
      <c r="H534" s="133" t="s">
        <v>13</v>
      </c>
      <c r="I534" s="133" t="s">
        <v>13</v>
      </c>
      <c r="J534" s="133" t="s">
        <v>13</v>
      </c>
      <c r="K534" s="133" t="s">
        <v>13</v>
      </c>
      <c r="L534" s="133" t="s">
        <v>13</v>
      </c>
      <c r="M534" s="133" t="s">
        <v>13</v>
      </c>
      <c r="N534" s="133" t="s">
        <v>13</v>
      </c>
      <c r="O534" s="133" t="s">
        <v>13</v>
      </c>
      <c r="P534" s="133" t="s">
        <v>13</v>
      </c>
      <c r="Q534" s="133" t="s">
        <v>13</v>
      </c>
      <c r="R534" s="133" t="s">
        <v>13</v>
      </c>
      <c r="S534" s="133" t="s">
        <v>13</v>
      </c>
      <c r="T534" s="133" t="s">
        <v>13</v>
      </c>
      <c r="U534" s="133" t="s">
        <v>13</v>
      </c>
      <c r="V534" s="133" t="s">
        <v>13</v>
      </c>
      <c r="W534" s="133" t="s">
        <v>13</v>
      </c>
      <c r="X534" s="133" t="s">
        <v>13</v>
      </c>
      <c r="Y534" s="133" t="s">
        <v>13</v>
      </c>
      <c r="Z534" s="133" t="s">
        <v>13</v>
      </c>
      <c r="AA534" s="133" t="s">
        <v>13</v>
      </c>
      <c r="AB534" s="133" t="s">
        <v>13</v>
      </c>
      <c r="AC534" s="133" t="s">
        <v>13</v>
      </c>
      <c r="AD534" s="133" t="s">
        <v>13</v>
      </c>
      <c r="AE534" s="133" t="s">
        <v>13</v>
      </c>
      <c r="AF534" s="133" t="s">
        <v>13</v>
      </c>
      <c r="AG534" s="133" t="s">
        <v>13</v>
      </c>
      <c r="AH534" s="133" t="s">
        <v>13</v>
      </c>
      <c r="AI534" s="133" t="s">
        <v>13</v>
      </c>
      <c r="AJ534" s="133" t="s">
        <v>13</v>
      </c>
      <c r="AK534" s="133" t="s">
        <v>13</v>
      </c>
      <c r="AL534" s="133" t="s">
        <v>13</v>
      </c>
      <c r="AM534" s="133" t="s">
        <v>13</v>
      </c>
      <c r="AN534" s="133" t="s">
        <v>13</v>
      </c>
      <c r="AO534" s="133" t="s">
        <v>13</v>
      </c>
      <c r="AP534" s="133" t="s">
        <v>13</v>
      </c>
      <c r="AQ534" s="133" t="s">
        <v>13</v>
      </c>
      <c r="AR534" s="133" t="s">
        <v>13</v>
      </c>
      <c r="AS534" s="133" t="s">
        <v>13</v>
      </c>
      <c r="AT534" s="326" t="s">
        <v>13</v>
      </c>
      <c r="AU534" s="133" t="s">
        <v>13</v>
      </c>
      <c r="AV534" s="133" t="s">
        <v>13</v>
      </c>
      <c r="AW534" s="133" t="s">
        <v>13</v>
      </c>
      <c r="AX534" s="133" t="s">
        <v>13</v>
      </c>
      <c r="AY534" s="133" t="s">
        <v>13</v>
      </c>
      <c r="AZ534" s="327" t="s">
        <v>13</v>
      </c>
      <c r="BA534" s="327" t="s">
        <v>13</v>
      </c>
      <c r="BB534" s="133" t="s">
        <v>13</v>
      </c>
      <c r="BC534" s="326" t="s">
        <v>13</v>
      </c>
      <c r="BD534" s="326" t="s">
        <v>13</v>
      </c>
      <c r="BE534" s="327" t="s">
        <v>13</v>
      </c>
      <c r="BF534" s="133" t="s">
        <v>13</v>
      </c>
      <c r="BG534" s="133" t="s">
        <v>13</v>
      </c>
      <c r="BH534" s="133" t="s">
        <v>13</v>
      </c>
      <c r="BI534" s="133" t="s">
        <v>13</v>
      </c>
      <c r="BJ534" s="328"/>
      <c r="BK534" s="328"/>
      <c r="BL534" s="133"/>
      <c r="BM534" s="133"/>
      <c r="BN534" s="133"/>
      <c r="BO534" s="133"/>
      <c r="BP534" s="133"/>
      <c r="BQ534" s="328"/>
      <c r="BR534" s="133"/>
      <c r="BS534" s="133"/>
      <c r="BT534" s="133"/>
      <c r="BU534" s="133"/>
      <c r="BV534" s="133"/>
      <c r="BW534" s="133"/>
      <c r="BX534" s="133"/>
    </row>
    <row r="535" spans="1:76" x14ac:dyDescent="0.25">
      <c r="A535" s="302">
        <v>303</v>
      </c>
      <c r="C535" s="324" t="s">
        <v>13</v>
      </c>
      <c r="D535" s="324" t="s">
        <v>13</v>
      </c>
      <c r="E535" s="325" t="s">
        <v>13</v>
      </c>
      <c r="F535" s="133" t="s">
        <v>13</v>
      </c>
      <c r="G535" s="133" t="s">
        <v>13</v>
      </c>
      <c r="H535" s="133" t="s">
        <v>13</v>
      </c>
      <c r="I535" s="133" t="s">
        <v>13</v>
      </c>
      <c r="J535" s="133" t="s">
        <v>13</v>
      </c>
      <c r="K535" s="133" t="s">
        <v>13</v>
      </c>
      <c r="L535" s="133" t="s">
        <v>13</v>
      </c>
      <c r="M535" s="133" t="s">
        <v>13</v>
      </c>
      <c r="N535" s="133" t="s">
        <v>13</v>
      </c>
      <c r="O535" s="133" t="s">
        <v>13</v>
      </c>
      <c r="P535" s="133" t="s">
        <v>13</v>
      </c>
      <c r="Q535" s="133" t="s">
        <v>13</v>
      </c>
      <c r="R535" s="133" t="s">
        <v>13</v>
      </c>
      <c r="S535" s="133" t="s">
        <v>13</v>
      </c>
      <c r="T535" s="133" t="s">
        <v>13</v>
      </c>
      <c r="U535" s="133" t="s">
        <v>13</v>
      </c>
      <c r="V535" s="133" t="s">
        <v>13</v>
      </c>
      <c r="W535" s="133" t="s">
        <v>13</v>
      </c>
      <c r="X535" s="133" t="s">
        <v>13</v>
      </c>
      <c r="Y535" s="133" t="s">
        <v>13</v>
      </c>
      <c r="Z535" s="133" t="s">
        <v>13</v>
      </c>
      <c r="AA535" s="133" t="s">
        <v>13</v>
      </c>
      <c r="AB535" s="133" t="s">
        <v>13</v>
      </c>
      <c r="AC535" s="133" t="s">
        <v>13</v>
      </c>
      <c r="AD535" s="133" t="s">
        <v>13</v>
      </c>
      <c r="AE535" s="133" t="s">
        <v>13</v>
      </c>
      <c r="AF535" s="133" t="s">
        <v>13</v>
      </c>
      <c r="AG535" s="133" t="s">
        <v>13</v>
      </c>
      <c r="AH535" s="133" t="s">
        <v>13</v>
      </c>
      <c r="AI535" s="133" t="s">
        <v>13</v>
      </c>
      <c r="AJ535" s="133" t="s">
        <v>13</v>
      </c>
      <c r="AK535" s="133" t="s">
        <v>13</v>
      </c>
      <c r="AL535" s="133" t="s">
        <v>13</v>
      </c>
      <c r="AM535" s="133" t="s">
        <v>13</v>
      </c>
      <c r="AN535" s="133" t="s">
        <v>13</v>
      </c>
      <c r="AO535" s="133" t="s">
        <v>13</v>
      </c>
      <c r="AP535" s="133" t="s">
        <v>13</v>
      </c>
      <c r="AQ535" s="133" t="s">
        <v>13</v>
      </c>
      <c r="AR535" s="133" t="s">
        <v>13</v>
      </c>
      <c r="AS535" s="133" t="s">
        <v>13</v>
      </c>
      <c r="AT535" s="326" t="s">
        <v>13</v>
      </c>
      <c r="AU535" s="133" t="s">
        <v>13</v>
      </c>
      <c r="AV535" s="133" t="s">
        <v>13</v>
      </c>
      <c r="AW535" s="133" t="s">
        <v>13</v>
      </c>
      <c r="AX535" s="133" t="s">
        <v>13</v>
      </c>
      <c r="AY535" s="133" t="s">
        <v>13</v>
      </c>
      <c r="AZ535" s="327" t="s">
        <v>13</v>
      </c>
      <c r="BA535" s="327" t="s">
        <v>13</v>
      </c>
      <c r="BB535" s="133" t="s">
        <v>13</v>
      </c>
      <c r="BC535" s="326" t="s">
        <v>13</v>
      </c>
      <c r="BD535" s="326" t="s">
        <v>13</v>
      </c>
      <c r="BE535" s="327" t="s">
        <v>13</v>
      </c>
      <c r="BF535" s="133" t="s">
        <v>13</v>
      </c>
      <c r="BG535" s="133" t="s">
        <v>13</v>
      </c>
      <c r="BH535" s="133" t="s">
        <v>13</v>
      </c>
      <c r="BI535" s="133" t="s">
        <v>13</v>
      </c>
      <c r="BJ535" s="328"/>
      <c r="BK535" s="328"/>
      <c r="BL535" s="133"/>
      <c r="BM535" s="133"/>
      <c r="BN535" s="133"/>
      <c r="BO535" s="133"/>
      <c r="BP535" s="133"/>
      <c r="BQ535" s="328"/>
      <c r="BR535" s="133"/>
      <c r="BS535" s="133"/>
      <c r="BT535" s="133"/>
      <c r="BU535" s="133"/>
      <c r="BV535" s="133"/>
      <c r="BW535" s="133"/>
      <c r="BX535" s="133"/>
    </row>
    <row r="536" spans="1:76" x14ac:dyDescent="0.25">
      <c r="A536" s="302">
        <v>303</v>
      </c>
      <c r="C536" s="324" t="s">
        <v>13</v>
      </c>
      <c r="D536" s="324" t="s">
        <v>13</v>
      </c>
      <c r="E536" s="325" t="s">
        <v>13</v>
      </c>
      <c r="F536" s="133" t="s">
        <v>13</v>
      </c>
      <c r="G536" s="133" t="s">
        <v>13</v>
      </c>
      <c r="H536" s="133" t="s">
        <v>13</v>
      </c>
      <c r="I536" s="133" t="s">
        <v>13</v>
      </c>
      <c r="J536" s="133" t="s">
        <v>13</v>
      </c>
      <c r="K536" s="133" t="s">
        <v>13</v>
      </c>
      <c r="L536" s="133" t="s">
        <v>13</v>
      </c>
      <c r="M536" s="133" t="s">
        <v>13</v>
      </c>
      <c r="N536" s="133" t="s">
        <v>13</v>
      </c>
      <c r="O536" s="133" t="s">
        <v>13</v>
      </c>
      <c r="P536" s="133" t="s">
        <v>13</v>
      </c>
      <c r="Q536" s="133" t="s">
        <v>13</v>
      </c>
      <c r="R536" s="133" t="s">
        <v>13</v>
      </c>
      <c r="S536" s="133" t="s">
        <v>13</v>
      </c>
      <c r="T536" s="133" t="s">
        <v>13</v>
      </c>
      <c r="U536" s="133" t="s">
        <v>13</v>
      </c>
      <c r="V536" s="133" t="s">
        <v>13</v>
      </c>
      <c r="W536" s="133" t="s">
        <v>13</v>
      </c>
      <c r="X536" s="133" t="s">
        <v>13</v>
      </c>
      <c r="Y536" s="133" t="s">
        <v>13</v>
      </c>
      <c r="Z536" s="133" t="s">
        <v>13</v>
      </c>
      <c r="AA536" s="133" t="s">
        <v>13</v>
      </c>
      <c r="AB536" s="133" t="s">
        <v>13</v>
      </c>
      <c r="AC536" s="133" t="s">
        <v>13</v>
      </c>
      <c r="AD536" s="133" t="s">
        <v>13</v>
      </c>
      <c r="AE536" s="133" t="s">
        <v>13</v>
      </c>
      <c r="AF536" s="133" t="s">
        <v>13</v>
      </c>
      <c r="AG536" s="133" t="s">
        <v>13</v>
      </c>
      <c r="AH536" s="133" t="s">
        <v>13</v>
      </c>
      <c r="AI536" s="133" t="s">
        <v>13</v>
      </c>
      <c r="AJ536" s="133" t="s">
        <v>13</v>
      </c>
      <c r="AK536" s="133" t="s">
        <v>13</v>
      </c>
      <c r="AL536" s="133" t="s">
        <v>13</v>
      </c>
      <c r="AM536" s="133" t="s">
        <v>13</v>
      </c>
      <c r="AN536" s="133" t="s">
        <v>13</v>
      </c>
      <c r="AO536" s="133" t="s">
        <v>13</v>
      </c>
      <c r="AP536" s="133" t="s">
        <v>13</v>
      </c>
      <c r="AQ536" s="133" t="s">
        <v>13</v>
      </c>
      <c r="AR536" s="133" t="s">
        <v>13</v>
      </c>
      <c r="AS536" s="133" t="s">
        <v>13</v>
      </c>
      <c r="AT536" s="326" t="s">
        <v>13</v>
      </c>
      <c r="AU536" s="133" t="s">
        <v>13</v>
      </c>
      <c r="AV536" s="133" t="s">
        <v>13</v>
      </c>
      <c r="AW536" s="133" t="s">
        <v>13</v>
      </c>
      <c r="AX536" s="133" t="s">
        <v>13</v>
      </c>
      <c r="AY536" s="133" t="s">
        <v>13</v>
      </c>
      <c r="AZ536" s="327" t="s">
        <v>13</v>
      </c>
      <c r="BA536" s="327" t="s">
        <v>13</v>
      </c>
      <c r="BB536" s="133" t="s">
        <v>13</v>
      </c>
      <c r="BC536" s="326" t="s">
        <v>13</v>
      </c>
      <c r="BD536" s="326" t="s">
        <v>13</v>
      </c>
      <c r="BE536" s="327" t="s">
        <v>13</v>
      </c>
      <c r="BF536" s="133" t="s">
        <v>13</v>
      </c>
      <c r="BG536" s="133" t="s">
        <v>13</v>
      </c>
      <c r="BH536" s="133" t="s">
        <v>13</v>
      </c>
      <c r="BI536" s="133" t="s">
        <v>13</v>
      </c>
      <c r="BJ536" s="328"/>
      <c r="BK536" s="328"/>
      <c r="BL536" s="133"/>
      <c r="BM536" s="133"/>
      <c r="BN536" s="133"/>
      <c r="BO536" s="133"/>
      <c r="BP536" s="133"/>
      <c r="BQ536" s="328"/>
      <c r="BR536" s="133"/>
      <c r="BS536" s="133"/>
      <c r="BT536" s="133"/>
      <c r="BU536" s="133"/>
      <c r="BV536" s="133"/>
      <c r="BW536" s="133"/>
      <c r="BX536" s="133"/>
    </row>
    <row r="537" spans="1:76" x14ac:dyDescent="0.25">
      <c r="A537" s="302">
        <v>303</v>
      </c>
      <c r="C537" s="324" t="s">
        <v>13</v>
      </c>
      <c r="D537" s="324" t="s">
        <v>13</v>
      </c>
      <c r="E537" s="325" t="s">
        <v>13</v>
      </c>
      <c r="F537" s="133" t="s">
        <v>13</v>
      </c>
      <c r="G537" s="133" t="s">
        <v>13</v>
      </c>
      <c r="H537" s="133" t="s">
        <v>13</v>
      </c>
      <c r="I537" s="133" t="s">
        <v>13</v>
      </c>
      <c r="J537" s="133" t="s">
        <v>13</v>
      </c>
      <c r="K537" s="133" t="s">
        <v>13</v>
      </c>
      <c r="L537" s="133" t="s">
        <v>13</v>
      </c>
      <c r="M537" s="133" t="s">
        <v>13</v>
      </c>
      <c r="N537" s="133" t="s">
        <v>13</v>
      </c>
      <c r="O537" s="133" t="s">
        <v>13</v>
      </c>
      <c r="P537" s="133" t="s">
        <v>13</v>
      </c>
      <c r="Q537" s="133" t="s">
        <v>13</v>
      </c>
      <c r="R537" s="133" t="s">
        <v>13</v>
      </c>
      <c r="S537" s="133" t="s">
        <v>13</v>
      </c>
      <c r="T537" s="133" t="s">
        <v>13</v>
      </c>
      <c r="U537" s="133" t="s">
        <v>13</v>
      </c>
      <c r="V537" s="133" t="s">
        <v>13</v>
      </c>
      <c r="W537" s="133" t="s">
        <v>13</v>
      </c>
      <c r="X537" s="133" t="s">
        <v>13</v>
      </c>
      <c r="Y537" s="133" t="s">
        <v>13</v>
      </c>
      <c r="Z537" s="133" t="s">
        <v>13</v>
      </c>
      <c r="AA537" s="133" t="s">
        <v>13</v>
      </c>
      <c r="AB537" s="133" t="s">
        <v>13</v>
      </c>
      <c r="AC537" s="133" t="s">
        <v>13</v>
      </c>
      <c r="AD537" s="133" t="s">
        <v>13</v>
      </c>
      <c r="AE537" s="133" t="s">
        <v>13</v>
      </c>
      <c r="AF537" s="133" t="s">
        <v>13</v>
      </c>
      <c r="AG537" s="133" t="s">
        <v>13</v>
      </c>
      <c r="AH537" s="133" t="s">
        <v>13</v>
      </c>
      <c r="AI537" s="133" t="s">
        <v>13</v>
      </c>
      <c r="AJ537" s="133" t="s">
        <v>13</v>
      </c>
      <c r="AK537" s="133" t="s">
        <v>13</v>
      </c>
      <c r="AL537" s="133" t="s">
        <v>13</v>
      </c>
      <c r="AM537" s="133" t="s">
        <v>13</v>
      </c>
      <c r="AN537" s="133" t="s">
        <v>13</v>
      </c>
      <c r="AO537" s="133" t="s">
        <v>13</v>
      </c>
      <c r="AP537" s="133" t="s">
        <v>13</v>
      </c>
      <c r="AQ537" s="133" t="s">
        <v>13</v>
      </c>
      <c r="AR537" s="133" t="s">
        <v>13</v>
      </c>
      <c r="AS537" s="133" t="s">
        <v>13</v>
      </c>
      <c r="AT537" s="326" t="s">
        <v>13</v>
      </c>
      <c r="AU537" s="133" t="s">
        <v>13</v>
      </c>
      <c r="AV537" s="133" t="s">
        <v>13</v>
      </c>
      <c r="AW537" s="133" t="s">
        <v>13</v>
      </c>
      <c r="AX537" s="133" t="s">
        <v>13</v>
      </c>
      <c r="AY537" s="133" t="s">
        <v>13</v>
      </c>
      <c r="AZ537" s="327" t="s">
        <v>13</v>
      </c>
      <c r="BA537" s="327" t="s">
        <v>13</v>
      </c>
      <c r="BB537" s="133" t="s">
        <v>13</v>
      </c>
      <c r="BC537" s="326" t="s">
        <v>13</v>
      </c>
      <c r="BD537" s="326" t="s">
        <v>13</v>
      </c>
      <c r="BE537" s="327" t="s">
        <v>13</v>
      </c>
      <c r="BF537" s="133" t="s">
        <v>13</v>
      </c>
      <c r="BG537" s="133" t="s">
        <v>13</v>
      </c>
      <c r="BH537" s="133" t="s">
        <v>13</v>
      </c>
      <c r="BI537" s="133" t="s">
        <v>13</v>
      </c>
      <c r="BJ537" s="328"/>
      <c r="BK537" s="328"/>
      <c r="BL537" s="133"/>
      <c r="BM537" s="133"/>
      <c r="BN537" s="133"/>
      <c r="BO537" s="133"/>
      <c r="BP537" s="133"/>
      <c r="BQ537" s="328"/>
      <c r="BR537" s="133"/>
      <c r="BS537" s="133"/>
      <c r="BT537" s="133"/>
      <c r="BU537" s="133"/>
      <c r="BV537" s="133"/>
      <c r="BW537" s="133"/>
      <c r="BX537" s="133"/>
    </row>
    <row r="538" spans="1:76" x14ac:dyDescent="0.25">
      <c r="A538" s="302">
        <v>303</v>
      </c>
      <c r="C538" s="324" t="s">
        <v>13</v>
      </c>
      <c r="D538" s="324" t="s">
        <v>13</v>
      </c>
      <c r="E538" s="325" t="s">
        <v>13</v>
      </c>
      <c r="F538" s="133" t="s">
        <v>13</v>
      </c>
      <c r="G538" s="133" t="s">
        <v>13</v>
      </c>
      <c r="H538" s="133" t="s">
        <v>13</v>
      </c>
      <c r="I538" s="133" t="s">
        <v>13</v>
      </c>
      <c r="J538" s="133" t="s">
        <v>13</v>
      </c>
      <c r="K538" s="133" t="s">
        <v>13</v>
      </c>
      <c r="L538" s="133" t="s">
        <v>13</v>
      </c>
      <c r="M538" s="133" t="s">
        <v>13</v>
      </c>
      <c r="N538" s="133" t="s">
        <v>13</v>
      </c>
      <c r="O538" s="133" t="s">
        <v>13</v>
      </c>
      <c r="P538" s="133" t="s">
        <v>13</v>
      </c>
      <c r="Q538" s="133" t="s">
        <v>13</v>
      </c>
      <c r="R538" s="133" t="s">
        <v>13</v>
      </c>
      <c r="S538" s="133" t="s">
        <v>13</v>
      </c>
      <c r="T538" s="133" t="s">
        <v>13</v>
      </c>
      <c r="U538" s="133" t="s">
        <v>13</v>
      </c>
      <c r="V538" s="133" t="s">
        <v>13</v>
      </c>
      <c r="W538" s="133" t="s">
        <v>13</v>
      </c>
      <c r="X538" s="133" t="s">
        <v>13</v>
      </c>
      <c r="Y538" s="133" t="s">
        <v>13</v>
      </c>
      <c r="Z538" s="133" t="s">
        <v>13</v>
      </c>
      <c r="AA538" s="133" t="s">
        <v>13</v>
      </c>
      <c r="AB538" s="133" t="s">
        <v>13</v>
      </c>
      <c r="AC538" s="133" t="s">
        <v>13</v>
      </c>
      <c r="AD538" s="133" t="s">
        <v>13</v>
      </c>
      <c r="AE538" s="133" t="s">
        <v>13</v>
      </c>
      <c r="AF538" s="133" t="s">
        <v>13</v>
      </c>
      <c r="AG538" s="133" t="s">
        <v>13</v>
      </c>
      <c r="AH538" s="133" t="s">
        <v>13</v>
      </c>
      <c r="AI538" s="133" t="s">
        <v>13</v>
      </c>
      <c r="AJ538" s="133" t="s">
        <v>13</v>
      </c>
      <c r="AK538" s="133" t="s">
        <v>13</v>
      </c>
      <c r="AL538" s="133" t="s">
        <v>13</v>
      </c>
      <c r="AM538" s="133" t="s">
        <v>13</v>
      </c>
      <c r="AN538" s="133" t="s">
        <v>13</v>
      </c>
      <c r="AO538" s="133" t="s">
        <v>13</v>
      </c>
      <c r="AP538" s="133" t="s">
        <v>13</v>
      </c>
      <c r="AQ538" s="133" t="s">
        <v>13</v>
      </c>
      <c r="AR538" s="133" t="s">
        <v>13</v>
      </c>
      <c r="AS538" s="133" t="s">
        <v>13</v>
      </c>
      <c r="AT538" s="326" t="s">
        <v>13</v>
      </c>
      <c r="AU538" s="133" t="s">
        <v>13</v>
      </c>
      <c r="AV538" s="133" t="s">
        <v>13</v>
      </c>
      <c r="AW538" s="133" t="s">
        <v>13</v>
      </c>
      <c r="AX538" s="133" t="s">
        <v>13</v>
      </c>
      <c r="AY538" s="133" t="s">
        <v>13</v>
      </c>
      <c r="AZ538" s="327" t="s">
        <v>13</v>
      </c>
      <c r="BA538" s="327" t="s">
        <v>13</v>
      </c>
      <c r="BB538" s="133" t="s">
        <v>13</v>
      </c>
      <c r="BC538" s="326" t="s">
        <v>13</v>
      </c>
      <c r="BD538" s="326" t="s">
        <v>13</v>
      </c>
      <c r="BE538" s="327" t="s">
        <v>13</v>
      </c>
      <c r="BF538" s="133" t="s">
        <v>13</v>
      </c>
      <c r="BG538" s="133" t="s">
        <v>13</v>
      </c>
      <c r="BH538" s="133" t="s">
        <v>13</v>
      </c>
      <c r="BI538" s="133" t="s">
        <v>13</v>
      </c>
      <c r="BJ538" s="328"/>
      <c r="BK538" s="328"/>
      <c r="BL538" s="133"/>
      <c r="BM538" s="133"/>
      <c r="BN538" s="133"/>
      <c r="BO538" s="133"/>
      <c r="BP538" s="133"/>
      <c r="BQ538" s="328"/>
      <c r="BR538" s="133"/>
      <c r="BS538" s="133"/>
      <c r="BT538" s="133"/>
      <c r="BU538" s="133"/>
      <c r="BV538" s="133"/>
      <c r="BW538" s="133"/>
      <c r="BX538" s="133"/>
    </row>
    <row r="539" spans="1:76" x14ac:dyDescent="0.25">
      <c r="A539" s="302">
        <v>303</v>
      </c>
      <c r="C539" s="324" t="s">
        <v>13</v>
      </c>
      <c r="D539" s="324" t="s">
        <v>13</v>
      </c>
      <c r="E539" s="325" t="s">
        <v>13</v>
      </c>
      <c r="F539" s="133" t="s">
        <v>13</v>
      </c>
      <c r="G539" s="133" t="s">
        <v>13</v>
      </c>
      <c r="H539" s="133" t="s">
        <v>13</v>
      </c>
      <c r="I539" s="133" t="s">
        <v>13</v>
      </c>
      <c r="J539" s="133" t="s">
        <v>13</v>
      </c>
      <c r="K539" s="133" t="s">
        <v>13</v>
      </c>
      <c r="L539" s="133" t="s">
        <v>13</v>
      </c>
      <c r="M539" s="133" t="s">
        <v>13</v>
      </c>
      <c r="N539" s="133" t="s">
        <v>13</v>
      </c>
      <c r="O539" s="133" t="s">
        <v>13</v>
      </c>
      <c r="P539" s="133" t="s">
        <v>13</v>
      </c>
      <c r="Q539" s="133" t="s">
        <v>13</v>
      </c>
      <c r="R539" s="133" t="s">
        <v>13</v>
      </c>
      <c r="S539" s="133" t="s">
        <v>13</v>
      </c>
      <c r="T539" s="133" t="s">
        <v>13</v>
      </c>
      <c r="U539" s="133" t="s">
        <v>13</v>
      </c>
      <c r="V539" s="133" t="s">
        <v>13</v>
      </c>
      <c r="W539" s="133" t="s">
        <v>13</v>
      </c>
      <c r="X539" s="133" t="s">
        <v>13</v>
      </c>
      <c r="Y539" s="133" t="s">
        <v>13</v>
      </c>
      <c r="Z539" s="133" t="s">
        <v>13</v>
      </c>
      <c r="AA539" s="133" t="s">
        <v>13</v>
      </c>
      <c r="AB539" s="133" t="s">
        <v>13</v>
      </c>
      <c r="AC539" s="133" t="s">
        <v>13</v>
      </c>
      <c r="AD539" s="133" t="s">
        <v>13</v>
      </c>
      <c r="AE539" s="133" t="s">
        <v>13</v>
      </c>
      <c r="AF539" s="133" t="s">
        <v>13</v>
      </c>
      <c r="AG539" s="133" t="s">
        <v>13</v>
      </c>
      <c r="AH539" s="133" t="s">
        <v>13</v>
      </c>
      <c r="AI539" s="133" t="s">
        <v>13</v>
      </c>
      <c r="AJ539" s="133" t="s">
        <v>13</v>
      </c>
      <c r="AK539" s="133" t="s">
        <v>13</v>
      </c>
      <c r="AL539" s="133" t="s">
        <v>13</v>
      </c>
      <c r="AM539" s="133" t="s">
        <v>13</v>
      </c>
      <c r="AN539" s="133" t="s">
        <v>13</v>
      </c>
      <c r="AO539" s="133" t="s">
        <v>13</v>
      </c>
      <c r="AP539" s="133" t="s">
        <v>13</v>
      </c>
      <c r="AQ539" s="133" t="s">
        <v>13</v>
      </c>
      <c r="AR539" s="133" t="s">
        <v>13</v>
      </c>
      <c r="AS539" s="133" t="s">
        <v>13</v>
      </c>
      <c r="AT539" s="326" t="s">
        <v>13</v>
      </c>
      <c r="AU539" s="133" t="s">
        <v>13</v>
      </c>
      <c r="AV539" s="133" t="s">
        <v>13</v>
      </c>
      <c r="AW539" s="133" t="s">
        <v>13</v>
      </c>
      <c r="AX539" s="133" t="s">
        <v>13</v>
      </c>
      <c r="AY539" s="133" t="s">
        <v>13</v>
      </c>
      <c r="AZ539" s="327" t="s">
        <v>13</v>
      </c>
      <c r="BA539" s="327" t="s">
        <v>13</v>
      </c>
      <c r="BB539" s="133" t="s">
        <v>13</v>
      </c>
      <c r="BC539" s="326" t="s">
        <v>13</v>
      </c>
      <c r="BD539" s="326" t="s">
        <v>13</v>
      </c>
      <c r="BE539" s="327" t="s">
        <v>13</v>
      </c>
      <c r="BF539" s="133" t="s">
        <v>13</v>
      </c>
      <c r="BG539" s="133" t="s">
        <v>13</v>
      </c>
      <c r="BH539" s="133" t="s">
        <v>13</v>
      </c>
      <c r="BI539" s="133" t="s">
        <v>13</v>
      </c>
      <c r="BJ539" s="328"/>
      <c r="BK539" s="328"/>
      <c r="BL539" s="133"/>
      <c r="BM539" s="133"/>
      <c r="BN539" s="133"/>
      <c r="BO539" s="133"/>
      <c r="BP539" s="133"/>
      <c r="BQ539" s="328"/>
      <c r="BR539" s="133"/>
      <c r="BS539" s="133"/>
      <c r="BT539" s="133"/>
      <c r="BU539" s="133"/>
      <c r="BV539" s="133"/>
      <c r="BW539" s="133"/>
      <c r="BX539" s="133"/>
    </row>
    <row r="540" spans="1:76" x14ac:dyDescent="0.25">
      <c r="A540" s="302">
        <v>303</v>
      </c>
      <c r="C540" s="324" t="s">
        <v>13</v>
      </c>
      <c r="D540" s="324" t="s">
        <v>13</v>
      </c>
      <c r="E540" s="325" t="s">
        <v>13</v>
      </c>
      <c r="F540" s="133" t="s">
        <v>13</v>
      </c>
      <c r="G540" s="133" t="s">
        <v>13</v>
      </c>
      <c r="H540" s="133" t="s">
        <v>13</v>
      </c>
      <c r="I540" s="133" t="s">
        <v>13</v>
      </c>
      <c r="J540" s="133" t="s">
        <v>13</v>
      </c>
      <c r="K540" s="133" t="s">
        <v>13</v>
      </c>
      <c r="L540" s="133" t="s">
        <v>13</v>
      </c>
      <c r="M540" s="133" t="s">
        <v>13</v>
      </c>
      <c r="N540" s="133" t="s">
        <v>13</v>
      </c>
      <c r="O540" s="133" t="s">
        <v>13</v>
      </c>
      <c r="P540" s="133" t="s">
        <v>13</v>
      </c>
      <c r="Q540" s="133" t="s">
        <v>13</v>
      </c>
      <c r="R540" s="133" t="s">
        <v>13</v>
      </c>
      <c r="S540" s="133" t="s">
        <v>13</v>
      </c>
      <c r="T540" s="133" t="s">
        <v>13</v>
      </c>
      <c r="U540" s="133" t="s">
        <v>13</v>
      </c>
      <c r="V540" s="133" t="s">
        <v>13</v>
      </c>
      <c r="W540" s="133" t="s">
        <v>13</v>
      </c>
      <c r="X540" s="133" t="s">
        <v>13</v>
      </c>
      <c r="Y540" s="133" t="s">
        <v>13</v>
      </c>
      <c r="Z540" s="133" t="s">
        <v>13</v>
      </c>
      <c r="AA540" s="133" t="s">
        <v>13</v>
      </c>
      <c r="AB540" s="133" t="s">
        <v>13</v>
      </c>
      <c r="AC540" s="133" t="s">
        <v>13</v>
      </c>
      <c r="AD540" s="133" t="s">
        <v>13</v>
      </c>
      <c r="AE540" s="133" t="s">
        <v>13</v>
      </c>
      <c r="AF540" s="133" t="s">
        <v>13</v>
      </c>
      <c r="AG540" s="133" t="s">
        <v>13</v>
      </c>
      <c r="AH540" s="133" t="s">
        <v>13</v>
      </c>
      <c r="AI540" s="133" t="s">
        <v>13</v>
      </c>
      <c r="AJ540" s="133" t="s">
        <v>13</v>
      </c>
      <c r="AK540" s="133" t="s">
        <v>13</v>
      </c>
      <c r="AL540" s="133" t="s">
        <v>13</v>
      </c>
      <c r="AM540" s="133" t="s">
        <v>13</v>
      </c>
      <c r="AN540" s="133" t="s">
        <v>13</v>
      </c>
      <c r="AO540" s="133" t="s">
        <v>13</v>
      </c>
      <c r="AP540" s="133" t="s">
        <v>13</v>
      </c>
      <c r="AQ540" s="133" t="s">
        <v>13</v>
      </c>
      <c r="AR540" s="133" t="s">
        <v>13</v>
      </c>
      <c r="AS540" s="133" t="s">
        <v>13</v>
      </c>
      <c r="AT540" s="326" t="s">
        <v>13</v>
      </c>
      <c r="AU540" s="133" t="s">
        <v>13</v>
      </c>
      <c r="AV540" s="133" t="s">
        <v>13</v>
      </c>
      <c r="AW540" s="133" t="s">
        <v>13</v>
      </c>
      <c r="AX540" s="133" t="s">
        <v>13</v>
      </c>
      <c r="AY540" s="133" t="s">
        <v>13</v>
      </c>
      <c r="AZ540" s="327" t="s">
        <v>13</v>
      </c>
      <c r="BA540" s="327" t="s">
        <v>13</v>
      </c>
      <c r="BB540" s="133" t="s">
        <v>13</v>
      </c>
      <c r="BC540" s="326" t="s">
        <v>13</v>
      </c>
      <c r="BD540" s="326" t="s">
        <v>13</v>
      </c>
      <c r="BE540" s="327" t="s">
        <v>13</v>
      </c>
      <c r="BF540" s="133" t="s">
        <v>13</v>
      </c>
      <c r="BG540" s="133" t="s">
        <v>13</v>
      </c>
      <c r="BH540" s="133" t="s">
        <v>13</v>
      </c>
      <c r="BI540" s="133" t="s">
        <v>13</v>
      </c>
      <c r="BJ540" s="328"/>
      <c r="BK540" s="328"/>
      <c r="BL540" s="133"/>
      <c r="BM540" s="133"/>
      <c r="BN540" s="133"/>
      <c r="BO540" s="133"/>
      <c r="BP540" s="133"/>
      <c r="BQ540" s="328"/>
      <c r="BR540" s="133"/>
      <c r="BS540" s="133"/>
      <c r="BT540" s="133"/>
      <c r="BU540" s="133"/>
      <c r="BV540" s="133"/>
      <c r="BW540" s="133"/>
      <c r="BX540" s="133"/>
    </row>
    <row r="541" spans="1:76" x14ac:dyDescent="0.25">
      <c r="A541" s="302">
        <v>303</v>
      </c>
      <c r="C541" s="324" t="s">
        <v>13</v>
      </c>
      <c r="D541" s="324" t="s">
        <v>13</v>
      </c>
      <c r="E541" s="325" t="s">
        <v>13</v>
      </c>
      <c r="F541" s="133" t="s">
        <v>13</v>
      </c>
      <c r="G541" s="133" t="s">
        <v>13</v>
      </c>
      <c r="H541" s="133" t="s">
        <v>13</v>
      </c>
      <c r="I541" s="133" t="s">
        <v>13</v>
      </c>
      <c r="J541" s="133" t="s">
        <v>13</v>
      </c>
      <c r="K541" s="133" t="s">
        <v>13</v>
      </c>
      <c r="L541" s="133" t="s">
        <v>13</v>
      </c>
      <c r="M541" s="133" t="s">
        <v>13</v>
      </c>
      <c r="N541" s="133" t="s">
        <v>13</v>
      </c>
      <c r="O541" s="133" t="s">
        <v>13</v>
      </c>
      <c r="P541" s="133" t="s">
        <v>13</v>
      </c>
      <c r="Q541" s="133" t="s">
        <v>13</v>
      </c>
      <c r="R541" s="133" t="s">
        <v>13</v>
      </c>
      <c r="S541" s="133" t="s">
        <v>13</v>
      </c>
      <c r="T541" s="133" t="s">
        <v>13</v>
      </c>
      <c r="U541" s="133" t="s">
        <v>13</v>
      </c>
      <c r="V541" s="133" t="s">
        <v>13</v>
      </c>
      <c r="W541" s="133" t="s">
        <v>13</v>
      </c>
      <c r="X541" s="133" t="s">
        <v>13</v>
      </c>
      <c r="Y541" s="133" t="s">
        <v>13</v>
      </c>
      <c r="Z541" s="133" t="s">
        <v>13</v>
      </c>
      <c r="AA541" s="133" t="s">
        <v>13</v>
      </c>
      <c r="AB541" s="133" t="s">
        <v>13</v>
      </c>
      <c r="AC541" s="133" t="s">
        <v>13</v>
      </c>
      <c r="AD541" s="133" t="s">
        <v>13</v>
      </c>
      <c r="AE541" s="133" t="s">
        <v>13</v>
      </c>
      <c r="AF541" s="133" t="s">
        <v>13</v>
      </c>
      <c r="AG541" s="133" t="s">
        <v>13</v>
      </c>
      <c r="AH541" s="133" t="s">
        <v>13</v>
      </c>
      <c r="AI541" s="133" t="s">
        <v>13</v>
      </c>
      <c r="AJ541" s="133" t="s">
        <v>13</v>
      </c>
      <c r="AK541" s="133" t="s">
        <v>13</v>
      </c>
      <c r="AL541" s="133" t="s">
        <v>13</v>
      </c>
      <c r="AM541" s="133" t="s">
        <v>13</v>
      </c>
      <c r="AN541" s="133" t="s">
        <v>13</v>
      </c>
      <c r="AO541" s="133" t="s">
        <v>13</v>
      </c>
      <c r="AP541" s="133" t="s">
        <v>13</v>
      </c>
      <c r="AQ541" s="133" t="s">
        <v>13</v>
      </c>
      <c r="AR541" s="133" t="s">
        <v>13</v>
      </c>
      <c r="AS541" s="133" t="s">
        <v>13</v>
      </c>
      <c r="AT541" s="326" t="s">
        <v>13</v>
      </c>
      <c r="AU541" s="133" t="s">
        <v>13</v>
      </c>
      <c r="AV541" s="133" t="s">
        <v>13</v>
      </c>
      <c r="AW541" s="133" t="s">
        <v>13</v>
      </c>
      <c r="AX541" s="133" t="s">
        <v>13</v>
      </c>
      <c r="AY541" s="133" t="s">
        <v>13</v>
      </c>
      <c r="AZ541" s="327" t="s">
        <v>13</v>
      </c>
      <c r="BA541" s="327" t="s">
        <v>13</v>
      </c>
      <c r="BB541" s="133" t="s">
        <v>13</v>
      </c>
      <c r="BC541" s="326" t="s">
        <v>13</v>
      </c>
      <c r="BD541" s="326" t="s">
        <v>13</v>
      </c>
      <c r="BE541" s="327" t="s">
        <v>13</v>
      </c>
      <c r="BF541" s="133" t="s">
        <v>13</v>
      </c>
      <c r="BG541" s="133" t="s">
        <v>13</v>
      </c>
      <c r="BH541" s="133" t="s">
        <v>13</v>
      </c>
      <c r="BI541" s="133" t="s">
        <v>13</v>
      </c>
      <c r="BJ541" s="328"/>
      <c r="BK541" s="328"/>
      <c r="BL541" s="133"/>
      <c r="BM541" s="133"/>
      <c r="BN541" s="133"/>
      <c r="BO541" s="133"/>
      <c r="BP541" s="133"/>
      <c r="BQ541" s="328"/>
      <c r="BR541" s="133"/>
      <c r="BS541" s="133"/>
      <c r="BT541" s="133"/>
      <c r="BU541" s="133"/>
      <c r="BV541" s="133"/>
      <c r="BW541" s="133"/>
      <c r="BX541" s="133"/>
    </row>
    <row r="542" spans="1:76" x14ac:dyDescent="0.25">
      <c r="A542" s="302">
        <v>303</v>
      </c>
      <c r="C542" s="324" t="s">
        <v>13</v>
      </c>
      <c r="D542" s="324" t="s">
        <v>13</v>
      </c>
      <c r="E542" s="325" t="s">
        <v>13</v>
      </c>
      <c r="F542" s="133" t="s">
        <v>13</v>
      </c>
      <c r="G542" s="133" t="s">
        <v>13</v>
      </c>
      <c r="H542" s="133" t="s">
        <v>13</v>
      </c>
      <c r="I542" s="133" t="s">
        <v>13</v>
      </c>
      <c r="J542" s="133" t="s">
        <v>13</v>
      </c>
      <c r="K542" s="133" t="s">
        <v>13</v>
      </c>
      <c r="L542" s="133" t="s">
        <v>13</v>
      </c>
      <c r="M542" s="133" t="s">
        <v>13</v>
      </c>
      <c r="N542" s="133" t="s">
        <v>13</v>
      </c>
      <c r="O542" s="133" t="s">
        <v>13</v>
      </c>
      <c r="P542" s="133" t="s">
        <v>13</v>
      </c>
      <c r="Q542" s="133" t="s">
        <v>13</v>
      </c>
      <c r="R542" s="133" t="s">
        <v>13</v>
      </c>
      <c r="S542" s="133" t="s">
        <v>13</v>
      </c>
      <c r="T542" s="133" t="s">
        <v>13</v>
      </c>
      <c r="U542" s="133" t="s">
        <v>13</v>
      </c>
      <c r="V542" s="133" t="s">
        <v>13</v>
      </c>
      <c r="W542" s="133" t="s">
        <v>13</v>
      </c>
      <c r="X542" s="133" t="s">
        <v>13</v>
      </c>
      <c r="Y542" s="133" t="s">
        <v>13</v>
      </c>
      <c r="Z542" s="133" t="s">
        <v>13</v>
      </c>
      <c r="AA542" s="133" t="s">
        <v>13</v>
      </c>
      <c r="AB542" s="133" t="s">
        <v>13</v>
      </c>
      <c r="AC542" s="133" t="s">
        <v>13</v>
      </c>
      <c r="AD542" s="133" t="s">
        <v>13</v>
      </c>
      <c r="AE542" s="133" t="s">
        <v>13</v>
      </c>
      <c r="AF542" s="133" t="s">
        <v>13</v>
      </c>
      <c r="AG542" s="133" t="s">
        <v>13</v>
      </c>
      <c r="AH542" s="133" t="s">
        <v>13</v>
      </c>
      <c r="AI542" s="133" t="s">
        <v>13</v>
      </c>
      <c r="AJ542" s="133" t="s">
        <v>13</v>
      </c>
      <c r="AK542" s="133" t="s">
        <v>13</v>
      </c>
      <c r="AL542" s="133" t="s">
        <v>13</v>
      </c>
      <c r="AM542" s="133" t="s">
        <v>13</v>
      </c>
      <c r="AN542" s="133" t="s">
        <v>13</v>
      </c>
      <c r="AO542" s="133" t="s">
        <v>13</v>
      </c>
      <c r="AP542" s="133" t="s">
        <v>13</v>
      </c>
      <c r="AQ542" s="133" t="s">
        <v>13</v>
      </c>
      <c r="AR542" s="133" t="s">
        <v>13</v>
      </c>
      <c r="AS542" s="133" t="s">
        <v>13</v>
      </c>
      <c r="AT542" s="326" t="s">
        <v>13</v>
      </c>
      <c r="AU542" s="133" t="s">
        <v>13</v>
      </c>
      <c r="AV542" s="133" t="s">
        <v>13</v>
      </c>
      <c r="AW542" s="133" t="s">
        <v>13</v>
      </c>
      <c r="AX542" s="133" t="s">
        <v>13</v>
      </c>
      <c r="AY542" s="133" t="s">
        <v>13</v>
      </c>
      <c r="AZ542" s="327" t="s">
        <v>13</v>
      </c>
      <c r="BA542" s="327" t="s">
        <v>13</v>
      </c>
      <c r="BB542" s="133" t="s">
        <v>13</v>
      </c>
      <c r="BC542" s="326" t="s">
        <v>13</v>
      </c>
      <c r="BD542" s="326" t="s">
        <v>13</v>
      </c>
      <c r="BE542" s="327" t="s">
        <v>13</v>
      </c>
      <c r="BF542" s="133" t="s">
        <v>13</v>
      </c>
      <c r="BG542" s="133" t="s">
        <v>13</v>
      </c>
      <c r="BH542" s="133" t="s">
        <v>13</v>
      </c>
      <c r="BI542" s="133" t="s">
        <v>13</v>
      </c>
      <c r="BJ542" s="328"/>
      <c r="BK542" s="328"/>
      <c r="BL542" s="133"/>
      <c r="BM542" s="133"/>
      <c r="BN542" s="133"/>
      <c r="BO542" s="133"/>
      <c r="BP542" s="133"/>
      <c r="BQ542" s="328"/>
      <c r="BR542" s="133"/>
      <c r="BS542" s="133"/>
      <c r="BT542" s="133"/>
      <c r="BU542" s="133"/>
      <c r="BV542" s="133"/>
      <c r="BW542" s="133"/>
      <c r="BX542" s="133"/>
    </row>
    <row r="543" spans="1:76" x14ac:dyDescent="0.25">
      <c r="A543" s="302">
        <v>303</v>
      </c>
      <c r="C543" s="324" t="s">
        <v>13</v>
      </c>
      <c r="D543" s="324" t="s">
        <v>13</v>
      </c>
      <c r="E543" s="325" t="s">
        <v>13</v>
      </c>
      <c r="F543" s="133" t="s">
        <v>13</v>
      </c>
      <c r="G543" s="133" t="s">
        <v>13</v>
      </c>
      <c r="H543" s="133" t="s">
        <v>13</v>
      </c>
      <c r="I543" s="133" t="s">
        <v>13</v>
      </c>
      <c r="J543" s="133" t="s">
        <v>13</v>
      </c>
      <c r="K543" s="133" t="s">
        <v>13</v>
      </c>
      <c r="L543" s="133" t="s">
        <v>13</v>
      </c>
      <c r="M543" s="133" t="s">
        <v>13</v>
      </c>
      <c r="N543" s="133" t="s">
        <v>13</v>
      </c>
      <c r="O543" s="133" t="s">
        <v>13</v>
      </c>
      <c r="P543" s="133" t="s">
        <v>13</v>
      </c>
      <c r="Q543" s="133" t="s">
        <v>13</v>
      </c>
      <c r="R543" s="133" t="s">
        <v>13</v>
      </c>
      <c r="S543" s="133" t="s">
        <v>13</v>
      </c>
      <c r="T543" s="133" t="s">
        <v>13</v>
      </c>
      <c r="U543" s="133" t="s">
        <v>13</v>
      </c>
      <c r="V543" s="133" t="s">
        <v>13</v>
      </c>
      <c r="W543" s="133" t="s">
        <v>13</v>
      </c>
      <c r="X543" s="133" t="s">
        <v>13</v>
      </c>
      <c r="Y543" s="133" t="s">
        <v>13</v>
      </c>
      <c r="Z543" s="133" t="s">
        <v>13</v>
      </c>
      <c r="AA543" s="133" t="s">
        <v>13</v>
      </c>
      <c r="AB543" s="133" t="s">
        <v>13</v>
      </c>
      <c r="AC543" s="133" t="s">
        <v>13</v>
      </c>
      <c r="AD543" s="133" t="s">
        <v>13</v>
      </c>
      <c r="AE543" s="133" t="s">
        <v>13</v>
      </c>
      <c r="AF543" s="133" t="s">
        <v>13</v>
      </c>
      <c r="AG543" s="133" t="s">
        <v>13</v>
      </c>
      <c r="AH543" s="133" t="s">
        <v>13</v>
      </c>
      <c r="AI543" s="133" t="s">
        <v>13</v>
      </c>
      <c r="AJ543" s="133" t="s">
        <v>13</v>
      </c>
      <c r="AK543" s="133" t="s">
        <v>13</v>
      </c>
      <c r="AL543" s="133" t="s">
        <v>13</v>
      </c>
      <c r="AM543" s="133" t="s">
        <v>13</v>
      </c>
      <c r="AN543" s="133" t="s">
        <v>13</v>
      </c>
      <c r="AO543" s="133" t="s">
        <v>13</v>
      </c>
      <c r="AP543" s="133" t="s">
        <v>13</v>
      </c>
      <c r="AQ543" s="133" t="s">
        <v>13</v>
      </c>
      <c r="AR543" s="133" t="s">
        <v>13</v>
      </c>
      <c r="AS543" s="133" t="s">
        <v>13</v>
      </c>
      <c r="AT543" s="326" t="s">
        <v>13</v>
      </c>
      <c r="AU543" s="133" t="s">
        <v>13</v>
      </c>
      <c r="AV543" s="133" t="s">
        <v>13</v>
      </c>
      <c r="AW543" s="133" t="s">
        <v>13</v>
      </c>
      <c r="AX543" s="133" t="s">
        <v>13</v>
      </c>
      <c r="AY543" s="133" t="s">
        <v>13</v>
      </c>
      <c r="AZ543" s="327" t="s">
        <v>13</v>
      </c>
      <c r="BA543" s="327" t="s">
        <v>13</v>
      </c>
      <c r="BB543" s="133" t="s">
        <v>13</v>
      </c>
      <c r="BC543" s="326" t="s">
        <v>13</v>
      </c>
      <c r="BD543" s="326" t="s">
        <v>13</v>
      </c>
      <c r="BE543" s="327" t="s">
        <v>13</v>
      </c>
      <c r="BF543" s="133" t="s">
        <v>13</v>
      </c>
      <c r="BG543" s="133" t="s">
        <v>13</v>
      </c>
      <c r="BH543" s="133" t="s">
        <v>13</v>
      </c>
      <c r="BI543" s="133" t="s">
        <v>13</v>
      </c>
      <c r="BJ543" s="328"/>
      <c r="BK543" s="328"/>
      <c r="BL543" s="133"/>
      <c r="BM543" s="133"/>
      <c r="BN543" s="133"/>
      <c r="BO543" s="133"/>
      <c r="BP543" s="133"/>
      <c r="BQ543" s="328"/>
      <c r="BR543" s="133"/>
      <c r="BS543" s="133"/>
      <c r="BT543" s="133"/>
      <c r="BU543" s="133"/>
      <c r="BV543" s="133"/>
      <c r="BW543" s="133"/>
      <c r="BX543" s="133"/>
    </row>
    <row r="544" spans="1:76" x14ac:dyDescent="0.25">
      <c r="A544" s="302">
        <v>303</v>
      </c>
      <c r="C544" s="324" t="s">
        <v>13</v>
      </c>
      <c r="D544" s="324" t="s">
        <v>13</v>
      </c>
      <c r="E544" s="325" t="s">
        <v>13</v>
      </c>
      <c r="F544" s="133" t="s">
        <v>13</v>
      </c>
      <c r="G544" s="133" t="s">
        <v>13</v>
      </c>
      <c r="H544" s="133" t="s">
        <v>13</v>
      </c>
      <c r="I544" s="133" t="s">
        <v>13</v>
      </c>
      <c r="J544" s="133" t="s">
        <v>13</v>
      </c>
      <c r="K544" s="133" t="s">
        <v>13</v>
      </c>
      <c r="L544" s="133" t="s">
        <v>13</v>
      </c>
      <c r="M544" s="133" t="s">
        <v>13</v>
      </c>
      <c r="N544" s="133" t="s">
        <v>13</v>
      </c>
      <c r="O544" s="133" t="s">
        <v>13</v>
      </c>
      <c r="P544" s="133" t="s">
        <v>13</v>
      </c>
      <c r="Q544" s="133" t="s">
        <v>13</v>
      </c>
      <c r="R544" s="133" t="s">
        <v>13</v>
      </c>
      <c r="S544" s="133" t="s">
        <v>13</v>
      </c>
      <c r="T544" s="133" t="s">
        <v>13</v>
      </c>
      <c r="U544" s="133" t="s">
        <v>13</v>
      </c>
      <c r="V544" s="133" t="s">
        <v>13</v>
      </c>
      <c r="W544" s="133" t="s">
        <v>13</v>
      </c>
      <c r="X544" s="133" t="s">
        <v>13</v>
      </c>
      <c r="Y544" s="133" t="s">
        <v>13</v>
      </c>
      <c r="Z544" s="133" t="s">
        <v>13</v>
      </c>
      <c r="AA544" s="133" t="s">
        <v>13</v>
      </c>
      <c r="AB544" s="133" t="s">
        <v>13</v>
      </c>
      <c r="AC544" s="133" t="s">
        <v>13</v>
      </c>
      <c r="AD544" s="133" t="s">
        <v>13</v>
      </c>
      <c r="AE544" s="133" t="s">
        <v>13</v>
      </c>
      <c r="AF544" s="133" t="s">
        <v>13</v>
      </c>
      <c r="AG544" s="133" t="s">
        <v>13</v>
      </c>
      <c r="AH544" s="133" t="s">
        <v>13</v>
      </c>
      <c r="AI544" s="133" t="s">
        <v>13</v>
      </c>
      <c r="AJ544" s="133" t="s">
        <v>13</v>
      </c>
      <c r="AK544" s="133" t="s">
        <v>13</v>
      </c>
      <c r="AL544" s="133" t="s">
        <v>13</v>
      </c>
      <c r="AM544" s="133" t="s">
        <v>13</v>
      </c>
      <c r="AN544" s="133" t="s">
        <v>13</v>
      </c>
      <c r="AO544" s="133" t="s">
        <v>13</v>
      </c>
      <c r="AP544" s="133" t="s">
        <v>13</v>
      </c>
      <c r="AQ544" s="133" t="s">
        <v>13</v>
      </c>
      <c r="AR544" s="133" t="s">
        <v>13</v>
      </c>
      <c r="AS544" s="133" t="s">
        <v>13</v>
      </c>
      <c r="AT544" s="326" t="s">
        <v>13</v>
      </c>
      <c r="AU544" s="133" t="s">
        <v>13</v>
      </c>
      <c r="AV544" s="133" t="s">
        <v>13</v>
      </c>
      <c r="AW544" s="133" t="s">
        <v>13</v>
      </c>
      <c r="AX544" s="133" t="s">
        <v>13</v>
      </c>
      <c r="AY544" s="133" t="s">
        <v>13</v>
      </c>
      <c r="AZ544" s="327" t="s">
        <v>13</v>
      </c>
      <c r="BA544" s="327" t="s">
        <v>13</v>
      </c>
      <c r="BB544" s="133" t="s">
        <v>13</v>
      </c>
      <c r="BC544" s="326" t="s">
        <v>13</v>
      </c>
      <c r="BD544" s="326" t="s">
        <v>13</v>
      </c>
      <c r="BE544" s="327" t="s">
        <v>13</v>
      </c>
      <c r="BF544" s="133" t="s">
        <v>13</v>
      </c>
      <c r="BG544" s="133" t="s">
        <v>13</v>
      </c>
      <c r="BH544" s="133" t="s">
        <v>13</v>
      </c>
      <c r="BI544" s="133" t="s">
        <v>13</v>
      </c>
      <c r="BJ544" s="328"/>
      <c r="BK544" s="328"/>
      <c r="BL544" s="133"/>
      <c r="BM544" s="133"/>
      <c r="BN544" s="133"/>
      <c r="BO544" s="133"/>
      <c r="BP544" s="133"/>
      <c r="BQ544" s="328"/>
      <c r="BR544" s="133"/>
      <c r="BS544" s="133"/>
      <c r="BT544" s="133"/>
      <c r="BU544" s="133"/>
      <c r="BV544" s="133"/>
      <c r="BW544" s="133"/>
      <c r="BX544" s="133"/>
    </row>
    <row r="545" spans="1:76" x14ac:dyDescent="0.25">
      <c r="A545" s="302">
        <v>303</v>
      </c>
      <c r="C545" s="324" t="s">
        <v>13</v>
      </c>
      <c r="D545" s="324" t="s">
        <v>13</v>
      </c>
      <c r="E545" s="325" t="s">
        <v>13</v>
      </c>
      <c r="F545" s="133" t="s">
        <v>13</v>
      </c>
      <c r="G545" s="133" t="s">
        <v>13</v>
      </c>
      <c r="H545" s="133" t="s">
        <v>13</v>
      </c>
      <c r="I545" s="133" t="s">
        <v>13</v>
      </c>
      <c r="J545" s="133" t="s">
        <v>13</v>
      </c>
      <c r="K545" s="133" t="s">
        <v>13</v>
      </c>
      <c r="L545" s="133" t="s">
        <v>13</v>
      </c>
      <c r="M545" s="133" t="s">
        <v>13</v>
      </c>
      <c r="N545" s="133" t="s">
        <v>13</v>
      </c>
      <c r="O545" s="133" t="s">
        <v>13</v>
      </c>
      <c r="P545" s="133" t="s">
        <v>13</v>
      </c>
      <c r="Q545" s="133" t="s">
        <v>13</v>
      </c>
      <c r="R545" s="133" t="s">
        <v>13</v>
      </c>
      <c r="S545" s="133" t="s">
        <v>13</v>
      </c>
      <c r="T545" s="133" t="s">
        <v>13</v>
      </c>
      <c r="U545" s="133" t="s">
        <v>13</v>
      </c>
      <c r="V545" s="133" t="s">
        <v>13</v>
      </c>
      <c r="W545" s="133" t="s">
        <v>13</v>
      </c>
      <c r="X545" s="133" t="s">
        <v>13</v>
      </c>
      <c r="Y545" s="133" t="s">
        <v>13</v>
      </c>
      <c r="Z545" s="133" t="s">
        <v>13</v>
      </c>
      <c r="AA545" s="133" t="s">
        <v>13</v>
      </c>
      <c r="AB545" s="133" t="s">
        <v>13</v>
      </c>
      <c r="AC545" s="133" t="s">
        <v>13</v>
      </c>
      <c r="AD545" s="133" t="s">
        <v>13</v>
      </c>
      <c r="AE545" s="133" t="s">
        <v>13</v>
      </c>
      <c r="AF545" s="133" t="s">
        <v>13</v>
      </c>
      <c r="AG545" s="133" t="s">
        <v>13</v>
      </c>
      <c r="AH545" s="133" t="s">
        <v>13</v>
      </c>
      <c r="AI545" s="133" t="s">
        <v>13</v>
      </c>
      <c r="AJ545" s="133" t="s">
        <v>13</v>
      </c>
      <c r="AK545" s="133" t="s">
        <v>13</v>
      </c>
      <c r="AL545" s="133" t="s">
        <v>13</v>
      </c>
      <c r="AM545" s="133" t="s">
        <v>13</v>
      </c>
      <c r="AN545" s="133" t="s">
        <v>13</v>
      </c>
      <c r="AO545" s="133" t="s">
        <v>13</v>
      </c>
      <c r="AP545" s="133" t="s">
        <v>13</v>
      </c>
      <c r="AQ545" s="133" t="s">
        <v>13</v>
      </c>
      <c r="AR545" s="133" t="s">
        <v>13</v>
      </c>
      <c r="AS545" s="133" t="s">
        <v>13</v>
      </c>
      <c r="AT545" s="326" t="s">
        <v>13</v>
      </c>
      <c r="AU545" s="133" t="s">
        <v>13</v>
      </c>
      <c r="AV545" s="133" t="s">
        <v>13</v>
      </c>
      <c r="AW545" s="133" t="s">
        <v>13</v>
      </c>
      <c r="AX545" s="133" t="s">
        <v>13</v>
      </c>
      <c r="AY545" s="133" t="s">
        <v>13</v>
      </c>
      <c r="AZ545" s="327" t="s">
        <v>13</v>
      </c>
      <c r="BA545" s="327" t="s">
        <v>13</v>
      </c>
      <c r="BB545" s="133" t="s">
        <v>13</v>
      </c>
      <c r="BC545" s="326" t="s">
        <v>13</v>
      </c>
      <c r="BD545" s="326" t="s">
        <v>13</v>
      </c>
      <c r="BE545" s="327" t="s">
        <v>13</v>
      </c>
      <c r="BF545" s="133" t="s">
        <v>13</v>
      </c>
      <c r="BG545" s="133" t="s">
        <v>13</v>
      </c>
      <c r="BH545" s="133" t="s">
        <v>13</v>
      </c>
      <c r="BI545" s="133" t="s">
        <v>13</v>
      </c>
      <c r="BJ545" s="328"/>
      <c r="BK545" s="328"/>
      <c r="BL545" s="133"/>
      <c r="BM545" s="133"/>
      <c r="BN545" s="133"/>
      <c r="BO545" s="133"/>
      <c r="BP545" s="133"/>
      <c r="BQ545" s="328"/>
      <c r="BR545" s="133"/>
      <c r="BS545" s="133"/>
      <c r="BT545" s="133"/>
      <c r="BU545" s="133"/>
      <c r="BV545" s="133"/>
      <c r="BW545" s="133"/>
      <c r="BX545" s="133"/>
    </row>
    <row r="546" spans="1:76" x14ac:dyDescent="0.25">
      <c r="A546" s="302">
        <v>303</v>
      </c>
      <c r="C546" s="324" t="s">
        <v>13</v>
      </c>
      <c r="D546" s="324" t="s">
        <v>13</v>
      </c>
      <c r="E546" s="325" t="s">
        <v>13</v>
      </c>
      <c r="F546" s="133" t="s">
        <v>13</v>
      </c>
      <c r="G546" s="133" t="s">
        <v>13</v>
      </c>
      <c r="H546" s="133" t="s">
        <v>13</v>
      </c>
      <c r="I546" s="133" t="s">
        <v>13</v>
      </c>
      <c r="J546" s="133" t="s">
        <v>13</v>
      </c>
      <c r="K546" s="133" t="s">
        <v>13</v>
      </c>
      <c r="L546" s="133" t="s">
        <v>13</v>
      </c>
      <c r="M546" s="133" t="s">
        <v>13</v>
      </c>
      <c r="N546" s="133" t="s">
        <v>13</v>
      </c>
      <c r="O546" s="133" t="s">
        <v>13</v>
      </c>
      <c r="P546" s="133" t="s">
        <v>13</v>
      </c>
      <c r="Q546" s="133" t="s">
        <v>13</v>
      </c>
      <c r="R546" s="133" t="s">
        <v>13</v>
      </c>
      <c r="S546" s="133" t="s">
        <v>13</v>
      </c>
      <c r="T546" s="133" t="s">
        <v>13</v>
      </c>
      <c r="U546" s="133" t="s">
        <v>13</v>
      </c>
      <c r="V546" s="133" t="s">
        <v>13</v>
      </c>
      <c r="W546" s="133" t="s">
        <v>13</v>
      </c>
      <c r="X546" s="133" t="s">
        <v>13</v>
      </c>
      <c r="Y546" s="133" t="s">
        <v>13</v>
      </c>
      <c r="Z546" s="133" t="s">
        <v>13</v>
      </c>
      <c r="AA546" s="133" t="s">
        <v>13</v>
      </c>
      <c r="AB546" s="133" t="s">
        <v>13</v>
      </c>
      <c r="AC546" s="133" t="s">
        <v>13</v>
      </c>
      <c r="AD546" s="133" t="s">
        <v>13</v>
      </c>
      <c r="AE546" s="133" t="s">
        <v>13</v>
      </c>
      <c r="AF546" s="133" t="s">
        <v>13</v>
      </c>
      <c r="AG546" s="133" t="s">
        <v>13</v>
      </c>
      <c r="AH546" s="133" t="s">
        <v>13</v>
      </c>
      <c r="AI546" s="133" t="s">
        <v>13</v>
      </c>
      <c r="AJ546" s="133" t="s">
        <v>13</v>
      </c>
      <c r="AK546" s="133" t="s">
        <v>13</v>
      </c>
      <c r="AL546" s="133" t="s">
        <v>13</v>
      </c>
      <c r="AM546" s="133" t="s">
        <v>13</v>
      </c>
      <c r="AN546" s="133" t="s">
        <v>13</v>
      </c>
      <c r="AO546" s="133" t="s">
        <v>13</v>
      </c>
      <c r="AP546" s="133" t="s">
        <v>13</v>
      </c>
      <c r="AQ546" s="133" t="s">
        <v>13</v>
      </c>
      <c r="AR546" s="133" t="s">
        <v>13</v>
      </c>
      <c r="AS546" s="133" t="s">
        <v>13</v>
      </c>
      <c r="AT546" s="326" t="s">
        <v>13</v>
      </c>
      <c r="AU546" s="133" t="s">
        <v>13</v>
      </c>
      <c r="AV546" s="133" t="s">
        <v>13</v>
      </c>
      <c r="AW546" s="133" t="s">
        <v>13</v>
      </c>
      <c r="AX546" s="133" t="s">
        <v>13</v>
      </c>
      <c r="AY546" s="133" t="s">
        <v>13</v>
      </c>
      <c r="AZ546" s="327" t="s">
        <v>13</v>
      </c>
      <c r="BA546" s="327" t="s">
        <v>13</v>
      </c>
      <c r="BB546" s="133" t="s">
        <v>13</v>
      </c>
      <c r="BC546" s="326" t="s">
        <v>13</v>
      </c>
      <c r="BD546" s="326" t="s">
        <v>13</v>
      </c>
      <c r="BE546" s="327" t="s">
        <v>13</v>
      </c>
      <c r="BF546" s="133" t="s">
        <v>13</v>
      </c>
      <c r="BG546" s="133" t="s">
        <v>13</v>
      </c>
      <c r="BH546" s="133" t="s">
        <v>13</v>
      </c>
      <c r="BI546" s="133" t="s">
        <v>13</v>
      </c>
      <c r="BJ546" s="328"/>
      <c r="BK546" s="328"/>
      <c r="BL546" s="133"/>
      <c r="BM546" s="133"/>
      <c r="BN546" s="133"/>
      <c r="BO546" s="133"/>
      <c r="BP546" s="133"/>
      <c r="BQ546" s="328"/>
      <c r="BR546" s="133"/>
      <c r="BS546" s="133"/>
      <c r="BT546" s="133"/>
      <c r="BU546" s="133"/>
      <c r="BV546" s="133"/>
      <c r="BW546" s="133"/>
      <c r="BX546" s="133"/>
    </row>
    <row r="547" spans="1:76" x14ac:dyDescent="0.25">
      <c r="A547" s="302">
        <v>303</v>
      </c>
      <c r="C547" s="324" t="s">
        <v>13</v>
      </c>
      <c r="D547" s="324" t="s">
        <v>13</v>
      </c>
      <c r="E547" s="325" t="s">
        <v>13</v>
      </c>
      <c r="F547" s="133" t="s">
        <v>13</v>
      </c>
      <c r="G547" s="133" t="s">
        <v>13</v>
      </c>
      <c r="H547" s="133" t="s">
        <v>13</v>
      </c>
      <c r="I547" s="133" t="s">
        <v>13</v>
      </c>
      <c r="J547" s="133" t="s">
        <v>13</v>
      </c>
      <c r="K547" s="133" t="s">
        <v>13</v>
      </c>
      <c r="L547" s="133" t="s">
        <v>13</v>
      </c>
      <c r="M547" s="133" t="s">
        <v>13</v>
      </c>
      <c r="N547" s="133" t="s">
        <v>13</v>
      </c>
      <c r="O547" s="133" t="s">
        <v>13</v>
      </c>
      <c r="P547" s="133" t="s">
        <v>13</v>
      </c>
      <c r="Q547" s="133" t="s">
        <v>13</v>
      </c>
      <c r="R547" s="133" t="s">
        <v>13</v>
      </c>
      <c r="S547" s="133" t="s">
        <v>13</v>
      </c>
      <c r="T547" s="133" t="s">
        <v>13</v>
      </c>
      <c r="U547" s="133" t="s">
        <v>13</v>
      </c>
      <c r="V547" s="133" t="s">
        <v>13</v>
      </c>
      <c r="W547" s="133" t="s">
        <v>13</v>
      </c>
      <c r="X547" s="133" t="s">
        <v>13</v>
      </c>
      <c r="Y547" s="133" t="s">
        <v>13</v>
      </c>
      <c r="Z547" s="133" t="s">
        <v>13</v>
      </c>
      <c r="AA547" s="133" t="s">
        <v>13</v>
      </c>
      <c r="AB547" s="133" t="s">
        <v>13</v>
      </c>
      <c r="AC547" s="133" t="s">
        <v>13</v>
      </c>
      <c r="AD547" s="133" t="s">
        <v>13</v>
      </c>
      <c r="AE547" s="133" t="s">
        <v>13</v>
      </c>
      <c r="AF547" s="133" t="s">
        <v>13</v>
      </c>
      <c r="AG547" s="133" t="s">
        <v>13</v>
      </c>
      <c r="AH547" s="133" t="s">
        <v>13</v>
      </c>
      <c r="AI547" s="133" t="s">
        <v>13</v>
      </c>
      <c r="AJ547" s="133" t="s">
        <v>13</v>
      </c>
      <c r="AK547" s="133" t="s">
        <v>13</v>
      </c>
      <c r="AL547" s="133" t="s">
        <v>13</v>
      </c>
      <c r="AM547" s="133" t="s">
        <v>13</v>
      </c>
      <c r="AN547" s="133" t="s">
        <v>13</v>
      </c>
      <c r="AO547" s="133" t="s">
        <v>13</v>
      </c>
      <c r="AP547" s="133" t="s">
        <v>13</v>
      </c>
      <c r="AQ547" s="133" t="s">
        <v>13</v>
      </c>
      <c r="AR547" s="133" t="s">
        <v>13</v>
      </c>
      <c r="AS547" s="133" t="s">
        <v>13</v>
      </c>
      <c r="AT547" s="326" t="s">
        <v>13</v>
      </c>
      <c r="AU547" s="133" t="s">
        <v>13</v>
      </c>
      <c r="AV547" s="133" t="s">
        <v>13</v>
      </c>
      <c r="AW547" s="133" t="s">
        <v>13</v>
      </c>
      <c r="AX547" s="133" t="s">
        <v>13</v>
      </c>
      <c r="AY547" s="133" t="s">
        <v>13</v>
      </c>
      <c r="AZ547" s="327" t="s">
        <v>13</v>
      </c>
      <c r="BA547" s="327" t="s">
        <v>13</v>
      </c>
      <c r="BB547" s="133" t="s">
        <v>13</v>
      </c>
      <c r="BC547" s="326" t="s">
        <v>13</v>
      </c>
      <c r="BD547" s="326" t="s">
        <v>13</v>
      </c>
      <c r="BE547" s="327" t="s">
        <v>13</v>
      </c>
      <c r="BF547" s="133" t="s">
        <v>13</v>
      </c>
      <c r="BG547" s="133" t="s">
        <v>13</v>
      </c>
      <c r="BH547" s="133" t="s">
        <v>13</v>
      </c>
      <c r="BI547" s="133" t="s">
        <v>13</v>
      </c>
      <c r="BJ547" s="328"/>
      <c r="BK547" s="328"/>
      <c r="BL547" s="133"/>
      <c r="BM547" s="133"/>
      <c r="BN547" s="133"/>
      <c r="BO547" s="133"/>
      <c r="BP547" s="133"/>
      <c r="BQ547" s="328"/>
      <c r="BR547" s="133"/>
      <c r="BS547" s="133"/>
      <c r="BT547" s="133"/>
      <c r="BU547" s="133"/>
      <c r="BV547" s="133"/>
      <c r="BW547" s="133"/>
      <c r="BX547" s="133"/>
    </row>
    <row r="548" spans="1:76" x14ac:dyDescent="0.25">
      <c r="A548" s="302">
        <v>303</v>
      </c>
      <c r="C548" s="324" t="s">
        <v>13</v>
      </c>
      <c r="D548" s="324" t="s">
        <v>13</v>
      </c>
      <c r="E548" s="325" t="s">
        <v>13</v>
      </c>
      <c r="F548" s="133" t="s">
        <v>13</v>
      </c>
      <c r="G548" s="133" t="s">
        <v>13</v>
      </c>
      <c r="H548" s="133" t="s">
        <v>13</v>
      </c>
      <c r="I548" s="133" t="s">
        <v>13</v>
      </c>
      <c r="J548" s="133" t="s">
        <v>13</v>
      </c>
      <c r="K548" s="133" t="s">
        <v>13</v>
      </c>
      <c r="L548" s="133" t="s">
        <v>13</v>
      </c>
      <c r="M548" s="133" t="s">
        <v>13</v>
      </c>
      <c r="N548" s="133" t="s">
        <v>13</v>
      </c>
      <c r="O548" s="133" t="s">
        <v>13</v>
      </c>
      <c r="P548" s="133" t="s">
        <v>13</v>
      </c>
      <c r="Q548" s="133" t="s">
        <v>13</v>
      </c>
      <c r="R548" s="133" t="s">
        <v>13</v>
      </c>
      <c r="S548" s="133" t="s">
        <v>13</v>
      </c>
      <c r="T548" s="133" t="s">
        <v>13</v>
      </c>
      <c r="U548" s="133" t="s">
        <v>13</v>
      </c>
      <c r="V548" s="133" t="s">
        <v>13</v>
      </c>
      <c r="W548" s="133" t="s">
        <v>13</v>
      </c>
      <c r="X548" s="133" t="s">
        <v>13</v>
      </c>
      <c r="Y548" s="133" t="s">
        <v>13</v>
      </c>
      <c r="Z548" s="133" t="s">
        <v>13</v>
      </c>
      <c r="AA548" s="133" t="s">
        <v>13</v>
      </c>
      <c r="AB548" s="133" t="s">
        <v>13</v>
      </c>
      <c r="AC548" s="133" t="s">
        <v>13</v>
      </c>
      <c r="AD548" s="133" t="s">
        <v>13</v>
      </c>
      <c r="AE548" s="133" t="s">
        <v>13</v>
      </c>
      <c r="AF548" s="133" t="s">
        <v>13</v>
      </c>
      <c r="AG548" s="133" t="s">
        <v>13</v>
      </c>
      <c r="AH548" s="133" t="s">
        <v>13</v>
      </c>
      <c r="AI548" s="133" t="s">
        <v>13</v>
      </c>
      <c r="AJ548" s="133" t="s">
        <v>13</v>
      </c>
      <c r="AK548" s="133" t="s">
        <v>13</v>
      </c>
      <c r="AL548" s="133" t="s">
        <v>13</v>
      </c>
      <c r="AM548" s="133" t="s">
        <v>13</v>
      </c>
      <c r="AN548" s="133" t="s">
        <v>13</v>
      </c>
      <c r="AO548" s="133" t="s">
        <v>13</v>
      </c>
      <c r="AP548" s="133" t="s">
        <v>13</v>
      </c>
      <c r="AQ548" s="133" t="s">
        <v>13</v>
      </c>
      <c r="AR548" s="133" t="s">
        <v>13</v>
      </c>
      <c r="AS548" s="133" t="s">
        <v>13</v>
      </c>
      <c r="AT548" s="326" t="s">
        <v>13</v>
      </c>
      <c r="AU548" s="133" t="s">
        <v>13</v>
      </c>
      <c r="AV548" s="133" t="s">
        <v>13</v>
      </c>
      <c r="AW548" s="133" t="s">
        <v>13</v>
      </c>
      <c r="AX548" s="133" t="s">
        <v>13</v>
      </c>
      <c r="AY548" s="133" t="s">
        <v>13</v>
      </c>
      <c r="AZ548" s="327" t="s">
        <v>13</v>
      </c>
      <c r="BA548" s="327" t="s">
        <v>13</v>
      </c>
      <c r="BB548" s="133" t="s">
        <v>13</v>
      </c>
      <c r="BC548" s="326" t="s">
        <v>13</v>
      </c>
      <c r="BD548" s="326" t="s">
        <v>13</v>
      </c>
      <c r="BE548" s="327" t="s">
        <v>13</v>
      </c>
      <c r="BF548" s="133" t="s">
        <v>13</v>
      </c>
      <c r="BG548" s="133" t="s">
        <v>13</v>
      </c>
      <c r="BH548" s="133" t="s">
        <v>13</v>
      </c>
      <c r="BI548" s="133" t="s">
        <v>13</v>
      </c>
      <c r="BJ548" s="328"/>
      <c r="BK548" s="328"/>
      <c r="BL548" s="133"/>
      <c r="BM548" s="133"/>
      <c r="BN548" s="133"/>
      <c r="BO548" s="133"/>
      <c r="BP548" s="133"/>
      <c r="BQ548" s="328"/>
      <c r="BR548" s="133"/>
      <c r="BS548" s="133"/>
      <c r="BT548" s="133"/>
      <c r="BU548" s="133"/>
      <c r="BV548" s="133"/>
      <c r="BW548" s="133"/>
      <c r="BX548" s="133"/>
    </row>
    <row r="549" spans="1:76" x14ac:dyDescent="0.25">
      <c r="A549" s="302">
        <v>303</v>
      </c>
      <c r="C549" s="324" t="s">
        <v>13</v>
      </c>
      <c r="D549" s="324" t="s">
        <v>13</v>
      </c>
      <c r="E549" s="325" t="s">
        <v>13</v>
      </c>
      <c r="F549" s="133" t="s">
        <v>13</v>
      </c>
      <c r="G549" s="133" t="s">
        <v>13</v>
      </c>
      <c r="H549" s="133" t="s">
        <v>13</v>
      </c>
      <c r="I549" s="133" t="s">
        <v>13</v>
      </c>
      <c r="J549" s="133" t="s">
        <v>13</v>
      </c>
      <c r="K549" s="133" t="s">
        <v>13</v>
      </c>
      <c r="L549" s="133" t="s">
        <v>13</v>
      </c>
      <c r="M549" s="133" t="s">
        <v>13</v>
      </c>
      <c r="N549" s="133" t="s">
        <v>13</v>
      </c>
      <c r="O549" s="133" t="s">
        <v>13</v>
      </c>
      <c r="P549" s="133" t="s">
        <v>13</v>
      </c>
      <c r="Q549" s="133" t="s">
        <v>13</v>
      </c>
      <c r="R549" s="133" t="s">
        <v>13</v>
      </c>
      <c r="S549" s="133" t="s">
        <v>13</v>
      </c>
      <c r="T549" s="133" t="s">
        <v>13</v>
      </c>
      <c r="U549" s="133" t="s">
        <v>13</v>
      </c>
      <c r="V549" s="133" t="s">
        <v>13</v>
      </c>
      <c r="W549" s="133" t="s">
        <v>13</v>
      </c>
      <c r="X549" s="133" t="s">
        <v>13</v>
      </c>
      <c r="Y549" s="133" t="s">
        <v>13</v>
      </c>
      <c r="Z549" s="133" t="s">
        <v>13</v>
      </c>
      <c r="AA549" s="133" t="s">
        <v>13</v>
      </c>
      <c r="AB549" s="133" t="s">
        <v>13</v>
      </c>
      <c r="AC549" s="133" t="s">
        <v>13</v>
      </c>
      <c r="AD549" s="133" t="s">
        <v>13</v>
      </c>
      <c r="AE549" s="133" t="s">
        <v>13</v>
      </c>
      <c r="AF549" s="133" t="s">
        <v>13</v>
      </c>
      <c r="AG549" s="133" t="s">
        <v>13</v>
      </c>
      <c r="AH549" s="133" t="s">
        <v>13</v>
      </c>
      <c r="AI549" s="133" t="s">
        <v>13</v>
      </c>
      <c r="AJ549" s="133" t="s">
        <v>13</v>
      </c>
      <c r="AK549" s="133" t="s">
        <v>13</v>
      </c>
      <c r="AL549" s="133" t="s">
        <v>13</v>
      </c>
      <c r="AM549" s="133" t="s">
        <v>13</v>
      </c>
      <c r="AN549" s="133" t="s">
        <v>13</v>
      </c>
      <c r="AO549" s="133" t="s">
        <v>13</v>
      </c>
      <c r="AP549" s="133" t="s">
        <v>13</v>
      </c>
      <c r="AQ549" s="133" t="s">
        <v>13</v>
      </c>
      <c r="AR549" s="133" t="s">
        <v>13</v>
      </c>
      <c r="AS549" s="133" t="s">
        <v>13</v>
      </c>
      <c r="AT549" s="326" t="s">
        <v>13</v>
      </c>
      <c r="AU549" s="133" t="s">
        <v>13</v>
      </c>
      <c r="AV549" s="133" t="s">
        <v>13</v>
      </c>
      <c r="AW549" s="133" t="s">
        <v>13</v>
      </c>
      <c r="AX549" s="133" t="s">
        <v>13</v>
      </c>
      <c r="AY549" s="133" t="s">
        <v>13</v>
      </c>
      <c r="AZ549" s="327" t="s">
        <v>13</v>
      </c>
      <c r="BA549" s="327" t="s">
        <v>13</v>
      </c>
      <c r="BB549" s="133" t="s">
        <v>13</v>
      </c>
      <c r="BC549" s="326" t="s">
        <v>13</v>
      </c>
      <c r="BD549" s="326" t="s">
        <v>13</v>
      </c>
      <c r="BE549" s="327" t="s">
        <v>13</v>
      </c>
      <c r="BF549" s="133" t="s">
        <v>13</v>
      </c>
      <c r="BG549" s="133" t="s">
        <v>13</v>
      </c>
      <c r="BH549" s="133" t="s">
        <v>13</v>
      </c>
      <c r="BI549" s="133" t="s">
        <v>13</v>
      </c>
      <c r="BJ549" s="328"/>
      <c r="BK549" s="328"/>
      <c r="BL549" s="133"/>
      <c r="BM549" s="133"/>
      <c r="BN549" s="133"/>
      <c r="BO549" s="133"/>
      <c r="BP549" s="133"/>
      <c r="BQ549" s="328"/>
      <c r="BR549" s="133"/>
      <c r="BS549" s="133"/>
      <c r="BT549" s="133"/>
      <c r="BU549" s="133"/>
      <c r="BV549" s="133"/>
      <c r="BW549" s="133"/>
      <c r="BX549" s="133"/>
    </row>
    <row r="550" spans="1:76" x14ac:dyDescent="0.25">
      <c r="A550" s="302">
        <v>303</v>
      </c>
      <c r="C550" s="324" t="s">
        <v>13</v>
      </c>
      <c r="D550" s="324" t="s">
        <v>13</v>
      </c>
      <c r="E550" s="325" t="s">
        <v>13</v>
      </c>
      <c r="F550" s="133" t="s">
        <v>13</v>
      </c>
      <c r="G550" s="133" t="s">
        <v>13</v>
      </c>
      <c r="H550" s="133" t="s">
        <v>13</v>
      </c>
      <c r="I550" s="133" t="s">
        <v>13</v>
      </c>
      <c r="J550" s="133" t="s">
        <v>13</v>
      </c>
      <c r="K550" s="133" t="s">
        <v>13</v>
      </c>
      <c r="L550" s="133" t="s">
        <v>13</v>
      </c>
      <c r="M550" s="133" t="s">
        <v>13</v>
      </c>
      <c r="N550" s="133" t="s">
        <v>13</v>
      </c>
      <c r="O550" s="133" t="s">
        <v>13</v>
      </c>
      <c r="P550" s="133" t="s">
        <v>13</v>
      </c>
      <c r="Q550" s="133" t="s">
        <v>13</v>
      </c>
      <c r="R550" s="133" t="s">
        <v>13</v>
      </c>
      <c r="S550" s="133" t="s">
        <v>13</v>
      </c>
      <c r="T550" s="133" t="s">
        <v>13</v>
      </c>
      <c r="U550" s="133" t="s">
        <v>13</v>
      </c>
      <c r="V550" s="133" t="s">
        <v>13</v>
      </c>
      <c r="W550" s="133" t="s">
        <v>13</v>
      </c>
      <c r="X550" s="133" t="s">
        <v>13</v>
      </c>
      <c r="Y550" s="133" t="s">
        <v>13</v>
      </c>
      <c r="Z550" s="133" t="s">
        <v>13</v>
      </c>
      <c r="AA550" s="133" t="s">
        <v>13</v>
      </c>
      <c r="AB550" s="133" t="s">
        <v>13</v>
      </c>
      <c r="AC550" s="133" t="s">
        <v>13</v>
      </c>
      <c r="AD550" s="133" t="s">
        <v>13</v>
      </c>
      <c r="AE550" s="133" t="s">
        <v>13</v>
      </c>
      <c r="AF550" s="133" t="s">
        <v>13</v>
      </c>
      <c r="AG550" s="133" t="s">
        <v>13</v>
      </c>
      <c r="AH550" s="133" t="s">
        <v>13</v>
      </c>
      <c r="AI550" s="133" t="s">
        <v>13</v>
      </c>
      <c r="AJ550" s="133" t="s">
        <v>13</v>
      </c>
      <c r="AK550" s="133" t="s">
        <v>13</v>
      </c>
      <c r="AL550" s="133" t="s">
        <v>13</v>
      </c>
      <c r="AM550" s="133" t="s">
        <v>13</v>
      </c>
      <c r="AN550" s="133" t="s">
        <v>13</v>
      </c>
      <c r="AO550" s="133" t="s">
        <v>13</v>
      </c>
      <c r="AP550" s="133" t="s">
        <v>13</v>
      </c>
      <c r="AQ550" s="133" t="s">
        <v>13</v>
      </c>
      <c r="AR550" s="133" t="s">
        <v>13</v>
      </c>
      <c r="AS550" s="133" t="s">
        <v>13</v>
      </c>
      <c r="AT550" s="326" t="s">
        <v>13</v>
      </c>
      <c r="AU550" s="133" t="s">
        <v>13</v>
      </c>
      <c r="AV550" s="133" t="s">
        <v>13</v>
      </c>
      <c r="AW550" s="133" t="s">
        <v>13</v>
      </c>
      <c r="AX550" s="133" t="s">
        <v>13</v>
      </c>
      <c r="AY550" s="133" t="s">
        <v>13</v>
      </c>
      <c r="AZ550" s="327" t="s">
        <v>13</v>
      </c>
      <c r="BA550" s="327" t="s">
        <v>13</v>
      </c>
      <c r="BB550" s="133" t="s">
        <v>13</v>
      </c>
      <c r="BC550" s="326" t="s">
        <v>13</v>
      </c>
      <c r="BD550" s="326" t="s">
        <v>13</v>
      </c>
      <c r="BE550" s="327" t="s">
        <v>13</v>
      </c>
      <c r="BF550" s="133" t="s">
        <v>13</v>
      </c>
      <c r="BG550" s="133" t="s">
        <v>13</v>
      </c>
      <c r="BH550" s="133" t="s">
        <v>13</v>
      </c>
      <c r="BI550" s="133" t="s">
        <v>13</v>
      </c>
      <c r="BJ550" s="328"/>
      <c r="BK550" s="328"/>
      <c r="BL550" s="133"/>
      <c r="BM550" s="133"/>
      <c r="BN550" s="133"/>
      <c r="BO550" s="133"/>
      <c r="BP550" s="133"/>
      <c r="BQ550" s="328"/>
      <c r="BR550" s="133"/>
      <c r="BS550" s="133"/>
      <c r="BT550" s="133"/>
      <c r="BU550" s="133"/>
      <c r="BV550" s="133"/>
      <c r="BW550" s="133"/>
      <c r="BX550" s="133"/>
    </row>
    <row r="551" spans="1:76" x14ac:dyDescent="0.25">
      <c r="A551" s="302">
        <v>303</v>
      </c>
      <c r="C551" s="324" t="s">
        <v>13</v>
      </c>
      <c r="D551" s="324" t="s">
        <v>13</v>
      </c>
      <c r="E551" s="325" t="s">
        <v>13</v>
      </c>
      <c r="F551" s="133" t="s">
        <v>13</v>
      </c>
      <c r="G551" s="133" t="s">
        <v>13</v>
      </c>
      <c r="H551" s="133" t="s">
        <v>13</v>
      </c>
      <c r="I551" s="133" t="s">
        <v>13</v>
      </c>
      <c r="J551" s="133" t="s">
        <v>13</v>
      </c>
      <c r="K551" s="133" t="s">
        <v>13</v>
      </c>
      <c r="L551" s="133" t="s">
        <v>13</v>
      </c>
      <c r="M551" s="133" t="s">
        <v>13</v>
      </c>
      <c r="N551" s="133" t="s">
        <v>13</v>
      </c>
      <c r="O551" s="133" t="s">
        <v>13</v>
      </c>
      <c r="P551" s="133" t="s">
        <v>13</v>
      </c>
      <c r="Q551" s="133" t="s">
        <v>13</v>
      </c>
      <c r="R551" s="133" t="s">
        <v>13</v>
      </c>
      <c r="S551" s="133" t="s">
        <v>13</v>
      </c>
      <c r="T551" s="133" t="s">
        <v>13</v>
      </c>
      <c r="U551" s="133" t="s">
        <v>13</v>
      </c>
      <c r="V551" s="133" t="s">
        <v>13</v>
      </c>
      <c r="W551" s="133" t="s">
        <v>13</v>
      </c>
      <c r="X551" s="133" t="s">
        <v>13</v>
      </c>
      <c r="Y551" s="133" t="s">
        <v>13</v>
      </c>
      <c r="Z551" s="133" t="s">
        <v>13</v>
      </c>
      <c r="AA551" s="133" t="s">
        <v>13</v>
      </c>
      <c r="AB551" s="133" t="s">
        <v>13</v>
      </c>
      <c r="AC551" s="133" t="s">
        <v>13</v>
      </c>
      <c r="AD551" s="133" t="s">
        <v>13</v>
      </c>
      <c r="AE551" s="133" t="s">
        <v>13</v>
      </c>
      <c r="AF551" s="133" t="s">
        <v>13</v>
      </c>
      <c r="AG551" s="133" t="s">
        <v>13</v>
      </c>
      <c r="AH551" s="133" t="s">
        <v>13</v>
      </c>
      <c r="AI551" s="133" t="s">
        <v>13</v>
      </c>
      <c r="AJ551" s="133" t="s">
        <v>13</v>
      </c>
      <c r="AK551" s="133" t="s">
        <v>13</v>
      </c>
      <c r="AL551" s="133" t="s">
        <v>13</v>
      </c>
      <c r="AM551" s="133" t="s">
        <v>13</v>
      </c>
      <c r="AN551" s="133" t="s">
        <v>13</v>
      </c>
      <c r="AO551" s="133" t="s">
        <v>13</v>
      </c>
      <c r="AP551" s="133" t="s">
        <v>13</v>
      </c>
      <c r="AQ551" s="133" t="s">
        <v>13</v>
      </c>
      <c r="AR551" s="133" t="s">
        <v>13</v>
      </c>
      <c r="AS551" s="133" t="s">
        <v>13</v>
      </c>
      <c r="AT551" s="326" t="s">
        <v>13</v>
      </c>
      <c r="AU551" s="133" t="s">
        <v>13</v>
      </c>
      <c r="AV551" s="133" t="s">
        <v>13</v>
      </c>
      <c r="AW551" s="133" t="s">
        <v>13</v>
      </c>
      <c r="AX551" s="133" t="s">
        <v>13</v>
      </c>
      <c r="AY551" s="133" t="s">
        <v>13</v>
      </c>
      <c r="AZ551" s="327" t="s">
        <v>13</v>
      </c>
      <c r="BA551" s="327" t="s">
        <v>13</v>
      </c>
      <c r="BB551" s="133" t="s">
        <v>13</v>
      </c>
      <c r="BC551" s="326" t="s">
        <v>13</v>
      </c>
      <c r="BD551" s="326" t="s">
        <v>13</v>
      </c>
      <c r="BE551" s="327" t="s">
        <v>13</v>
      </c>
      <c r="BF551" s="133" t="s">
        <v>13</v>
      </c>
      <c r="BG551" s="133" t="s">
        <v>13</v>
      </c>
      <c r="BH551" s="133" t="s">
        <v>13</v>
      </c>
      <c r="BI551" s="133" t="s">
        <v>13</v>
      </c>
      <c r="BJ551" s="328"/>
      <c r="BK551" s="328"/>
      <c r="BL551" s="133"/>
      <c r="BM551" s="133"/>
      <c r="BN551" s="133"/>
      <c r="BO551" s="133"/>
      <c r="BP551" s="133"/>
      <c r="BQ551" s="328"/>
      <c r="BR551" s="133"/>
      <c r="BS551" s="133"/>
      <c r="BT551" s="133"/>
      <c r="BU551" s="133"/>
      <c r="BV551" s="133"/>
      <c r="BW551" s="133"/>
      <c r="BX551" s="133"/>
    </row>
    <row r="552" spans="1:76" x14ac:dyDescent="0.25">
      <c r="A552" s="302">
        <v>303</v>
      </c>
      <c r="C552" s="324" t="s">
        <v>13</v>
      </c>
      <c r="D552" s="324" t="s">
        <v>13</v>
      </c>
      <c r="E552" s="325" t="s">
        <v>13</v>
      </c>
      <c r="F552" s="133" t="s">
        <v>13</v>
      </c>
      <c r="G552" s="133" t="s">
        <v>13</v>
      </c>
      <c r="H552" s="133" t="s">
        <v>13</v>
      </c>
      <c r="I552" s="133" t="s">
        <v>13</v>
      </c>
      <c r="J552" s="133" t="s">
        <v>13</v>
      </c>
      <c r="K552" s="133" t="s">
        <v>13</v>
      </c>
      <c r="L552" s="133" t="s">
        <v>13</v>
      </c>
      <c r="M552" s="133" t="s">
        <v>13</v>
      </c>
      <c r="N552" s="133" t="s">
        <v>13</v>
      </c>
      <c r="O552" s="133" t="s">
        <v>13</v>
      </c>
      <c r="P552" s="133" t="s">
        <v>13</v>
      </c>
      <c r="Q552" s="133" t="s">
        <v>13</v>
      </c>
      <c r="R552" s="133" t="s">
        <v>13</v>
      </c>
      <c r="S552" s="133" t="s">
        <v>13</v>
      </c>
      <c r="T552" s="133" t="s">
        <v>13</v>
      </c>
      <c r="U552" s="133" t="s">
        <v>13</v>
      </c>
      <c r="V552" s="133" t="s">
        <v>13</v>
      </c>
      <c r="W552" s="133" t="s">
        <v>13</v>
      </c>
      <c r="X552" s="133" t="s">
        <v>13</v>
      </c>
      <c r="Y552" s="133" t="s">
        <v>13</v>
      </c>
      <c r="Z552" s="133" t="s">
        <v>13</v>
      </c>
      <c r="AA552" s="133" t="s">
        <v>13</v>
      </c>
      <c r="AB552" s="133" t="s">
        <v>13</v>
      </c>
      <c r="AC552" s="133" t="s">
        <v>13</v>
      </c>
      <c r="AD552" s="133" t="s">
        <v>13</v>
      </c>
      <c r="AE552" s="133" t="s">
        <v>13</v>
      </c>
      <c r="AF552" s="133" t="s">
        <v>13</v>
      </c>
      <c r="AG552" s="133" t="s">
        <v>13</v>
      </c>
      <c r="AH552" s="133" t="s">
        <v>13</v>
      </c>
      <c r="AI552" s="133" t="s">
        <v>13</v>
      </c>
      <c r="AJ552" s="133" t="s">
        <v>13</v>
      </c>
      <c r="AK552" s="133" t="s">
        <v>13</v>
      </c>
      <c r="AL552" s="133" t="s">
        <v>13</v>
      </c>
      <c r="AM552" s="133" t="s">
        <v>13</v>
      </c>
      <c r="AN552" s="133" t="s">
        <v>13</v>
      </c>
      <c r="AO552" s="133" t="s">
        <v>13</v>
      </c>
      <c r="AP552" s="133" t="s">
        <v>13</v>
      </c>
      <c r="AQ552" s="133" t="s">
        <v>13</v>
      </c>
      <c r="AR552" s="133" t="s">
        <v>13</v>
      </c>
      <c r="AS552" s="133" t="s">
        <v>13</v>
      </c>
      <c r="AT552" s="326" t="s">
        <v>13</v>
      </c>
      <c r="AU552" s="133" t="s">
        <v>13</v>
      </c>
      <c r="AV552" s="133" t="s">
        <v>13</v>
      </c>
      <c r="AW552" s="133" t="s">
        <v>13</v>
      </c>
      <c r="AX552" s="133" t="s">
        <v>13</v>
      </c>
      <c r="AY552" s="133" t="s">
        <v>13</v>
      </c>
      <c r="AZ552" s="327" t="s">
        <v>13</v>
      </c>
      <c r="BA552" s="327" t="s">
        <v>13</v>
      </c>
      <c r="BB552" s="133" t="s">
        <v>13</v>
      </c>
      <c r="BC552" s="326" t="s">
        <v>13</v>
      </c>
      <c r="BD552" s="326" t="s">
        <v>13</v>
      </c>
      <c r="BE552" s="327" t="s">
        <v>13</v>
      </c>
      <c r="BF552" s="133" t="s">
        <v>13</v>
      </c>
      <c r="BG552" s="133" t="s">
        <v>13</v>
      </c>
      <c r="BH552" s="133" t="s">
        <v>13</v>
      </c>
      <c r="BI552" s="133" t="s">
        <v>13</v>
      </c>
      <c r="BJ552" s="328"/>
      <c r="BK552" s="328"/>
      <c r="BL552" s="133"/>
      <c r="BM552" s="133"/>
      <c r="BN552" s="133"/>
      <c r="BO552" s="133"/>
      <c r="BP552" s="133"/>
      <c r="BQ552" s="328"/>
      <c r="BR552" s="133"/>
      <c r="BS552" s="133"/>
      <c r="BT552" s="133"/>
      <c r="BU552" s="133"/>
      <c r="BV552" s="133"/>
      <c r="BW552" s="133"/>
      <c r="BX552" s="133"/>
    </row>
    <row r="553" spans="1:76" x14ac:dyDescent="0.25">
      <c r="A553" s="302">
        <v>303</v>
      </c>
      <c r="C553" s="324" t="s">
        <v>13</v>
      </c>
      <c r="D553" s="324" t="s">
        <v>13</v>
      </c>
      <c r="E553" s="325" t="s">
        <v>13</v>
      </c>
      <c r="F553" s="133" t="s">
        <v>13</v>
      </c>
      <c r="G553" s="133" t="s">
        <v>13</v>
      </c>
      <c r="H553" s="133" t="s">
        <v>13</v>
      </c>
      <c r="I553" s="133" t="s">
        <v>13</v>
      </c>
      <c r="J553" s="133" t="s">
        <v>13</v>
      </c>
      <c r="K553" s="133" t="s">
        <v>13</v>
      </c>
      <c r="L553" s="133" t="s">
        <v>13</v>
      </c>
      <c r="M553" s="133" t="s">
        <v>13</v>
      </c>
      <c r="N553" s="133" t="s">
        <v>13</v>
      </c>
      <c r="O553" s="133" t="s">
        <v>13</v>
      </c>
      <c r="P553" s="133" t="s">
        <v>13</v>
      </c>
      <c r="Q553" s="133" t="s">
        <v>13</v>
      </c>
      <c r="R553" s="133" t="s">
        <v>13</v>
      </c>
      <c r="S553" s="133" t="s">
        <v>13</v>
      </c>
      <c r="T553" s="133" t="s">
        <v>13</v>
      </c>
      <c r="U553" s="133" t="s">
        <v>13</v>
      </c>
      <c r="V553" s="133" t="s">
        <v>13</v>
      </c>
      <c r="W553" s="133" t="s">
        <v>13</v>
      </c>
      <c r="X553" s="133" t="s">
        <v>13</v>
      </c>
      <c r="Y553" s="133" t="s">
        <v>13</v>
      </c>
      <c r="Z553" s="133" t="s">
        <v>13</v>
      </c>
      <c r="AA553" s="133" t="s">
        <v>13</v>
      </c>
      <c r="AB553" s="133" t="s">
        <v>13</v>
      </c>
      <c r="AC553" s="133" t="s">
        <v>13</v>
      </c>
      <c r="AD553" s="133" t="s">
        <v>13</v>
      </c>
      <c r="AE553" s="133" t="s">
        <v>13</v>
      </c>
      <c r="AF553" s="133" t="s">
        <v>13</v>
      </c>
      <c r="AG553" s="133" t="s">
        <v>13</v>
      </c>
      <c r="AH553" s="133" t="s">
        <v>13</v>
      </c>
      <c r="AI553" s="133" t="s">
        <v>13</v>
      </c>
      <c r="AJ553" s="133" t="s">
        <v>13</v>
      </c>
      <c r="AK553" s="133" t="s">
        <v>13</v>
      </c>
      <c r="AL553" s="133" t="s">
        <v>13</v>
      </c>
      <c r="AM553" s="133" t="s">
        <v>13</v>
      </c>
      <c r="AN553" s="133" t="s">
        <v>13</v>
      </c>
      <c r="AO553" s="133" t="s">
        <v>13</v>
      </c>
      <c r="AP553" s="133" t="s">
        <v>13</v>
      </c>
      <c r="AQ553" s="133" t="s">
        <v>13</v>
      </c>
      <c r="AR553" s="133" t="s">
        <v>13</v>
      </c>
      <c r="AS553" s="133" t="s">
        <v>13</v>
      </c>
      <c r="AT553" s="326" t="s">
        <v>13</v>
      </c>
      <c r="AU553" s="133" t="s">
        <v>13</v>
      </c>
      <c r="AV553" s="133" t="s">
        <v>13</v>
      </c>
      <c r="AW553" s="133" t="s">
        <v>13</v>
      </c>
      <c r="AX553" s="133" t="s">
        <v>13</v>
      </c>
      <c r="AY553" s="133" t="s">
        <v>13</v>
      </c>
      <c r="AZ553" s="327" t="s">
        <v>13</v>
      </c>
      <c r="BA553" s="327" t="s">
        <v>13</v>
      </c>
      <c r="BB553" s="133" t="s">
        <v>13</v>
      </c>
      <c r="BC553" s="326" t="s">
        <v>13</v>
      </c>
      <c r="BD553" s="326" t="s">
        <v>13</v>
      </c>
      <c r="BE553" s="327" t="s">
        <v>13</v>
      </c>
      <c r="BF553" s="133" t="s">
        <v>13</v>
      </c>
      <c r="BG553" s="133" t="s">
        <v>13</v>
      </c>
      <c r="BH553" s="133" t="s">
        <v>13</v>
      </c>
      <c r="BI553" s="133" t="s">
        <v>13</v>
      </c>
      <c r="BJ553" s="328"/>
      <c r="BK553" s="328"/>
      <c r="BL553" s="133"/>
      <c r="BM553" s="133"/>
      <c r="BN553" s="133"/>
      <c r="BO553" s="133"/>
      <c r="BP553" s="133"/>
      <c r="BQ553" s="328"/>
      <c r="BR553" s="133"/>
      <c r="BS553" s="133"/>
      <c r="BT553" s="133"/>
      <c r="BU553" s="133"/>
      <c r="BV553" s="133"/>
      <c r="BW553" s="133"/>
      <c r="BX553" s="133"/>
    </row>
    <row r="554" spans="1:76" x14ac:dyDescent="0.25">
      <c r="A554" s="302">
        <v>303</v>
      </c>
      <c r="C554" s="324" t="s">
        <v>13</v>
      </c>
      <c r="D554" s="324" t="s">
        <v>13</v>
      </c>
      <c r="E554" s="325" t="s">
        <v>13</v>
      </c>
      <c r="F554" s="133" t="s">
        <v>13</v>
      </c>
      <c r="G554" s="133" t="s">
        <v>13</v>
      </c>
      <c r="H554" s="133" t="s">
        <v>13</v>
      </c>
      <c r="I554" s="133" t="s">
        <v>13</v>
      </c>
      <c r="J554" s="133" t="s">
        <v>13</v>
      </c>
      <c r="K554" s="133" t="s">
        <v>13</v>
      </c>
      <c r="L554" s="133" t="s">
        <v>13</v>
      </c>
      <c r="M554" s="133" t="s">
        <v>13</v>
      </c>
      <c r="N554" s="133" t="s">
        <v>13</v>
      </c>
      <c r="O554" s="133" t="s">
        <v>13</v>
      </c>
      <c r="P554" s="133" t="s">
        <v>13</v>
      </c>
      <c r="Q554" s="133" t="s">
        <v>13</v>
      </c>
      <c r="R554" s="133" t="s">
        <v>13</v>
      </c>
      <c r="S554" s="133" t="s">
        <v>13</v>
      </c>
      <c r="T554" s="133" t="s">
        <v>13</v>
      </c>
      <c r="U554" s="133" t="s">
        <v>13</v>
      </c>
      <c r="V554" s="133" t="s">
        <v>13</v>
      </c>
      <c r="W554" s="133" t="s">
        <v>13</v>
      </c>
      <c r="X554" s="133" t="s">
        <v>13</v>
      </c>
      <c r="Y554" s="133" t="s">
        <v>13</v>
      </c>
      <c r="Z554" s="133" t="s">
        <v>13</v>
      </c>
      <c r="AA554" s="133" t="s">
        <v>13</v>
      </c>
      <c r="AB554" s="133" t="s">
        <v>13</v>
      </c>
      <c r="AC554" s="133" t="s">
        <v>13</v>
      </c>
      <c r="AD554" s="133" t="s">
        <v>13</v>
      </c>
      <c r="AE554" s="133" t="s">
        <v>13</v>
      </c>
      <c r="AF554" s="133" t="s">
        <v>13</v>
      </c>
      <c r="AG554" s="133" t="s">
        <v>13</v>
      </c>
      <c r="AH554" s="133" t="s">
        <v>13</v>
      </c>
      <c r="AI554" s="133" t="s">
        <v>13</v>
      </c>
      <c r="AJ554" s="133" t="s">
        <v>13</v>
      </c>
      <c r="AK554" s="133" t="s">
        <v>13</v>
      </c>
      <c r="AL554" s="133" t="s">
        <v>13</v>
      </c>
      <c r="AM554" s="133" t="s">
        <v>13</v>
      </c>
      <c r="AN554" s="133" t="s">
        <v>13</v>
      </c>
      <c r="AO554" s="133" t="s">
        <v>13</v>
      </c>
      <c r="AP554" s="133" t="s">
        <v>13</v>
      </c>
      <c r="AQ554" s="133" t="s">
        <v>13</v>
      </c>
      <c r="AR554" s="133" t="s">
        <v>13</v>
      </c>
      <c r="AS554" s="133" t="s">
        <v>13</v>
      </c>
      <c r="AT554" s="326" t="s">
        <v>13</v>
      </c>
      <c r="AU554" s="133" t="s">
        <v>13</v>
      </c>
      <c r="AV554" s="133" t="s">
        <v>13</v>
      </c>
      <c r="AW554" s="133" t="s">
        <v>13</v>
      </c>
      <c r="AX554" s="133" t="s">
        <v>13</v>
      </c>
      <c r="AY554" s="133" t="s">
        <v>13</v>
      </c>
      <c r="AZ554" s="327" t="s">
        <v>13</v>
      </c>
      <c r="BA554" s="327" t="s">
        <v>13</v>
      </c>
      <c r="BB554" s="133" t="s">
        <v>13</v>
      </c>
      <c r="BC554" s="326" t="s">
        <v>13</v>
      </c>
      <c r="BD554" s="326" t="s">
        <v>13</v>
      </c>
      <c r="BE554" s="327" t="s">
        <v>13</v>
      </c>
      <c r="BF554" s="133" t="s">
        <v>13</v>
      </c>
      <c r="BG554" s="133" t="s">
        <v>13</v>
      </c>
      <c r="BH554" s="133" t="s">
        <v>13</v>
      </c>
      <c r="BI554" s="133" t="s">
        <v>13</v>
      </c>
      <c r="BJ554" s="328"/>
      <c r="BK554" s="328"/>
      <c r="BL554" s="133"/>
      <c r="BM554" s="133"/>
      <c r="BN554" s="133"/>
      <c r="BO554" s="133"/>
      <c r="BP554" s="133"/>
      <c r="BQ554" s="328"/>
      <c r="BR554" s="133"/>
      <c r="BS554" s="133"/>
      <c r="BT554" s="133"/>
      <c r="BU554" s="133"/>
      <c r="BV554" s="133"/>
      <c r="BW554" s="133"/>
      <c r="BX554" s="133"/>
    </row>
    <row r="555" spans="1:76" x14ac:dyDescent="0.25">
      <c r="A555" s="302">
        <v>303</v>
      </c>
      <c r="C555" s="324" t="s">
        <v>13</v>
      </c>
      <c r="D555" s="324" t="s">
        <v>13</v>
      </c>
      <c r="E555" s="325" t="s">
        <v>13</v>
      </c>
      <c r="F555" s="133" t="s">
        <v>13</v>
      </c>
      <c r="G555" s="133" t="s">
        <v>13</v>
      </c>
      <c r="H555" s="133" t="s">
        <v>13</v>
      </c>
      <c r="I555" s="133" t="s">
        <v>13</v>
      </c>
      <c r="J555" s="133" t="s">
        <v>13</v>
      </c>
      <c r="K555" s="133" t="s">
        <v>13</v>
      </c>
      <c r="L555" s="133" t="s">
        <v>13</v>
      </c>
      <c r="M555" s="133" t="s">
        <v>13</v>
      </c>
      <c r="N555" s="133" t="s">
        <v>13</v>
      </c>
      <c r="O555" s="133" t="s">
        <v>13</v>
      </c>
      <c r="P555" s="133" t="s">
        <v>13</v>
      </c>
      <c r="Q555" s="133" t="s">
        <v>13</v>
      </c>
      <c r="R555" s="133" t="s">
        <v>13</v>
      </c>
      <c r="S555" s="133" t="s">
        <v>13</v>
      </c>
      <c r="T555" s="133" t="s">
        <v>13</v>
      </c>
      <c r="U555" s="133" t="s">
        <v>13</v>
      </c>
      <c r="V555" s="133" t="s">
        <v>13</v>
      </c>
      <c r="W555" s="133" t="s">
        <v>13</v>
      </c>
      <c r="X555" s="133" t="s">
        <v>13</v>
      </c>
      <c r="Y555" s="133" t="s">
        <v>13</v>
      </c>
      <c r="Z555" s="133" t="s">
        <v>13</v>
      </c>
      <c r="AA555" s="133" t="s">
        <v>13</v>
      </c>
      <c r="AB555" s="133" t="s">
        <v>13</v>
      </c>
      <c r="AC555" s="133" t="s">
        <v>13</v>
      </c>
      <c r="AD555" s="133" t="s">
        <v>13</v>
      </c>
      <c r="AE555" s="133" t="s">
        <v>13</v>
      </c>
      <c r="AF555" s="133" t="s">
        <v>13</v>
      </c>
      <c r="AG555" s="133" t="s">
        <v>13</v>
      </c>
      <c r="AH555" s="133" t="s">
        <v>13</v>
      </c>
      <c r="AI555" s="133" t="s">
        <v>13</v>
      </c>
      <c r="AJ555" s="133" t="s">
        <v>13</v>
      </c>
      <c r="AK555" s="133" t="s">
        <v>13</v>
      </c>
      <c r="AL555" s="133" t="s">
        <v>13</v>
      </c>
      <c r="AM555" s="133" t="s">
        <v>13</v>
      </c>
      <c r="AN555" s="133" t="s">
        <v>13</v>
      </c>
      <c r="AO555" s="133" t="s">
        <v>13</v>
      </c>
      <c r="AP555" s="133" t="s">
        <v>13</v>
      </c>
      <c r="AQ555" s="133" t="s">
        <v>13</v>
      </c>
      <c r="AR555" s="133" t="s">
        <v>13</v>
      </c>
      <c r="AS555" s="133" t="s">
        <v>13</v>
      </c>
      <c r="AT555" s="326" t="s">
        <v>13</v>
      </c>
      <c r="AU555" s="133" t="s">
        <v>13</v>
      </c>
      <c r="AV555" s="133" t="s">
        <v>13</v>
      </c>
      <c r="AW555" s="133" t="s">
        <v>13</v>
      </c>
      <c r="AX555" s="133" t="s">
        <v>13</v>
      </c>
      <c r="AY555" s="133" t="s">
        <v>13</v>
      </c>
      <c r="AZ555" s="327" t="s">
        <v>13</v>
      </c>
      <c r="BA555" s="327" t="s">
        <v>13</v>
      </c>
      <c r="BB555" s="133" t="s">
        <v>13</v>
      </c>
      <c r="BC555" s="326" t="s">
        <v>13</v>
      </c>
      <c r="BD555" s="326" t="s">
        <v>13</v>
      </c>
      <c r="BE555" s="327" t="s">
        <v>13</v>
      </c>
      <c r="BF555" s="133" t="s">
        <v>13</v>
      </c>
      <c r="BG555" s="133" t="s">
        <v>13</v>
      </c>
      <c r="BH555" s="133" t="s">
        <v>13</v>
      </c>
      <c r="BI555" s="133" t="s">
        <v>13</v>
      </c>
      <c r="BJ555" s="328"/>
      <c r="BK555" s="328"/>
      <c r="BL555" s="133"/>
      <c r="BM555" s="133"/>
      <c r="BN555" s="133"/>
      <c r="BO555" s="133"/>
      <c r="BP555" s="133"/>
      <c r="BQ555" s="328"/>
      <c r="BR555" s="133"/>
      <c r="BS555" s="133"/>
      <c r="BT555" s="133"/>
      <c r="BU555" s="133"/>
      <c r="BV555" s="133"/>
      <c r="BW555" s="133"/>
      <c r="BX555" s="133"/>
    </row>
    <row r="556" spans="1:76" x14ac:dyDescent="0.25">
      <c r="A556" s="302">
        <v>303</v>
      </c>
      <c r="C556" s="324" t="s">
        <v>13</v>
      </c>
      <c r="D556" s="324" t="s">
        <v>13</v>
      </c>
      <c r="E556" s="325" t="s">
        <v>13</v>
      </c>
      <c r="F556" s="133" t="s">
        <v>13</v>
      </c>
      <c r="G556" s="133" t="s">
        <v>13</v>
      </c>
      <c r="H556" s="133" t="s">
        <v>13</v>
      </c>
      <c r="I556" s="133" t="s">
        <v>13</v>
      </c>
      <c r="J556" s="133" t="s">
        <v>13</v>
      </c>
      <c r="K556" s="133" t="s">
        <v>13</v>
      </c>
      <c r="L556" s="133" t="s">
        <v>13</v>
      </c>
      <c r="M556" s="133" t="s">
        <v>13</v>
      </c>
      <c r="N556" s="133" t="s">
        <v>13</v>
      </c>
      <c r="O556" s="133" t="s">
        <v>13</v>
      </c>
      <c r="P556" s="133" t="s">
        <v>13</v>
      </c>
      <c r="Q556" s="133" t="s">
        <v>13</v>
      </c>
      <c r="R556" s="133" t="s">
        <v>13</v>
      </c>
      <c r="S556" s="133" t="s">
        <v>13</v>
      </c>
      <c r="T556" s="133" t="s">
        <v>13</v>
      </c>
      <c r="U556" s="133" t="s">
        <v>13</v>
      </c>
      <c r="V556" s="133" t="s">
        <v>13</v>
      </c>
      <c r="W556" s="133" t="s">
        <v>13</v>
      </c>
      <c r="X556" s="133" t="s">
        <v>13</v>
      </c>
      <c r="Y556" s="133" t="s">
        <v>13</v>
      </c>
      <c r="Z556" s="133" t="s">
        <v>13</v>
      </c>
      <c r="AA556" s="133" t="s">
        <v>13</v>
      </c>
      <c r="AB556" s="133" t="s">
        <v>13</v>
      </c>
      <c r="AC556" s="133" t="s">
        <v>13</v>
      </c>
      <c r="AD556" s="133" t="s">
        <v>13</v>
      </c>
      <c r="AE556" s="133" t="s">
        <v>13</v>
      </c>
      <c r="AF556" s="133" t="s">
        <v>13</v>
      </c>
      <c r="AG556" s="133" t="s">
        <v>13</v>
      </c>
      <c r="AH556" s="133" t="s">
        <v>13</v>
      </c>
      <c r="AI556" s="133" t="s">
        <v>13</v>
      </c>
      <c r="AJ556" s="133" t="s">
        <v>13</v>
      </c>
      <c r="AK556" s="133" t="s">
        <v>13</v>
      </c>
      <c r="AL556" s="133" t="s">
        <v>13</v>
      </c>
      <c r="AM556" s="133" t="s">
        <v>13</v>
      </c>
      <c r="AN556" s="133" t="s">
        <v>13</v>
      </c>
      <c r="AO556" s="133" t="s">
        <v>13</v>
      </c>
      <c r="AP556" s="133" t="s">
        <v>13</v>
      </c>
      <c r="AQ556" s="133" t="s">
        <v>13</v>
      </c>
      <c r="AR556" s="133" t="s">
        <v>13</v>
      </c>
      <c r="AS556" s="133" t="s">
        <v>13</v>
      </c>
      <c r="AT556" s="326" t="s">
        <v>13</v>
      </c>
      <c r="AU556" s="133" t="s">
        <v>13</v>
      </c>
      <c r="AV556" s="133" t="s">
        <v>13</v>
      </c>
      <c r="AW556" s="133" t="s">
        <v>13</v>
      </c>
      <c r="AX556" s="133" t="s">
        <v>13</v>
      </c>
      <c r="AY556" s="133" t="s">
        <v>13</v>
      </c>
      <c r="AZ556" s="327" t="s">
        <v>13</v>
      </c>
      <c r="BA556" s="327" t="s">
        <v>13</v>
      </c>
      <c r="BB556" s="133" t="s">
        <v>13</v>
      </c>
      <c r="BC556" s="326" t="s">
        <v>13</v>
      </c>
      <c r="BD556" s="326" t="s">
        <v>13</v>
      </c>
      <c r="BE556" s="327" t="s">
        <v>13</v>
      </c>
      <c r="BF556" s="133" t="s">
        <v>13</v>
      </c>
      <c r="BG556" s="133" t="s">
        <v>13</v>
      </c>
      <c r="BH556" s="133" t="s">
        <v>13</v>
      </c>
      <c r="BI556" s="133" t="s">
        <v>13</v>
      </c>
      <c r="BJ556" s="328"/>
      <c r="BK556" s="328"/>
      <c r="BL556" s="133"/>
      <c r="BM556" s="133"/>
      <c r="BN556" s="133"/>
      <c r="BO556" s="133"/>
      <c r="BP556" s="133"/>
      <c r="BQ556" s="328"/>
      <c r="BR556" s="133"/>
      <c r="BS556" s="133"/>
      <c r="BT556" s="133"/>
      <c r="BU556" s="133"/>
      <c r="BV556" s="133"/>
      <c r="BW556" s="133"/>
      <c r="BX556" s="133"/>
    </row>
    <row r="557" spans="1:76" x14ac:dyDescent="0.25">
      <c r="A557" s="302">
        <v>303</v>
      </c>
      <c r="C557" s="324" t="s">
        <v>13</v>
      </c>
      <c r="D557" s="324" t="s">
        <v>13</v>
      </c>
      <c r="E557" s="325" t="s">
        <v>13</v>
      </c>
      <c r="F557" s="133" t="s">
        <v>13</v>
      </c>
      <c r="G557" s="133" t="s">
        <v>13</v>
      </c>
      <c r="H557" s="133" t="s">
        <v>13</v>
      </c>
      <c r="I557" s="133" t="s">
        <v>13</v>
      </c>
      <c r="J557" s="133" t="s">
        <v>13</v>
      </c>
      <c r="K557" s="133" t="s">
        <v>13</v>
      </c>
      <c r="L557" s="133" t="s">
        <v>13</v>
      </c>
      <c r="M557" s="133" t="s">
        <v>13</v>
      </c>
      <c r="N557" s="133" t="s">
        <v>13</v>
      </c>
      <c r="O557" s="133" t="s">
        <v>13</v>
      </c>
      <c r="P557" s="133" t="s">
        <v>13</v>
      </c>
      <c r="Q557" s="133" t="s">
        <v>13</v>
      </c>
      <c r="R557" s="133" t="s">
        <v>13</v>
      </c>
      <c r="S557" s="133" t="s">
        <v>13</v>
      </c>
      <c r="T557" s="133" t="s">
        <v>13</v>
      </c>
      <c r="U557" s="133" t="s">
        <v>13</v>
      </c>
      <c r="V557" s="133" t="s">
        <v>13</v>
      </c>
      <c r="W557" s="133" t="s">
        <v>13</v>
      </c>
      <c r="X557" s="133" t="s">
        <v>13</v>
      </c>
      <c r="Y557" s="133" t="s">
        <v>13</v>
      </c>
      <c r="Z557" s="133" t="s">
        <v>13</v>
      </c>
      <c r="AA557" s="133" t="s">
        <v>13</v>
      </c>
      <c r="AB557" s="133" t="s">
        <v>13</v>
      </c>
      <c r="AC557" s="133" t="s">
        <v>13</v>
      </c>
      <c r="AD557" s="133" t="s">
        <v>13</v>
      </c>
      <c r="AE557" s="133" t="s">
        <v>13</v>
      </c>
      <c r="AF557" s="133" t="s">
        <v>13</v>
      </c>
      <c r="AG557" s="133" t="s">
        <v>13</v>
      </c>
      <c r="AH557" s="133" t="s">
        <v>13</v>
      </c>
      <c r="AI557" s="133" t="s">
        <v>13</v>
      </c>
      <c r="AJ557" s="133" t="s">
        <v>13</v>
      </c>
      <c r="AK557" s="133" t="s">
        <v>13</v>
      </c>
      <c r="AL557" s="133" t="s">
        <v>13</v>
      </c>
      <c r="AM557" s="133" t="s">
        <v>13</v>
      </c>
      <c r="AN557" s="133" t="s">
        <v>13</v>
      </c>
      <c r="AO557" s="133" t="s">
        <v>13</v>
      </c>
      <c r="AP557" s="133" t="s">
        <v>13</v>
      </c>
      <c r="AQ557" s="133" t="s">
        <v>13</v>
      </c>
      <c r="AR557" s="133" t="s">
        <v>13</v>
      </c>
      <c r="AS557" s="133" t="s">
        <v>13</v>
      </c>
      <c r="AT557" s="326" t="s">
        <v>13</v>
      </c>
      <c r="AU557" s="133" t="s">
        <v>13</v>
      </c>
      <c r="AV557" s="133" t="s">
        <v>13</v>
      </c>
      <c r="AW557" s="133" t="s">
        <v>13</v>
      </c>
      <c r="AX557" s="133" t="s">
        <v>13</v>
      </c>
      <c r="AY557" s="133" t="s">
        <v>13</v>
      </c>
      <c r="AZ557" s="327" t="s">
        <v>13</v>
      </c>
      <c r="BA557" s="327" t="s">
        <v>13</v>
      </c>
      <c r="BB557" s="133" t="s">
        <v>13</v>
      </c>
      <c r="BC557" s="326" t="s">
        <v>13</v>
      </c>
      <c r="BD557" s="326" t="s">
        <v>13</v>
      </c>
      <c r="BE557" s="327" t="s">
        <v>13</v>
      </c>
      <c r="BF557" s="133" t="s">
        <v>13</v>
      </c>
      <c r="BG557" s="133" t="s">
        <v>13</v>
      </c>
      <c r="BH557" s="133" t="s">
        <v>13</v>
      </c>
      <c r="BI557" s="133" t="s">
        <v>13</v>
      </c>
      <c r="BJ557" s="328"/>
      <c r="BK557" s="328"/>
      <c r="BL557" s="133"/>
      <c r="BM557" s="133"/>
      <c r="BN557" s="133"/>
      <c r="BO557" s="133"/>
      <c r="BP557" s="133"/>
      <c r="BQ557" s="328"/>
      <c r="BR557" s="133"/>
      <c r="BS557" s="133"/>
      <c r="BT557" s="133"/>
      <c r="BU557" s="133"/>
      <c r="BV557" s="133"/>
      <c r="BW557" s="133"/>
      <c r="BX557" s="133"/>
    </row>
    <row r="558" spans="1:76" x14ac:dyDescent="0.25">
      <c r="A558" s="302">
        <v>303</v>
      </c>
      <c r="C558" s="324" t="s">
        <v>13</v>
      </c>
      <c r="D558" s="324" t="s">
        <v>13</v>
      </c>
      <c r="E558" s="325" t="s">
        <v>13</v>
      </c>
      <c r="F558" s="133" t="s">
        <v>13</v>
      </c>
      <c r="G558" s="133" t="s">
        <v>13</v>
      </c>
      <c r="H558" s="133" t="s">
        <v>13</v>
      </c>
      <c r="I558" s="133" t="s">
        <v>13</v>
      </c>
      <c r="J558" s="133" t="s">
        <v>13</v>
      </c>
      <c r="K558" s="133" t="s">
        <v>13</v>
      </c>
      <c r="L558" s="133" t="s">
        <v>13</v>
      </c>
      <c r="M558" s="133" t="s">
        <v>13</v>
      </c>
      <c r="N558" s="133" t="s">
        <v>13</v>
      </c>
      <c r="O558" s="133" t="s">
        <v>13</v>
      </c>
      <c r="P558" s="133" t="s">
        <v>13</v>
      </c>
      <c r="Q558" s="133" t="s">
        <v>13</v>
      </c>
      <c r="R558" s="133" t="s">
        <v>13</v>
      </c>
      <c r="S558" s="133" t="s">
        <v>13</v>
      </c>
      <c r="T558" s="133" t="s">
        <v>13</v>
      </c>
      <c r="U558" s="133" t="s">
        <v>13</v>
      </c>
      <c r="V558" s="133" t="s">
        <v>13</v>
      </c>
      <c r="W558" s="133" t="s">
        <v>13</v>
      </c>
      <c r="X558" s="133" t="s">
        <v>13</v>
      </c>
      <c r="Y558" s="133" t="s">
        <v>13</v>
      </c>
      <c r="Z558" s="133" t="s">
        <v>13</v>
      </c>
      <c r="AA558" s="133" t="s">
        <v>13</v>
      </c>
      <c r="AB558" s="133" t="s">
        <v>13</v>
      </c>
      <c r="AC558" s="133" t="s">
        <v>13</v>
      </c>
      <c r="AD558" s="133" t="s">
        <v>13</v>
      </c>
      <c r="AE558" s="133" t="s">
        <v>13</v>
      </c>
      <c r="AF558" s="133" t="s">
        <v>13</v>
      </c>
      <c r="AG558" s="133" t="s">
        <v>13</v>
      </c>
      <c r="AH558" s="133" t="s">
        <v>13</v>
      </c>
      <c r="AI558" s="133" t="s">
        <v>13</v>
      </c>
      <c r="AJ558" s="133" t="s">
        <v>13</v>
      </c>
      <c r="AK558" s="133" t="s">
        <v>13</v>
      </c>
      <c r="AL558" s="133" t="s">
        <v>13</v>
      </c>
      <c r="AM558" s="133" t="s">
        <v>13</v>
      </c>
      <c r="AN558" s="133" t="s">
        <v>13</v>
      </c>
      <c r="AO558" s="133" t="s">
        <v>13</v>
      </c>
      <c r="AP558" s="133" t="s">
        <v>13</v>
      </c>
      <c r="AQ558" s="133" t="s">
        <v>13</v>
      </c>
      <c r="AR558" s="133" t="s">
        <v>13</v>
      </c>
      <c r="AS558" s="133" t="s">
        <v>13</v>
      </c>
      <c r="AT558" s="326" t="s">
        <v>13</v>
      </c>
      <c r="AU558" s="133" t="s">
        <v>13</v>
      </c>
      <c r="AV558" s="133" t="s">
        <v>13</v>
      </c>
      <c r="AW558" s="133" t="s">
        <v>13</v>
      </c>
      <c r="AX558" s="133" t="s">
        <v>13</v>
      </c>
      <c r="AY558" s="133" t="s">
        <v>13</v>
      </c>
      <c r="AZ558" s="327" t="s">
        <v>13</v>
      </c>
      <c r="BA558" s="327" t="s">
        <v>13</v>
      </c>
      <c r="BB558" s="133" t="s">
        <v>13</v>
      </c>
      <c r="BC558" s="326" t="s">
        <v>13</v>
      </c>
      <c r="BD558" s="326" t="s">
        <v>13</v>
      </c>
      <c r="BE558" s="327" t="s">
        <v>13</v>
      </c>
      <c r="BF558" s="133" t="s">
        <v>13</v>
      </c>
      <c r="BG558" s="133" t="s">
        <v>13</v>
      </c>
      <c r="BH558" s="133" t="s">
        <v>13</v>
      </c>
      <c r="BI558" s="133" t="s">
        <v>13</v>
      </c>
      <c r="BJ558" s="328"/>
      <c r="BK558" s="328"/>
      <c r="BL558" s="133"/>
      <c r="BM558" s="133"/>
      <c r="BN558" s="133"/>
      <c r="BO558" s="133"/>
      <c r="BP558" s="133"/>
      <c r="BQ558" s="328"/>
      <c r="BR558" s="133"/>
      <c r="BS558" s="133"/>
      <c r="BT558" s="133"/>
      <c r="BU558" s="133"/>
      <c r="BV558" s="133"/>
      <c r="BW558" s="133"/>
      <c r="BX558" s="133"/>
    </row>
    <row r="559" spans="1:76" x14ac:dyDescent="0.25">
      <c r="A559" s="302">
        <v>303</v>
      </c>
      <c r="C559" s="324" t="s">
        <v>13</v>
      </c>
      <c r="D559" s="324" t="s">
        <v>13</v>
      </c>
      <c r="E559" s="325" t="s">
        <v>13</v>
      </c>
      <c r="F559" s="133" t="s">
        <v>13</v>
      </c>
      <c r="G559" s="133" t="s">
        <v>13</v>
      </c>
      <c r="H559" s="133" t="s">
        <v>13</v>
      </c>
      <c r="I559" s="133" t="s">
        <v>13</v>
      </c>
      <c r="J559" s="133" t="s">
        <v>13</v>
      </c>
      <c r="K559" s="133" t="s">
        <v>13</v>
      </c>
      <c r="L559" s="133" t="s">
        <v>13</v>
      </c>
      <c r="M559" s="133" t="s">
        <v>13</v>
      </c>
      <c r="N559" s="133" t="s">
        <v>13</v>
      </c>
      <c r="O559" s="133" t="s">
        <v>13</v>
      </c>
      <c r="P559" s="133" t="s">
        <v>13</v>
      </c>
      <c r="Q559" s="133" t="s">
        <v>13</v>
      </c>
      <c r="R559" s="133" t="s">
        <v>13</v>
      </c>
      <c r="S559" s="133" t="s">
        <v>13</v>
      </c>
      <c r="T559" s="133" t="s">
        <v>13</v>
      </c>
      <c r="U559" s="133" t="s">
        <v>13</v>
      </c>
      <c r="V559" s="133" t="s">
        <v>13</v>
      </c>
      <c r="W559" s="133" t="s">
        <v>13</v>
      </c>
      <c r="X559" s="133" t="s">
        <v>13</v>
      </c>
      <c r="Y559" s="133" t="s">
        <v>13</v>
      </c>
      <c r="Z559" s="133" t="s">
        <v>13</v>
      </c>
      <c r="AA559" s="133" t="s">
        <v>13</v>
      </c>
      <c r="AB559" s="133" t="s">
        <v>13</v>
      </c>
      <c r="AC559" s="133" t="s">
        <v>13</v>
      </c>
      <c r="AD559" s="133" t="s">
        <v>13</v>
      </c>
      <c r="AE559" s="133" t="s">
        <v>13</v>
      </c>
      <c r="AF559" s="133" t="s">
        <v>13</v>
      </c>
      <c r="AG559" s="133" t="s">
        <v>13</v>
      </c>
      <c r="AH559" s="133" t="s">
        <v>13</v>
      </c>
      <c r="AI559" s="133" t="s">
        <v>13</v>
      </c>
      <c r="AJ559" s="133" t="s">
        <v>13</v>
      </c>
      <c r="AK559" s="133" t="s">
        <v>13</v>
      </c>
      <c r="AL559" s="133" t="s">
        <v>13</v>
      </c>
      <c r="AM559" s="133" t="s">
        <v>13</v>
      </c>
      <c r="AN559" s="133" t="s">
        <v>13</v>
      </c>
      <c r="AO559" s="133" t="s">
        <v>13</v>
      </c>
      <c r="AP559" s="133" t="s">
        <v>13</v>
      </c>
      <c r="AQ559" s="133" t="s">
        <v>13</v>
      </c>
      <c r="AR559" s="133" t="s">
        <v>13</v>
      </c>
      <c r="AS559" s="133" t="s">
        <v>13</v>
      </c>
      <c r="AT559" s="326" t="s">
        <v>13</v>
      </c>
      <c r="AU559" s="133" t="s">
        <v>13</v>
      </c>
      <c r="AV559" s="133" t="s">
        <v>13</v>
      </c>
      <c r="AW559" s="133" t="s">
        <v>13</v>
      </c>
      <c r="AX559" s="133" t="s">
        <v>13</v>
      </c>
      <c r="AY559" s="133" t="s">
        <v>13</v>
      </c>
      <c r="AZ559" s="327" t="s">
        <v>13</v>
      </c>
      <c r="BA559" s="327" t="s">
        <v>13</v>
      </c>
      <c r="BB559" s="133" t="s">
        <v>13</v>
      </c>
      <c r="BC559" s="326" t="s">
        <v>13</v>
      </c>
      <c r="BD559" s="326" t="s">
        <v>13</v>
      </c>
      <c r="BE559" s="327" t="s">
        <v>13</v>
      </c>
      <c r="BF559" s="133" t="s">
        <v>13</v>
      </c>
      <c r="BG559" s="133" t="s">
        <v>13</v>
      </c>
      <c r="BH559" s="133" t="s">
        <v>13</v>
      </c>
      <c r="BI559" s="133" t="s">
        <v>13</v>
      </c>
      <c r="BJ559" s="328"/>
      <c r="BK559" s="328"/>
      <c r="BL559" s="133"/>
      <c r="BM559" s="133"/>
      <c r="BN559" s="133"/>
      <c r="BO559" s="133"/>
      <c r="BP559" s="133"/>
      <c r="BQ559" s="328"/>
      <c r="BR559" s="133"/>
      <c r="BS559" s="133"/>
      <c r="BT559" s="133"/>
      <c r="BU559" s="133"/>
      <c r="BV559" s="133"/>
      <c r="BW559" s="133"/>
      <c r="BX559" s="133"/>
    </row>
    <row r="560" spans="1:76" x14ac:dyDescent="0.25">
      <c r="A560" s="302">
        <v>303</v>
      </c>
      <c r="C560" s="324" t="s">
        <v>13</v>
      </c>
      <c r="D560" s="324" t="s">
        <v>13</v>
      </c>
      <c r="E560" s="325" t="s">
        <v>13</v>
      </c>
      <c r="F560" s="133" t="s">
        <v>13</v>
      </c>
      <c r="G560" s="133" t="s">
        <v>13</v>
      </c>
      <c r="H560" s="133" t="s">
        <v>13</v>
      </c>
      <c r="I560" s="133" t="s">
        <v>13</v>
      </c>
      <c r="J560" s="133" t="s">
        <v>13</v>
      </c>
      <c r="K560" s="133" t="s">
        <v>13</v>
      </c>
      <c r="L560" s="133" t="s">
        <v>13</v>
      </c>
      <c r="M560" s="133" t="s">
        <v>13</v>
      </c>
      <c r="N560" s="133" t="s">
        <v>13</v>
      </c>
      <c r="O560" s="133" t="s">
        <v>13</v>
      </c>
      <c r="P560" s="133" t="s">
        <v>13</v>
      </c>
      <c r="Q560" s="133" t="s">
        <v>13</v>
      </c>
      <c r="R560" s="133" t="s">
        <v>13</v>
      </c>
      <c r="S560" s="133" t="s">
        <v>13</v>
      </c>
      <c r="T560" s="133" t="s">
        <v>13</v>
      </c>
      <c r="U560" s="133" t="s">
        <v>13</v>
      </c>
      <c r="V560" s="133" t="s">
        <v>13</v>
      </c>
      <c r="W560" s="133" t="s">
        <v>13</v>
      </c>
      <c r="X560" s="133" t="s">
        <v>13</v>
      </c>
      <c r="Y560" s="133" t="s">
        <v>13</v>
      </c>
      <c r="Z560" s="133" t="s">
        <v>13</v>
      </c>
      <c r="AA560" s="133" t="s">
        <v>13</v>
      </c>
      <c r="AB560" s="133" t="s">
        <v>13</v>
      </c>
      <c r="AC560" s="133" t="s">
        <v>13</v>
      </c>
      <c r="AD560" s="133" t="s">
        <v>13</v>
      </c>
      <c r="AE560" s="133" t="s">
        <v>13</v>
      </c>
      <c r="AF560" s="133" t="s">
        <v>13</v>
      </c>
      <c r="AG560" s="133" t="s">
        <v>13</v>
      </c>
      <c r="AH560" s="133" t="s">
        <v>13</v>
      </c>
      <c r="AI560" s="133" t="s">
        <v>13</v>
      </c>
      <c r="AJ560" s="133" t="s">
        <v>13</v>
      </c>
      <c r="AK560" s="133" t="s">
        <v>13</v>
      </c>
      <c r="AL560" s="133" t="s">
        <v>13</v>
      </c>
      <c r="AM560" s="133" t="s">
        <v>13</v>
      </c>
      <c r="AN560" s="133" t="s">
        <v>13</v>
      </c>
      <c r="AO560" s="133" t="s">
        <v>13</v>
      </c>
      <c r="AP560" s="133" t="s">
        <v>13</v>
      </c>
      <c r="AQ560" s="133" t="s">
        <v>13</v>
      </c>
      <c r="AR560" s="133" t="s">
        <v>13</v>
      </c>
      <c r="AS560" s="133" t="s">
        <v>13</v>
      </c>
      <c r="AT560" s="326" t="s">
        <v>13</v>
      </c>
      <c r="AU560" s="133" t="s">
        <v>13</v>
      </c>
      <c r="AV560" s="133" t="s">
        <v>13</v>
      </c>
      <c r="AW560" s="133" t="s">
        <v>13</v>
      </c>
      <c r="AX560" s="133" t="s">
        <v>13</v>
      </c>
      <c r="AY560" s="133" t="s">
        <v>13</v>
      </c>
      <c r="AZ560" s="327" t="s">
        <v>13</v>
      </c>
      <c r="BA560" s="327" t="s">
        <v>13</v>
      </c>
      <c r="BB560" s="133" t="s">
        <v>13</v>
      </c>
      <c r="BC560" s="326" t="s">
        <v>13</v>
      </c>
      <c r="BD560" s="326" t="s">
        <v>13</v>
      </c>
      <c r="BE560" s="327" t="s">
        <v>13</v>
      </c>
      <c r="BF560" s="133" t="s">
        <v>13</v>
      </c>
      <c r="BG560" s="133" t="s">
        <v>13</v>
      </c>
      <c r="BH560" s="133" t="s">
        <v>13</v>
      </c>
      <c r="BI560" s="133" t="s">
        <v>13</v>
      </c>
      <c r="BJ560" s="328"/>
      <c r="BK560" s="328"/>
      <c r="BL560" s="133"/>
      <c r="BM560" s="133"/>
      <c r="BN560" s="133"/>
      <c r="BO560" s="133"/>
      <c r="BP560" s="133"/>
      <c r="BQ560" s="328"/>
      <c r="BR560" s="133"/>
      <c r="BS560" s="133"/>
      <c r="BT560" s="133"/>
      <c r="BU560" s="133"/>
      <c r="BV560" s="133"/>
      <c r="BW560" s="133"/>
      <c r="BX560" s="133"/>
    </row>
    <row r="561" spans="1:76" x14ac:dyDescent="0.25">
      <c r="A561" s="302">
        <v>303</v>
      </c>
      <c r="C561" s="324" t="s">
        <v>13</v>
      </c>
      <c r="D561" s="324" t="s">
        <v>13</v>
      </c>
      <c r="E561" s="325" t="s">
        <v>13</v>
      </c>
      <c r="F561" s="133" t="s">
        <v>13</v>
      </c>
      <c r="G561" s="133" t="s">
        <v>13</v>
      </c>
      <c r="H561" s="133" t="s">
        <v>13</v>
      </c>
      <c r="I561" s="133" t="s">
        <v>13</v>
      </c>
      <c r="J561" s="133" t="s">
        <v>13</v>
      </c>
      <c r="K561" s="133" t="s">
        <v>13</v>
      </c>
      <c r="L561" s="133" t="s">
        <v>13</v>
      </c>
      <c r="M561" s="133" t="s">
        <v>13</v>
      </c>
      <c r="N561" s="133" t="s">
        <v>13</v>
      </c>
      <c r="O561" s="133" t="s">
        <v>13</v>
      </c>
      <c r="P561" s="133" t="s">
        <v>13</v>
      </c>
      <c r="Q561" s="133" t="s">
        <v>13</v>
      </c>
      <c r="R561" s="133" t="s">
        <v>13</v>
      </c>
      <c r="S561" s="133" t="s">
        <v>13</v>
      </c>
      <c r="T561" s="133" t="s">
        <v>13</v>
      </c>
      <c r="U561" s="133" t="s">
        <v>13</v>
      </c>
      <c r="V561" s="133" t="s">
        <v>13</v>
      </c>
      <c r="W561" s="133" t="s">
        <v>13</v>
      </c>
      <c r="X561" s="133" t="s">
        <v>13</v>
      </c>
      <c r="Y561" s="133" t="s">
        <v>13</v>
      </c>
      <c r="Z561" s="133" t="s">
        <v>13</v>
      </c>
      <c r="AA561" s="133" t="s">
        <v>13</v>
      </c>
      <c r="AB561" s="133" t="s">
        <v>13</v>
      </c>
      <c r="AC561" s="133" t="s">
        <v>13</v>
      </c>
      <c r="AD561" s="133" t="s">
        <v>13</v>
      </c>
      <c r="AE561" s="133" t="s">
        <v>13</v>
      </c>
      <c r="AF561" s="133" t="s">
        <v>13</v>
      </c>
      <c r="AG561" s="133" t="s">
        <v>13</v>
      </c>
      <c r="AH561" s="133" t="s">
        <v>13</v>
      </c>
      <c r="AI561" s="133" t="s">
        <v>13</v>
      </c>
      <c r="AJ561" s="133" t="s">
        <v>13</v>
      </c>
      <c r="AK561" s="133" t="s">
        <v>13</v>
      </c>
      <c r="AL561" s="133" t="s">
        <v>13</v>
      </c>
      <c r="AM561" s="133" t="s">
        <v>13</v>
      </c>
      <c r="AN561" s="133" t="s">
        <v>13</v>
      </c>
      <c r="AO561" s="133" t="s">
        <v>13</v>
      </c>
      <c r="AP561" s="133" t="s">
        <v>13</v>
      </c>
      <c r="AQ561" s="133" t="s">
        <v>13</v>
      </c>
      <c r="AR561" s="133" t="s">
        <v>13</v>
      </c>
      <c r="AS561" s="133" t="s">
        <v>13</v>
      </c>
      <c r="AT561" s="326" t="s">
        <v>13</v>
      </c>
      <c r="AU561" s="133" t="s">
        <v>13</v>
      </c>
      <c r="AV561" s="133" t="s">
        <v>13</v>
      </c>
      <c r="AW561" s="133" t="s">
        <v>13</v>
      </c>
      <c r="AX561" s="133" t="s">
        <v>13</v>
      </c>
      <c r="AY561" s="133" t="s">
        <v>13</v>
      </c>
      <c r="AZ561" s="327" t="s">
        <v>13</v>
      </c>
      <c r="BA561" s="327" t="s">
        <v>13</v>
      </c>
      <c r="BB561" s="133" t="s">
        <v>13</v>
      </c>
      <c r="BC561" s="326" t="s">
        <v>13</v>
      </c>
      <c r="BD561" s="326" t="s">
        <v>13</v>
      </c>
      <c r="BE561" s="327" t="s">
        <v>13</v>
      </c>
      <c r="BF561" s="133" t="s">
        <v>13</v>
      </c>
      <c r="BG561" s="133" t="s">
        <v>13</v>
      </c>
      <c r="BH561" s="133" t="s">
        <v>13</v>
      </c>
      <c r="BI561" s="133" t="s">
        <v>13</v>
      </c>
      <c r="BJ561" s="328"/>
      <c r="BK561" s="328"/>
      <c r="BL561" s="133"/>
      <c r="BM561" s="133"/>
      <c r="BN561" s="133"/>
      <c r="BO561" s="133"/>
      <c r="BP561" s="133"/>
      <c r="BQ561" s="328"/>
      <c r="BR561" s="133"/>
      <c r="BS561" s="133"/>
      <c r="BT561" s="133"/>
      <c r="BU561" s="133"/>
      <c r="BV561" s="133"/>
      <c r="BW561" s="133"/>
      <c r="BX561" s="133"/>
    </row>
    <row r="562" spans="1:76" x14ac:dyDescent="0.25">
      <c r="A562" s="302">
        <v>303</v>
      </c>
      <c r="C562" s="324" t="s">
        <v>13</v>
      </c>
      <c r="D562" s="324" t="s">
        <v>13</v>
      </c>
      <c r="E562" s="325" t="s">
        <v>13</v>
      </c>
      <c r="F562" s="133" t="s">
        <v>13</v>
      </c>
      <c r="G562" s="133" t="s">
        <v>13</v>
      </c>
      <c r="H562" s="133" t="s">
        <v>13</v>
      </c>
      <c r="I562" s="133" t="s">
        <v>13</v>
      </c>
      <c r="J562" s="133" t="s">
        <v>13</v>
      </c>
      <c r="K562" s="133" t="s">
        <v>13</v>
      </c>
      <c r="L562" s="133" t="s">
        <v>13</v>
      </c>
      <c r="M562" s="133" t="s">
        <v>13</v>
      </c>
      <c r="N562" s="133" t="s">
        <v>13</v>
      </c>
      <c r="O562" s="133" t="s">
        <v>13</v>
      </c>
      <c r="P562" s="133" t="s">
        <v>13</v>
      </c>
      <c r="Q562" s="133" t="s">
        <v>13</v>
      </c>
      <c r="R562" s="133" t="s">
        <v>13</v>
      </c>
      <c r="S562" s="133" t="s">
        <v>13</v>
      </c>
      <c r="T562" s="133" t="s">
        <v>13</v>
      </c>
      <c r="U562" s="133" t="s">
        <v>13</v>
      </c>
      <c r="V562" s="133" t="s">
        <v>13</v>
      </c>
      <c r="W562" s="133" t="s">
        <v>13</v>
      </c>
      <c r="X562" s="133" t="s">
        <v>13</v>
      </c>
      <c r="Y562" s="133" t="s">
        <v>13</v>
      </c>
      <c r="Z562" s="133" t="s">
        <v>13</v>
      </c>
      <c r="AA562" s="133" t="s">
        <v>13</v>
      </c>
      <c r="AB562" s="133" t="s">
        <v>13</v>
      </c>
      <c r="AC562" s="133" t="s">
        <v>13</v>
      </c>
      <c r="AD562" s="133" t="s">
        <v>13</v>
      </c>
      <c r="AE562" s="133" t="s">
        <v>13</v>
      </c>
      <c r="AF562" s="133" t="s">
        <v>13</v>
      </c>
      <c r="AG562" s="133" t="s">
        <v>13</v>
      </c>
      <c r="AH562" s="133" t="s">
        <v>13</v>
      </c>
      <c r="AI562" s="133" t="s">
        <v>13</v>
      </c>
      <c r="AJ562" s="133" t="s">
        <v>13</v>
      </c>
      <c r="AK562" s="133" t="s">
        <v>13</v>
      </c>
      <c r="AL562" s="133" t="s">
        <v>13</v>
      </c>
      <c r="AM562" s="133" t="s">
        <v>13</v>
      </c>
      <c r="AN562" s="133" t="s">
        <v>13</v>
      </c>
      <c r="AO562" s="133" t="s">
        <v>13</v>
      </c>
      <c r="AP562" s="133" t="s">
        <v>13</v>
      </c>
      <c r="AQ562" s="133" t="s">
        <v>13</v>
      </c>
      <c r="AR562" s="133" t="s">
        <v>13</v>
      </c>
      <c r="AS562" s="133" t="s">
        <v>13</v>
      </c>
      <c r="AT562" s="326" t="s">
        <v>13</v>
      </c>
      <c r="AU562" s="133" t="s">
        <v>13</v>
      </c>
      <c r="AV562" s="133" t="s">
        <v>13</v>
      </c>
      <c r="AW562" s="133" t="s">
        <v>13</v>
      </c>
      <c r="AX562" s="133" t="s">
        <v>13</v>
      </c>
      <c r="AY562" s="133" t="s">
        <v>13</v>
      </c>
      <c r="AZ562" s="327" t="s">
        <v>13</v>
      </c>
      <c r="BA562" s="327" t="s">
        <v>13</v>
      </c>
      <c r="BB562" s="133" t="s">
        <v>13</v>
      </c>
      <c r="BC562" s="326" t="s">
        <v>13</v>
      </c>
      <c r="BD562" s="326" t="s">
        <v>13</v>
      </c>
      <c r="BE562" s="327" t="s">
        <v>13</v>
      </c>
      <c r="BF562" s="133" t="s">
        <v>13</v>
      </c>
      <c r="BG562" s="133" t="s">
        <v>13</v>
      </c>
      <c r="BH562" s="133" t="s">
        <v>13</v>
      </c>
      <c r="BI562" s="133" t="s">
        <v>13</v>
      </c>
      <c r="BJ562" s="328"/>
      <c r="BK562" s="328"/>
      <c r="BL562" s="133"/>
      <c r="BM562" s="133"/>
      <c r="BN562" s="133"/>
      <c r="BO562" s="133"/>
      <c r="BP562" s="133"/>
      <c r="BQ562" s="328"/>
      <c r="BR562" s="133"/>
      <c r="BS562" s="133"/>
      <c r="BT562" s="133"/>
      <c r="BU562" s="133"/>
      <c r="BV562" s="133"/>
      <c r="BW562" s="133"/>
      <c r="BX562" s="133"/>
    </row>
    <row r="563" spans="1:76" x14ac:dyDescent="0.25">
      <c r="A563" s="302">
        <v>303</v>
      </c>
      <c r="C563" s="324" t="s">
        <v>13</v>
      </c>
      <c r="D563" s="324" t="s">
        <v>13</v>
      </c>
      <c r="E563" s="325" t="s">
        <v>13</v>
      </c>
      <c r="F563" s="133" t="s">
        <v>13</v>
      </c>
      <c r="G563" s="133" t="s">
        <v>13</v>
      </c>
      <c r="H563" s="133" t="s">
        <v>13</v>
      </c>
      <c r="I563" s="133" t="s">
        <v>13</v>
      </c>
      <c r="J563" s="133" t="s">
        <v>13</v>
      </c>
      <c r="K563" s="133" t="s">
        <v>13</v>
      </c>
      <c r="L563" s="133" t="s">
        <v>13</v>
      </c>
      <c r="M563" s="133" t="s">
        <v>13</v>
      </c>
      <c r="N563" s="133" t="s">
        <v>13</v>
      </c>
      <c r="O563" s="133" t="s">
        <v>13</v>
      </c>
      <c r="P563" s="133" t="s">
        <v>13</v>
      </c>
      <c r="Q563" s="133" t="s">
        <v>13</v>
      </c>
      <c r="R563" s="133" t="s">
        <v>13</v>
      </c>
      <c r="S563" s="133" t="s">
        <v>13</v>
      </c>
      <c r="T563" s="133" t="s">
        <v>13</v>
      </c>
      <c r="U563" s="133" t="s">
        <v>13</v>
      </c>
      <c r="V563" s="133" t="s">
        <v>13</v>
      </c>
      <c r="W563" s="133" t="s">
        <v>13</v>
      </c>
      <c r="X563" s="133" t="s">
        <v>13</v>
      </c>
      <c r="Y563" s="133" t="s">
        <v>13</v>
      </c>
      <c r="Z563" s="133" t="s">
        <v>13</v>
      </c>
      <c r="AA563" s="133" t="s">
        <v>13</v>
      </c>
      <c r="AB563" s="133" t="s">
        <v>13</v>
      </c>
      <c r="AC563" s="133" t="s">
        <v>13</v>
      </c>
      <c r="AD563" s="133" t="s">
        <v>13</v>
      </c>
      <c r="AE563" s="133" t="s">
        <v>13</v>
      </c>
      <c r="AF563" s="133" t="s">
        <v>13</v>
      </c>
      <c r="AG563" s="133" t="s">
        <v>13</v>
      </c>
      <c r="AH563" s="133" t="s">
        <v>13</v>
      </c>
      <c r="AI563" s="133" t="s">
        <v>13</v>
      </c>
      <c r="AJ563" s="133" t="s">
        <v>13</v>
      </c>
      <c r="AK563" s="133" t="s">
        <v>13</v>
      </c>
      <c r="AL563" s="133" t="s">
        <v>13</v>
      </c>
      <c r="AM563" s="133" t="s">
        <v>13</v>
      </c>
      <c r="AN563" s="133" t="s">
        <v>13</v>
      </c>
      <c r="AO563" s="133" t="s">
        <v>13</v>
      </c>
      <c r="AP563" s="133" t="s">
        <v>13</v>
      </c>
      <c r="AQ563" s="133" t="s">
        <v>13</v>
      </c>
      <c r="AR563" s="133" t="s">
        <v>13</v>
      </c>
      <c r="AS563" s="133" t="s">
        <v>13</v>
      </c>
      <c r="AT563" s="326" t="s">
        <v>13</v>
      </c>
      <c r="AU563" s="133" t="s">
        <v>13</v>
      </c>
      <c r="AV563" s="133" t="s">
        <v>13</v>
      </c>
      <c r="AW563" s="133" t="s">
        <v>13</v>
      </c>
      <c r="AX563" s="133" t="s">
        <v>13</v>
      </c>
      <c r="AY563" s="133" t="s">
        <v>13</v>
      </c>
      <c r="AZ563" s="327" t="s">
        <v>13</v>
      </c>
      <c r="BA563" s="327" t="s">
        <v>13</v>
      </c>
      <c r="BB563" s="133" t="s">
        <v>13</v>
      </c>
      <c r="BC563" s="326" t="s">
        <v>13</v>
      </c>
      <c r="BD563" s="326" t="s">
        <v>13</v>
      </c>
      <c r="BE563" s="327" t="s">
        <v>13</v>
      </c>
      <c r="BF563" s="133" t="s">
        <v>13</v>
      </c>
      <c r="BG563" s="133" t="s">
        <v>13</v>
      </c>
      <c r="BH563" s="133" t="s">
        <v>13</v>
      </c>
      <c r="BI563" s="133" t="s">
        <v>13</v>
      </c>
      <c r="BJ563" s="328"/>
      <c r="BK563" s="328"/>
      <c r="BL563" s="133"/>
      <c r="BM563" s="133"/>
      <c r="BN563" s="133"/>
      <c r="BO563" s="133"/>
      <c r="BP563" s="133"/>
      <c r="BQ563" s="328"/>
      <c r="BR563" s="133"/>
      <c r="BS563" s="133"/>
      <c r="BT563" s="133"/>
      <c r="BU563" s="133"/>
      <c r="BV563" s="133"/>
      <c r="BW563" s="133"/>
      <c r="BX563" s="133"/>
    </row>
    <row r="564" spans="1:76" x14ac:dyDescent="0.25">
      <c r="A564" s="302">
        <v>303</v>
      </c>
      <c r="C564" s="324" t="s">
        <v>13</v>
      </c>
      <c r="D564" s="324" t="s">
        <v>13</v>
      </c>
      <c r="E564" s="325" t="s">
        <v>13</v>
      </c>
      <c r="F564" s="133" t="s">
        <v>13</v>
      </c>
      <c r="G564" s="133" t="s">
        <v>13</v>
      </c>
      <c r="H564" s="133" t="s">
        <v>13</v>
      </c>
      <c r="I564" s="133" t="s">
        <v>13</v>
      </c>
      <c r="J564" s="133" t="s">
        <v>13</v>
      </c>
      <c r="K564" s="133" t="s">
        <v>13</v>
      </c>
      <c r="L564" s="133" t="s">
        <v>13</v>
      </c>
      <c r="M564" s="133" t="s">
        <v>13</v>
      </c>
      <c r="N564" s="133" t="s">
        <v>13</v>
      </c>
      <c r="O564" s="133" t="s">
        <v>13</v>
      </c>
      <c r="P564" s="133" t="s">
        <v>13</v>
      </c>
      <c r="Q564" s="133" t="s">
        <v>13</v>
      </c>
      <c r="R564" s="133" t="s">
        <v>13</v>
      </c>
      <c r="S564" s="133" t="s">
        <v>13</v>
      </c>
      <c r="T564" s="133" t="s">
        <v>13</v>
      </c>
      <c r="U564" s="133" t="s">
        <v>13</v>
      </c>
      <c r="V564" s="133" t="s">
        <v>13</v>
      </c>
      <c r="W564" s="133" t="s">
        <v>13</v>
      </c>
      <c r="X564" s="133" t="s">
        <v>13</v>
      </c>
      <c r="Y564" s="133" t="s">
        <v>13</v>
      </c>
      <c r="Z564" s="133" t="s">
        <v>13</v>
      </c>
      <c r="AA564" s="133" t="s">
        <v>13</v>
      </c>
      <c r="AB564" s="133" t="s">
        <v>13</v>
      </c>
      <c r="AC564" s="133" t="s">
        <v>13</v>
      </c>
      <c r="AD564" s="133" t="s">
        <v>13</v>
      </c>
      <c r="AE564" s="133" t="s">
        <v>13</v>
      </c>
      <c r="AF564" s="133" t="s">
        <v>13</v>
      </c>
      <c r="AG564" s="133" t="s">
        <v>13</v>
      </c>
      <c r="AH564" s="133" t="s">
        <v>13</v>
      </c>
      <c r="AI564" s="133" t="s">
        <v>13</v>
      </c>
      <c r="AJ564" s="133" t="s">
        <v>13</v>
      </c>
      <c r="AK564" s="133" t="s">
        <v>13</v>
      </c>
      <c r="AL564" s="133" t="s">
        <v>13</v>
      </c>
      <c r="AM564" s="133" t="s">
        <v>13</v>
      </c>
      <c r="AN564" s="133" t="s">
        <v>13</v>
      </c>
      <c r="AO564" s="133" t="s">
        <v>13</v>
      </c>
      <c r="AP564" s="133" t="s">
        <v>13</v>
      </c>
      <c r="AQ564" s="133" t="s">
        <v>13</v>
      </c>
      <c r="AR564" s="133" t="s">
        <v>13</v>
      </c>
      <c r="AS564" s="133" t="s">
        <v>13</v>
      </c>
      <c r="AT564" s="326" t="s">
        <v>13</v>
      </c>
      <c r="AU564" s="133" t="s">
        <v>13</v>
      </c>
      <c r="AV564" s="133" t="s">
        <v>13</v>
      </c>
      <c r="AW564" s="133" t="s">
        <v>13</v>
      </c>
      <c r="AX564" s="133" t="s">
        <v>13</v>
      </c>
      <c r="AY564" s="133" t="s">
        <v>13</v>
      </c>
      <c r="AZ564" s="327" t="s">
        <v>13</v>
      </c>
      <c r="BA564" s="327" t="s">
        <v>13</v>
      </c>
      <c r="BB564" s="133" t="s">
        <v>13</v>
      </c>
      <c r="BC564" s="326" t="s">
        <v>13</v>
      </c>
      <c r="BD564" s="326" t="s">
        <v>13</v>
      </c>
      <c r="BE564" s="327" t="s">
        <v>13</v>
      </c>
      <c r="BF564" s="133" t="s">
        <v>13</v>
      </c>
      <c r="BG564" s="133" t="s">
        <v>13</v>
      </c>
      <c r="BH564" s="133" t="s">
        <v>13</v>
      </c>
      <c r="BI564" s="133" t="s">
        <v>13</v>
      </c>
      <c r="BJ564" s="328"/>
      <c r="BK564" s="328"/>
      <c r="BL564" s="133"/>
      <c r="BM564" s="133"/>
      <c r="BN564" s="133"/>
      <c r="BO564" s="133"/>
      <c r="BP564" s="133"/>
      <c r="BQ564" s="328"/>
      <c r="BR564" s="133"/>
      <c r="BS564" s="133"/>
      <c r="BT564" s="133"/>
      <c r="BU564" s="133"/>
      <c r="BV564" s="133"/>
      <c r="BW564" s="133"/>
      <c r="BX564" s="133"/>
    </row>
    <row r="565" spans="1:76" x14ac:dyDescent="0.25">
      <c r="A565" s="302">
        <v>303</v>
      </c>
      <c r="C565" s="324" t="s">
        <v>13</v>
      </c>
      <c r="D565" s="324" t="s">
        <v>13</v>
      </c>
      <c r="E565" s="325" t="s">
        <v>13</v>
      </c>
      <c r="F565" s="133" t="s">
        <v>13</v>
      </c>
      <c r="G565" s="133" t="s">
        <v>13</v>
      </c>
      <c r="H565" s="133" t="s">
        <v>13</v>
      </c>
      <c r="I565" s="133" t="s">
        <v>13</v>
      </c>
      <c r="J565" s="133" t="s">
        <v>13</v>
      </c>
      <c r="K565" s="133" t="s">
        <v>13</v>
      </c>
      <c r="L565" s="133" t="s">
        <v>13</v>
      </c>
      <c r="M565" s="133" t="s">
        <v>13</v>
      </c>
      <c r="N565" s="133" t="s">
        <v>13</v>
      </c>
      <c r="O565" s="133" t="s">
        <v>13</v>
      </c>
      <c r="P565" s="133" t="s">
        <v>13</v>
      </c>
      <c r="Q565" s="133" t="s">
        <v>13</v>
      </c>
      <c r="R565" s="133" t="s">
        <v>13</v>
      </c>
      <c r="S565" s="133" t="s">
        <v>13</v>
      </c>
      <c r="T565" s="133" t="s">
        <v>13</v>
      </c>
      <c r="U565" s="133" t="s">
        <v>13</v>
      </c>
      <c r="V565" s="133" t="s">
        <v>13</v>
      </c>
      <c r="W565" s="133" t="s">
        <v>13</v>
      </c>
      <c r="X565" s="133" t="s">
        <v>13</v>
      </c>
      <c r="Y565" s="133" t="s">
        <v>13</v>
      </c>
      <c r="Z565" s="133" t="s">
        <v>13</v>
      </c>
      <c r="AA565" s="133" t="s">
        <v>13</v>
      </c>
      <c r="AB565" s="133" t="s">
        <v>13</v>
      </c>
      <c r="AC565" s="133" t="s">
        <v>13</v>
      </c>
      <c r="AD565" s="133" t="s">
        <v>13</v>
      </c>
      <c r="AE565" s="133" t="s">
        <v>13</v>
      </c>
      <c r="AF565" s="133" t="s">
        <v>13</v>
      </c>
      <c r="AG565" s="133" t="s">
        <v>13</v>
      </c>
      <c r="AH565" s="133" t="s">
        <v>13</v>
      </c>
      <c r="AI565" s="133" t="s">
        <v>13</v>
      </c>
      <c r="AJ565" s="133" t="s">
        <v>13</v>
      </c>
      <c r="AK565" s="133" t="s">
        <v>13</v>
      </c>
      <c r="AL565" s="133" t="s">
        <v>13</v>
      </c>
      <c r="AM565" s="133" t="s">
        <v>13</v>
      </c>
      <c r="AN565" s="133" t="s">
        <v>13</v>
      </c>
      <c r="AO565" s="133" t="s">
        <v>13</v>
      </c>
      <c r="AP565" s="133" t="s">
        <v>13</v>
      </c>
      <c r="AQ565" s="133" t="s">
        <v>13</v>
      </c>
      <c r="AR565" s="133" t="s">
        <v>13</v>
      </c>
      <c r="AS565" s="133" t="s">
        <v>13</v>
      </c>
      <c r="AT565" s="326" t="s">
        <v>13</v>
      </c>
      <c r="AU565" s="133" t="s">
        <v>13</v>
      </c>
      <c r="AV565" s="133" t="s">
        <v>13</v>
      </c>
      <c r="AW565" s="133" t="s">
        <v>13</v>
      </c>
      <c r="AX565" s="133" t="s">
        <v>13</v>
      </c>
      <c r="AY565" s="133" t="s">
        <v>13</v>
      </c>
      <c r="AZ565" s="327" t="s">
        <v>13</v>
      </c>
      <c r="BA565" s="327" t="s">
        <v>13</v>
      </c>
      <c r="BB565" s="133" t="s">
        <v>13</v>
      </c>
      <c r="BC565" s="326" t="s">
        <v>13</v>
      </c>
      <c r="BD565" s="326" t="s">
        <v>13</v>
      </c>
      <c r="BE565" s="327" t="s">
        <v>13</v>
      </c>
      <c r="BF565" s="133" t="s">
        <v>13</v>
      </c>
      <c r="BG565" s="133" t="s">
        <v>13</v>
      </c>
      <c r="BH565" s="133" t="s">
        <v>13</v>
      </c>
      <c r="BI565" s="133" t="s">
        <v>13</v>
      </c>
      <c r="BJ565" s="328"/>
      <c r="BK565" s="328"/>
      <c r="BL565" s="133"/>
      <c r="BM565" s="133"/>
      <c r="BN565" s="133"/>
      <c r="BO565" s="133"/>
      <c r="BP565" s="133"/>
      <c r="BQ565" s="328"/>
      <c r="BR565" s="133"/>
      <c r="BS565" s="133"/>
      <c r="BT565" s="133"/>
      <c r="BU565" s="133"/>
      <c r="BV565" s="133"/>
      <c r="BW565" s="133"/>
      <c r="BX565" s="133"/>
    </row>
    <row r="566" spans="1:76" x14ac:dyDescent="0.25">
      <c r="A566" s="302">
        <v>303</v>
      </c>
      <c r="C566" s="324" t="s">
        <v>13</v>
      </c>
      <c r="D566" s="324" t="s">
        <v>13</v>
      </c>
      <c r="E566" s="325" t="s">
        <v>13</v>
      </c>
      <c r="F566" s="133" t="s">
        <v>13</v>
      </c>
      <c r="G566" s="133" t="s">
        <v>13</v>
      </c>
      <c r="H566" s="133" t="s">
        <v>13</v>
      </c>
      <c r="I566" s="133" t="s">
        <v>13</v>
      </c>
      <c r="J566" s="133" t="s">
        <v>13</v>
      </c>
      <c r="K566" s="133" t="s">
        <v>13</v>
      </c>
      <c r="L566" s="133" t="s">
        <v>13</v>
      </c>
      <c r="M566" s="133" t="s">
        <v>13</v>
      </c>
      <c r="N566" s="133" t="s">
        <v>13</v>
      </c>
      <c r="O566" s="133" t="s">
        <v>13</v>
      </c>
      <c r="P566" s="133" t="s">
        <v>13</v>
      </c>
      <c r="Q566" s="133" t="s">
        <v>13</v>
      </c>
      <c r="R566" s="133" t="s">
        <v>13</v>
      </c>
      <c r="S566" s="133" t="s">
        <v>13</v>
      </c>
      <c r="T566" s="133" t="s">
        <v>13</v>
      </c>
      <c r="U566" s="133" t="s">
        <v>13</v>
      </c>
      <c r="V566" s="133" t="s">
        <v>13</v>
      </c>
      <c r="W566" s="133" t="s">
        <v>13</v>
      </c>
      <c r="X566" s="133" t="s">
        <v>13</v>
      </c>
      <c r="Y566" s="133" t="s">
        <v>13</v>
      </c>
      <c r="Z566" s="133" t="s">
        <v>13</v>
      </c>
      <c r="AA566" s="133" t="s">
        <v>13</v>
      </c>
      <c r="AB566" s="133" t="s">
        <v>13</v>
      </c>
      <c r="AC566" s="133" t="s">
        <v>13</v>
      </c>
      <c r="AD566" s="133" t="s">
        <v>13</v>
      </c>
      <c r="AE566" s="133" t="s">
        <v>13</v>
      </c>
      <c r="AF566" s="133" t="s">
        <v>13</v>
      </c>
      <c r="AG566" s="133" t="s">
        <v>13</v>
      </c>
      <c r="AH566" s="133" t="s">
        <v>13</v>
      </c>
      <c r="AI566" s="133" t="s">
        <v>13</v>
      </c>
      <c r="AJ566" s="133" t="s">
        <v>13</v>
      </c>
      <c r="AK566" s="133" t="s">
        <v>13</v>
      </c>
      <c r="AL566" s="133" t="s">
        <v>13</v>
      </c>
      <c r="AM566" s="133" t="s">
        <v>13</v>
      </c>
      <c r="AN566" s="133" t="s">
        <v>13</v>
      </c>
      <c r="AO566" s="133" t="s">
        <v>13</v>
      </c>
      <c r="AP566" s="133" t="s">
        <v>13</v>
      </c>
      <c r="AQ566" s="133" t="s">
        <v>13</v>
      </c>
      <c r="AR566" s="133" t="s">
        <v>13</v>
      </c>
      <c r="AS566" s="133" t="s">
        <v>13</v>
      </c>
      <c r="AT566" s="326" t="s">
        <v>13</v>
      </c>
      <c r="AU566" s="133" t="s">
        <v>13</v>
      </c>
      <c r="AV566" s="133" t="s">
        <v>13</v>
      </c>
      <c r="AW566" s="133" t="s">
        <v>13</v>
      </c>
      <c r="AX566" s="133" t="s">
        <v>13</v>
      </c>
      <c r="AY566" s="133" t="s">
        <v>13</v>
      </c>
      <c r="AZ566" s="327" t="s">
        <v>13</v>
      </c>
      <c r="BA566" s="327" t="s">
        <v>13</v>
      </c>
      <c r="BB566" s="133" t="s">
        <v>13</v>
      </c>
      <c r="BC566" s="326" t="s">
        <v>13</v>
      </c>
      <c r="BD566" s="326" t="s">
        <v>13</v>
      </c>
      <c r="BE566" s="327" t="s">
        <v>13</v>
      </c>
      <c r="BF566" s="133" t="s">
        <v>13</v>
      </c>
      <c r="BG566" s="133" t="s">
        <v>13</v>
      </c>
      <c r="BH566" s="133" t="s">
        <v>13</v>
      </c>
      <c r="BI566" s="133" t="s">
        <v>13</v>
      </c>
      <c r="BJ566" s="328"/>
      <c r="BK566" s="328"/>
      <c r="BL566" s="133"/>
      <c r="BM566" s="133"/>
      <c r="BN566" s="133"/>
      <c r="BO566" s="133"/>
      <c r="BP566" s="133"/>
      <c r="BQ566" s="328"/>
      <c r="BR566" s="133"/>
      <c r="BS566" s="133"/>
      <c r="BT566" s="133"/>
      <c r="BU566" s="133"/>
      <c r="BV566" s="133"/>
      <c r="BW566" s="133"/>
      <c r="BX566" s="133"/>
    </row>
    <row r="567" spans="1:76" x14ac:dyDescent="0.25">
      <c r="A567" s="302">
        <v>303</v>
      </c>
      <c r="C567" s="324" t="s">
        <v>13</v>
      </c>
      <c r="D567" s="324" t="s">
        <v>13</v>
      </c>
      <c r="E567" s="325" t="s">
        <v>13</v>
      </c>
      <c r="F567" s="133" t="s">
        <v>13</v>
      </c>
      <c r="G567" s="133" t="s">
        <v>13</v>
      </c>
      <c r="H567" s="133" t="s">
        <v>13</v>
      </c>
      <c r="I567" s="133" t="s">
        <v>13</v>
      </c>
      <c r="J567" s="133" t="s">
        <v>13</v>
      </c>
      <c r="K567" s="133" t="s">
        <v>13</v>
      </c>
      <c r="L567" s="133" t="s">
        <v>13</v>
      </c>
      <c r="M567" s="133" t="s">
        <v>13</v>
      </c>
      <c r="N567" s="133" t="s">
        <v>13</v>
      </c>
      <c r="O567" s="133" t="s">
        <v>13</v>
      </c>
      <c r="P567" s="133" t="s">
        <v>13</v>
      </c>
      <c r="Q567" s="133" t="s">
        <v>13</v>
      </c>
      <c r="R567" s="133" t="s">
        <v>13</v>
      </c>
      <c r="S567" s="133" t="s">
        <v>13</v>
      </c>
      <c r="T567" s="133" t="s">
        <v>13</v>
      </c>
      <c r="U567" s="133" t="s">
        <v>13</v>
      </c>
      <c r="V567" s="133" t="s">
        <v>13</v>
      </c>
      <c r="W567" s="133" t="s">
        <v>13</v>
      </c>
      <c r="X567" s="133" t="s">
        <v>13</v>
      </c>
      <c r="Y567" s="133" t="s">
        <v>13</v>
      </c>
      <c r="Z567" s="133" t="s">
        <v>13</v>
      </c>
      <c r="AA567" s="133" t="s">
        <v>13</v>
      </c>
      <c r="AB567" s="133" t="s">
        <v>13</v>
      </c>
      <c r="AC567" s="133" t="s">
        <v>13</v>
      </c>
      <c r="AD567" s="133" t="s">
        <v>13</v>
      </c>
      <c r="AE567" s="133" t="s">
        <v>13</v>
      </c>
      <c r="AF567" s="133" t="s">
        <v>13</v>
      </c>
      <c r="AG567" s="133" t="s">
        <v>13</v>
      </c>
      <c r="AH567" s="133" t="s">
        <v>13</v>
      </c>
      <c r="AI567" s="133" t="s">
        <v>13</v>
      </c>
      <c r="AJ567" s="133" t="s">
        <v>13</v>
      </c>
      <c r="AK567" s="133" t="s">
        <v>13</v>
      </c>
      <c r="AL567" s="133" t="s">
        <v>13</v>
      </c>
      <c r="AM567" s="133" t="s">
        <v>13</v>
      </c>
      <c r="AN567" s="133" t="s">
        <v>13</v>
      </c>
      <c r="AO567" s="133" t="s">
        <v>13</v>
      </c>
      <c r="AP567" s="133" t="s">
        <v>13</v>
      </c>
      <c r="AQ567" s="133" t="s">
        <v>13</v>
      </c>
      <c r="AR567" s="133" t="s">
        <v>13</v>
      </c>
      <c r="AS567" s="133" t="s">
        <v>13</v>
      </c>
      <c r="AT567" s="326" t="s">
        <v>13</v>
      </c>
      <c r="AU567" s="133" t="s">
        <v>13</v>
      </c>
      <c r="AV567" s="133" t="s">
        <v>13</v>
      </c>
      <c r="AW567" s="133" t="s">
        <v>13</v>
      </c>
      <c r="AX567" s="133" t="s">
        <v>13</v>
      </c>
      <c r="AY567" s="133" t="s">
        <v>13</v>
      </c>
      <c r="AZ567" s="327" t="s">
        <v>13</v>
      </c>
      <c r="BA567" s="327" t="s">
        <v>13</v>
      </c>
      <c r="BB567" s="133" t="s">
        <v>13</v>
      </c>
      <c r="BC567" s="326" t="s">
        <v>13</v>
      </c>
      <c r="BD567" s="326" t="s">
        <v>13</v>
      </c>
      <c r="BE567" s="327" t="s">
        <v>13</v>
      </c>
      <c r="BF567" s="133" t="s">
        <v>13</v>
      </c>
      <c r="BG567" s="133" t="s">
        <v>13</v>
      </c>
      <c r="BH567" s="133" t="s">
        <v>13</v>
      </c>
      <c r="BI567" s="133" t="s">
        <v>13</v>
      </c>
      <c r="BJ567" s="328"/>
      <c r="BK567" s="328"/>
      <c r="BL567" s="133"/>
      <c r="BM567" s="133"/>
      <c r="BN567" s="133"/>
      <c r="BO567" s="133"/>
      <c r="BP567" s="133"/>
      <c r="BQ567" s="328"/>
      <c r="BR567" s="133"/>
      <c r="BS567" s="133"/>
      <c r="BT567" s="133"/>
      <c r="BU567" s="133"/>
      <c r="BV567" s="133"/>
      <c r="BW567" s="133"/>
      <c r="BX567" s="133"/>
    </row>
    <row r="568" spans="1:76" x14ac:dyDescent="0.25">
      <c r="A568" s="302">
        <v>303</v>
      </c>
      <c r="C568" s="324" t="s">
        <v>13</v>
      </c>
      <c r="D568" s="324" t="s">
        <v>13</v>
      </c>
      <c r="E568" s="325" t="s">
        <v>13</v>
      </c>
      <c r="F568" s="133" t="s">
        <v>13</v>
      </c>
      <c r="G568" s="133" t="s">
        <v>13</v>
      </c>
      <c r="H568" s="133" t="s">
        <v>13</v>
      </c>
      <c r="I568" s="133" t="s">
        <v>13</v>
      </c>
      <c r="J568" s="133" t="s">
        <v>13</v>
      </c>
      <c r="K568" s="133" t="s">
        <v>13</v>
      </c>
      <c r="L568" s="133" t="s">
        <v>13</v>
      </c>
      <c r="M568" s="133" t="s">
        <v>13</v>
      </c>
      <c r="N568" s="133" t="s">
        <v>13</v>
      </c>
      <c r="O568" s="133" t="s">
        <v>13</v>
      </c>
      <c r="P568" s="133" t="s">
        <v>13</v>
      </c>
      <c r="Q568" s="133" t="s">
        <v>13</v>
      </c>
      <c r="R568" s="133" t="s">
        <v>13</v>
      </c>
      <c r="S568" s="133" t="s">
        <v>13</v>
      </c>
      <c r="T568" s="133" t="s">
        <v>13</v>
      </c>
      <c r="U568" s="133" t="s">
        <v>13</v>
      </c>
      <c r="V568" s="133" t="s">
        <v>13</v>
      </c>
      <c r="W568" s="133" t="s">
        <v>13</v>
      </c>
      <c r="X568" s="133" t="s">
        <v>13</v>
      </c>
      <c r="Y568" s="133" t="s">
        <v>13</v>
      </c>
      <c r="Z568" s="133" t="s">
        <v>13</v>
      </c>
      <c r="AA568" s="133" t="s">
        <v>13</v>
      </c>
      <c r="AB568" s="133" t="s">
        <v>13</v>
      </c>
      <c r="AC568" s="133" t="s">
        <v>13</v>
      </c>
      <c r="AD568" s="133" t="s">
        <v>13</v>
      </c>
      <c r="AE568" s="133" t="s">
        <v>13</v>
      </c>
      <c r="AF568" s="133" t="s">
        <v>13</v>
      </c>
      <c r="AG568" s="133" t="s">
        <v>13</v>
      </c>
      <c r="AH568" s="133" t="s">
        <v>13</v>
      </c>
      <c r="AI568" s="133" t="s">
        <v>13</v>
      </c>
      <c r="AJ568" s="133" t="s">
        <v>13</v>
      </c>
      <c r="AK568" s="133" t="s">
        <v>13</v>
      </c>
      <c r="AL568" s="133" t="s">
        <v>13</v>
      </c>
      <c r="AM568" s="133" t="s">
        <v>13</v>
      </c>
      <c r="AN568" s="133" t="s">
        <v>13</v>
      </c>
      <c r="AO568" s="133" t="s">
        <v>13</v>
      </c>
      <c r="AP568" s="133" t="s">
        <v>13</v>
      </c>
      <c r="AQ568" s="133" t="s">
        <v>13</v>
      </c>
      <c r="AR568" s="133" t="s">
        <v>13</v>
      </c>
      <c r="AS568" s="133" t="s">
        <v>13</v>
      </c>
      <c r="AT568" s="326" t="s">
        <v>13</v>
      </c>
      <c r="AU568" s="133" t="s">
        <v>13</v>
      </c>
      <c r="AV568" s="133" t="s">
        <v>13</v>
      </c>
      <c r="AW568" s="133" t="s">
        <v>13</v>
      </c>
      <c r="AX568" s="133" t="s">
        <v>13</v>
      </c>
      <c r="AY568" s="133" t="s">
        <v>13</v>
      </c>
      <c r="AZ568" s="327" t="s">
        <v>13</v>
      </c>
      <c r="BA568" s="327" t="s">
        <v>13</v>
      </c>
      <c r="BB568" s="133" t="s">
        <v>13</v>
      </c>
      <c r="BC568" s="326" t="s">
        <v>13</v>
      </c>
      <c r="BD568" s="326" t="s">
        <v>13</v>
      </c>
      <c r="BE568" s="327" t="s">
        <v>13</v>
      </c>
      <c r="BF568" s="133" t="s">
        <v>13</v>
      </c>
      <c r="BG568" s="133" t="s">
        <v>13</v>
      </c>
      <c r="BH568" s="133" t="s">
        <v>13</v>
      </c>
      <c r="BI568" s="133" t="s">
        <v>13</v>
      </c>
      <c r="BJ568" s="328"/>
      <c r="BK568" s="328"/>
      <c r="BL568" s="133"/>
      <c r="BM568" s="133"/>
      <c r="BN568" s="133"/>
      <c r="BO568" s="133"/>
      <c r="BP568" s="133"/>
      <c r="BQ568" s="328"/>
      <c r="BR568" s="133"/>
      <c r="BS568" s="133"/>
      <c r="BT568" s="133"/>
      <c r="BU568" s="133"/>
      <c r="BV568" s="133"/>
      <c r="BW568" s="133"/>
      <c r="BX568" s="133"/>
    </row>
    <row r="569" spans="1:76" x14ac:dyDescent="0.25">
      <c r="A569" s="302">
        <v>303</v>
      </c>
      <c r="C569" s="324" t="s">
        <v>13</v>
      </c>
      <c r="D569" s="324" t="s">
        <v>13</v>
      </c>
      <c r="E569" s="325" t="s">
        <v>13</v>
      </c>
      <c r="F569" s="133" t="s">
        <v>13</v>
      </c>
      <c r="G569" s="133" t="s">
        <v>13</v>
      </c>
      <c r="H569" s="133" t="s">
        <v>13</v>
      </c>
      <c r="I569" s="133" t="s">
        <v>13</v>
      </c>
      <c r="J569" s="133" t="s">
        <v>13</v>
      </c>
      <c r="K569" s="133" t="s">
        <v>13</v>
      </c>
      <c r="L569" s="133" t="s">
        <v>13</v>
      </c>
      <c r="M569" s="133" t="s">
        <v>13</v>
      </c>
      <c r="N569" s="133" t="s">
        <v>13</v>
      </c>
      <c r="O569" s="133" t="s">
        <v>13</v>
      </c>
      <c r="P569" s="133" t="s">
        <v>13</v>
      </c>
      <c r="Q569" s="133" t="s">
        <v>13</v>
      </c>
      <c r="R569" s="133" t="s">
        <v>13</v>
      </c>
      <c r="S569" s="133" t="s">
        <v>13</v>
      </c>
      <c r="T569" s="133" t="s">
        <v>13</v>
      </c>
      <c r="U569" s="133" t="s">
        <v>13</v>
      </c>
      <c r="V569" s="133" t="s">
        <v>13</v>
      </c>
      <c r="W569" s="133" t="s">
        <v>13</v>
      </c>
      <c r="X569" s="133" t="s">
        <v>13</v>
      </c>
      <c r="Y569" s="133" t="s">
        <v>13</v>
      </c>
      <c r="Z569" s="133" t="s">
        <v>13</v>
      </c>
      <c r="AA569" s="133" t="s">
        <v>13</v>
      </c>
      <c r="AB569" s="133" t="s">
        <v>13</v>
      </c>
      <c r="AC569" s="133" t="s">
        <v>13</v>
      </c>
      <c r="AD569" s="133" t="s">
        <v>13</v>
      </c>
      <c r="AE569" s="133" t="s">
        <v>13</v>
      </c>
      <c r="AF569" s="133" t="s">
        <v>13</v>
      </c>
      <c r="AG569" s="133" t="s">
        <v>13</v>
      </c>
      <c r="AH569" s="133" t="s">
        <v>13</v>
      </c>
      <c r="AI569" s="133" t="s">
        <v>13</v>
      </c>
      <c r="AJ569" s="133" t="s">
        <v>13</v>
      </c>
      <c r="AK569" s="133" t="s">
        <v>13</v>
      </c>
      <c r="AL569" s="133" t="s">
        <v>13</v>
      </c>
      <c r="AM569" s="133" t="s">
        <v>13</v>
      </c>
      <c r="AN569" s="133" t="s">
        <v>13</v>
      </c>
      <c r="AO569" s="133" t="s">
        <v>13</v>
      </c>
      <c r="AP569" s="133" t="s">
        <v>13</v>
      </c>
      <c r="AQ569" s="133" t="s">
        <v>13</v>
      </c>
      <c r="AR569" s="133" t="s">
        <v>13</v>
      </c>
      <c r="AS569" s="133" t="s">
        <v>13</v>
      </c>
      <c r="AT569" s="326" t="s">
        <v>13</v>
      </c>
      <c r="AU569" s="133" t="s">
        <v>13</v>
      </c>
      <c r="AV569" s="133" t="s">
        <v>13</v>
      </c>
      <c r="AW569" s="133" t="s">
        <v>13</v>
      </c>
      <c r="AX569" s="133" t="s">
        <v>13</v>
      </c>
      <c r="AY569" s="133" t="s">
        <v>13</v>
      </c>
      <c r="AZ569" s="327" t="s">
        <v>13</v>
      </c>
      <c r="BA569" s="327" t="s">
        <v>13</v>
      </c>
      <c r="BB569" s="133" t="s">
        <v>13</v>
      </c>
      <c r="BC569" s="326" t="s">
        <v>13</v>
      </c>
      <c r="BD569" s="326" t="s">
        <v>13</v>
      </c>
      <c r="BE569" s="327" t="s">
        <v>13</v>
      </c>
      <c r="BF569" s="133" t="s">
        <v>13</v>
      </c>
      <c r="BG569" s="133" t="s">
        <v>13</v>
      </c>
      <c r="BH569" s="133" t="s">
        <v>13</v>
      </c>
      <c r="BI569" s="133" t="s">
        <v>13</v>
      </c>
      <c r="BJ569" s="328"/>
      <c r="BK569" s="328"/>
      <c r="BL569" s="133"/>
      <c r="BM569" s="133"/>
      <c r="BN569" s="133"/>
      <c r="BO569" s="133"/>
      <c r="BP569" s="133"/>
      <c r="BQ569" s="328"/>
      <c r="BR569" s="133"/>
      <c r="BS569" s="133"/>
      <c r="BT569" s="133"/>
      <c r="BU569" s="133"/>
      <c r="BV569" s="133"/>
      <c r="BW569" s="133"/>
      <c r="BX569" s="133"/>
    </row>
    <row r="570" spans="1:76" x14ac:dyDescent="0.25">
      <c r="A570" s="302">
        <v>303</v>
      </c>
      <c r="C570" s="324" t="s">
        <v>13</v>
      </c>
      <c r="D570" s="324" t="s">
        <v>13</v>
      </c>
      <c r="E570" s="325" t="s">
        <v>13</v>
      </c>
      <c r="F570" s="133" t="s">
        <v>13</v>
      </c>
      <c r="G570" s="133" t="s">
        <v>13</v>
      </c>
      <c r="H570" s="133" t="s">
        <v>13</v>
      </c>
      <c r="I570" s="133" t="s">
        <v>13</v>
      </c>
      <c r="J570" s="133" t="s">
        <v>13</v>
      </c>
      <c r="K570" s="133" t="s">
        <v>13</v>
      </c>
      <c r="L570" s="133" t="s">
        <v>13</v>
      </c>
      <c r="M570" s="133" t="s">
        <v>13</v>
      </c>
      <c r="N570" s="133" t="s">
        <v>13</v>
      </c>
      <c r="O570" s="133" t="s">
        <v>13</v>
      </c>
      <c r="P570" s="133" t="s">
        <v>13</v>
      </c>
      <c r="Q570" s="133" t="s">
        <v>13</v>
      </c>
      <c r="R570" s="133" t="s">
        <v>13</v>
      </c>
      <c r="S570" s="133" t="s">
        <v>13</v>
      </c>
      <c r="T570" s="133" t="s">
        <v>13</v>
      </c>
      <c r="U570" s="133" t="s">
        <v>13</v>
      </c>
      <c r="V570" s="133" t="s">
        <v>13</v>
      </c>
      <c r="W570" s="133" t="s">
        <v>13</v>
      </c>
      <c r="X570" s="133" t="s">
        <v>13</v>
      </c>
      <c r="Y570" s="133" t="s">
        <v>13</v>
      </c>
      <c r="Z570" s="133" t="s">
        <v>13</v>
      </c>
      <c r="AA570" s="133" t="s">
        <v>13</v>
      </c>
      <c r="AB570" s="133" t="s">
        <v>13</v>
      </c>
      <c r="AC570" s="133" t="s">
        <v>13</v>
      </c>
      <c r="AD570" s="133" t="s">
        <v>13</v>
      </c>
      <c r="AE570" s="133" t="s">
        <v>13</v>
      </c>
      <c r="AF570" s="133" t="s">
        <v>13</v>
      </c>
      <c r="AG570" s="133" t="s">
        <v>13</v>
      </c>
      <c r="AH570" s="133" t="s">
        <v>13</v>
      </c>
      <c r="AI570" s="133" t="s">
        <v>13</v>
      </c>
      <c r="AJ570" s="133" t="s">
        <v>13</v>
      </c>
      <c r="AK570" s="133" t="s">
        <v>13</v>
      </c>
      <c r="AL570" s="133" t="s">
        <v>13</v>
      </c>
      <c r="AM570" s="133" t="s">
        <v>13</v>
      </c>
      <c r="AN570" s="133" t="s">
        <v>13</v>
      </c>
      <c r="AO570" s="133" t="s">
        <v>13</v>
      </c>
      <c r="AP570" s="133" t="s">
        <v>13</v>
      </c>
      <c r="AQ570" s="133" t="s">
        <v>13</v>
      </c>
      <c r="AR570" s="133" t="s">
        <v>13</v>
      </c>
      <c r="AS570" s="133" t="s">
        <v>13</v>
      </c>
      <c r="AT570" s="326" t="s">
        <v>13</v>
      </c>
      <c r="AU570" s="133" t="s">
        <v>13</v>
      </c>
      <c r="AV570" s="133" t="s">
        <v>13</v>
      </c>
      <c r="AW570" s="133" t="s">
        <v>13</v>
      </c>
      <c r="AX570" s="133" t="s">
        <v>13</v>
      </c>
      <c r="AY570" s="133" t="s">
        <v>13</v>
      </c>
      <c r="AZ570" s="327" t="s">
        <v>13</v>
      </c>
      <c r="BA570" s="327" t="s">
        <v>13</v>
      </c>
      <c r="BB570" s="133" t="s">
        <v>13</v>
      </c>
      <c r="BC570" s="326" t="s">
        <v>13</v>
      </c>
      <c r="BD570" s="326" t="s">
        <v>13</v>
      </c>
      <c r="BE570" s="327" t="s">
        <v>13</v>
      </c>
      <c r="BF570" s="133" t="s">
        <v>13</v>
      </c>
      <c r="BG570" s="133" t="s">
        <v>13</v>
      </c>
      <c r="BH570" s="133" t="s">
        <v>13</v>
      </c>
      <c r="BI570" s="133" t="s">
        <v>13</v>
      </c>
      <c r="BJ570" s="328"/>
      <c r="BK570" s="328"/>
      <c r="BL570" s="133"/>
      <c r="BM570" s="133"/>
      <c r="BN570" s="133"/>
      <c r="BO570" s="133"/>
      <c r="BP570" s="133"/>
      <c r="BQ570" s="328"/>
      <c r="BR570" s="133"/>
      <c r="BS570" s="133"/>
      <c r="BT570" s="133"/>
      <c r="BU570" s="133"/>
      <c r="BV570" s="133"/>
      <c r="BW570" s="133"/>
      <c r="BX570" s="133"/>
    </row>
    <row r="571" spans="1:76" x14ac:dyDescent="0.25">
      <c r="A571" s="302">
        <v>303</v>
      </c>
      <c r="C571" s="324" t="s">
        <v>13</v>
      </c>
      <c r="D571" s="324" t="s">
        <v>13</v>
      </c>
      <c r="E571" s="325" t="s">
        <v>13</v>
      </c>
      <c r="F571" s="133" t="s">
        <v>13</v>
      </c>
      <c r="G571" s="133" t="s">
        <v>13</v>
      </c>
      <c r="H571" s="133" t="s">
        <v>13</v>
      </c>
      <c r="I571" s="133" t="s">
        <v>13</v>
      </c>
      <c r="J571" s="133" t="s">
        <v>13</v>
      </c>
      <c r="K571" s="133" t="s">
        <v>13</v>
      </c>
      <c r="L571" s="133" t="s">
        <v>13</v>
      </c>
      <c r="M571" s="133" t="s">
        <v>13</v>
      </c>
      <c r="N571" s="133" t="s">
        <v>13</v>
      </c>
      <c r="O571" s="133" t="s">
        <v>13</v>
      </c>
      <c r="P571" s="133" t="s">
        <v>13</v>
      </c>
      <c r="Q571" s="133" t="s">
        <v>13</v>
      </c>
      <c r="R571" s="133" t="s">
        <v>13</v>
      </c>
      <c r="S571" s="133" t="s">
        <v>13</v>
      </c>
      <c r="T571" s="133" t="s">
        <v>13</v>
      </c>
      <c r="U571" s="133" t="s">
        <v>13</v>
      </c>
      <c r="V571" s="133" t="s">
        <v>13</v>
      </c>
      <c r="W571" s="133" t="s">
        <v>13</v>
      </c>
      <c r="X571" s="133" t="s">
        <v>13</v>
      </c>
      <c r="Y571" s="133" t="s">
        <v>13</v>
      </c>
      <c r="Z571" s="133" t="s">
        <v>13</v>
      </c>
      <c r="AA571" s="133" t="s">
        <v>13</v>
      </c>
      <c r="AB571" s="133" t="s">
        <v>13</v>
      </c>
      <c r="AC571" s="133" t="s">
        <v>13</v>
      </c>
      <c r="AD571" s="133" t="s">
        <v>13</v>
      </c>
      <c r="AE571" s="133" t="s">
        <v>13</v>
      </c>
      <c r="AF571" s="133" t="s">
        <v>13</v>
      </c>
      <c r="AG571" s="133" t="s">
        <v>13</v>
      </c>
      <c r="AH571" s="133" t="s">
        <v>13</v>
      </c>
      <c r="AI571" s="133" t="s">
        <v>13</v>
      </c>
      <c r="AJ571" s="133" t="s">
        <v>13</v>
      </c>
      <c r="AK571" s="133" t="s">
        <v>13</v>
      </c>
      <c r="AL571" s="133" t="s">
        <v>13</v>
      </c>
      <c r="AM571" s="133" t="s">
        <v>13</v>
      </c>
      <c r="AN571" s="133" t="s">
        <v>13</v>
      </c>
      <c r="AO571" s="133" t="s">
        <v>13</v>
      </c>
      <c r="AP571" s="133" t="s">
        <v>13</v>
      </c>
      <c r="AQ571" s="133" t="s">
        <v>13</v>
      </c>
      <c r="AR571" s="133" t="s">
        <v>13</v>
      </c>
      <c r="AS571" s="133" t="s">
        <v>13</v>
      </c>
      <c r="AT571" s="326" t="s">
        <v>13</v>
      </c>
      <c r="AU571" s="133" t="s">
        <v>13</v>
      </c>
      <c r="AV571" s="133" t="s">
        <v>13</v>
      </c>
      <c r="AW571" s="133" t="s">
        <v>13</v>
      </c>
      <c r="AX571" s="133" t="s">
        <v>13</v>
      </c>
      <c r="AY571" s="133" t="s">
        <v>13</v>
      </c>
      <c r="AZ571" s="327" t="s">
        <v>13</v>
      </c>
      <c r="BA571" s="327" t="s">
        <v>13</v>
      </c>
      <c r="BB571" s="133" t="s">
        <v>13</v>
      </c>
      <c r="BC571" s="326" t="s">
        <v>13</v>
      </c>
      <c r="BD571" s="326" t="s">
        <v>13</v>
      </c>
      <c r="BE571" s="327" t="s">
        <v>13</v>
      </c>
      <c r="BF571" s="133" t="s">
        <v>13</v>
      </c>
      <c r="BG571" s="133" t="s">
        <v>13</v>
      </c>
      <c r="BH571" s="133" t="s">
        <v>13</v>
      </c>
      <c r="BI571" s="133" t="s">
        <v>13</v>
      </c>
      <c r="BJ571" s="328"/>
      <c r="BK571" s="328"/>
      <c r="BL571" s="133"/>
      <c r="BM571" s="133"/>
      <c r="BN571" s="133"/>
      <c r="BO571" s="133"/>
      <c r="BP571" s="133"/>
      <c r="BQ571" s="328"/>
      <c r="BR571" s="133"/>
      <c r="BS571" s="133"/>
      <c r="BT571" s="133"/>
      <c r="BU571" s="133"/>
      <c r="BV571" s="133"/>
      <c r="BW571" s="133"/>
      <c r="BX571" s="133"/>
    </row>
    <row r="572" spans="1:76" x14ac:dyDescent="0.25">
      <c r="A572" s="302">
        <v>303</v>
      </c>
      <c r="C572" s="324" t="s">
        <v>13</v>
      </c>
      <c r="D572" s="324" t="s">
        <v>13</v>
      </c>
      <c r="E572" s="325" t="s">
        <v>13</v>
      </c>
      <c r="F572" s="133" t="s">
        <v>13</v>
      </c>
      <c r="G572" s="133" t="s">
        <v>13</v>
      </c>
      <c r="H572" s="133" t="s">
        <v>13</v>
      </c>
      <c r="I572" s="133" t="s">
        <v>13</v>
      </c>
      <c r="J572" s="133" t="s">
        <v>13</v>
      </c>
      <c r="K572" s="133" t="s">
        <v>13</v>
      </c>
      <c r="L572" s="133" t="s">
        <v>13</v>
      </c>
      <c r="M572" s="133" t="s">
        <v>13</v>
      </c>
      <c r="N572" s="133" t="s">
        <v>13</v>
      </c>
      <c r="O572" s="133" t="s">
        <v>13</v>
      </c>
      <c r="P572" s="133" t="s">
        <v>13</v>
      </c>
      <c r="Q572" s="133" t="s">
        <v>13</v>
      </c>
      <c r="R572" s="133" t="s">
        <v>13</v>
      </c>
      <c r="S572" s="133" t="s">
        <v>13</v>
      </c>
      <c r="T572" s="133" t="s">
        <v>13</v>
      </c>
      <c r="U572" s="133" t="s">
        <v>13</v>
      </c>
      <c r="V572" s="133" t="s">
        <v>13</v>
      </c>
      <c r="W572" s="133" t="s">
        <v>13</v>
      </c>
      <c r="X572" s="133" t="s">
        <v>13</v>
      </c>
      <c r="Y572" s="133" t="s">
        <v>13</v>
      </c>
      <c r="Z572" s="133" t="s">
        <v>13</v>
      </c>
      <c r="AA572" s="133" t="s">
        <v>13</v>
      </c>
      <c r="AB572" s="133" t="s">
        <v>13</v>
      </c>
      <c r="AC572" s="133" t="s">
        <v>13</v>
      </c>
      <c r="AD572" s="133" t="s">
        <v>13</v>
      </c>
      <c r="AE572" s="133" t="s">
        <v>13</v>
      </c>
      <c r="AF572" s="133" t="s">
        <v>13</v>
      </c>
      <c r="AG572" s="133" t="s">
        <v>13</v>
      </c>
      <c r="AH572" s="133" t="s">
        <v>13</v>
      </c>
      <c r="AI572" s="133" t="s">
        <v>13</v>
      </c>
      <c r="AJ572" s="133" t="s">
        <v>13</v>
      </c>
      <c r="AK572" s="133" t="s">
        <v>13</v>
      </c>
      <c r="AL572" s="133" t="s">
        <v>13</v>
      </c>
      <c r="AM572" s="133" t="s">
        <v>13</v>
      </c>
      <c r="AN572" s="133" t="s">
        <v>13</v>
      </c>
      <c r="AO572" s="133" t="s">
        <v>13</v>
      </c>
      <c r="AP572" s="133" t="s">
        <v>13</v>
      </c>
      <c r="AQ572" s="133" t="s">
        <v>13</v>
      </c>
      <c r="AR572" s="133" t="s">
        <v>13</v>
      </c>
      <c r="AS572" s="133" t="s">
        <v>13</v>
      </c>
      <c r="AT572" s="326" t="s">
        <v>13</v>
      </c>
      <c r="AU572" s="133" t="s">
        <v>13</v>
      </c>
      <c r="AV572" s="133" t="s">
        <v>13</v>
      </c>
      <c r="AW572" s="133" t="s">
        <v>13</v>
      </c>
      <c r="AX572" s="133" t="s">
        <v>13</v>
      </c>
      <c r="AY572" s="133" t="s">
        <v>13</v>
      </c>
      <c r="AZ572" s="327" t="s">
        <v>13</v>
      </c>
      <c r="BA572" s="327" t="s">
        <v>13</v>
      </c>
      <c r="BB572" s="133" t="s">
        <v>13</v>
      </c>
      <c r="BC572" s="326" t="s">
        <v>13</v>
      </c>
      <c r="BD572" s="326" t="s">
        <v>13</v>
      </c>
      <c r="BE572" s="327" t="s">
        <v>13</v>
      </c>
      <c r="BF572" s="133" t="s">
        <v>13</v>
      </c>
      <c r="BG572" s="133" t="s">
        <v>13</v>
      </c>
      <c r="BH572" s="133" t="s">
        <v>13</v>
      </c>
      <c r="BI572" s="133" t="s">
        <v>13</v>
      </c>
      <c r="BJ572" s="328"/>
      <c r="BK572" s="328"/>
      <c r="BL572" s="133"/>
      <c r="BM572" s="133"/>
      <c r="BN572" s="133"/>
      <c r="BO572" s="133"/>
      <c r="BP572" s="133"/>
      <c r="BQ572" s="328"/>
      <c r="BR572" s="133"/>
      <c r="BS572" s="133"/>
      <c r="BT572" s="133"/>
      <c r="BU572" s="133"/>
      <c r="BV572" s="133"/>
      <c r="BW572" s="133"/>
      <c r="BX572" s="133"/>
    </row>
    <row r="573" spans="1:76" x14ac:dyDescent="0.25">
      <c r="A573" s="302">
        <v>303</v>
      </c>
      <c r="C573" s="324" t="s">
        <v>13</v>
      </c>
      <c r="D573" s="324" t="s">
        <v>13</v>
      </c>
      <c r="E573" s="325" t="s">
        <v>13</v>
      </c>
      <c r="F573" s="133" t="s">
        <v>13</v>
      </c>
      <c r="G573" s="133" t="s">
        <v>13</v>
      </c>
      <c r="H573" s="133" t="s">
        <v>13</v>
      </c>
      <c r="I573" s="133" t="s">
        <v>13</v>
      </c>
      <c r="J573" s="133" t="s">
        <v>13</v>
      </c>
      <c r="K573" s="133" t="s">
        <v>13</v>
      </c>
      <c r="L573" s="133" t="s">
        <v>13</v>
      </c>
      <c r="M573" s="133" t="s">
        <v>13</v>
      </c>
      <c r="N573" s="133" t="s">
        <v>13</v>
      </c>
      <c r="O573" s="133" t="s">
        <v>13</v>
      </c>
      <c r="P573" s="133" t="s">
        <v>13</v>
      </c>
      <c r="Q573" s="133" t="s">
        <v>13</v>
      </c>
      <c r="R573" s="133" t="s">
        <v>13</v>
      </c>
      <c r="S573" s="133" t="s">
        <v>13</v>
      </c>
      <c r="T573" s="133" t="s">
        <v>13</v>
      </c>
      <c r="U573" s="133" t="s">
        <v>13</v>
      </c>
      <c r="V573" s="133" t="s">
        <v>13</v>
      </c>
      <c r="W573" s="133" t="s">
        <v>13</v>
      </c>
      <c r="X573" s="133" t="s">
        <v>13</v>
      </c>
      <c r="Y573" s="133" t="s">
        <v>13</v>
      </c>
      <c r="Z573" s="133" t="s">
        <v>13</v>
      </c>
      <c r="AA573" s="133" t="s">
        <v>13</v>
      </c>
      <c r="AB573" s="133" t="s">
        <v>13</v>
      </c>
      <c r="AC573" s="133" t="s">
        <v>13</v>
      </c>
      <c r="AD573" s="133" t="s">
        <v>13</v>
      </c>
      <c r="AE573" s="133" t="s">
        <v>13</v>
      </c>
      <c r="AF573" s="133" t="s">
        <v>13</v>
      </c>
      <c r="AG573" s="133" t="s">
        <v>13</v>
      </c>
      <c r="AH573" s="133" t="s">
        <v>13</v>
      </c>
      <c r="AI573" s="133" t="s">
        <v>13</v>
      </c>
      <c r="AJ573" s="133" t="s">
        <v>13</v>
      </c>
      <c r="AK573" s="133" t="s">
        <v>13</v>
      </c>
      <c r="AL573" s="133" t="s">
        <v>13</v>
      </c>
      <c r="AM573" s="133" t="s">
        <v>13</v>
      </c>
      <c r="AN573" s="133" t="s">
        <v>13</v>
      </c>
      <c r="AO573" s="133" t="s">
        <v>13</v>
      </c>
      <c r="AP573" s="133" t="s">
        <v>13</v>
      </c>
      <c r="AQ573" s="133" t="s">
        <v>13</v>
      </c>
      <c r="AR573" s="133" t="s">
        <v>13</v>
      </c>
      <c r="AS573" s="133" t="s">
        <v>13</v>
      </c>
      <c r="AT573" s="326" t="s">
        <v>13</v>
      </c>
      <c r="AU573" s="133" t="s">
        <v>13</v>
      </c>
      <c r="AV573" s="133" t="s">
        <v>13</v>
      </c>
      <c r="AW573" s="133" t="s">
        <v>13</v>
      </c>
      <c r="AX573" s="133" t="s">
        <v>13</v>
      </c>
      <c r="AY573" s="133" t="s">
        <v>13</v>
      </c>
      <c r="AZ573" s="327" t="s">
        <v>13</v>
      </c>
      <c r="BA573" s="327" t="s">
        <v>13</v>
      </c>
      <c r="BB573" s="133" t="s">
        <v>13</v>
      </c>
      <c r="BC573" s="326" t="s">
        <v>13</v>
      </c>
      <c r="BD573" s="326" t="s">
        <v>13</v>
      </c>
      <c r="BE573" s="327" t="s">
        <v>13</v>
      </c>
      <c r="BF573" s="133" t="s">
        <v>13</v>
      </c>
      <c r="BG573" s="133" t="s">
        <v>13</v>
      </c>
      <c r="BH573" s="133" t="s">
        <v>13</v>
      </c>
      <c r="BI573" s="133" t="s">
        <v>13</v>
      </c>
      <c r="BJ573" s="328"/>
      <c r="BK573" s="328"/>
      <c r="BL573" s="133"/>
      <c r="BM573" s="133"/>
      <c r="BN573" s="133"/>
      <c r="BO573" s="133"/>
      <c r="BP573" s="133"/>
      <c r="BQ573" s="328"/>
      <c r="BR573" s="133"/>
      <c r="BS573" s="133"/>
      <c r="BT573" s="133"/>
      <c r="BU573" s="133"/>
      <c r="BV573" s="133"/>
      <c r="BW573" s="133"/>
      <c r="BX573" s="133"/>
    </row>
    <row r="574" spans="1:76" x14ac:dyDescent="0.25">
      <c r="A574" s="302">
        <v>303</v>
      </c>
      <c r="C574" s="324" t="s">
        <v>13</v>
      </c>
      <c r="D574" s="324" t="s">
        <v>13</v>
      </c>
      <c r="E574" s="325" t="s">
        <v>13</v>
      </c>
      <c r="F574" s="133" t="s">
        <v>13</v>
      </c>
      <c r="G574" s="133" t="s">
        <v>13</v>
      </c>
      <c r="H574" s="133" t="s">
        <v>13</v>
      </c>
      <c r="I574" s="133" t="s">
        <v>13</v>
      </c>
      <c r="J574" s="133" t="s">
        <v>13</v>
      </c>
      <c r="K574" s="133" t="s">
        <v>13</v>
      </c>
      <c r="L574" s="133" t="s">
        <v>13</v>
      </c>
      <c r="M574" s="133" t="s">
        <v>13</v>
      </c>
      <c r="N574" s="133" t="s">
        <v>13</v>
      </c>
      <c r="O574" s="133" t="s">
        <v>13</v>
      </c>
      <c r="P574" s="133" t="s">
        <v>13</v>
      </c>
      <c r="Q574" s="133" t="s">
        <v>13</v>
      </c>
      <c r="R574" s="133" t="s">
        <v>13</v>
      </c>
      <c r="S574" s="133" t="s">
        <v>13</v>
      </c>
      <c r="T574" s="133" t="s">
        <v>13</v>
      </c>
      <c r="U574" s="133" t="s">
        <v>13</v>
      </c>
      <c r="V574" s="133" t="s">
        <v>13</v>
      </c>
      <c r="W574" s="133" t="s">
        <v>13</v>
      </c>
      <c r="X574" s="133" t="s">
        <v>13</v>
      </c>
      <c r="Y574" s="133" t="s">
        <v>13</v>
      </c>
      <c r="Z574" s="133" t="s">
        <v>13</v>
      </c>
      <c r="AA574" s="133" t="s">
        <v>13</v>
      </c>
      <c r="AB574" s="133" t="s">
        <v>13</v>
      </c>
      <c r="AC574" s="133" t="s">
        <v>13</v>
      </c>
      <c r="AD574" s="133" t="s">
        <v>13</v>
      </c>
      <c r="AE574" s="133" t="s">
        <v>13</v>
      </c>
      <c r="AF574" s="133" t="s">
        <v>13</v>
      </c>
      <c r="AG574" s="133" t="s">
        <v>13</v>
      </c>
      <c r="AH574" s="133" t="s">
        <v>13</v>
      </c>
      <c r="AI574" s="133" t="s">
        <v>13</v>
      </c>
      <c r="AJ574" s="133" t="s">
        <v>13</v>
      </c>
      <c r="AK574" s="133" t="s">
        <v>13</v>
      </c>
      <c r="AL574" s="133" t="s">
        <v>13</v>
      </c>
      <c r="AM574" s="133" t="s">
        <v>13</v>
      </c>
      <c r="AN574" s="133" t="s">
        <v>13</v>
      </c>
      <c r="AO574" s="133" t="s">
        <v>13</v>
      </c>
      <c r="AP574" s="133" t="s">
        <v>13</v>
      </c>
      <c r="AQ574" s="133" t="s">
        <v>13</v>
      </c>
      <c r="AR574" s="133" t="s">
        <v>13</v>
      </c>
      <c r="AS574" s="133" t="s">
        <v>13</v>
      </c>
      <c r="AT574" s="326" t="s">
        <v>13</v>
      </c>
      <c r="AU574" s="133" t="s">
        <v>13</v>
      </c>
      <c r="AV574" s="133" t="s">
        <v>13</v>
      </c>
      <c r="AW574" s="133" t="s">
        <v>13</v>
      </c>
      <c r="AX574" s="133" t="s">
        <v>13</v>
      </c>
      <c r="AY574" s="133" t="s">
        <v>13</v>
      </c>
      <c r="AZ574" s="327" t="s">
        <v>13</v>
      </c>
      <c r="BA574" s="327" t="s">
        <v>13</v>
      </c>
      <c r="BB574" s="133" t="s">
        <v>13</v>
      </c>
      <c r="BC574" s="326" t="s">
        <v>13</v>
      </c>
      <c r="BD574" s="326" t="s">
        <v>13</v>
      </c>
      <c r="BE574" s="327" t="s">
        <v>13</v>
      </c>
      <c r="BF574" s="133" t="s">
        <v>13</v>
      </c>
      <c r="BG574" s="133" t="s">
        <v>13</v>
      </c>
      <c r="BH574" s="133" t="s">
        <v>13</v>
      </c>
      <c r="BI574" s="133" t="s">
        <v>13</v>
      </c>
      <c r="BJ574" s="328"/>
      <c r="BK574" s="328"/>
      <c r="BL574" s="133"/>
      <c r="BM574" s="133"/>
      <c r="BN574" s="133"/>
      <c r="BO574" s="133"/>
      <c r="BP574" s="133"/>
      <c r="BQ574" s="328"/>
      <c r="BR574" s="133"/>
      <c r="BS574" s="133"/>
      <c r="BT574" s="133"/>
      <c r="BU574" s="133"/>
      <c r="BV574" s="133"/>
      <c r="BW574" s="133"/>
      <c r="BX574" s="133"/>
    </row>
    <row r="575" spans="1:76" x14ac:dyDescent="0.25">
      <c r="A575" s="302">
        <v>303</v>
      </c>
      <c r="C575" s="324" t="s">
        <v>13</v>
      </c>
      <c r="D575" s="324" t="s">
        <v>13</v>
      </c>
      <c r="E575" s="325" t="s">
        <v>13</v>
      </c>
      <c r="F575" s="133" t="s">
        <v>13</v>
      </c>
      <c r="G575" s="133" t="s">
        <v>13</v>
      </c>
      <c r="H575" s="133" t="s">
        <v>13</v>
      </c>
      <c r="I575" s="133" t="s">
        <v>13</v>
      </c>
      <c r="J575" s="133" t="s">
        <v>13</v>
      </c>
      <c r="K575" s="133" t="s">
        <v>13</v>
      </c>
      <c r="L575" s="133" t="s">
        <v>13</v>
      </c>
      <c r="M575" s="133" t="s">
        <v>13</v>
      </c>
      <c r="N575" s="133" t="s">
        <v>13</v>
      </c>
      <c r="O575" s="133" t="s">
        <v>13</v>
      </c>
      <c r="P575" s="133" t="s">
        <v>13</v>
      </c>
      <c r="Q575" s="133" t="s">
        <v>13</v>
      </c>
      <c r="R575" s="133" t="s">
        <v>13</v>
      </c>
      <c r="S575" s="133" t="s">
        <v>13</v>
      </c>
      <c r="T575" s="133" t="s">
        <v>13</v>
      </c>
      <c r="U575" s="133" t="s">
        <v>13</v>
      </c>
      <c r="V575" s="133" t="s">
        <v>13</v>
      </c>
      <c r="W575" s="133" t="s">
        <v>13</v>
      </c>
      <c r="X575" s="133" t="s">
        <v>13</v>
      </c>
      <c r="Y575" s="133" t="s">
        <v>13</v>
      </c>
      <c r="Z575" s="133" t="s">
        <v>13</v>
      </c>
      <c r="AA575" s="133" t="s">
        <v>13</v>
      </c>
      <c r="AB575" s="133" t="s">
        <v>13</v>
      </c>
      <c r="AC575" s="133" t="s">
        <v>13</v>
      </c>
      <c r="AD575" s="133" t="s">
        <v>13</v>
      </c>
      <c r="AE575" s="133" t="s">
        <v>13</v>
      </c>
      <c r="AF575" s="133" t="s">
        <v>13</v>
      </c>
      <c r="AG575" s="133" t="s">
        <v>13</v>
      </c>
      <c r="AH575" s="133" t="s">
        <v>13</v>
      </c>
      <c r="AI575" s="133" t="s">
        <v>13</v>
      </c>
      <c r="AJ575" s="133" t="s">
        <v>13</v>
      </c>
      <c r="AK575" s="133" t="s">
        <v>13</v>
      </c>
      <c r="AL575" s="133" t="s">
        <v>13</v>
      </c>
      <c r="AM575" s="133" t="s">
        <v>13</v>
      </c>
      <c r="AN575" s="133" t="s">
        <v>13</v>
      </c>
      <c r="AO575" s="133" t="s">
        <v>13</v>
      </c>
      <c r="AP575" s="133" t="s">
        <v>13</v>
      </c>
      <c r="AQ575" s="133" t="s">
        <v>13</v>
      </c>
      <c r="AR575" s="133" t="s">
        <v>13</v>
      </c>
      <c r="AS575" s="133" t="s">
        <v>13</v>
      </c>
      <c r="AT575" s="326" t="s">
        <v>13</v>
      </c>
      <c r="AU575" s="133" t="s">
        <v>13</v>
      </c>
      <c r="AV575" s="133" t="s">
        <v>13</v>
      </c>
      <c r="AW575" s="133" t="s">
        <v>13</v>
      </c>
      <c r="AX575" s="133" t="s">
        <v>13</v>
      </c>
      <c r="AY575" s="133" t="s">
        <v>13</v>
      </c>
      <c r="AZ575" s="327" t="s">
        <v>13</v>
      </c>
      <c r="BA575" s="327" t="s">
        <v>13</v>
      </c>
      <c r="BB575" s="133" t="s">
        <v>13</v>
      </c>
      <c r="BC575" s="326" t="s">
        <v>13</v>
      </c>
      <c r="BD575" s="326" t="s">
        <v>13</v>
      </c>
      <c r="BE575" s="327" t="s">
        <v>13</v>
      </c>
      <c r="BF575" s="133" t="s">
        <v>13</v>
      </c>
      <c r="BG575" s="133" t="s">
        <v>13</v>
      </c>
      <c r="BH575" s="133" t="s">
        <v>13</v>
      </c>
      <c r="BI575" s="133" t="s">
        <v>13</v>
      </c>
      <c r="BJ575" s="328"/>
      <c r="BK575" s="328"/>
      <c r="BL575" s="133"/>
      <c r="BM575" s="133"/>
      <c r="BN575" s="133"/>
      <c r="BO575" s="133"/>
      <c r="BP575" s="133"/>
      <c r="BQ575" s="328"/>
      <c r="BR575" s="133"/>
      <c r="BS575" s="133"/>
      <c r="BT575" s="133"/>
      <c r="BU575" s="133"/>
      <c r="BV575" s="133"/>
      <c r="BW575" s="133"/>
      <c r="BX575" s="133"/>
    </row>
    <row r="576" spans="1:76" x14ac:dyDescent="0.25">
      <c r="A576" s="302">
        <v>303</v>
      </c>
      <c r="C576" s="324" t="s">
        <v>13</v>
      </c>
      <c r="D576" s="324" t="s">
        <v>13</v>
      </c>
      <c r="E576" s="325" t="s">
        <v>13</v>
      </c>
      <c r="F576" s="133" t="s">
        <v>13</v>
      </c>
      <c r="G576" s="133" t="s">
        <v>13</v>
      </c>
      <c r="H576" s="133" t="s">
        <v>13</v>
      </c>
      <c r="I576" s="133" t="s">
        <v>13</v>
      </c>
      <c r="J576" s="133" t="s">
        <v>13</v>
      </c>
      <c r="K576" s="133" t="s">
        <v>13</v>
      </c>
      <c r="L576" s="133" t="s">
        <v>13</v>
      </c>
      <c r="M576" s="133" t="s">
        <v>13</v>
      </c>
      <c r="N576" s="133" t="s">
        <v>13</v>
      </c>
      <c r="O576" s="133" t="s">
        <v>13</v>
      </c>
      <c r="P576" s="133" t="s">
        <v>13</v>
      </c>
      <c r="Q576" s="133" t="s">
        <v>13</v>
      </c>
      <c r="R576" s="133" t="s">
        <v>13</v>
      </c>
      <c r="S576" s="133" t="s">
        <v>13</v>
      </c>
      <c r="T576" s="133" t="s">
        <v>13</v>
      </c>
      <c r="U576" s="133" t="s">
        <v>13</v>
      </c>
      <c r="V576" s="133" t="s">
        <v>13</v>
      </c>
      <c r="W576" s="133" t="s">
        <v>13</v>
      </c>
      <c r="X576" s="133" t="s">
        <v>13</v>
      </c>
      <c r="Y576" s="133" t="s">
        <v>13</v>
      </c>
      <c r="Z576" s="133" t="s">
        <v>13</v>
      </c>
      <c r="AA576" s="133" t="s">
        <v>13</v>
      </c>
      <c r="AB576" s="133" t="s">
        <v>13</v>
      </c>
      <c r="AC576" s="133" t="s">
        <v>13</v>
      </c>
      <c r="AD576" s="133" t="s">
        <v>13</v>
      </c>
      <c r="AE576" s="133" t="s">
        <v>13</v>
      </c>
      <c r="AF576" s="133" t="s">
        <v>13</v>
      </c>
      <c r="AG576" s="133" t="s">
        <v>13</v>
      </c>
      <c r="AH576" s="133" t="s">
        <v>13</v>
      </c>
      <c r="AI576" s="133" t="s">
        <v>13</v>
      </c>
      <c r="AJ576" s="133" t="s">
        <v>13</v>
      </c>
      <c r="AK576" s="133" t="s">
        <v>13</v>
      </c>
      <c r="AL576" s="133" t="s">
        <v>13</v>
      </c>
      <c r="AM576" s="133" t="s">
        <v>13</v>
      </c>
      <c r="AN576" s="133" t="s">
        <v>13</v>
      </c>
      <c r="AO576" s="133" t="s">
        <v>13</v>
      </c>
      <c r="AP576" s="133" t="s">
        <v>13</v>
      </c>
      <c r="AQ576" s="133" t="s">
        <v>13</v>
      </c>
      <c r="AR576" s="133" t="s">
        <v>13</v>
      </c>
      <c r="AS576" s="133" t="s">
        <v>13</v>
      </c>
      <c r="AT576" s="326" t="s">
        <v>13</v>
      </c>
      <c r="AU576" s="133" t="s">
        <v>13</v>
      </c>
      <c r="AV576" s="133" t="s">
        <v>13</v>
      </c>
      <c r="AW576" s="133" t="s">
        <v>13</v>
      </c>
      <c r="AX576" s="133" t="s">
        <v>13</v>
      </c>
      <c r="AY576" s="133" t="s">
        <v>13</v>
      </c>
      <c r="AZ576" s="327" t="s">
        <v>13</v>
      </c>
      <c r="BA576" s="327" t="s">
        <v>13</v>
      </c>
      <c r="BB576" s="133" t="s">
        <v>13</v>
      </c>
      <c r="BC576" s="326" t="s">
        <v>13</v>
      </c>
      <c r="BD576" s="326" t="s">
        <v>13</v>
      </c>
      <c r="BE576" s="327" t="s">
        <v>13</v>
      </c>
      <c r="BF576" s="133" t="s">
        <v>13</v>
      </c>
      <c r="BG576" s="133" t="s">
        <v>13</v>
      </c>
      <c r="BH576" s="133" t="s">
        <v>13</v>
      </c>
      <c r="BI576" s="133" t="s">
        <v>13</v>
      </c>
      <c r="BJ576" s="328"/>
      <c r="BK576" s="328"/>
      <c r="BL576" s="133"/>
      <c r="BM576" s="133"/>
      <c r="BN576" s="133"/>
      <c r="BO576" s="133"/>
      <c r="BP576" s="133"/>
      <c r="BQ576" s="328"/>
      <c r="BR576" s="133"/>
      <c r="BS576" s="133"/>
      <c r="BT576" s="133"/>
      <c r="BU576" s="133"/>
      <c r="BV576" s="133"/>
      <c r="BW576" s="133"/>
      <c r="BX576" s="133"/>
    </row>
    <row r="577" spans="1:76" x14ac:dyDescent="0.25">
      <c r="A577" s="302">
        <v>303</v>
      </c>
      <c r="C577" s="324" t="s">
        <v>13</v>
      </c>
      <c r="D577" s="324" t="s">
        <v>13</v>
      </c>
      <c r="E577" s="325" t="s">
        <v>13</v>
      </c>
      <c r="F577" s="133" t="s">
        <v>13</v>
      </c>
      <c r="G577" s="133" t="s">
        <v>13</v>
      </c>
      <c r="H577" s="133" t="s">
        <v>13</v>
      </c>
      <c r="I577" s="133" t="s">
        <v>13</v>
      </c>
      <c r="J577" s="133" t="s">
        <v>13</v>
      </c>
      <c r="K577" s="133" t="s">
        <v>13</v>
      </c>
      <c r="L577" s="133" t="s">
        <v>13</v>
      </c>
      <c r="M577" s="133" t="s">
        <v>13</v>
      </c>
      <c r="N577" s="133" t="s">
        <v>13</v>
      </c>
      <c r="O577" s="133" t="s">
        <v>13</v>
      </c>
      <c r="P577" s="133" t="s">
        <v>13</v>
      </c>
      <c r="Q577" s="133" t="s">
        <v>13</v>
      </c>
      <c r="R577" s="133" t="s">
        <v>13</v>
      </c>
      <c r="S577" s="133" t="s">
        <v>13</v>
      </c>
      <c r="T577" s="133" t="s">
        <v>13</v>
      </c>
      <c r="U577" s="133" t="s">
        <v>13</v>
      </c>
      <c r="V577" s="133" t="s">
        <v>13</v>
      </c>
      <c r="W577" s="133" t="s">
        <v>13</v>
      </c>
      <c r="X577" s="133" t="s">
        <v>13</v>
      </c>
      <c r="Y577" s="133" t="s">
        <v>13</v>
      </c>
      <c r="Z577" s="133" t="s">
        <v>13</v>
      </c>
      <c r="AA577" s="133" t="s">
        <v>13</v>
      </c>
      <c r="AB577" s="133" t="s">
        <v>13</v>
      </c>
      <c r="AC577" s="133" t="s">
        <v>13</v>
      </c>
      <c r="AD577" s="133" t="s">
        <v>13</v>
      </c>
      <c r="AE577" s="133" t="s">
        <v>13</v>
      </c>
      <c r="AF577" s="133" t="s">
        <v>13</v>
      </c>
      <c r="AG577" s="133" t="s">
        <v>13</v>
      </c>
      <c r="AH577" s="133" t="s">
        <v>13</v>
      </c>
      <c r="AI577" s="133" t="s">
        <v>13</v>
      </c>
      <c r="AJ577" s="133" t="s">
        <v>13</v>
      </c>
      <c r="AK577" s="133" t="s">
        <v>13</v>
      </c>
      <c r="AL577" s="133" t="s">
        <v>13</v>
      </c>
      <c r="AM577" s="133" t="s">
        <v>13</v>
      </c>
      <c r="AN577" s="133" t="s">
        <v>13</v>
      </c>
      <c r="AO577" s="133" t="s">
        <v>13</v>
      </c>
      <c r="AP577" s="133" t="s">
        <v>13</v>
      </c>
      <c r="AQ577" s="133" t="s">
        <v>13</v>
      </c>
      <c r="AR577" s="133" t="s">
        <v>13</v>
      </c>
      <c r="AS577" s="133" t="s">
        <v>13</v>
      </c>
      <c r="AT577" s="326" t="s">
        <v>13</v>
      </c>
      <c r="AU577" s="133" t="s">
        <v>13</v>
      </c>
      <c r="AV577" s="133" t="s">
        <v>13</v>
      </c>
      <c r="AW577" s="133" t="s">
        <v>13</v>
      </c>
      <c r="AX577" s="133" t="s">
        <v>13</v>
      </c>
      <c r="AY577" s="133" t="s">
        <v>13</v>
      </c>
      <c r="AZ577" s="327" t="s">
        <v>13</v>
      </c>
      <c r="BA577" s="327" t="s">
        <v>13</v>
      </c>
      <c r="BB577" s="133" t="s">
        <v>13</v>
      </c>
      <c r="BC577" s="326" t="s">
        <v>13</v>
      </c>
      <c r="BD577" s="326" t="s">
        <v>13</v>
      </c>
      <c r="BE577" s="327" t="s">
        <v>13</v>
      </c>
      <c r="BF577" s="133" t="s">
        <v>13</v>
      </c>
      <c r="BG577" s="133" t="s">
        <v>13</v>
      </c>
      <c r="BH577" s="133" t="s">
        <v>13</v>
      </c>
      <c r="BI577" s="133" t="s">
        <v>13</v>
      </c>
      <c r="BJ577" s="328"/>
      <c r="BK577" s="328"/>
      <c r="BL577" s="133"/>
      <c r="BM577" s="133"/>
      <c r="BN577" s="133"/>
      <c r="BO577" s="133"/>
      <c r="BP577" s="133"/>
      <c r="BQ577" s="328"/>
      <c r="BR577" s="133"/>
      <c r="BS577" s="133"/>
      <c r="BT577" s="133"/>
      <c r="BU577" s="133"/>
      <c r="BV577" s="133"/>
      <c r="BW577" s="133"/>
      <c r="BX577" s="133"/>
    </row>
    <row r="578" spans="1:76" x14ac:dyDescent="0.25">
      <c r="A578" s="302">
        <v>303</v>
      </c>
      <c r="C578" s="324" t="s">
        <v>13</v>
      </c>
      <c r="D578" s="324" t="s">
        <v>13</v>
      </c>
      <c r="E578" s="325" t="s">
        <v>13</v>
      </c>
      <c r="F578" s="133" t="s">
        <v>13</v>
      </c>
      <c r="G578" s="133" t="s">
        <v>13</v>
      </c>
      <c r="H578" s="133" t="s">
        <v>13</v>
      </c>
      <c r="I578" s="133" t="s">
        <v>13</v>
      </c>
      <c r="J578" s="133" t="s">
        <v>13</v>
      </c>
      <c r="K578" s="133" t="s">
        <v>13</v>
      </c>
      <c r="L578" s="133" t="s">
        <v>13</v>
      </c>
      <c r="M578" s="133" t="s">
        <v>13</v>
      </c>
      <c r="N578" s="133" t="s">
        <v>13</v>
      </c>
      <c r="O578" s="133" t="s">
        <v>13</v>
      </c>
      <c r="P578" s="133" t="s">
        <v>13</v>
      </c>
      <c r="Q578" s="133" t="s">
        <v>13</v>
      </c>
      <c r="R578" s="133" t="s">
        <v>13</v>
      </c>
      <c r="S578" s="133" t="s">
        <v>13</v>
      </c>
      <c r="T578" s="133" t="s">
        <v>13</v>
      </c>
      <c r="U578" s="133" t="s">
        <v>13</v>
      </c>
      <c r="V578" s="133" t="s">
        <v>13</v>
      </c>
      <c r="W578" s="133" t="s">
        <v>13</v>
      </c>
      <c r="X578" s="133" t="s">
        <v>13</v>
      </c>
      <c r="Y578" s="133" t="s">
        <v>13</v>
      </c>
      <c r="Z578" s="133" t="s">
        <v>13</v>
      </c>
      <c r="AA578" s="133" t="s">
        <v>13</v>
      </c>
      <c r="AB578" s="133" t="s">
        <v>13</v>
      </c>
      <c r="AC578" s="133" t="s">
        <v>13</v>
      </c>
      <c r="AD578" s="133" t="s">
        <v>13</v>
      </c>
      <c r="AE578" s="133" t="s">
        <v>13</v>
      </c>
      <c r="AF578" s="133" t="s">
        <v>13</v>
      </c>
      <c r="AG578" s="133" t="s">
        <v>13</v>
      </c>
      <c r="AH578" s="133" t="s">
        <v>13</v>
      </c>
      <c r="AI578" s="133" t="s">
        <v>13</v>
      </c>
      <c r="AJ578" s="133" t="s">
        <v>13</v>
      </c>
      <c r="AK578" s="133" t="s">
        <v>13</v>
      </c>
      <c r="AL578" s="133" t="s">
        <v>13</v>
      </c>
      <c r="AM578" s="133" t="s">
        <v>13</v>
      </c>
      <c r="AN578" s="133" t="s">
        <v>13</v>
      </c>
      <c r="AO578" s="133" t="s">
        <v>13</v>
      </c>
      <c r="AP578" s="133" t="s">
        <v>13</v>
      </c>
      <c r="AQ578" s="133" t="s">
        <v>13</v>
      </c>
      <c r="AR578" s="133" t="s">
        <v>13</v>
      </c>
      <c r="AS578" s="133" t="s">
        <v>13</v>
      </c>
      <c r="AT578" s="326" t="s">
        <v>13</v>
      </c>
      <c r="AU578" s="133" t="s">
        <v>13</v>
      </c>
      <c r="AV578" s="133" t="s">
        <v>13</v>
      </c>
      <c r="AW578" s="133" t="s">
        <v>13</v>
      </c>
      <c r="AX578" s="133" t="s">
        <v>13</v>
      </c>
      <c r="AY578" s="133" t="s">
        <v>13</v>
      </c>
      <c r="AZ578" s="327" t="s">
        <v>13</v>
      </c>
      <c r="BA578" s="327" t="s">
        <v>13</v>
      </c>
      <c r="BB578" s="133" t="s">
        <v>13</v>
      </c>
      <c r="BC578" s="326" t="s">
        <v>13</v>
      </c>
      <c r="BD578" s="326" t="s">
        <v>13</v>
      </c>
      <c r="BE578" s="327" t="s">
        <v>13</v>
      </c>
      <c r="BF578" s="133" t="s">
        <v>13</v>
      </c>
      <c r="BG578" s="133" t="s">
        <v>13</v>
      </c>
      <c r="BH578" s="133" t="s">
        <v>13</v>
      </c>
      <c r="BI578" s="133" t="s">
        <v>13</v>
      </c>
      <c r="BJ578" s="328"/>
      <c r="BK578" s="328"/>
      <c r="BL578" s="133"/>
      <c r="BM578" s="133"/>
      <c r="BN578" s="133"/>
      <c r="BO578" s="133"/>
      <c r="BP578" s="133"/>
      <c r="BQ578" s="328"/>
      <c r="BR578" s="133"/>
      <c r="BS578" s="133"/>
      <c r="BT578" s="133"/>
      <c r="BU578" s="133"/>
      <c r="BV578" s="133"/>
      <c r="BW578" s="133"/>
      <c r="BX578" s="133"/>
    </row>
    <row r="579" spans="1:76" x14ac:dyDescent="0.25">
      <c r="A579" s="302">
        <v>303</v>
      </c>
      <c r="C579" s="324" t="s">
        <v>13</v>
      </c>
      <c r="D579" s="324" t="s">
        <v>13</v>
      </c>
      <c r="E579" s="325" t="s">
        <v>13</v>
      </c>
      <c r="F579" s="133" t="s">
        <v>13</v>
      </c>
      <c r="G579" s="133" t="s">
        <v>13</v>
      </c>
      <c r="H579" s="133" t="s">
        <v>13</v>
      </c>
      <c r="I579" s="133" t="s">
        <v>13</v>
      </c>
      <c r="J579" s="133" t="s">
        <v>13</v>
      </c>
      <c r="K579" s="133" t="s">
        <v>13</v>
      </c>
      <c r="L579" s="133" t="s">
        <v>13</v>
      </c>
      <c r="M579" s="133" t="s">
        <v>13</v>
      </c>
      <c r="N579" s="133" t="s">
        <v>13</v>
      </c>
      <c r="O579" s="133" t="s">
        <v>13</v>
      </c>
      <c r="P579" s="133" t="s">
        <v>13</v>
      </c>
      <c r="Q579" s="133" t="s">
        <v>13</v>
      </c>
      <c r="R579" s="133" t="s">
        <v>13</v>
      </c>
      <c r="S579" s="133" t="s">
        <v>13</v>
      </c>
      <c r="T579" s="133" t="s">
        <v>13</v>
      </c>
      <c r="U579" s="133" t="s">
        <v>13</v>
      </c>
      <c r="V579" s="133" t="s">
        <v>13</v>
      </c>
      <c r="W579" s="133" t="s">
        <v>13</v>
      </c>
      <c r="X579" s="133" t="s">
        <v>13</v>
      </c>
      <c r="Y579" s="133" t="s">
        <v>13</v>
      </c>
      <c r="Z579" s="133" t="s">
        <v>13</v>
      </c>
      <c r="AA579" s="133" t="s">
        <v>13</v>
      </c>
      <c r="AB579" s="133" t="s">
        <v>13</v>
      </c>
      <c r="AC579" s="133" t="s">
        <v>13</v>
      </c>
      <c r="AD579" s="133" t="s">
        <v>13</v>
      </c>
      <c r="AE579" s="133" t="s">
        <v>13</v>
      </c>
      <c r="AF579" s="133" t="s">
        <v>13</v>
      </c>
      <c r="AG579" s="133" t="s">
        <v>13</v>
      </c>
      <c r="AH579" s="133" t="s">
        <v>13</v>
      </c>
      <c r="AI579" s="133" t="s">
        <v>13</v>
      </c>
      <c r="AJ579" s="133" t="s">
        <v>13</v>
      </c>
      <c r="AK579" s="133" t="s">
        <v>13</v>
      </c>
      <c r="AL579" s="133" t="s">
        <v>13</v>
      </c>
      <c r="AM579" s="133" t="s">
        <v>13</v>
      </c>
      <c r="AN579" s="133" t="s">
        <v>13</v>
      </c>
      <c r="AO579" s="133" t="s">
        <v>13</v>
      </c>
      <c r="AP579" s="133" t="s">
        <v>13</v>
      </c>
      <c r="AQ579" s="133" t="s">
        <v>13</v>
      </c>
      <c r="AR579" s="133" t="s">
        <v>13</v>
      </c>
      <c r="AS579" s="133" t="s">
        <v>13</v>
      </c>
      <c r="AT579" s="326" t="s">
        <v>13</v>
      </c>
      <c r="AU579" s="133" t="s">
        <v>13</v>
      </c>
      <c r="AV579" s="133" t="s">
        <v>13</v>
      </c>
      <c r="AW579" s="133" t="s">
        <v>13</v>
      </c>
      <c r="AX579" s="133" t="s">
        <v>13</v>
      </c>
      <c r="AY579" s="133" t="s">
        <v>13</v>
      </c>
      <c r="AZ579" s="327" t="s">
        <v>13</v>
      </c>
      <c r="BA579" s="327" t="s">
        <v>13</v>
      </c>
      <c r="BB579" s="133" t="s">
        <v>13</v>
      </c>
      <c r="BC579" s="326" t="s">
        <v>13</v>
      </c>
      <c r="BD579" s="326" t="s">
        <v>13</v>
      </c>
      <c r="BE579" s="327" t="s">
        <v>13</v>
      </c>
      <c r="BF579" s="133" t="s">
        <v>13</v>
      </c>
      <c r="BG579" s="133" t="s">
        <v>13</v>
      </c>
      <c r="BH579" s="133" t="s">
        <v>13</v>
      </c>
      <c r="BI579" s="133" t="s">
        <v>13</v>
      </c>
      <c r="BJ579" s="328"/>
      <c r="BK579" s="328"/>
      <c r="BL579" s="133"/>
      <c r="BM579" s="133"/>
      <c r="BN579" s="133"/>
      <c r="BO579" s="133"/>
      <c r="BP579" s="133"/>
      <c r="BQ579" s="328"/>
      <c r="BR579" s="133"/>
      <c r="BS579" s="133"/>
      <c r="BT579" s="133"/>
      <c r="BU579" s="133"/>
      <c r="BV579" s="133"/>
      <c r="BW579" s="133"/>
      <c r="BX579" s="133"/>
    </row>
    <row r="580" spans="1:76" x14ac:dyDescent="0.25">
      <c r="A580" s="302">
        <v>303</v>
      </c>
      <c r="C580" s="324" t="s">
        <v>13</v>
      </c>
      <c r="D580" s="324" t="s">
        <v>13</v>
      </c>
      <c r="E580" s="325" t="s">
        <v>13</v>
      </c>
      <c r="F580" s="133" t="s">
        <v>13</v>
      </c>
      <c r="G580" s="133" t="s">
        <v>13</v>
      </c>
      <c r="H580" s="133" t="s">
        <v>13</v>
      </c>
      <c r="I580" s="133" t="s">
        <v>13</v>
      </c>
      <c r="J580" s="133" t="s">
        <v>13</v>
      </c>
      <c r="K580" s="133" t="s">
        <v>13</v>
      </c>
      <c r="L580" s="133" t="s">
        <v>13</v>
      </c>
      <c r="M580" s="133" t="s">
        <v>13</v>
      </c>
      <c r="N580" s="133" t="s">
        <v>13</v>
      </c>
      <c r="O580" s="133" t="s">
        <v>13</v>
      </c>
      <c r="P580" s="133" t="s">
        <v>13</v>
      </c>
      <c r="Q580" s="133" t="s">
        <v>13</v>
      </c>
      <c r="R580" s="133" t="s">
        <v>13</v>
      </c>
      <c r="S580" s="133" t="s">
        <v>13</v>
      </c>
      <c r="T580" s="133" t="s">
        <v>13</v>
      </c>
      <c r="U580" s="133" t="s">
        <v>13</v>
      </c>
      <c r="V580" s="133" t="s">
        <v>13</v>
      </c>
      <c r="W580" s="133" t="s">
        <v>13</v>
      </c>
      <c r="X580" s="133" t="s">
        <v>13</v>
      </c>
      <c r="Y580" s="133" t="s">
        <v>13</v>
      </c>
      <c r="Z580" s="133" t="s">
        <v>13</v>
      </c>
      <c r="AA580" s="133" t="s">
        <v>13</v>
      </c>
      <c r="AB580" s="133" t="s">
        <v>13</v>
      </c>
      <c r="AC580" s="133" t="s">
        <v>13</v>
      </c>
      <c r="AD580" s="133" t="s">
        <v>13</v>
      </c>
      <c r="AE580" s="133" t="s">
        <v>13</v>
      </c>
      <c r="AF580" s="133" t="s">
        <v>13</v>
      </c>
      <c r="AG580" s="133" t="s">
        <v>13</v>
      </c>
      <c r="AH580" s="133" t="s">
        <v>13</v>
      </c>
      <c r="AI580" s="133" t="s">
        <v>13</v>
      </c>
      <c r="AJ580" s="133" t="s">
        <v>13</v>
      </c>
      <c r="AK580" s="133" t="s">
        <v>13</v>
      </c>
      <c r="AL580" s="133" t="s">
        <v>13</v>
      </c>
      <c r="AM580" s="133" t="s">
        <v>13</v>
      </c>
      <c r="AN580" s="133" t="s">
        <v>13</v>
      </c>
      <c r="AO580" s="133" t="s">
        <v>13</v>
      </c>
      <c r="AP580" s="133" t="s">
        <v>13</v>
      </c>
      <c r="AQ580" s="133" t="s">
        <v>13</v>
      </c>
      <c r="AR580" s="133" t="s">
        <v>13</v>
      </c>
      <c r="AS580" s="133" t="s">
        <v>13</v>
      </c>
      <c r="AT580" s="326" t="s">
        <v>13</v>
      </c>
      <c r="AU580" s="133" t="s">
        <v>13</v>
      </c>
      <c r="AV580" s="133" t="s">
        <v>13</v>
      </c>
      <c r="AW580" s="133" t="s">
        <v>13</v>
      </c>
      <c r="AX580" s="133" t="s">
        <v>13</v>
      </c>
      <c r="AY580" s="133" t="s">
        <v>13</v>
      </c>
      <c r="AZ580" s="327" t="s">
        <v>13</v>
      </c>
      <c r="BA580" s="327" t="s">
        <v>13</v>
      </c>
      <c r="BB580" s="133" t="s">
        <v>13</v>
      </c>
      <c r="BC580" s="326" t="s">
        <v>13</v>
      </c>
      <c r="BD580" s="326" t="s">
        <v>13</v>
      </c>
      <c r="BE580" s="327" t="s">
        <v>13</v>
      </c>
      <c r="BF580" s="133" t="s">
        <v>13</v>
      </c>
      <c r="BG580" s="133" t="s">
        <v>13</v>
      </c>
      <c r="BH580" s="133" t="s">
        <v>13</v>
      </c>
      <c r="BI580" s="133" t="s">
        <v>13</v>
      </c>
      <c r="BJ580" s="328"/>
      <c r="BK580" s="328"/>
      <c r="BL580" s="133"/>
      <c r="BM580" s="133"/>
      <c r="BN580" s="133"/>
      <c r="BO580" s="133"/>
      <c r="BP580" s="133"/>
      <c r="BQ580" s="328"/>
      <c r="BR580" s="133"/>
      <c r="BS580" s="133"/>
      <c r="BT580" s="133"/>
      <c r="BU580" s="133"/>
      <c r="BV580" s="133"/>
      <c r="BW580" s="133"/>
      <c r="BX580" s="133"/>
    </row>
    <row r="581" spans="1:76" x14ac:dyDescent="0.25">
      <c r="A581" s="302">
        <v>303</v>
      </c>
      <c r="C581" s="324" t="s">
        <v>13</v>
      </c>
      <c r="D581" s="324" t="s">
        <v>13</v>
      </c>
      <c r="E581" s="325" t="s">
        <v>13</v>
      </c>
      <c r="F581" s="133" t="s">
        <v>13</v>
      </c>
      <c r="G581" s="133" t="s">
        <v>13</v>
      </c>
      <c r="H581" s="133" t="s">
        <v>13</v>
      </c>
      <c r="I581" s="133" t="s">
        <v>13</v>
      </c>
      <c r="J581" s="133" t="s">
        <v>13</v>
      </c>
      <c r="K581" s="133" t="s">
        <v>13</v>
      </c>
      <c r="L581" s="133" t="s">
        <v>13</v>
      </c>
      <c r="M581" s="133" t="s">
        <v>13</v>
      </c>
      <c r="N581" s="133" t="s">
        <v>13</v>
      </c>
      <c r="O581" s="133" t="s">
        <v>13</v>
      </c>
      <c r="P581" s="133" t="s">
        <v>13</v>
      </c>
      <c r="Q581" s="133" t="s">
        <v>13</v>
      </c>
      <c r="R581" s="133" t="s">
        <v>13</v>
      </c>
      <c r="S581" s="133" t="s">
        <v>13</v>
      </c>
      <c r="T581" s="133" t="s">
        <v>13</v>
      </c>
      <c r="U581" s="133" t="s">
        <v>13</v>
      </c>
      <c r="V581" s="133" t="s">
        <v>13</v>
      </c>
      <c r="W581" s="133" t="s">
        <v>13</v>
      </c>
      <c r="X581" s="133" t="s">
        <v>13</v>
      </c>
      <c r="Y581" s="133" t="s">
        <v>13</v>
      </c>
      <c r="Z581" s="133" t="s">
        <v>13</v>
      </c>
      <c r="AA581" s="133" t="s">
        <v>13</v>
      </c>
      <c r="AB581" s="133" t="s">
        <v>13</v>
      </c>
      <c r="AC581" s="133" t="s">
        <v>13</v>
      </c>
      <c r="AD581" s="133" t="s">
        <v>13</v>
      </c>
      <c r="AE581" s="133" t="s">
        <v>13</v>
      </c>
      <c r="AF581" s="133" t="s">
        <v>13</v>
      </c>
      <c r="AG581" s="133" t="s">
        <v>13</v>
      </c>
      <c r="AH581" s="133" t="s">
        <v>13</v>
      </c>
      <c r="AI581" s="133" t="s">
        <v>13</v>
      </c>
      <c r="AJ581" s="133" t="s">
        <v>13</v>
      </c>
      <c r="AK581" s="133" t="s">
        <v>13</v>
      </c>
      <c r="AL581" s="133" t="s">
        <v>13</v>
      </c>
      <c r="AM581" s="133" t="s">
        <v>13</v>
      </c>
      <c r="AN581" s="133" t="s">
        <v>13</v>
      </c>
      <c r="AO581" s="133" t="s">
        <v>13</v>
      </c>
      <c r="AP581" s="133" t="s">
        <v>13</v>
      </c>
      <c r="AQ581" s="133" t="s">
        <v>13</v>
      </c>
      <c r="AR581" s="133" t="s">
        <v>13</v>
      </c>
      <c r="AS581" s="133" t="s">
        <v>13</v>
      </c>
      <c r="AT581" s="326" t="s">
        <v>13</v>
      </c>
      <c r="AU581" s="133" t="s">
        <v>13</v>
      </c>
      <c r="AV581" s="133" t="s">
        <v>13</v>
      </c>
      <c r="AW581" s="133" t="s">
        <v>13</v>
      </c>
      <c r="AX581" s="133" t="s">
        <v>13</v>
      </c>
      <c r="AY581" s="133" t="s">
        <v>13</v>
      </c>
      <c r="AZ581" s="327" t="s">
        <v>13</v>
      </c>
      <c r="BA581" s="327" t="s">
        <v>13</v>
      </c>
      <c r="BB581" s="133" t="s">
        <v>13</v>
      </c>
      <c r="BC581" s="326" t="s">
        <v>13</v>
      </c>
      <c r="BD581" s="326" t="s">
        <v>13</v>
      </c>
      <c r="BE581" s="327" t="s">
        <v>13</v>
      </c>
      <c r="BF581" s="133" t="s">
        <v>13</v>
      </c>
      <c r="BG581" s="133" t="s">
        <v>13</v>
      </c>
      <c r="BH581" s="133" t="s">
        <v>13</v>
      </c>
      <c r="BI581" s="133" t="s">
        <v>13</v>
      </c>
      <c r="BJ581" s="328"/>
      <c r="BK581" s="328"/>
      <c r="BL581" s="133"/>
      <c r="BM581" s="133"/>
      <c r="BN581" s="133"/>
      <c r="BO581" s="133"/>
      <c r="BP581" s="133"/>
      <c r="BQ581" s="328"/>
      <c r="BR581" s="133"/>
      <c r="BS581" s="133"/>
      <c r="BT581" s="133"/>
      <c r="BU581" s="133"/>
      <c r="BV581" s="133"/>
      <c r="BW581" s="133"/>
      <c r="BX581" s="133"/>
    </row>
    <row r="582" spans="1:76" x14ac:dyDescent="0.25">
      <c r="A582" s="302">
        <v>303</v>
      </c>
      <c r="C582" s="324" t="s">
        <v>13</v>
      </c>
      <c r="D582" s="324" t="s">
        <v>13</v>
      </c>
      <c r="E582" s="325" t="s">
        <v>13</v>
      </c>
      <c r="F582" s="133" t="s">
        <v>13</v>
      </c>
      <c r="G582" s="133" t="s">
        <v>13</v>
      </c>
      <c r="H582" s="133" t="s">
        <v>13</v>
      </c>
      <c r="I582" s="133" t="s">
        <v>13</v>
      </c>
      <c r="J582" s="133" t="s">
        <v>13</v>
      </c>
      <c r="K582" s="133" t="s">
        <v>13</v>
      </c>
      <c r="L582" s="133" t="s">
        <v>13</v>
      </c>
      <c r="M582" s="133" t="s">
        <v>13</v>
      </c>
      <c r="N582" s="133" t="s">
        <v>13</v>
      </c>
      <c r="O582" s="133" t="s">
        <v>13</v>
      </c>
      <c r="P582" s="133" t="s">
        <v>13</v>
      </c>
      <c r="Q582" s="133" t="s">
        <v>13</v>
      </c>
      <c r="R582" s="133" t="s">
        <v>13</v>
      </c>
      <c r="S582" s="133" t="s">
        <v>13</v>
      </c>
      <c r="T582" s="133" t="s">
        <v>13</v>
      </c>
      <c r="U582" s="133" t="s">
        <v>13</v>
      </c>
      <c r="V582" s="133" t="s">
        <v>13</v>
      </c>
      <c r="W582" s="133" t="s">
        <v>13</v>
      </c>
      <c r="X582" s="133" t="s">
        <v>13</v>
      </c>
      <c r="Y582" s="133" t="s">
        <v>13</v>
      </c>
      <c r="Z582" s="133" t="s">
        <v>13</v>
      </c>
      <c r="AA582" s="133" t="s">
        <v>13</v>
      </c>
      <c r="AB582" s="133" t="s">
        <v>13</v>
      </c>
      <c r="AC582" s="133" t="s">
        <v>13</v>
      </c>
      <c r="AD582" s="133" t="s">
        <v>13</v>
      </c>
      <c r="AE582" s="133" t="s">
        <v>13</v>
      </c>
      <c r="AF582" s="133" t="s">
        <v>13</v>
      </c>
      <c r="AG582" s="133" t="s">
        <v>13</v>
      </c>
      <c r="AH582" s="133" t="s">
        <v>13</v>
      </c>
      <c r="AI582" s="133" t="s">
        <v>13</v>
      </c>
      <c r="AJ582" s="133" t="s">
        <v>13</v>
      </c>
      <c r="AK582" s="133" t="s">
        <v>13</v>
      </c>
      <c r="AL582" s="133" t="s">
        <v>13</v>
      </c>
      <c r="AM582" s="133" t="s">
        <v>13</v>
      </c>
      <c r="AN582" s="133" t="s">
        <v>13</v>
      </c>
      <c r="AO582" s="133" t="s">
        <v>13</v>
      </c>
      <c r="AP582" s="133" t="s">
        <v>13</v>
      </c>
      <c r="AQ582" s="133" t="s">
        <v>13</v>
      </c>
      <c r="AR582" s="133" t="s">
        <v>13</v>
      </c>
      <c r="AS582" s="133" t="s">
        <v>13</v>
      </c>
      <c r="AT582" s="326" t="s">
        <v>13</v>
      </c>
      <c r="AU582" s="133" t="s">
        <v>13</v>
      </c>
      <c r="AV582" s="133" t="s">
        <v>13</v>
      </c>
      <c r="AW582" s="133" t="s">
        <v>13</v>
      </c>
      <c r="AX582" s="133" t="s">
        <v>13</v>
      </c>
      <c r="AY582" s="133" t="s">
        <v>13</v>
      </c>
      <c r="AZ582" s="327" t="s">
        <v>13</v>
      </c>
      <c r="BA582" s="327" t="s">
        <v>13</v>
      </c>
      <c r="BB582" s="133" t="s">
        <v>13</v>
      </c>
      <c r="BC582" s="326" t="s">
        <v>13</v>
      </c>
      <c r="BD582" s="326" t="s">
        <v>13</v>
      </c>
      <c r="BE582" s="327" t="s">
        <v>13</v>
      </c>
      <c r="BF582" s="133" t="s">
        <v>13</v>
      </c>
      <c r="BG582" s="133" t="s">
        <v>13</v>
      </c>
      <c r="BH582" s="133" t="s">
        <v>13</v>
      </c>
      <c r="BI582" s="133" t="s">
        <v>13</v>
      </c>
      <c r="BJ582" s="328"/>
      <c r="BK582" s="328"/>
      <c r="BL582" s="133"/>
      <c r="BM582" s="133"/>
      <c r="BN582" s="133"/>
      <c r="BO582" s="133"/>
      <c r="BP582" s="133"/>
      <c r="BQ582" s="328"/>
      <c r="BR582" s="133"/>
      <c r="BS582" s="133"/>
      <c r="BT582" s="133"/>
      <c r="BU582" s="133"/>
      <c r="BV582" s="133"/>
      <c r="BW582" s="133"/>
      <c r="BX582" s="133"/>
    </row>
    <row r="583" spans="1:76" x14ac:dyDescent="0.25">
      <c r="A583" s="302">
        <v>303</v>
      </c>
      <c r="C583" s="324" t="s">
        <v>13</v>
      </c>
      <c r="D583" s="324" t="s">
        <v>13</v>
      </c>
      <c r="E583" s="325" t="s">
        <v>13</v>
      </c>
      <c r="F583" s="133" t="s">
        <v>13</v>
      </c>
      <c r="G583" s="133" t="s">
        <v>13</v>
      </c>
      <c r="H583" s="133" t="s">
        <v>13</v>
      </c>
      <c r="I583" s="133" t="s">
        <v>13</v>
      </c>
      <c r="J583" s="133" t="s">
        <v>13</v>
      </c>
      <c r="K583" s="133" t="s">
        <v>13</v>
      </c>
      <c r="L583" s="133" t="s">
        <v>13</v>
      </c>
      <c r="M583" s="133" t="s">
        <v>13</v>
      </c>
      <c r="N583" s="133" t="s">
        <v>13</v>
      </c>
      <c r="O583" s="133" t="s">
        <v>13</v>
      </c>
      <c r="P583" s="133" t="s">
        <v>13</v>
      </c>
      <c r="Q583" s="133" t="s">
        <v>13</v>
      </c>
      <c r="R583" s="133" t="s">
        <v>13</v>
      </c>
      <c r="S583" s="133" t="s">
        <v>13</v>
      </c>
      <c r="T583" s="133" t="s">
        <v>13</v>
      </c>
      <c r="U583" s="133" t="s">
        <v>13</v>
      </c>
      <c r="V583" s="133" t="s">
        <v>13</v>
      </c>
      <c r="W583" s="133" t="s">
        <v>13</v>
      </c>
      <c r="X583" s="133" t="s">
        <v>13</v>
      </c>
      <c r="Y583" s="133" t="s">
        <v>13</v>
      </c>
      <c r="Z583" s="133" t="s">
        <v>13</v>
      </c>
      <c r="AA583" s="133" t="s">
        <v>13</v>
      </c>
      <c r="AB583" s="133" t="s">
        <v>13</v>
      </c>
      <c r="AC583" s="133" t="s">
        <v>13</v>
      </c>
      <c r="AD583" s="133" t="s">
        <v>13</v>
      </c>
      <c r="AE583" s="133" t="s">
        <v>13</v>
      </c>
      <c r="AF583" s="133" t="s">
        <v>13</v>
      </c>
      <c r="AG583" s="133" t="s">
        <v>13</v>
      </c>
      <c r="AH583" s="133" t="s">
        <v>13</v>
      </c>
      <c r="AI583" s="133" t="s">
        <v>13</v>
      </c>
      <c r="AJ583" s="133" t="s">
        <v>13</v>
      </c>
      <c r="AK583" s="133" t="s">
        <v>13</v>
      </c>
      <c r="AL583" s="133" t="s">
        <v>13</v>
      </c>
      <c r="AM583" s="133" t="s">
        <v>13</v>
      </c>
      <c r="AN583" s="133" t="s">
        <v>13</v>
      </c>
      <c r="AO583" s="133" t="s">
        <v>13</v>
      </c>
      <c r="AP583" s="133" t="s">
        <v>13</v>
      </c>
      <c r="AQ583" s="133" t="s">
        <v>13</v>
      </c>
      <c r="AR583" s="133" t="s">
        <v>13</v>
      </c>
      <c r="AS583" s="133" t="s">
        <v>13</v>
      </c>
      <c r="AT583" s="326" t="s">
        <v>13</v>
      </c>
      <c r="AU583" s="133" t="s">
        <v>13</v>
      </c>
      <c r="AV583" s="133" t="s">
        <v>13</v>
      </c>
      <c r="AW583" s="133" t="s">
        <v>13</v>
      </c>
      <c r="AX583" s="133" t="s">
        <v>13</v>
      </c>
      <c r="AY583" s="133" t="s">
        <v>13</v>
      </c>
      <c r="AZ583" s="327" t="s">
        <v>13</v>
      </c>
      <c r="BA583" s="327" t="s">
        <v>13</v>
      </c>
      <c r="BB583" s="133" t="s">
        <v>13</v>
      </c>
      <c r="BC583" s="326" t="s">
        <v>13</v>
      </c>
      <c r="BD583" s="326" t="s">
        <v>13</v>
      </c>
      <c r="BE583" s="327" t="s">
        <v>13</v>
      </c>
      <c r="BF583" s="133" t="s">
        <v>13</v>
      </c>
      <c r="BG583" s="133" t="s">
        <v>13</v>
      </c>
      <c r="BH583" s="133" t="s">
        <v>13</v>
      </c>
      <c r="BI583" s="133" t="s">
        <v>13</v>
      </c>
      <c r="BJ583" s="328"/>
      <c r="BK583" s="328"/>
      <c r="BL583" s="133"/>
      <c r="BM583" s="133"/>
      <c r="BN583" s="133"/>
      <c r="BO583" s="133"/>
      <c r="BP583" s="133"/>
      <c r="BQ583" s="328"/>
      <c r="BR583" s="133"/>
      <c r="BS583" s="133"/>
      <c r="BT583" s="133"/>
      <c r="BU583" s="133"/>
      <c r="BV583" s="133"/>
      <c r="BW583" s="133"/>
      <c r="BX583" s="133"/>
    </row>
    <row r="584" spans="1:76" x14ac:dyDescent="0.25">
      <c r="A584" s="302">
        <v>303</v>
      </c>
      <c r="C584" s="324" t="s">
        <v>13</v>
      </c>
      <c r="D584" s="324" t="s">
        <v>13</v>
      </c>
      <c r="E584" s="325" t="s">
        <v>13</v>
      </c>
      <c r="F584" s="133" t="s">
        <v>13</v>
      </c>
      <c r="G584" s="133" t="s">
        <v>13</v>
      </c>
      <c r="H584" s="133" t="s">
        <v>13</v>
      </c>
      <c r="I584" s="133" t="s">
        <v>13</v>
      </c>
      <c r="J584" s="133" t="s">
        <v>13</v>
      </c>
      <c r="K584" s="133" t="s">
        <v>13</v>
      </c>
      <c r="L584" s="133" t="s">
        <v>13</v>
      </c>
      <c r="M584" s="133" t="s">
        <v>13</v>
      </c>
      <c r="N584" s="133" t="s">
        <v>13</v>
      </c>
      <c r="O584" s="133" t="s">
        <v>13</v>
      </c>
      <c r="P584" s="133" t="s">
        <v>13</v>
      </c>
      <c r="Q584" s="133" t="s">
        <v>13</v>
      </c>
      <c r="R584" s="133" t="s">
        <v>13</v>
      </c>
      <c r="S584" s="133" t="s">
        <v>13</v>
      </c>
      <c r="T584" s="133" t="s">
        <v>13</v>
      </c>
      <c r="U584" s="133" t="s">
        <v>13</v>
      </c>
      <c r="V584" s="133" t="s">
        <v>13</v>
      </c>
      <c r="W584" s="133" t="s">
        <v>13</v>
      </c>
      <c r="X584" s="133" t="s">
        <v>13</v>
      </c>
      <c r="Y584" s="133" t="s">
        <v>13</v>
      </c>
      <c r="Z584" s="133" t="s">
        <v>13</v>
      </c>
      <c r="AA584" s="133" t="s">
        <v>13</v>
      </c>
      <c r="AB584" s="133" t="s">
        <v>13</v>
      </c>
      <c r="AC584" s="133" t="s">
        <v>13</v>
      </c>
      <c r="AD584" s="133" t="s">
        <v>13</v>
      </c>
      <c r="AE584" s="133" t="s">
        <v>13</v>
      </c>
      <c r="AF584" s="133" t="s">
        <v>13</v>
      </c>
      <c r="AG584" s="133" t="s">
        <v>13</v>
      </c>
      <c r="AH584" s="133" t="s">
        <v>13</v>
      </c>
      <c r="AI584" s="133" t="s">
        <v>13</v>
      </c>
      <c r="AJ584" s="133" t="s">
        <v>13</v>
      </c>
      <c r="AK584" s="133" t="s">
        <v>13</v>
      </c>
      <c r="AL584" s="133" t="s">
        <v>13</v>
      </c>
      <c r="AM584" s="133" t="s">
        <v>13</v>
      </c>
      <c r="AN584" s="133" t="s">
        <v>13</v>
      </c>
      <c r="AO584" s="133" t="s">
        <v>13</v>
      </c>
      <c r="AP584" s="133" t="s">
        <v>13</v>
      </c>
      <c r="AQ584" s="133" t="s">
        <v>13</v>
      </c>
      <c r="AR584" s="133" t="s">
        <v>13</v>
      </c>
      <c r="AS584" s="133" t="s">
        <v>13</v>
      </c>
      <c r="AT584" s="326" t="s">
        <v>13</v>
      </c>
      <c r="AU584" s="133" t="s">
        <v>13</v>
      </c>
      <c r="AV584" s="133" t="s">
        <v>13</v>
      </c>
      <c r="AW584" s="133" t="s">
        <v>13</v>
      </c>
      <c r="AX584" s="133" t="s">
        <v>13</v>
      </c>
      <c r="AY584" s="133" t="s">
        <v>13</v>
      </c>
      <c r="AZ584" s="327" t="s">
        <v>13</v>
      </c>
      <c r="BA584" s="327" t="s">
        <v>13</v>
      </c>
      <c r="BB584" s="133" t="s">
        <v>13</v>
      </c>
      <c r="BC584" s="326" t="s">
        <v>13</v>
      </c>
      <c r="BD584" s="326" t="s">
        <v>13</v>
      </c>
      <c r="BE584" s="327" t="s">
        <v>13</v>
      </c>
      <c r="BF584" s="133" t="s">
        <v>13</v>
      </c>
      <c r="BG584" s="133" t="s">
        <v>13</v>
      </c>
      <c r="BH584" s="133" t="s">
        <v>13</v>
      </c>
      <c r="BI584" s="133" t="s">
        <v>13</v>
      </c>
      <c r="BJ584" s="328"/>
      <c r="BK584" s="328"/>
      <c r="BL584" s="133"/>
      <c r="BM584" s="133"/>
      <c r="BN584" s="133"/>
      <c r="BO584" s="133"/>
      <c r="BP584" s="133"/>
      <c r="BQ584" s="328"/>
      <c r="BR584" s="133"/>
      <c r="BS584" s="133"/>
      <c r="BT584" s="133"/>
      <c r="BU584" s="133"/>
      <c r="BV584" s="133"/>
      <c r="BW584" s="133"/>
      <c r="BX584" s="133"/>
    </row>
    <row r="585" spans="1:76" x14ac:dyDescent="0.25">
      <c r="A585" s="302">
        <v>303</v>
      </c>
      <c r="C585" s="324" t="s">
        <v>13</v>
      </c>
      <c r="D585" s="324" t="s">
        <v>13</v>
      </c>
      <c r="E585" s="325" t="s">
        <v>13</v>
      </c>
      <c r="F585" s="133" t="s">
        <v>13</v>
      </c>
      <c r="G585" s="133" t="s">
        <v>13</v>
      </c>
      <c r="H585" s="133" t="s">
        <v>13</v>
      </c>
      <c r="I585" s="133" t="s">
        <v>13</v>
      </c>
      <c r="J585" s="133" t="s">
        <v>13</v>
      </c>
      <c r="K585" s="133" t="s">
        <v>13</v>
      </c>
      <c r="L585" s="133" t="s">
        <v>13</v>
      </c>
      <c r="M585" s="133" t="s">
        <v>13</v>
      </c>
      <c r="N585" s="133" t="s">
        <v>13</v>
      </c>
      <c r="O585" s="133" t="s">
        <v>13</v>
      </c>
      <c r="P585" s="133" t="s">
        <v>13</v>
      </c>
      <c r="Q585" s="133" t="s">
        <v>13</v>
      </c>
      <c r="R585" s="133" t="s">
        <v>13</v>
      </c>
      <c r="S585" s="133" t="s">
        <v>13</v>
      </c>
      <c r="T585" s="133" t="s">
        <v>13</v>
      </c>
      <c r="U585" s="133" t="s">
        <v>13</v>
      </c>
      <c r="V585" s="133" t="s">
        <v>13</v>
      </c>
      <c r="W585" s="133" t="s">
        <v>13</v>
      </c>
      <c r="X585" s="133" t="s">
        <v>13</v>
      </c>
      <c r="Y585" s="133" t="s">
        <v>13</v>
      </c>
      <c r="Z585" s="133" t="s">
        <v>13</v>
      </c>
      <c r="AA585" s="133" t="s">
        <v>13</v>
      </c>
      <c r="AB585" s="133" t="s">
        <v>13</v>
      </c>
      <c r="AC585" s="133" t="s">
        <v>13</v>
      </c>
      <c r="AD585" s="133" t="s">
        <v>13</v>
      </c>
      <c r="AE585" s="133" t="s">
        <v>13</v>
      </c>
      <c r="AF585" s="133" t="s">
        <v>13</v>
      </c>
      <c r="AG585" s="133" t="s">
        <v>13</v>
      </c>
      <c r="AH585" s="133" t="s">
        <v>13</v>
      </c>
      <c r="AI585" s="133" t="s">
        <v>13</v>
      </c>
      <c r="AJ585" s="133" t="s">
        <v>13</v>
      </c>
      <c r="AK585" s="133" t="s">
        <v>13</v>
      </c>
      <c r="AL585" s="133" t="s">
        <v>13</v>
      </c>
      <c r="AM585" s="133" t="s">
        <v>13</v>
      </c>
      <c r="AN585" s="133" t="s">
        <v>13</v>
      </c>
      <c r="AO585" s="133" t="s">
        <v>13</v>
      </c>
      <c r="AP585" s="133" t="s">
        <v>13</v>
      </c>
      <c r="AQ585" s="133" t="s">
        <v>13</v>
      </c>
      <c r="AR585" s="133" t="s">
        <v>13</v>
      </c>
      <c r="AS585" s="133" t="s">
        <v>13</v>
      </c>
      <c r="AT585" s="326" t="s">
        <v>13</v>
      </c>
      <c r="AU585" s="133" t="s">
        <v>13</v>
      </c>
      <c r="AV585" s="133" t="s">
        <v>13</v>
      </c>
      <c r="AW585" s="133" t="s">
        <v>13</v>
      </c>
      <c r="AX585" s="133" t="s">
        <v>13</v>
      </c>
      <c r="AY585" s="133" t="s">
        <v>13</v>
      </c>
      <c r="AZ585" s="327" t="s">
        <v>13</v>
      </c>
      <c r="BA585" s="327" t="s">
        <v>13</v>
      </c>
      <c r="BB585" s="133" t="s">
        <v>13</v>
      </c>
      <c r="BC585" s="326" t="s">
        <v>13</v>
      </c>
      <c r="BD585" s="326" t="s">
        <v>13</v>
      </c>
      <c r="BE585" s="327" t="s">
        <v>13</v>
      </c>
      <c r="BF585" s="133" t="s">
        <v>13</v>
      </c>
      <c r="BG585" s="133" t="s">
        <v>13</v>
      </c>
      <c r="BH585" s="133" t="s">
        <v>13</v>
      </c>
      <c r="BI585" s="133" t="s">
        <v>13</v>
      </c>
      <c r="BJ585" s="328"/>
      <c r="BK585" s="328"/>
      <c r="BL585" s="133"/>
      <c r="BM585" s="133"/>
      <c r="BN585" s="133"/>
      <c r="BO585" s="133"/>
      <c r="BP585" s="133"/>
      <c r="BQ585" s="328"/>
      <c r="BR585" s="133"/>
      <c r="BS585" s="133"/>
      <c r="BT585" s="133"/>
      <c r="BU585" s="133"/>
      <c r="BV585" s="133"/>
      <c r="BW585" s="133"/>
      <c r="BX585" s="133"/>
    </row>
    <row r="586" spans="1:76" x14ac:dyDescent="0.25">
      <c r="A586" s="302">
        <v>303</v>
      </c>
      <c r="C586" s="324" t="s">
        <v>13</v>
      </c>
      <c r="D586" s="324" t="s">
        <v>13</v>
      </c>
      <c r="E586" s="325" t="s">
        <v>13</v>
      </c>
      <c r="F586" s="133" t="s">
        <v>13</v>
      </c>
      <c r="G586" s="133" t="s">
        <v>13</v>
      </c>
      <c r="H586" s="133" t="s">
        <v>13</v>
      </c>
      <c r="I586" s="133" t="s">
        <v>13</v>
      </c>
      <c r="J586" s="133" t="s">
        <v>13</v>
      </c>
      <c r="K586" s="133" t="s">
        <v>13</v>
      </c>
      <c r="L586" s="133" t="s">
        <v>13</v>
      </c>
      <c r="M586" s="133" t="s">
        <v>13</v>
      </c>
      <c r="N586" s="133" t="s">
        <v>13</v>
      </c>
      <c r="O586" s="133" t="s">
        <v>13</v>
      </c>
      <c r="P586" s="133" t="s">
        <v>13</v>
      </c>
      <c r="Q586" s="133" t="s">
        <v>13</v>
      </c>
      <c r="R586" s="133" t="s">
        <v>13</v>
      </c>
      <c r="S586" s="133" t="s">
        <v>13</v>
      </c>
      <c r="T586" s="133" t="s">
        <v>13</v>
      </c>
      <c r="U586" s="133" t="s">
        <v>13</v>
      </c>
      <c r="V586" s="133" t="s">
        <v>13</v>
      </c>
      <c r="W586" s="133" t="s">
        <v>13</v>
      </c>
      <c r="X586" s="133" t="s">
        <v>13</v>
      </c>
      <c r="Y586" s="133" t="s">
        <v>13</v>
      </c>
      <c r="Z586" s="133" t="s">
        <v>13</v>
      </c>
      <c r="AA586" s="133" t="s">
        <v>13</v>
      </c>
      <c r="AB586" s="133" t="s">
        <v>13</v>
      </c>
      <c r="AC586" s="133" t="s">
        <v>13</v>
      </c>
      <c r="AD586" s="133" t="s">
        <v>13</v>
      </c>
      <c r="AE586" s="133" t="s">
        <v>13</v>
      </c>
      <c r="AF586" s="133" t="s">
        <v>13</v>
      </c>
      <c r="AG586" s="133" t="s">
        <v>13</v>
      </c>
      <c r="AH586" s="133" t="s">
        <v>13</v>
      </c>
      <c r="AI586" s="133" t="s">
        <v>13</v>
      </c>
      <c r="AJ586" s="133" t="s">
        <v>13</v>
      </c>
      <c r="AK586" s="133" t="s">
        <v>13</v>
      </c>
      <c r="AL586" s="133" t="s">
        <v>13</v>
      </c>
      <c r="AM586" s="133" t="s">
        <v>13</v>
      </c>
      <c r="AN586" s="133" t="s">
        <v>13</v>
      </c>
      <c r="AO586" s="133" t="s">
        <v>13</v>
      </c>
      <c r="AP586" s="133" t="s">
        <v>13</v>
      </c>
      <c r="AQ586" s="133" t="s">
        <v>13</v>
      </c>
      <c r="AR586" s="133" t="s">
        <v>13</v>
      </c>
      <c r="AS586" s="133" t="s">
        <v>13</v>
      </c>
      <c r="AT586" s="326" t="s">
        <v>13</v>
      </c>
      <c r="AU586" s="133" t="s">
        <v>13</v>
      </c>
      <c r="AV586" s="133" t="s">
        <v>13</v>
      </c>
      <c r="AW586" s="133" t="s">
        <v>13</v>
      </c>
      <c r="AX586" s="133" t="s">
        <v>13</v>
      </c>
      <c r="AY586" s="133" t="s">
        <v>13</v>
      </c>
      <c r="AZ586" s="327" t="s">
        <v>13</v>
      </c>
      <c r="BA586" s="327" t="s">
        <v>13</v>
      </c>
      <c r="BB586" s="133" t="s">
        <v>13</v>
      </c>
      <c r="BC586" s="326" t="s">
        <v>13</v>
      </c>
      <c r="BD586" s="326" t="s">
        <v>13</v>
      </c>
      <c r="BE586" s="327" t="s">
        <v>13</v>
      </c>
      <c r="BF586" s="133" t="s">
        <v>13</v>
      </c>
      <c r="BG586" s="133" t="s">
        <v>13</v>
      </c>
      <c r="BH586" s="133" t="s">
        <v>13</v>
      </c>
      <c r="BI586" s="133" t="s">
        <v>13</v>
      </c>
      <c r="BJ586" s="328"/>
      <c r="BK586" s="328"/>
      <c r="BL586" s="133"/>
      <c r="BM586" s="133"/>
      <c r="BN586" s="133"/>
      <c r="BO586" s="133"/>
      <c r="BP586" s="133"/>
      <c r="BQ586" s="328"/>
      <c r="BR586" s="133"/>
      <c r="BS586" s="133"/>
      <c r="BT586" s="133"/>
      <c r="BU586" s="133"/>
      <c r="BV586" s="133"/>
      <c r="BW586" s="133"/>
      <c r="BX586" s="133"/>
    </row>
    <row r="587" spans="1:76" x14ac:dyDescent="0.25">
      <c r="A587" s="302">
        <v>303</v>
      </c>
      <c r="C587" s="324" t="s">
        <v>13</v>
      </c>
      <c r="D587" s="324" t="s">
        <v>13</v>
      </c>
      <c r="E587" s="325" t="s">
        <v>13</v>
      </c>
      <c r="F587" s="133" t="s">
        <v>13</v>
      </c>
      <c r="G587" s="133" t="s">
        <v>13</v>
      </c>
      <c r="H587" s="133" t="s">
        <v>13</v>
      </c>
      <c r="I587" s="133" t="s">
        <v>13</v>
      </c>
      <c r="J587" s="133" t="s">
        <v>13</v>
      </c>
      <c r="K587" s="133" t="s">
        <v>13</v>
      </c>
      <c r="L587" s="133" t="s">
        <v>13</v>
      </c>
      <c r="M587" s="133" t="s">
        <v>13</v>
      </c>
      <c r="N587" s="133" t="s">
        <v>13</v>
      </c>
      <c r="O587" s="133" t="s">
        <v>13</v>
      </c>
      <c r="P587" s="133" t="s">
        <v>13</v>
      </c>
      <c r="Q587" s="133" t="s">
        <v>13</v>
      </c>
      <c r="R587" s="133" t="s">
        <v>13</v>
      </c>
      <c r="S587" s="133" t="s">
        <v>13</v>
      </c>
      <c r="T587" s="133" t="s">
        <v>13</v>
      </c>
      <c r="U587" s="133" t="s">
        <v>13</v>
      </c>
      <c r="V587" s="133" t="s">
        <v>13</v>
      </c>
      <c r="W587" s="133" t="s">
        <v>13</v>
      </c>
      <c r="X587" s="133" t="s">
        <v>13</v>
      </c>
      <c r="Y587" s="133" t="s">
        <v>13</v>
      </c>
      <c r="Z587" s="133" t="s">
        <v>13</v>
      </c>
      <c r="AA587" s="133" t="s">
        <v>13</v>
      </c>
      <c r="AB587" s="133" t="s">
        <v>13</v>
      </c>
      <c r="AC587" s="133" t="s">
        <v>13</v>
      </c>
      <c r="AD587" s="133" t="s">
        <v>13</v>
      </c>
      <c r="AE587" s="133" t="s">
        <v>13</v>
      </c>
      <c r="AF587" s="133" t="s">
        <v>13</v>
      </c>
      <c r="AG587" s="133" t="s">
        <v>13</v>
      </c>
      <c r="AH587" s="133" t="s">
        <v>13</v>
      </c>
      <c r="AI587" s="133" t="s">
        <v>13</v>
      </c>
      <c r="AJ587" s="133" t="s">
        <v>13</v>
      </c>
      <c r="AK587" s="133" t="s">
        <v>13</v>
      </c>
      <c r="AL587" s="133" t="s">
        <v>13</v>
      </c>
      <c r="AM587" s="133" t="s">
        <v>13</v>
      </c>
      <c r="AN587" s="133" t="s">
        <v>13</v>
      </c>
      <c r="AO587" s="133" t="s">
        <v>13</v>
      </c>
      <c r="AP587" s="133" t="s">
        <v>13</v>
      </c>
      <c r="AQ587" s="133" t="s">
        <v>13</v>
      </c>
      <c r="AR587" s="133" t="s">
        <v>13</v>
      </c>
      <c r="AS587" s="133" t="s">
        <v>13</v>
      </c>
      <c r="AT587" s="326" t="s">
        <v>13</v>
      </c>
      <c r="AU587" s="133" t="s">
        <v>13</v>
      </c>
      <c r="AV587" s="133" t="s">
        <v>13</v>
      </c>
      <c r="AW587" s="133" t="s">
        <v>13</v>
      </c>
      <c r="AX587" s="133" t="s">
        <v>13</v>
      </c>
      <c r="AY587" s="133" t="s">
        <v>13</v>
      </c>
      <c r="AZ587" s="327" t="s">
        <v>13</v>
      </c>
      <c r="BA587" s="327" t="s">
        <v>13</v>
      </c>
      <c r="BB587" s="133" t="s">
        <v>13</v>
      </c>
      <c r="BC587" s="326" t="s">
        <v>13</v>
      </c>
      <c r="BD587" s="326" t="s">
        <v>13</v>
      </c>
      <c r="BE587" s="327" t="s">
        <v>13</v>
      </c>
      <c r="BF587" s="133" t="s">
        <v>13</v>
      </c>
      <c r="BG587" s="133" t="s">
        <v>13</v>
      </c>
      <c r="BH587" s="133" t="s">
        <v>13</v>
      </c>
      <c r="BI587" s="133" t="s">
        <v>13</v>
      </c>
      <c r="BJ587" s="328"/>
      <c r="BK587" s="328"/>
      <c r="BL587" s="133"/>
      <c r="BM587" s="133"/>
      <c r="BN587" s="133"/>
      <c r="BO587" s="133"/>
      <c r="BP587" s="133"/>
      <c r="BQ587" s="328"/>
      <c r="BR587" s="133"/>
      <c r="BS587" s="133"/>
      <c r="BT587" s="133"/>
      <c r="BU587" s="133"/>
      <c r="BV587" s="133"/>
      <c r="BW587" s="133"/>
      <c r="BX587" s="133"/>
    </row>
    <row r="588" spans="1:76" x14ac:dyDescent="0.25">
      <c r="A588" s="302">
        <v>303</v>
      </c>
      <c r="C588" s="324" t="s">
        <v>13</v>
      </c>
      <c r="D588" s="324" t="s">
        <v>13</v>
      </c>
      <c r="E588" s="325" t="s">
        <v>13</v>
      </c>
      <c r="F588" s="133" t="s">
        <v>13</v>
      </c>
      <c r="G588" s="133" t="s">
        <v>13</v>
      </c>
      <c r="H588" s="133" t="s">
        <v>13</v>
      </c>
      <c r="I588" s="133" t="s">
        <v>13</v>
      </c>
      <c r="J588" s="133" t="s">
        <v>13</v>
      </c>
      <c r="K588" s="133" t="s">
        <v>13</v>
      </c>
      <c r="L588" s="133" t="s">
        <v>13</v>
      </c>
      <c r="M588" s="133" t="s">
        <v>13</v>
      </c>
      <c r="N588" s="133" t="s">
        <v>13</v>
      </c>
      <c r="O588" s="133" t="s">
        <v>13</v>
      </c>
      <c r="P588" s="133" t="s">
        <v>13</v>
      </c>
      <c r="Q588" s="133" t="s">
        <v>13</v>
      </c>
      <c r="R588" s="133" t="s">
        <v>13</v>
      </c>
      <c r="S588" s="133" t="s">
        <v>13</v>
      </c>
      <c r="T588" s="133" t="s">
        <v>13</v>
      </c>
      <c r="U588" s="133" t="s">
        <v>13</v>
      </c>
      <c r="V588" s="133" t="s">
        <v>13</v>
      </c>
      <c r="W588" s="133" t="s">
        <v>13</v>
      </c>
      <c r="X588" s="133" t="s">
        <v>13</v>
      </c>
      <c r="Y588" s="133" t="s">
        <v>13</v>
      </c>
      <c r="Z588" s="133" t="s">
        <v>13</v>
      </c>
      <c r="AA588" s="133" t="s">
        <v>13</v>
      </c>
      <c r="AB588" s="133" t="s">
        <v>13</v>
      </c>
      <c r="AC588" s="133" t="s">
        <v>13</v>
      </c>
      <c r="AD588" s="133" t="s">
        <v>13</v>
      </c>
      <c r="AE588" s="133" t="s">
        <v>13</v>
      </c>
      <c r="AF588" s="133" t="s">
        <v>13</v>
      </c>
      <c r="AG588" s="133" t="s">
        <v>13</v>
      </c>
      <c r="AH588" s="133" t="s">
        <v>13</v>
      </c>
      <c r="AI588" s="133" t="s">
        <v>13</v>
      </c>
      <c r="AJ588" s="133" t="s">
        <v>13</v>
      </c>
      <c r="AK588" s="133" t="s">
        <v>13</v>
      </c>
      <c r="AL588" s="133" t="s">
        <v>13</v>
      </c>
      <c r="AM588" s="133" t="s">
        <v>13</v>
      </c>
      <c r="AN588" s="133" t="s">
        <v>13</v>
      </c>
      <c r="AO588" s="133" t="s">
        <v>13</v>
      </c>
      <c r="AP588" s="133" t="s">
        <v>13</v>
      </c>
      <c r="AQ588" s="133" t="s">
        <v>13</v>
      </c>
      <c r="AR588" s="133" t="s">
        <v>13</v>
      </c>
      <c r="AS588" s="133" t="s">
        <v>13</v>
      </c>
      <c r="AT588" s="326" t="s">
        <v>13</v>
      </c>
      <c r="AU588" s="133" t="s">
        <v>13</v>
      </c>
      <c r="AV588" s="133" t="s">
        <v>13</v>
      </c>
      <c r="AW588" s="133" t="s">
        <v>13</v>
      </c>
      <c r="AX588" s="133" t="s">
        <v>13</v>
      </c>
      <c r="AY588" s="133" t="s">
        <v>13</v>
      </c>
      <c r="AZ588" s="327" t="s">
        <v>13</v>
      </c>
      <c r="BA588" s="327" t="s">
        <v>13</v>
      </c>
      <c r="BB588" s="133" t="s">
        <v>13</v>
      </c>
      <c r="BC588" s="326" t="s">
        <v>13</v>
      </c>
      <c r="BD588" s="326" t="s">
        <v>13</v>
      </c>
      <c r="BE588" s="327" t="s">
        <v>13</v>
      </c>
      <c r="BF588" s="133" t="s">
        <v>13</v>
      </c>
      <c r="BG588" s="133" t="s">
        <v>13</v>
      </c>
      <c r="BH588" s="133" t="s">
        <v>13</v>
      </c>
      <c r="BI588" s="133" t="s">
        <v>13</v>
      </c>
      <c r="BJ588" s="328"/>
      <c r="BK588" s="328"/>
      <c r="BL588" s="133"/>
      <c r="BM588" s="133"/>
      <c r="BN588" s="133"/>
      <c r="BO588" s="133"/>
      <c r="BP588" s="133"/>
      <c r="BQ588" s="328"/>
      <c r="BR588" s="133"/>
      <c r="BS588" s="133"/>
      <c r="BT588" s="133"/>
      <c r="BU588" s="133"/>
      <c r="BV588" s="133"/>
      <c r="BW588" s="133"/>
      <c r="BX588" s="133"/>
    </row>
    <row r="589" spans="1:76" x14ac:dyDescent="0.25">
      <c r="A589" s="302">
        <v>303</v>
      </c>
      <c r="C589" s="324" t="s">
        <v>13</v>
      </c>
      <c r="D589" s="324" t="s">
        <v>13</v>
      </c>
      <c r="E589" s="325" t="s">
        <v>13</v>
      </c>
      <c r="F589" s="133" t="s">
        <v>13</v>
      </c>
      <c r="G589" s="133" t="s">
        <v>13</v>
      </c>
      <c r="H589" s="133" t="s">
        <v>13</v>
      </c>
      <c r="I589" s="133" t="s">
        <v>13</v>
      </c>
      <c r="J589" s="133" t="s">
        <v>13</v>
      </c>
      <c r="K589" s="133" t="s">
        <v>13</v>
      </c>
      <c r="L589" s="133" t="s">
        <v>13</v>
      </c>
      <c r="M589" s="133" t="s">
        <v>13</v>
      </c>
      <c r="N589" s="133" t="s">
        <v>13</v>
      </c>
      <c r="O589" s="133" t="s">
        <v>13</v>
      </c>
      <c r="P589" s="133" t="s">
        <v>13</v>
      </c>
      <c r="Q589" s="133" t="s">
        <v>13</v>
      </c>
      <c r="R589" s="133" t="s">
        <v>13</v>
      </c>
      <c r="S589" s="133" t="s">
        <v>13</v>
      </c>
      <c r="T589" s="133" t="s">
        <v>13</v>
      </c>
      <c r="U589" s="133" t="s">
        <v>13</v>
      </c>
      <c r="V589" s="133" t="s">
        <v>13</v>
      </c>
      <c r="W589" s="133" t="s">
        <v>13</v>
      </c>
      <c r="X589" s="133" t="s">
        <v>13</v>
      </c>
      <c r="Y589" s="133" t="s">
        <v>13</v>
      </c>
      <c r="Z589" s="133" t="s">
        <v>13</v>
      </c>
      <c r="AA589" s="133" t="s">
        <v>13</v>
      </c>
      <c r="AB589" s="133" t="s">
        <v>13</v>
      </c>
      <c r="AC589" s="133" t="s">
        <v>13</v>
      </c>
      <c r="AD589" s="133" t="s">
        <v>13</v>
      </c>
      <c r="AE589" s="133" t="s">
        <v>13</v>
      </c>
      <c r="AF589" s="133" t="s">
        <v>13</v>
      </c>
      <c r="AG589" s="133" t="s">
        <v>13</v>
      </c>
      <c r="AH589" s="133" t="s">
        <v>13</v>
      </c>
      <c r="AI589" s="133" t="s">
        <v>13</v>
      </c>
      <c r="AJ589" s="133" t="s">
        <v>13</v>
      </c>
      <c r="AK589" s="133" t="s">
        <v>13</v>
      </c>
      <c r="AL589" s="133" t="s">
        <v>13</v>
      </c>
      <c r="AM589" s="133" t="s">
        <v>13</v>
      </c>
      <c r="AN589" s="133" t="s">
        <v>13</v>
      </c>
      <c r="AO589" s="133" t="s">
        <v>13</v>
      </c>
      <c r="AP589" s="133" t="s">
        <v>13</v>
      </c>
      <c r="AQ589" s="133" t="s">
        <v>13</v>
      </c>
      <c r="AR589" s="133" t="s">
        <v>13</v>
      </c>
      <c r="AS589" s="133" t="s">
        <v>13</v>
      </c>
      <c r="AT589" s="326" t="s">
        <v>13</v>
      </c>
      <c r="AU589" s="133" t="s">
        <v>13</v>
      </c>
      <c r="AV589" s="133" t="s">
        <v>13</v>
      </c>
      <c r="AW589" s="133" t="s">
        <v>13</v>
      </c>
      <c r="AX589" s="133" t="s">
        <v>13</v>
      </c>
      <c r="AY589" s="133" t="s">
        <v>13</v>
      </c>
      <c r="AZ589" s="327" t="s">
        <v>13</v>
      </c>
      <c r="BA589" s="327" t="s">
        <v>13</v>
      </c>
      <c r="BB589" s="133" t="s">
        <v>13</v>
      </c>
      <c r="BC589" s="326" t="s">
        <v>13</v>
      </c>
      <c r="BD589" s="326" t="s">
        <v>13</v>
      </c>
      <c r="BE589" s="327" t="s">
        <v>13</v>
      </c>
      <c r="BF589" s="133" t="s">
        <v>13</v>
      </c>
      <c r="BG589" s="133" t="s">
        <v>13</v>
      </c>
      <c r="BH589" s="133" t="s">
        <v>13</v>
      </c>
      <c r="BI589" s="133" t="s">
        <v>13</v>
      </c>
      <c r="BJ589" s="328"/>
      <c r="BK589" s="328"/>
      <c r="BL589" s="133"/>
      <c r="BM589" s="133"/>
      <c r="BN589" s="133"/>
      <c r="BO589" s="133"/>
      <c r="BP589" s="133"/>
      <c r="BQ589" s="328"/>
      <c r="BR589" s="133"/>
      <c r="BS589" s="133"/>
      <c r="BT589" s="133"/>
      <c r="BU589" s="133"/>
      <c r="BV589" s="133"/>
      <c r="BW589" s="133"/>
      <c r="BX589" s="133"/>
    </row>
    <row r="590" spans="1:76" x14ac:dyDescent="0.25">
      <c r="A590" s="302">
        <v>303</v>
      </c>
      <c r="C590" s="324" t="s">
        <v>13</v>
      </c>
      <c r="D590" s="324" t="s">
        <v>13</v>
      </c>
      <c r="E590" s="325" t="s">
        <v>13</v>
      </c>
      <c r="F590" s="133" t="s">
        <v>13</v>
      </c>
      <c r="G590" s="133" t="s">
        <v>13</v>
      </c>
      <c r="H590" s="133" t="s">
        <v>13</v>
      </c>
      <c r="I590" s="133" t="s">
        <v>13</v>
      </c>
      <c r="J590" s="133" t="s">
        <v>13</v>
      </c>
      <c r="K590" s="133" t="s">
        <v>13</v>
      </c>
      <c r="L590" s="133" t="s">
        <v>13</v>
      </c>
      <c r="M590" s="133" t="s">
        <v>13</v>
      </c>
      <c r="N590" s="133" t="s">
        <v>13</v>
      </c>
      <c r="O590" s="133" t="s">
        <v>13</v>
      </c>
      <c r="P590" s="133" t="s">
        <v>13</v>
      </c>
      <c r="Q590" s="133" t="s">
        <v>13</v>
      </c>
      <c r="R590" s="133" t="s">
        <v>13</v>
      </c>
      <c r="S590" s="133" t="s">
        <v>13</v>
      </c>
      <c r="T590" s="133" t="s">
        <v>13</v>
      </c>
      <c r="U590" s="133" t="s">
        <v>13</v>
      </c>
      <c r="V590" s="133" t="s">
        <v>13</v>
      </c>
      <c r="W590" s="133" t="s">
        <v>13</v>
      </c>
      <c r="X590" s="133" t="s">
        <v>13</v>
      </c>
      <c r="Y590" s="133" t="s">
        <v>13</v>
      </c>
      <c r="Z590" s="133" t="s">
        <v>13</v>
      </c>
      <c r="AA590" s="133" t="s">
        <v>13</v>
      </c>
      <c r="AB590" s="133" t="s">
        <v>13</v>
      </c>
      <c r="AC590" s="133" t="s">
        <v>13</v>
      </c>
      <c r="AD590" s="133" t="s">
        <v>13</v>
      </c>
      <c r="AE590" s="133" t="s">
        <v>13</v>
      </c>
      <c r="AF590" s="133" t="s">
        <v>13</v>
      </c>
      <c r="AG590" s="133" t="s">
        <v>13</v>
      </c>
      <c r="AH590" s="133" t="s">
        <v>13</v>
      </c>
      <c r="AI590" s="133" t="s">
        <v>13</v>
      </c>
      <c r="AJ590" s="133" t="s">
        <v>13</v>
      </c>
      <c r="AK590" s="133" t="s">
        <v>13</v>
      </c>
      <c r="AL590" s="133" t="s">
        <v>13</v>
      </c>
      <c r="AM590" s="133" t="s">
        <v>13</v>
      </c>
      <c r="AN590" s="133" t="s">
        <v>13</v>
      </c>
      <c r="AO590" s="133" t="s">
        <v>13</v>
      </c>
      <c r="AP590" s="133" t="s">
        <v>13</v>
      </c>
      <c r="AQ590" s="133" t="s">
        <v>13</v>
      </c>
      <c r="AR590" s="133" t="s">
        <v>13</v>
      </c>
      <c r="AS590" s="133" t="s">
        <v>13</v>
      </c>
      <c r="AT590" s="326" t="s">
        <v>13</v>
      </c>
      <c r="AU590" s="133" t="s">
        <v>13</v>
      </c>
      <c r="AV590" s="133" t="s">
        <v>13</v>
      </c>
      <c r="AW590" s="133" t="s">
        <v>13</v>
      </c>
      <c r="AX590" s="133" t="s">
        <v>13</v>
      </c>
      <c r="AY590" s="133" t="s">
        <v>13</v>
      </c>
      <c r="AZ590" s="327" t="s">
        <v>13</v>
      </c>
      <c r="BA590" s="327" t="s">
        <v>13</v>
      </c>
      <c r="BB590" s="133" t="s">
        <v>13</v>
      </c>
      <c r="BC590" s="326" t="s">
        <v>13</v>
      </c>
      <c r="BD590" s="326" t="s">
        <v>13</v>
      </c>
      <c r="BE590" s="327" t="s">
        <v>13</v>
      </c>
      <c r="BF590" s="133" t="s">
        <v>13</v>
      </c>
      <c r="BG590" s="133" t="s">
        <v>13</v>
      </c>
      <c r="BH590" s="133" t="s">
        <v>13</v>
      </c>
      <c r="BI590" s="133" t="s">
        <v>13</v>
      </c>
      <c r="BJ590" s="328"/>
      <c r="BK590" s="328"/>
      <c r="BL590" s="133"/>
      <c r="BM590" s="133"/>
      <c r="BN590" s="133"/>
      <c r="BO590" s="133"/>
      <c r="BP590" s="133"/>
      <c r="BQ590" s="328"/>
      <c r="BR590" s="133"/>
      <c r="BS590" s="133"/>
      <c r="BT590" s="133"/>
      <c r="BU590" s="133"/>
      <c r="BV590" s="133"/>
      <c r="BW590" s="133"/>
      <c r="BX590" s="133"/>
    </row>
    <row r="591" spans="1:76" x14ac:dyDescent="0.25">
      <c r="A591" s="302">
        <v>303</v>
      </c>
      <c r="C591" s="324" t="s">
        <v>13</v>
      </c>
      <c r="D591" s="324" t="s">
        <v>13</v>
      </c>
      <c r="E591" s="325" t="s">
        <v>13</v>
      </c>
      <c r="F591" s="133" t="s">
        <v>13</v>
      </c>
      <c r="G591" s="133" t="s">
        <v>13</v>
      </c>
      <c r="H591" s="133" t="s">
        <v>13</v>
      </c>
      <c r="I591" s="133" t="s">
        <v>13</v>
      </c>
      <c r="J591" s="133" t="s">
        <v>13</v>
      </c>
      <c r="K591" s="133" t="s">
        <v>13</v>
      </c>
      <c r="L591" s="133" t="s">
        <v>13</v>
      </c>
      <c r="M591" s="133" t="s">
        <v>13</v>
      </c>
      <c r="N591" s="133" t="s">
        <v>13</v>
      </c>
      <c r="O591" s="133" t="s">
        <v>13</v>
      </c>
      <c r="P591" s="133" t="s">
        <v>13</v>
      </c>
      <c r="Q591" s="133" t="s">
        <v>13</v>
      </c>
      <c r="R591" s="133" t="s">
        <v>13</v>
      </c>
      <c r="S591" s="133" t="s">
        <v>13</v>
      </c>
      <c r="T591" s="133" t="s">
        <v>13</v>
      </c>
      <c r="U591" s="133" t="s">
        <v>13</v>
      </c>
      <c r="V591" s="133" t="s">
        <v>13</v>
      </c>
      <c r="W591" s="133" t="s">
        <v>13</v>
      </c>
      <c r="X591" s="133" t="s">
        <v>13</v>
      </c>
      <c r="Y591" s="133" t="s">
        <v>13</v>
      </c>
      <c r="Z591" s="133" t="s">
        <v>13</v>
      </c>
      <c r="AA591" s="133" t="s">
        <v>13</v>
      </c>
      <c r="AB591" s="133" t="s">
        <v>13</v>
      </c>
      <c r="AC591" s="133" t="s">
        <v>13</v>
      </c>
      <c r="AD591" s="133" t="s">
        <v>13</v>
      </c>
      <c r="AE591" s="133" t="s">
        <v>13</v>
      </c>
      <c r="AF591" s="133" t="s">
        <v>13</v>
      </c>
      <c r="AG591" s="133" t="s">
        <v>13</v>
      </c>
      <c r="AH591" s="133" t="s">
        <v>13</v>
      </c>
      <c r="AI591" s="133" t="s">
        <v>13</v>
      </c>
      <c r="AJ591" s="133" t="s">
        <v>13</v>
      </c>
      <c r="AK591" s="133" t="s">
        <v>13</v>
      </c>
      <c r="AL591" s="133" t="s">
        <v>13</v>
      </c>
      <c r="AM591" s="133" t="s">
        <v>13</v>
      </c>
      <c r="AN591" s="133" t="s">
        <v>13</v>
      </c>
      <c r="AO591" s="133" t="s">
        <v>13</v>
      </c>
      <c r="AP591" s="133" t="s">
        <v>13</v>
      </c>
      <c r="AQ591" s="133" t="s">
        <v>13</v>
      </c>
      <c r="AR591" s="133" t="s">
        <v>13</v>
      </c>
      <c r="AS591" s="133" t="s">
        <v>13</v>
      </c>
      <c r="AT591" s="326" t="s">
        <v>13</v>
      </c>
      <c r="AU591" s="133" t="s">
        <v>13</v>
      </c>
      <c r="AV591" s="133" t="s">
        <v>13</v>
      </c>
      <c r="AW591" s="133" t="s">
        <v>13</v>
      </c>
      <c r="AX591" s="133" t="s">
        <v>13</v>
      </c>
      <c r="AY591" s="133" t="s">
        <v>13</v>
      </c>
      <c r="AZ591" s="327" t="s">
        <v>13</v>
      </c>
      <c r="BA591" s="327" t="s">
        <v>13</v>
      </c>
      <c r="BB591" s="133" t="s">
        <v>13</v>
      </c>
      <c r="BC591" s="326" t="s">
        <v>13</v>
      </c>
      <c r="BD591" s="326" t="s">
        <v>13</v>
      </c>
      <c r="BE591" s="327" t="s">
        <v>13</v>
      </c>
      <c r="BF591" s="133" t="s">
        <v>13</v>
      </c>
      <c r="BG591" s="133" t="s">
        <v>13</v>
      </c>
      <c r="BH591" s="133" t="s">
        <v>13</v>
      </c>
      <c r="BI591" s="133" t="s">
        <v>13</v>
      </c>
      <c r="BJ591" s="328"/>
      <c r="BK591" s="328"/>
      <c r="BL591" s="133"/>
      <c r="BM591" s="133"/>
      <c r="BN591" s="133"/>
      <c r="BO591" s="133"/>
      <c r="BP591" s="133"/>
      <c r="BQ591" s="328"/>
      <c r="BR591" s="133"/>
      <c r="BS591" s="133"/>
      <c r="BT591" s="133"/>
      <c r="BU591" s="133"/>
      <c r="BV591" s="133"/>
      <c r="BW591" s="133"/>
      <c r="BX591" s="133"/>
    </row>
    <row r="592" spans="1:76" x14ac:dyDescent="0.25">
      <c r="A592" s="302">
        <v>303</v>
      </c>
      <c r="C592" s="324" t="s">
        <v>13</v>
      </c>
      <c r="D592" s="324" t="s">
        <v>13</v>
      </c>
      <c r="E592" s="325" t="s">
        <v>13</v>
      </c>
      <c r="F592" s="133" t="s">
        <v>13</v>
      </c>
      <c r="G592" s="133" t="s">
        <v>13</v>
      </c>
      <c r="H592" s="133" t="s">
        <v>13</v>
      </c>
      <c r="I592" s="133" t="s">
        <v>13</v>
      </c>
      <c r="J592" s="133" t="s">
        <v>13</v>
      </c>
      <c r="K592" s="133" t="s">
        <v>13</v>
      </c>
      <c r="L592" s="133" t="s">
        <v>13</v>
      </c>
      <c r="M592" s="133" t="s">
        <v>13</v>
      </c>
      <c r="N592" s="133" t="s">
        <v>13</v>
      </c>
      <c r="O592" s="133" t="s">
        <v>13</v>
      </c>
      <c r="P592" s="133" t="s">
        <v>13</v>
      </c>
      <c r="Q592" s="133" t="s">
        <v>13</v>
      </c>
      <c r="R592" s="133" t="s">
        <v>13</v>
      </c>
      <c r="S592" s="133" t="s">
        <v>13</v>
      </c>
      <c r="T592" s="133" t="s">
        <v>13</v>
      </c>
      <c r="U592" s="133" t="s">
        <v>13</v>
      </c>
      <c r="V592" s="133" t="s">
        <v>13</v>
      </c>
      <c r="W592" s="133" t="s">
        <v>13</v>
      </c>
      <c r="X592" s="133" t="s">
        <v>13</v>
      </c>
      <c r="Y592" s="133" t="s">
        <v>13</v>
      </c>
      <c r="Z592" s="133" t="s">
        <v>13</v>
      </c>
      <c r="AA592" s="133" t="s">
        <v>13</v>
      </c>
      <c r="AB592" s="133" t="s">
        <v>13</v>
      </c>
      <c r="AC592" s="133" t="s">
        <v>13</v>
      </c>
      <c r="AD592" s="133" t="s">
        <v>13</v>
      </c>
      <c r="AE592" s="133" t="s">
        <v>13</v>
      </c>
      <c r="AF592" s="133" t="s">
        <v>13</v>
      </c>
      <c r="AG592" s="133" t="s">
        <v>13</v>
      </c>
      <c r="AH592" s="133" t="s">
        <v>13</v>
      </c>
      <c r="AI592" s="133" t="s">
        <v>13</v>
      </c>
      <c r="AJ592" s="133" t="s">
        <v>13</v>
      </c>
      <c r="AK592" s="133" t="s">
        <v>13</v>
      </c>
      <c r="AL592" s="133" t="s">
        <v>13</v>
      </c>
      <c r="AM592" s="133" t="s">
        <v>13</v>
      </c>
      <c r="AN592" s="133" t="s">
        <v>13</v>
      </c>
      <c r="AO592" s="133" t="s">
        <v>13</v>
      </c>
      <c r="AP592" s="133" t="s">
        <v>13</v>
      </c>
      <c r="AQ592" s="133" t="s">
        <v>13</v>
      </c>
      <c r="AR592" s="133" t="s">
        <v>13</v>
      </c>
      <c r="AS592" s="133" t="s">
        <v>13</v>
      </c>
      <c r="AT592" s="326" t="s">
        <v>13</v>
      </c>
      <c r="AU592" s="133" t="s">
        <v>13</v>
      </c>
      <c r="AV592" s="133" t="s">
        <v>13</v>
      </c>
      <c r="AW592" s="133" t="s">
        <v>13</v>
      </c>
      <c r="AX592" s="133" t="s">
        <v>13</v>
      </c>
      <c r="AY592" s="133" t="s">
        <v>13</v>
      </c>
      <c r="AZ592" s="327" t="s">
        <v>13</v>
      </c>
      <c r="BA592" s="327" t="s">
        <v>13</v>
      </c>
      <c r="BB592" s="133" t="s">
        <v>13</v>
      </c>
      <c r="BC592" s="326" t="s">
        <v>13</v>
      </c>
      <c r="BD592" s="326" t="s">
        <v>13</v>
      </c>
      <c r="BE592" s="327" t="s">
        <v>13</v>
      </c>
      <c r="BF592" s="133" t="s">
        <v>13</v>
      </c>
      <c r="BG592" s="133" t="s">
        <v>13</v>
      </c>
      <c r="BH592" s="133" t="s">
        <v>13</v>
      </c>
      <c r="BI592" s="133" t="s">
        <v>13</v>
      </c>
      <c r="BJ592" s="328"/>
      <c r="BK592" s="328"/>
      <c r="BL592" s="133"/>
      <c r="BM592" s="133"/>
      <c r="BN592" s="133"/>
      <c r="BO592" s="133"/>
      <c r="BP592" s="133"/>
      <c r="BQ592" s="328"/>
      <c r="BR592" s="133"/>
      <c r="BS592" s="133"/>
      <c r="BT592" s="133"/>
      <c r="BU592" s="133"/>
      <c r="BV592" s="133"/>
      <c r="BW592" s="133"/>
      <c r="BX592" s="133"/>
    </row>
    <row r="593" spans="1:76" x14ac:dyDescent="0.25">
      <c r="A593" s="302">
        <v>303</v>
      </c>
      <c r="C593" s="324" t="s">
        <v>13</v>
      </c>
      <c r="D593" s="324" t="s">
        <v>13</v>
      </c>
      <c r="E593" s="325" t="s">
        <v>13</v>
      </c>
      <c r="F593" s="133" t="s">
        <v>13</v>
      </c>
      <c r="G593" s="133" t="s">
        <v>13</v>
      </c>
      <c r="H593" s="133" t="s">
        <v>13</v>
      </c>
      <c r="I593" s="133" t="s">
        <v>13</v>
      </c>
      <c r="J593" s="133" t="s">
        <v>13</v>
      </c>
      <c r="K593" s="133" t="s">
        <v>13</v>
      </c>
      <c r="L593" s="133" t="s">
        <v>13</v>
      </c>
      <c r="M593" s="133" t="s">
        <v>13</v>
      </c>
      <c r="N593" s="133" t="s">
        <v>13</v>
      </c>
      <c r="O593" s="133" t="s">
        <v>13</v>
      </c>
      <c r="P593" s="133" t="s">
        <v>13</v>
      </c>
      <c r="Q593" s="133" t="s">
        <v>13</v>
      </c>
      <c r="R593" s="133" t="s">
        <v>13</v>
      </c>
      <c r="S593" s="133" t="s">
        <v>13</v>
      </c>
      <c r="T593" s="133" t="s">
        <v>13</v>
      </c>
      <c r="U593" s="133" t="s">
        <v>13</v>
      </c>
      <c r="V593" s="133" t="s">
        <v>13</v>
      </c>
      <c r="W593" s="133" t="s">
        <v>13</v>
      </c>
      <c r="X593" s="133" t="s">
        <v>13</v>
      </c>
      <c r="Y593" s="133" t="s">
        <v>13</v>
      </c>
      <c r="Z593" s="133" t="s">
        <v>13</v>
      </c>
      <c r="AA593" s="133" t="s">
        <v>13</v>
      </c>
      <c r="AB593" s="133" t="s">
        <v>13</v>
      </c>
      <c r="AC593" s="133" t="s">
        <v>13</v>
      </c>
      <c r="AD593" s="133" t="s">
        <v>13</v>
      </c>
      <c r="AE593" s="133" t="s">
        <v>13</v>
      </c>
      <c r="AF593" s="133" t="s">
        <v>13</v>
      </c>
      <c r="AG593" s="133" t="s">
        <v>13</v>
      </c>
      <c r="AH593" s="133" t="s">
        <v>13</v>
      </c>
      <c r="AI593" s="133" t="s">
        <v>13</v>
      </c>
      <c r="AJ593" s="133" t="s">
        <v>13</v>
      </c>
      <c r="AK593" s="133" t="s">
        <v>13</v>
      </c>
      <c r="AL593" s="133" t="s">
        <v>13</v>
      </c>
      <c r="AM593" s="133" t="s">
        <v>13</v>
      </c>
      <c r="AN593" s="133" t="s">
        <v>13</v>
      </c>
      <c r="AO593" s="133" t="s">
        <v>13</v>
      </c>
      <c r="AP593" s="133" t="s">
        <v>13</v>
      </c>
      <c r="AQ593" s="133" t="s">
        <v>13</v>
      </c>
      <c r="AR593" s="133" t="s">
        <v>13</v>
      </c>
      <c r="AS593" s="133" t="s">
        <v>13</v>
      </c>
      <c r="AT593" s="326" t="s">
        <v>13</v>
      </c>
      <c r="AU593" s="133" t="s">
        <v>13</v>
      </c>
      <c r="AV593" s="133" t="s">
        <v>13</v>
      </c>
      <c r="AW593" s="133" t="s">
        <v>13</v>
      </c>
      <c r="AX593" s="133" t="s">
        <v>13</v>
      </c>
      <c r="AY593" s="133" t="s">
        <v>13</v>
      </c>
      <c r="AZ593" s="327" t="s">
        <v>13</v>
      </c>
      <c r="BA593" s="327" t="s">
        <v>13</v>
      </c>
      <c r="BB593" s="133" t="s">
        <v>13</v>
      </c>
      <c r="BC593" s="326" t="s">
        <v>13</v>
      </c>
      <c r="BD593" s="326" t="s">
        <v>13</v>
      </c>
      <c r="BE593" s="327" t="s">
        <v>13</v>
      </c>
      <c r="BF593" s="133" t="s">
        <v>13</v>
      </c>
      <c r="BG593" s="133" t="s">
        <v>13</v>
      </c>
      <c r="BH593" s="133" t="s">
        <v>13</v>
      </c>
      <c r="BI593" s="133" t="s">
        <v>13</v>
      </c>
      <c r="BJ593" s="328"/>
      <c r="BK593" s="328"/>
      <c r="BL593" s="133"/>
      <c r="BM593" s="133"/>
      <c r="BN593" s="133"/>
      <c r="BO593" s="133"/>
      <c r="BP593" s="133"/>
      <c r="BQ593" s="328"/>
      <c r="BR593" s="133"/>
      <c r="BS593" s="133"/>
      <c r="BT593" s="133"/>
      <c r="BU593" s="133"/>
      <c r="BV593" s="133"/>
      <c r="BW593" s="133"/>
      <c r="BX593" s="133"/>
    </row>
    <row r="594" spans="1:76" x14ac:dyDescent="0.25">
      <c r="A594" s="302">
        <v>303</v>
      </c>
      <c r="C594" s="324" t="s">
        <v>13</v>
      </c>
      <c r="D594" s="324" t="s">
        <v>13</v>
      </c>
      <c r="E594" s="325" t="s">
        <v>13</v>
      </c>
      <c r="F594" s="133" t="s">
        <v>13</v>
      </c>
      <c r="G594" s="133" t="s">
        <v>13</v>
      </c>
      <c r="H594" s="133" t="s">
        <v>13</v>
      </c>
      <c r="I594" s="133" t="s">
        <v>13</v>
      </c>
      <c r="J594" s="133" t="s">
        <v>13</v>
      </c>
      <c r="K594" s="133" t="s">
        <v>13</v>
      </c>
      <c r="L594" s="133" t="s">
        <v>13</v>
      </c>
      <c r="M594" s="133" t="s">
        <v>13</v>
      </c>
      <c r="N594" s="133" t="s">
        <v>13</v>
      </c>
      <c r="O594" s="133" t="s">
        <v>13</v>
      </c>
      <c r="P594" s="133" t="s">
        <v>13</v>
      </c>
      <c r="Q594" s="133" t="s">
        <v>13</v>
      </c>
      <c r="R594" s="133" t="s">
        <v>13</v>
      </c>
      <c r="S594" s="133" t="s">
        <v>13</v>
      </c>
      <c r="T594" s="133" t="s">
        <v>13</v>
      </c>
      <c r="U594" s="133" t="s">
        <v>13</v>
      </c>
      <c r="V594" s="133" t="s">
        <v>13</v>
      </c>
      <c r="W594" s="133" t="s">
        <v>13</v>
      </c>
      <c r="X594" s="133" t="s">
        <v>13</v>
      </c>
      <c r="Y594" s="133" t="s">
        <v>13</v>
      </c>
      <c r="Z594" s="133" t="s">
        <v>13</v>
      </c>
      <c r="AA594" s="133" t="s">
        <v>13</v>
      </c>
      <c r="AB594" s="133" t="s">
        <v>13</v>
      </c>
      <c r="AC594" s="133" t="s">
        <v>13</v>
      </c>
      <c r="AD594" s="133" t="s">
        <v>13</v>
      </c>
      <c r="AE594" s="133" t="s">
        <v>13</v>
      </c>
      <c r="AF594" s="133" t="s">
        <v>13</v>
      </c>
      <c r="AG594" s="133" t="s">
        <v>13</v>
      </c>
      <c r="AH594" s="133" t="s">
        <v>13</v>
      </c>
      <c r="AI594" s="133" t="s">
        <v>13</v>
      </c>
      <c r="AJ594" s="133" t="s">
        <v>13</v>
      </c>
      <c r="AK594" s="133" t="s">
        <v>13</v>
      </c>
      <c r="AL594" s="133" t="s">
        <v>13</v>
      </c>
      <c r="AM594" s="133" t="s">
        <v>13</v>
      </c>
      <c r="AN594" s="133" t="s">
        <v>13</v>
      </c>
      <c r="AO594" s="133" t="s">
        <v>13</v>
      </c>
      <c r="AP594" s="133" t="s">
        <v>13</v>
      </c>
      <c r="AQ594" s="133" t="s">
        <v>13</v>
      </c>
      <c r="AR594" s="133" t="s">
        <v>13</v>
      </c>
      <c r="AS594" s="133" t="s">
        <v>13</v>
      </c>
      <c r="AT594" s="326" t="s">
        <v>13</v>
      </c>
      <c r="AU594" s="133" t="s">
        <v>13</v>
      </c>
      <c r="AV594" s="133" t="s">
        <v>13</v>
      </c>
      <c r="AW594" s="133" t="s">
        <v>13</v>
      </c>
      <c r="AX594" s="133" t="s">
        <v>13</v>
      </c>
      <c r="AY594" s="133" t="s">
        <v>13</v>
      </c>
      <c r="AZ594" s="327" t="s">
        <v>13</v>
      </c>
      <c r="BA594" s="327" t="s">
        <v>13</v>
      </c>
      <c r="BB594" s="133" t="s">
        <v>13</v>
      </c>
      <c r="BC594" s="326" t="s">
        <v>13</v>
      </c>
      <c r="BD594" s="326" t="s">
        <v>13</v>
      </c>
      <c r="BE594" s="327" t="s">
        <v>13</v>
      </c>
      <c r="BF594" s="133" t="s">
        <v>13</v>
      </c>
      <c r="BG594" s="133" t="s">
        <v>13</v>
      </c>
      <c r="BH594" s="133" t="s">
        <v>13</v>
      </c>
      <c r="BI594" s="133" t="s">
        <v>13</v>
      </c>
      <c r="BJ594" s="328"/>
      <c r="BK594" s="328"/>
      <c r="BL594" s="133"/>
      <c r="BM594" s="133"/>
      <c r="BN594" s="133"/>
      <c r="BO594" s="133"/>
      <c r="BP594" s="133"/>
      <c r="BQ594" s="328"/>
      <c r="BR594" s="133"/>
      <c r="BS594" s="133"/>
      <c r="BT594" s="133"/>
      <c r="BU594" s="133"/>
      <c r="BV594" s="133"/>
      <c r="BW594" s="133"/>
      <c r="BX594" s="133"/>
    </row>
    <row r="595" spans="1:76" x14ac:dyDescent="0.25">
      <c r="A595" s="302">
        <v>303</v>
      </c>
      <c r="C595" s="324" t="s">
        <v>13</v>
      </c>
      <c r="D595" s="324" t="s">
        <v>13</v>
      </c>
      <c r="E595" s="325" t="s">
        <v>13</v>
      </c>
      <c r="F595" s="133" t="s">
        <v>13</v>
      </c>
      <c r="G595" s="133" t="s">
        <v>13</v>
      </c>
      <c r="H595" s="133" t="s">
        <v>13</v>
      </c>
      <c r="I595" s="133" t="s">
        <v>13</v>
      </c>
      <c r="J595" s="133" t="s">
        <v>13</v>
      </c>
      <c r="K595" s="133" t="s">
        <v>13</v>
      </c>
      <c r="L595" s="133" t="s">
        <v>13</v>
      </c>
      <c r="M595" s="133" t="s">
        <v>13</v>
      </c>
      <c r="N595" s="133" t="s">
        <v>13</v>
      </c>
      <c r="O595" s="133" t="s">
        <v>13</v>
      </c>
      <c r="P595" s="133" t="s">
        <v>13</v>
      </c>
      <c r="Q595" s="133" t="s">
        <v>13</v>
      </c>
      <c r="R595" s="133" t="s">
        <v>13</v>
      </c>
      <c r="S595" s="133" t="s">
        <v>13</v>
      </c>
      <c r="T595" s="133" t="s">
        <v>13</v>
      </c>
      <c r="U595" s="133" t="s">
        <v>13</v>
      </c>
      <c r="V595" s="133" t="s">
        <v>13</v>
      </c>
      <c r="W595" s="133" t="s">
        <v>13</v>
      </c>
      <c r="X595" s="133" t="s">
        <v>13</v>
      </c>
      <c r="Y595" s="133" t="s">
        <v>13</v>
      </c>
      <c r="Z595" s="133" t="s">
        <v>13</v>
      </c>
      <c r="AA595" s="133" t="s">
        <v>13</v>
      </c>
      <c r="AB595" s="133" t="s">
        <v>13</v>
      </c>
      <c r="AC595" s="133" t="s">
        <v>13</v>
      </c>
      <c r="AD595" s="133" t="s">
        <v>13</v>
      </c>
      <c r="AE595" s="133" t="s">
        <v>13</v>
      </c>
      <c r="AF595" s="133" t="s">
        <v>13</v>
      </c>
      <c r="AG595" s="133" t="s">
        <v>13</v>
      </c>
      <c r="AH595" s="133" t="s">
        <v>13</v>
      </c>
      <c r="AI595" s="133" t="s">
        <v>13</v>
      </c>
      <c r="AJ595" s="133" t="s">
        <v>13</v>
      </c>
      <c r="AK595" s="133" t="s">
        <v>13</v>
      </c>
      <c r="AL595" s="133" t="s">
        <v>13</v>
      </c>
      <c r="AM595" s="133" t="s">
        <v>13</v>
      </c>
      <c r="AN595" s="133" t="s">
        <v>13</v>
      </c>
      <c r="AO595" s="133" t="s">
        <v>13</v>
      </c>
      <c r="AP595" s="133" t="s">
        <v>13</v>
      </c>
      <c r="AQ595" s="133" t="s">
        <v>13</v>
      </c>
      <c r="AR595" s="133" t="s">
        <v>13</v>
      </c>
      <c r="AS595" s="133" t="s">
        <v>13</v>
      </c>
      <c r="AT595" s="326" t="s">
        <v>13</v>
      </c>
      <c r="AU595" s="133" t="s">
        <v>13</v>
      </c>
      <c r="AV595" s="133" t="s">
        <v>13</v>
      </c>
      <c r="AW595" s="133" t="s">
        <v>13</v>
      </c>
      <c r="AX595" s="133" t="s">
        <v>13</v>
      </c>
      <c r="AY595" s="133" t="s">
        <v>13</v>
      </c>
      <c r="AZ595" s="327" t="s">
        <v>13</v>
      </c>
      <c r="BA595" s="327" t="s">
        <v>13</v>
      </c>
      <c r="BB595" s="133" t="s">
        <v>13</v>
      </c>
      <c r="BC595" s="326" t="s">
        <v>13</v>
      </c>
      <c r="BD595" s="326" t="s">
        <v>13</v>
      </c>
      <c r="BE595" s="327" t="s">
        <v>13</v>
      </c>
      <c r="BF595" s="133" t="s">
        <v>13</v>
      </c>
      <c r="BG595" s="133" t="s">
        <v>13</v>
      </c>
      <c r="BH595" s="133" t="s">
        <v>13</v>
      </c>
      <c r="BI595" s="133" t="s">
        <v>13</v>
      </c>
      <c r="BJ595" s="328"/>
      <c r="BK595" s="328"/>
      <c r="BL595" s="133"/>
      <c r="BM595" s="133"/>
      <c r="BN595" s="133"/>
      <c r="BO595" s="133"/>
      <c r="BP595" s="133"/>
      <c r="BQ595" s="328"/>
      <c r="BR595" s="133"/>
      <c r="BS595" s="133"/>
      <c r="BT595" s="133"/>
      <c r="BU595" s="133"/>
      <c r="BV595" s="133"/>
      <c r="BW595" s="133"/>
      <c r="BX595" s="133"/>
    </row>
    <row r="596" spans="1:76" x14ac:dyDescent="0.25">
      <c r="A596" s="302">
        <v>303</v>
      </c>
      <c r="C596" s="324" t="s">
        <v>13</v>
      </c>
      <c r="D596" s="324" t="s">
        <v>13</v>
      </c>
      <c r="E596" s="325" t="s">
        <v>13</v>
      </c>
      <c r="F596" s="133" t="s">
        <v>13</v>
      </c>
      <c r="G596" s="133" t="s">
        <v>13</v>
      </c>
      <c r="H596" s="133" t="s">
        <v>13</v>
      </c>
      <c r="I596" s="133" t="s">
        <v>13</v>
      </c>
      <c r="J596" s="133" t="s">
        <v>13</v>
      </c>
      <c r="K596" s="133" t="s">
        <v>13</v>
      </c>
      <c r="L596" s="133" t="s">
        <v>13</v>
      </c>
      <c r="M596" s="133" t="s">
        <v>13</v>
      </c>
      <c r="N596" s="133" t="s">
        <v>13</v>
      </c>
      <c r="O596" s="133" t="s">
        <v>13</v>
      </c>
      <c r="P596" s="133" t="s">
        <v>13</v>
      </c>
      <c r="Q596" s="133" t="s">
        <v>13</v>
      </c>
      <c r="R596" s="133" t="s">
        <v>13</v>
      </c>
      <c r="S596" s="133" t="s">
        <v>13</v>
      </c>
      <c r="T596" s="133" t="s">
        <v>13</v>
      </c>
      <c r="U596" s="133" t="s">
        <v>13</v>
      </c>
      <c r="V596" s="133" t="s">
        <v>13</v>
      </c>
      <c r="W596" s="133" t="s">
        <v>13</v>
      </c>
      <c r="X596" s="133" t="s">
        <v>13</v>
      </c>
      <c r="Y596" s="133" t="s">
        <v>13</v>
      </c>
      <c r="Z596" s="133" t="s">
        <v>13</v>
      </c>
      <c r="AA596" s="133" t="s">
        <v>13</v>
      </c>
      <c r="AB596" s="133" t="s">
        <v>13</v>
      </c>
      <c r="AC596" s="133" t="s">
        <v>13</v>
      </c>
      <c r="AD596" s="133" t="s">
        <v>13</v>
      </c>
      <c r="AE596" s="133" t="s">
        <v>13</v>
      </c>
      <c r="AF596" s="133" t="s">
        <v>13</v>
      </c>
      <c r="AG596" s="133" t="s">
        <v>13</v>
      </c>
      <c r="AH596" s="133" t="s">
        <v>13</v>
      </c>
      <c r="AI596" s="133" t="s">
        <v>13</v>
      </c>
      <c r="AJ596" s="133" t="s">
        <v>13</v>
      </c>
      <c r="AK596" s="133" t="s">
        <v>13</v>
      </c>
      <c r="AL596" s="133" t="s">
        <v>13</v>
      </c>
      <c r="AM596" s="133" t="s">
        <v>13</v>
      </c>
      <c r="AN596" s="133" t="s">
        <v>13</v>
      </c>
      <c r="AO596" s="133" t="s">
        <v>13</v>
      </c>
      <c r="AP596" s="133" t="s">
        <v>13</v>
      </c>
      <c r="AQ596" s="133" t="s">
        <v>13</v>
      </c>
      <c r="AR596" s="133" t="s">
        <v>13</v>
      </c>
      <c r="AS596" s="133" t="s">
        <v>13</v>
      </c>
      <c r="AT596" s="326" t="s">
        <v>13</v>
      </c>
      <c r="AU596" s="133" t="s">
        <v>13</v>
      </c>
      <c r="AV596" s="133" t="s">
        <v>13</v>
      </c>
      <c r="AW596" s="133" t="s">
        <v>13</v>
      </c>
      <c r="AX596" s="133" t="s">
        <v>13</v>
      </c>
      <c r="AY596" s="133" t="s">
        <v>13</v>
      </c>
      <c r="AZ596" s="327" t="s">
        <v>13</v>
      </c>
      <c r="BA596" s="327" t="s">
        <v>13</v>
      </c>
      <c r="BB596" s="133" t="s">
        <v>13</v>
      </c>
      <c r="BC596" s="326" t="s">
        <v>13</v>
      </c>
      <c r="BD596" s="326" t="s">
        <v>13</v>
      </c>
      <c r="BE596" s="327" t="s">
        <v>13</v>
      </c>
      <c r="BF596" s="133" t="s">
        <v>13</v>
      </c>
      <c r="BG596" s="133" t="s">
        <v>13</v>
      </c>
      <c r="BH596" s="133" t="s">
        <v>13</v>
      </c>
      <c r="BI596" s="133" t="s">
        <v>13</v>
      </c>
      <c r="BJ596" s="328"/>
      <c r="BK596" s="328"/>
      <c r="BL596" s="133"/>
      <c r="BM596" s="133"/>
      <c r="BN596" s="133"/>
      <c r="BO596" s="133"/>
      <c r="BP596" s="133"/>
      <c r="BQ596" s="328"/>
      <c r="BR596" s="133"/>
      <c r="BS596" s="133"/>
      <c r="BT596" s="133"/>
      <c r="BU596" s="133"/>
      <c r="BV596" s="133"/>
      <c r="BW596" s="133"/>
      <c r="BX596" s="133"/>
    </row>
    <row r="597" spans="1:76" x14ac:dyDescent="0.25">
      <c r="A597" s="302">
        <v>303</v>
      </c>
      <c r="C597" s="324" t="s">
        <v>13</v>
      </c>
      <c r="D597" s="324" t="s">
        <v>13</v>
      </c>
      <c r="E597" s="325" t="s">
        <v>13</v>
      </c>
      <c r="F597" s="133" t="s">
        <v>13</v>
      </c>
      <c r="G597" s="133" t="s">
        <v>13</v>
      </c>
      <c r="H597" s="133" t="s">
        <v>13</v>
      </c>
      <c r="I597" s="133" t="s">
        <v>13</v>
      </c>
      <c r="J597" s="133" t="s">
        <v>13</v>
      </c>
      <c r="K597" s="133" t="s">
        <v>13</v>
      </c>
      <c r="L597" s="133" t="s">
        <v>13</v>
      </c>
      <c r="M597" s="133" t="s">
        <v>13</v>
      </c>
      <c r="N597" s="133" t="s">
        <v>13</v>
      </c>
      <c r="O597" s="133" t="s">
        <v>13</v>
      </c>
      <c r="P597" s="133" t="s">
        <v>13</v>
      </c>
      <c r="Q597" s="133" t="s">
        <v>13</v>
      </c>
      <c r="R597" s="133" t="s">
        <v>13</v>
      </c>
      <c r="S597" s="133" t="s">
        <v>13</v>
      </c>
      <c r="T597" s="133" t="s">
        <v>13</v>
      </c>
      <c r="U597" s="133" t="s">
        <v>13</v>
      </c>
      <c r="V597" s="133" t="s">
        <v>13</v>
      </c>
      <c r="W597" s="133" t="s">
        <v>13</v>
      </c>
      <c r="X597" s="133" t="s">
        <v>13</v>
      </c>
      <c r="Y597" s="133" t="s">
        <v>13</v>
      </c>
      <c r="Z597" s="133" t="s">
        <v>13</v>
      </c>
      <c r="AA597" s="133" t="s">
        <v>13</v>
      </c>
      <c r="AB597" s="133" t="s">
        <v>13</v>
      </c>
      <c r="AC597" s="133" t="s">
        <v>13</v>
      </c>
      <c r="AD597" s="133" t="s">
        <v>13</v>
      </c>
      <c r="AE597" s="133" t="s">
        <v>13</v>
      </c>
      <c r="AF597" s="133" t="s">
        <v>13</v>
      </c>
      <c r="AG597" s="133" t="s">
        <v>13</v>
      </c>
      <c r="AH597" s="133" t="s">
        <v>13</v>
      </c>
      <c r="AI597" s="133" t="s">
        <v>13</v>
      </c>
      <c r="AJ597" s="133" t="s">
        <v>13</v>
      </c>
      <c r="AK597" s="133" t="s">
        <v>13</v>
      </c>
      <c r="AL597" s="133" t="s">
        <v>13</v>
      </c>
      <c r="AM597" s="133" t="s">
        <v>13</v>
      </c>
      <c r="AN597" s="133" t="s">
        <v>13</v>
      </c>
      <c r="AO597" s="133" t="s">
        <v>13</v>
      </c>
      <c r="AP597" s="133" t="s">
        <v>13</v>
      </c>
      <c r="AQ597" s="133" t="s">
        <v>13</v>
      </c>
      <c r="AR597" s="133" t="s">
        <v>13</v>
      </c>
      <c r="AS597" s="133" t="s">
        <v>13</v>
      </c>
      <c r="AT597" s="326" t="s">
        <v>13</v>
      </c>
      <c r="AU597" s="133" t="s">
        <v>13</v>
      </c>
      <c r="AV597" s="133" t="s">
        <v>13</v>
      </c>
      <c r="AW597" s="133" t="s">
        <v>13</v>
      </c>
      <c r="AX597" s="133" t="s">
        <v>13</v>
      </c>
      <c r="AY597" s="133" t="s">
        <v>13</v>
      </c>
      <c r="AZ597" s="327" t="s">
        <v>13</v>
      </c>
      <c r="BA597" s="327" t="s">
        <v>13</v>
      </c>
      <c r="BB597" s="133" t="s">
        <v>13</v>
      </c>
      <c r="BC597" s="326" t="s">
        <v>13</v>
      </c>
      <c r="BD597" s="326" t="s">
        <v>13</v>
      </c>
      <c r="BE597" s="327" t="s">
        <v>13</v>
      </c>
      <c r="BF597" s="133" t="s">
        <v>13</v>
      </c>
      <c r="BG597" s="133" t="s">
        <v>13</v>
      </c>
      <c r="BH597" s="133" t="s">
        <v>13</v>
      </c>
      <c r="BI597" s="133" t="s">
        <v>13</v>
      </c>
      <c r="BJ597" s="328"/>
      <c r="BK597" s="328"/>
      <c r="BL597" s="133"/>
      <c r="BM597" s="133"/>
      <c r="BN597" s="133"/>
      <c r="BO597" s="133"/>
      <c r="BP597" s="133"/>
      <c r="BQ597" s="328"/>
      <c r="BR597" s="133"/>
      <c r="BS597" s="133"/>
      <c r="BT597" s="133"/>
      <c r="BU597" s="133"/>
      <c r="BV597" s="133"/>
      <c r="BW597" s="133"/>
      <c r="BX597" s="133"/>
    </row>
    <row r="598" spans="1:76" x14ac:dyDescent="0.25">
      <c r="A598" s="302">
        <v>303</v>
      </c>
      <c r="C598" s="324" t="s">
        <v>13</v>
      </c>
      <c r="D598" s="324" t="s">
        <v>13</v>
      </c>
      <c r="E598" s="325" t="s">
        <v>13</v>
      </c>
      <c r="F598" s="133" t="s">
        <v>13</v>
      </c>
      <c r="G598" s="133" t="s">
        <v>13</v>
      </c>
      <c r="H598" s="133" t="s">
        <v>13</v>
      </c>
      <c r="I598" s="133" t="s">
        <v>13</v>
      </c>
      <c r="J598" s="133" t="s">
        <v>13</v>
      </c>
      <c r="K598" s="133" t="s">
        <v>13</v>
      </c>
      <c r="L598" s="133" t="s">
        <v>13</v>
      </c>
      <c r="M598" s="133" t="s">
        <v>13</v>
      </c>
      <c r="N598" s="133" t="s">
        <v>13</v>
      </c>
      <c r="O598" s="133" t="s">
        <v>13</v>
      </c>
      <c r="P598" s="133" t="s">
        <v>13</v>
      </c>
      <c r="Q598" s="133" t="s">
        <v>13</v>
      </c>
      <c r="R598" s="133" t="s">
        <v>13</v>
      </c>
      <c r="S598" s="133" t="s">
        <v>13</v>
      </c>
      <c r="T598" s="133" t="s">
        <v>13</v>
      </c>
      <c r="U598" s="133" t="s">
        <v>13</v>
      </c>
      <c r="V598" s="133" t="s">
        <v>13</v>
      </c>
      <c r="W598" s="133" t="s">
        <v>13</v>
      </c>
      <c r="X598" s="133" t="s">
        <v>13</v>
      </c>
      <c r="Y598" s="133" t="s">
        <v>13</v>
      </c>
      <c r="Z598" s="133" t="s">
        <v>13</v>
      </c>
      <c r="AA598" s="133" t="s">
        <v>13</v>
      </c>
      <c r="AB598" s="133" t="s">
        <v>13</v>
      </c>
      <c r="AC598" s="133" t="s">
        <v>13</v>
      </c>
      <c r="AD598" s="133" t="s">
        <v>13</v>
      </c>
      <c r="AE598" s="133" t="s">
        <v>13</v>
      </c>
      <c r="AF598" s="133" t="s">
        <v>13</v>
      </c>
      <c r="AG598" s="133" t="s">
        <v>13</v>
      </c>
      <c r="AH598" s="133" t="s">
        <v>13</v>
      </c>
      <c r="AI598" s="133" t="s">
        <v>13</v>
      </c>
      <c r="AJ598" s="133" t="s">
        <v>13</v>
      </c>
      <c r="AK598" s="133" t="s">
        <v>13</v>
      </c>
      <c r="AL598" s="133" t="s">
        <v>13</v>
      </c>
      <c r="AM598" s="133" t="s">
        <v>13</v>
      </c>
      <c r="AN598" s="133" t="s">
        <v>13</v>
      </c>
      <c r="AO598" s="133" t="s">
        <v>13</v>
      </c>
      <c r="AP598" s="133" t="s">
        <v>13</v>
      </c>
      <c r="AQ598" s="133" t="s">
        <v>13</v>
      </c>
      <c r="AR598" s="133" t="s">
        <v>13</v>
      </c>
      <c r="AS598" s="133" t="s">
        <v>13</v>
      </c>
      <c r="AT598" s="326" t="s">
        <v>13</v>
      </c>
      <c r="AU598" s="133" t="s">
        <v>13</v>
      </c>
      <c r="AV598" s="133" t="s">
        <v>13</v>
      </c>
      <c r="AW598" s="133" t="s">
        <v>13</v>
      </c>
      <c r="AX598" s="133" t="s">
        <v>13</v>
      </c>
      <c r="AY598" s="133" t="s">
        <v>13</v>
      </c>
      <c r="AZ598" s="327" t="s">
        <v>13</v>
      </c>
      <c r="BA598" s="327" t="s">
        <v>13</v>
      </c>
      <c r="BB598" s="133" t="s">
        <v>13</v>
      </c>
      <c r="BC598" s="326" t="s">
        <v>13</v>
      </c>
      <c r="BD598" s="326" t="s">
        <v>13</v>
      </c>
      <c r="BE598" s="327" t="s">
        <v>13</v>
      </c>
      <c r="BF598" s="133" t="s">
        <v>13</v>
      </c>
      <c r="BG598" s="133" t="s">
        <v>13</v>
      </c>
      <c r="BH598" s="133" t="s">
        <v>13</v>
      </c>
      <c r="BI598" s="133" t="s">
        <v>13</v>
      </c>
      <c r="BJ598" s="328"/>
      <c r="BK598" s="328"/>
      <c r="BL598" s="133"/>
      <c r="BM598" s="133"/>
      <c r="BN598" s="133"/>
      <c r="BO598" s="133"/>
      <c r="BP598" s="133"/>
      <c r="BQ598" s="328"/>
      <c r="BR598" s="133"/>
      <c r="BS598" s="133"/>
      <c r="BT598" s="133"/>
      <c r="BU598" s="133"/>
      <c r="BV598" s="133"/>
      <c r="BW598" s="133"/>
      <c r="BX598" s="133"/>
    </row>
    <row r="599" spans="1:76" x14ac:dyDescent="0.25">
      <c r="A599" s="302">
        <v>303</v>
      </c>
      <c r="C599" s="324" t="s">
        <v>13</v>
      </c>
      <c r="D599" s="324" t="s">
        <v>13</v>
      </c>
      <c r="E599" s="325" t="s">
        <v>13</v>
      </c>
      <c r="F599" s="133" t="s">
        <v>13</v>
      </c>
      <c r="G599" s="133" t="s">
        <v>13</v>
      </c>
      <c r="H599" s="133" t="s">
        <v>13</v>
      </c>
      <c r="I599" s="133" t="s">
        <v>13</v>
      </c>
      <c r="J599" s="133" t="s">
        <v>13</v>
      </c>
      <c r="K599" s="133" t="s">
        <v>13</v>
      </c>
      <c r="L599" s="133" t="s">
        <v>13</v>
      </c>
      <c r="M599" s="133" t="s">
        <v>13</v>
      </c>
      <c r="N599" s="133" t="s">
        <v>13</v>
      </c>
      <c r="O599" s="133" t="s">
        <v>13</v>
      </c>
      <c r="P599" s="133" t="s">
        <v>13</v>
      </c>
      <c r="Q599" s="133" t="s">
        <v>13</v>
      </c>
      <c r="R599" s="133" t="s">
        <v>13</v>
      </c>
      <c r="S599" s="133" t="s">
        <v>13</v>
      </c>
      <c r="T599" s="133" t="s">
        <v>13</v>
      </c>
      <c r="U599" s="133" t="s">
        <v>13</v>
      </c>
      <c r="V599" s="133" t="s">
        <v>13</v>
      </c>
      <c r="W599" s="133" t="s">
        <v>13</v>
      </c>
      <c r="X599" s="133" t="s">
        <v>13</v>
      </c>
      <c r="Y599" s="133" t="s">
        <v>13</v>
      </c>
      <c r="Z599" s="133" t="s">
        <v>13</v>
      </c>
      <c r="AA599" s="133" t="s">
        <v>13</v>
      </c>
      <c r="AB599" s="133" t="s">
        <v>13</v>
      </c>
      <c r="AC599" s="133" t="s">
        <v>13</v>
      </c>
      <c r="AD599" s="133" t="s">
        <v>13</v>
      </c>
      <c r="AE599" s="133" t="s">
        <v>13</v>
      </c>
      <c r="AF599" s="133" t="s">
        <v>13</v>
      </c>
      <c r="AG599" s="133" t="s">
        <v>13</v>
      </c>
      <c r="AH599" s="133" t="s">
        <v>13</v>
      </c>
      <c r="AI599" s="133" t="s">
        <v>13</v>
      </c>
      <c r="AJ599" s="133" t="s">
        <v>13</v>
      </c>
      <c r="AK599" s="133" t="s">
        <v>13</v>
      </c>
      <c r="AL599" s="133" t="s">
        <v>13</v>
      </c>
      <c r="AM599" s="133" t="s">
        <v>13</v>
      </c>
      <c r="AN599" s="133" t="s">
        <v>13</v>
      </c>
      <c r="AO599" s="133" t="s">
        <v>13</v>
      </c>
      <c r="AP599" s="133" t="s">
        <v>13</v>
      </c>
      <c r="AQ599" s="133" t="s">
        <v>13</v>
      </c>
      <c r="AR599" s="133" t="s">
        <v>13</v>
      </c>
      <c r="AS599" s="133" t="s">
        <v>13</v>
      </c>
      <c r="AT599" s="326" t="s">
        <v>13</v>
      </c>
      <c r="AU599" s="133" t="s">
        <v>13</v>
      </c>
      <c r="AV599" s="133" t="s">
        <v>13</v>
      </c>
      <c r="AW599" s="133" t="s">
        <v>13</v>
      </c>
      <c r="AX599" s="133" t="s">
        <v>13</v>
      </c>
      <c r="AY599" s="133" t="s">
        <v>13</v>
      </c>
      <c r="AZ599" s="327" t="s">
        <v>13</v>
      </c>
      <c r="BA599" s="327" t="s">
        <v>13</v>
      </c>
      <c r="BB599" s="133" t="s">
        <v>13</v>
      </c>
      <c r="BC599" s="326" t="s">
        <v>13</v>
      </c>
      <c r="BD599" s="326" t="s">
        <v>13</v>
      </c>
      <c r="BE599" s="327" t="s">
        <v>13</v>
      </c>
      <c r="BF599" s="133" t="s">
        <v>13</v>
      </c>
      <c r="BG599" s="133" t="s">
        <v>13</v>
      </c>
      <c r="BH599" s="133" t="s">
        <v>13</v>
      </c>
      <c r="BI599" s="133" t="s">
        <v>13</v>
      </c>
      <c r="BJ599" s="328"/>
      <c r="BK599" s="328"/>
      <c r="BL599" s="133"/>
      <c r="BM599" s="133"/>
      <c r="BN599" s="133"/>
      <c r="BO599" s="133"/>
      <c r="BP599" s="133"/>
      <c r="BQ599" s="328"/>
      <c r="BR599" s="133"/>
      <c r="BS599" s="133"/>
      <c r="BT599" s="133"/>
      <c r="BU599" s="133"/>
      <c r="BV599" s="133"/>
      <c r="BW599" s="133"/>
      <c r="BX599" s="133"/>
    </row>
    <row r="600" spans="1:76" x14ac:dyDescent="0.25">
      <c r="A600" s="302">
        <v>303</v>
      </c>
      <c r="C600" s="324" t="s">
        <v>13</v>
      </c>
      <c r="D600" s="324" t="s">
        <v>13</v>
      </c>
      <c r="E600" s="325" t="s">
        <v>13</v>
      </c>
      <c r="F600" s="133" t="s">
        <v>13</v>
      </c>
      <c r="G600" s="133" t="s">
        <v>13</v>
      </c>
      <c r="H600" s="133" t="s">
        <v>13</v>
      </c>
      <c r="I600" s="133" t="s">
        <v>13</v>
      </c>
      <c r="J600" s="133" t="s">
        <v>13</v>
      </c>
      <c r="K600" s="133" t="s">
        <v>13</v>
      </c>
      <c r="L600" s="133" t="s">
        <v>13</v>
      </c>
      <c r="M600" s="133" t="s">
        <v>13</v>
      </c>
      <c r="N600" s="133" t="s">
        <v>13</v>
      </c>
      <c r="O600" s="133" t="s">
        <v>13</v>
      </c>
      <c r="P600" s="133" t="s">
        <v>13</v>
      </c>
      <c r="Q600" s="133" t="s">
        <v>13</v>
      </c>
      <c r="R600" s="133" t="s">
        <v>13</v>
      </c>
      <c r="S600" s="133" t="s">
        <v>13</v>
      </c>
      <c r="T600" s="133" t="s">
        <v>13</v>
      </c>
      <c r="U600" s="133" t="s">
        <v>13</v>
      </c>
      <c r="V600" s="133" t="s">
        <v>13</v>
      </c>
      <c r="W600" s="133" t="s">
        <v>13</v>
      </c>
      <c r="X600" s="133" t="s">
        <v>13</v>
      </c>
      <c r="Y600" s="133" t="s">
        <v>13</v>
      </c>
      <c r="Z600" s="133" t="s">
        <v>13</v>
      </c>
      <c r="AA600" s="133" t="s">
        <v>13</v>
      </c>
      <c r="AB600" s="133" t="s">
        <v>13</v>
      </c>
      <c r="AC600" s="133" t="s">
        <v>13</v>
      </c>
      <c r="AD600" s="133" t="s">
        <v>13</v>
      </c>
      <c r="AE600" s="133" t="s">
        <v>13</v>
      </c>
      <c r="AF600" s="133" t="s">
        <v>13</v>
      </c>
      <c r="AG600" s="133" t="s">
        <v>13</v>
      </c>
      <c r="AH600" s="133" t="s">
        <v>13</v>
      </c>
      <c r="AI600" s="133" t="s">
        <v>13</v>
      </c>
      <c r="AJ600" s="133" t="s">
        <v>13</v>
      </c>
      <c r="AK600" s="133" t="s">
        <v>13</v>
      </c>
      <c r="AL600" s="133" t="s">
        <v>13</v>
      </c>
      <c r="AM600" s="133" t="s">
        <v>13</v>
      </c>
      <c r="AN600" s="133" t="s">
        <v>13</v>
      </c>
      <c r="AO600" s="133" t="s">
        <v>13</v>
      </c>
      <c r="AP600" s="133" t="s">
        <v>13</v>
      </c>
      <c r="AQ600" s="133" t="s">
        <v>13</v>
      </c>
      <c r="AR600" s="133" t="s">
        <v>13</v>
      </c>
      <c r="AS600" s="133" t="s">
        <v>13</v>
      </c>
      <c r="AT600" s="326" t="s">
        <v>13</v>
      </c>
      <c r="AU600" s="133" t="s">
        <v>13</v>
      </c>
      <c r="AV600" s="133" t="s">
        <v>13</v>
      </c>
      <c r="AW600" s="133" t="s">
        <v>13</v>
      </c>
      <c r="AX600" s="133" t="s">
        <v>13</v>
      </c>
      <c r="AY600" s="133" t="s">
        <v>13</v>
      </c>
      <c r="AZ600" s="327" t="s">
        <v>13</v>
      </c>
      <c r="BA600" s="327" t="s">
        <v>13</v>
      </c>
      <c r="BB600" s="133" t="s">
        <v>13</v>
      </c>
      <c r="BC600" s="326" t="s">
        <v>13</v>
      </c>
      <c r="BD600" s="326" t="s">
        <v>13</v>
      </c>
      <c r="BE600" s="327" t="s">
        <v>13</v>
      </c>
      <c r="BF600" s="133" t="s">
        <v>13</v>
      </c>
      <c r="BG600" s="133" t="s">
        <v>13</v>
      </c>
      <c r="BH600" s="133" t="s">
        <v>13</v>
      </c>
      <c r="BI600" s="133" t="s">
        <v>13</v>
      </c>
      <c r="BJ600" s="328"/>
      <c r="BK600" s="328"/>
      <c r="BL600" s="133"/>
      <c r="BM600" s="133"/>
      <c r="BN600" s="133"/>
      <c r="BO600" s="133"/>
      <c r="BP600" s="133"/>
      <c r="BQ600" s="328"/>
      <c r="BR600" s="133"/>
      <c r="BS600" s="133"/>
      <c r="BT600" s="133"/>
      <c r="BU600" s="133"/>
      <c r="BV600" s="133"/>
      <c r="BW600" s="133"/>
      <c r="BX600" s="133"/>
    </row>
    <row r="601" spans="1:76" x14ac:dyDescent="0.25">
      <c r="A601" s="302">
        <v>303</v>
      </c>
      <c r="C601" s="324" t="s">
        <v>13</v>
      </c>
      <c r="D601" s="324" t="s">
        <v>13</v>
      </c>
      <c r="E601" s="325" t="s">
        <v>13</v>
      </c>
      <c r="F601" s="133" t="s">
        <v>13</v>
      </c>
      <c r="G601" s="133" t="s">
        <v>13</v>
      </c>
      <c r="H601" s="133" t="s">
        <v>13</v>
      </c>
      <c r="I601" s="133" t="s">
        <v>13</v>
      </c>
      <c r="J601" s="133" t="s">
        <v>13</v>
      </c>
      <c r="K601" s="133" t="s">
        <v>13</v>
      </c>
      <c r="L601" s="133" t="s">
        <v>13</v>
      </c>
      <c r="M601" s="133" t="s">
        <v>13</v>
      </c>
      <c r="N601" s="133" t="s">
        <v>13</v>
      </c>
      <c r="O601" s="133" t="s">
        <v>13</v>
      </c>
      <c r="P601" s="133" t="s">
        <v>13</v>
      </c>
      <c r="Q601" s="133" t="s">
        <v>13</v>
      </c>
      <c r="R601" s="133" t="s">
        <v>13</v>
      </c>
      <c r="S601" s="133" t="s">
        <v>13</v>
      </c>
      <c r="T601" s="133" t="s">
        <v>13</v>
      </c>
      <c r="U601" s="133" t="s">
        <v>13</v>
      </c>
      <c r="V601" s="133" t="s">
        <v>13</v>
      </c>
      <c r="W601" s="133" t="s">
        <v>13</v>
      </c>
      <c r="X601" s="133" t="s">
        <v>13</v>
      </c>
      <c r="Y601" s="133" t="s">
        <v>13</v>
      </c>
      <c r="Z601" s="133" t="s">
        <v>13</v>
      </c>
      <c r="AA601" s="133" t="s">
        <v>13</v>
      </c>
      <c r="AB601" s="133" t="s">
        <v>13</v>
      </c>
      <c r="AC601" s="133" t="s">
        <v>13</v>
      </c>
      <c r="AD601" s="133" t="s">
        <v>13</v>
      </c>
      <c r="AE601" s="133" t="s">
        <v>13</v>
      </c>
      <c r="AF601" s="133" t="s">
        <v>13</v>
      </c>
      <c r="AG601" s="133" t="s">
        <v>13</v>
      </c>
      <c r="AH601" s="133" t="s">
        <v>13</v>
      </c>
      <c r="AI601" s="133" t="s">
        <v>13</v>
      </c>
      <c r="AJ601" s="133" t="s">
        <v>13</v>
      </c>
      <c r="AK601" s="133" t="s">
        <v>13</v>
      </c>
      <c r="AL601" s="133" t="s">
        <v>13</v>
      </c>
      <c r="AM601" s="133" t="s">
        <v>13</v>
      </c>
      <c r="AN601" s="133" t="s">
        <v>13</v>
      </c>
      <c r="AO601" s="133" t="s">
        <v>13</v>
      </c>
      <c r="AP601" s="133" t="s">
        <v>13</v>
      </c>
      <c r="AQ601" s="133" t="s">
        <v>13</v>
      </c>
      <c r="AR601" s="133" t="s">
        <v>13</v>
      </c>
      <c r="AS601" s="133" t="s">
        <v>13</v>
      </c>
      <c r="AT601" s="326" t="s">
        <v>13</v>
      </c>
      <c r="AU601" s="133" t="s">
        <v>13</v>
      </c>
      <c r="AV601" s="133" t="s">
        <v>13</v>
      </c>
      <c r="AW601" s="133" t="s">
        <v>13</v>
      </c>
      <c r="AX601" s="133" t="s">
        <v>13</v>
      </c>
      <c r="AY601" s="133" t="s">
        <v>13</v>
      </c>
      <c r="AZ601" s="327" t="s">
        <v>13</v>
      </c>
      <c r="BA601" s="327" t="s">
        <v>13</v>
      </c>
      <c r="BB601" s="133" t="s">
        <v>13</v>
      </c>
      <c r="BC601" s="326" t="s">
        <v>13</v>
      </c>
      <c r="BD601" s="326" t="s">
        <v>13</v>
      </c>
      <c r="BE601" s="327" t="s">
        <v>13</v>
      </c>
      <c r="BF601" s="133" t="s">
        <v>13</v>
      </c>
      <c r="BG601" s="133" t="s">
        <v>13</v>
      </c>
      <c r="BH601" s="133" t="s">
        <v>13</v>
      </c>
      <c r="BI601" s="133" t="s">
        <v>13</v>
      </c>
      <c r="BJ601" s="328"/>
      <c r="BK601" s="328"/>
      <c r="BL601" s="133"/>
      <c r="BM601" s="133"/>
      <c r="BN601" s="133"/>
      <c r="BO601" s="133"/>
      <c r="BP601" s="133"/>
      <c r="BQ601" s="328"/>
      <c r="BR601" s="133"/>
      <c r="BS601" s="133"/>
      <c r="BT601" s="133"/>
      <c r="BU601" s="133"/>
      <c r="BV601" s="133"/>
      <c r="BW601" s="133"/>
      <c r="BX601" s="133"/>
    </row>
    <row r="602" spans="1:76" x14ac:dyDescent="0.25">
      <c r="A602" s="302">
        <v>303</v>
      </c>
      <c r="C602" s="324" t="s">
        <v>13</v>
      </c>
      <c r="D602" s="324" t="s">
        <v>13</v>
      </c>
      <c r="E602" s="325" t="s">
        <v>13</v>
      </c>
      <c r="F602" s="133" t="s">
        <v>13</v>
      </c>
      <c r="G602" s="133" t="s">
        <v>13</v>
      </c>
      <c r="H602" s="133" t="s">
        <v>13</v>
      </c>
      <c r="I602" s="133" t="s">
        <v>13</v>
      </c>
      <c r="J602" s="133" t="s">
        <v>13</v>
      </c>
      <c r="K602" s="133" t="s">
        <v>13</v>
      </c>
      <c r="L602" s="133" t="s">
        <v>13</v>
      </c>
      <c r="M602" s="133" t="s">
        <v>13</v>
      </c>
      <c r="N602" s="133" t="s">
        <v>13</v>
      </c>
      <c r="O602" s="133" t="s">
        <v>13</v>
      </c>
      <c r="P602" s="133" t="s">
        <v>13</v>
      </c>
      <c r="Q602" s="133" t="s">
        <v>13</v>
      </c>
      <c r="R602" s="133" t="s">
        <v>13</v>
      </c>
      <c r="S602" s="133" t="s">
        <v>13</v>
      </c>
      <c r="T602" s="133" t="s">
        <v>13</v>
      </c>
      <c r="U602" s="133" t="s">
        <v>13</v>
      </c>
      <c r="V602" s="133" t="s">
        <v>13</v>
      </c>
      <c r="W602" s="133" t="s">
        <v>13</v>
      </c>
      <c r="X602" s="133" t="s">
        <v>13</v>
      </c>
      <c r="Y602" s="133" t="s">
        <v>13</v>
      </c>
      <c r="Z602" s="133" t="s">
        <v>13</v>
      </c>
      <c r="AA602" s="133" t="s">
        <v>13</v>
      </c>
      <c r="AB602" s="133" t="s">
        <v>13</v>
      </c>
      <c r="AC602" s="133" t="s">
        <v>13</v>
      </c>
      <c r="AD602" s="133" t="s">
        <v>13</v>
      </c>
      <c r="AE602" s="133" t="s">
        <v>13</v>
      </c>
      <c r="AF602" s="133" t="s">
        <v>13</v>
      </c>
      <c r="AG602" s="133" t="s">
        <v>13</v>
      </c>
      <c r="AH602" s="133" t="s">
        <v>13</v>
      </c>
      <c r="AI602" s="133" t="s">
        <v>13</v>
      </c>
      <c r="AJ602" s="133" t="s">
        <v>13</v>
      </c>
      <c r="AK602" s="133" t="s">
        <v>13</v>
      </c>
      <c r="AL602" s="133" t="s">
        <v>13</v>
      </c>
      <c r="AM602" s="133" t="s">
        <v>13</v>
      </c>
      <c r="AN602" s="133" t="s">
        <v>13</v>
      </c>
      <c r="AO602" s="133" t="s">
        <v>13</v>
      </c>
      <c r="AP602" s="133" t="s">
        <v>13</v>
      </c>
      <c r="AQ602" s="133" t="s">
        <v>13</v>
      </c>
      <c r="AR602" s="133" t="s">
        <v>13</v>
      </c>
      <c r="AS602" s="133" t="s">
        <v>13</v>
      </c>
      <c r="AT602" s="326" t="s">
        <v>13</v>
      </c>
      <c r="AU602" s="133" t="s">
        <v>13</v>
      </c>
      <c r="AV602" s="133" t="s">
        <v>13</v>
      </c>
      <c r="AW602" s="133" t="s">
        <v>13</v>
      </c>
      <c r="AX602" s="133" t="s">
        <v>13</v>
      </c>
      <c r="AY602" s="133" t="s">
        <v>13</v>
      </c>
      <c r="AZ602" s="327" t="s">
        <v>13</v>
      </c>
      <c r="BA602" s="327" t="s">
        <v>13</v>
      </c>
      <c r="BB602" s="133" t="s">
        <v>13</v>
      </c>
      <c r="BC602" s="326" t="s">
        <v>13</v>
      </c>
      <c r="BD602" s="326" t="s">
        <v>13</v>
      </c>
      <c r="BE602" s="327" t="s">
        <v>13</v>
      </c>
      <c r="BF602" s="133" t="s">
        <v>13</v>
      </c>
      <c r="BG602" s="133" t="s">
        <v>13</v>
      </c>
      <c r="BH602" s="133" t="s">
        <v>13</v>
      </c>
      <c r="BI602" s="133" t="s">
        <v>13</v>
      </c>
      <c r="BJ602" s="328"/>
      <c r="BK602" s="328"/>
      <c r="BL602" s="133"/>
      <c r="BM602" s="133"/>
      <c r="BN602" s="133"/>
      <c r="BO602" s="133"/>
      <c r="BP602" s="133"/>
      <c r="BQ602" s="328"/>
      <c r="BR602" s="133"/>
      <c r="BS602" s="133"/>
      <c r="BT602" s="133"/>
      <c r="BU602" s="133"/>
      <c r="BV602" s="133"/>
      <c r="BW602" s="133"/>
      <c r="BX602" s="133"/>
    </row>
    <row r="603" spans="1:76" x14ac:dyDescent="0.25">
      <c r="A603" s="302">
        <v>303</v>
      </c>
      <c r="C603" s="324" t="s">
        <v>13</v>
      </c>
      <c r="D603" s="324" t="s">
        <v>13</v>
      </c>
      <c r="E603" s="325" t="s">
        <v>13</v>
      </c>
      <c r="F603" s="133" t="s">
        <v>13</v>
      </c>
      <c r="G603" s="133" t="s">
        <v>13</v>
      </c>
      <c r="H603" s="133" t="s">
        <v>13</v>
      </c>
      <c r="I603" s="133" t="s">
        <v>13</v>
      </c>
      <c r="J603" s="133" t="s">
        <v>13</v>
      </c>
      <c r="K603" s="133" t="s">
        <v>13</v>
      </c>
      <c r="L603" s="133" t="s">
        <v>13</v>
      </c>
      <c r="M603" s="133" t="s">
        <v>13</v>
      </c>
      <c r="N603" s="133" t="s">
        <v>13</v>
      </c>
      <c r="O603" s="133" t="s">
        <v>13</v>
      </c>
      <c r="P603" s="133" t="s">
        <v>13</v>
      </c>
      <c r="Q603" s="133" t="s">
        <v>13</v>
      </c>
      <c r="R603" s="133" t="s">
        <v>13</v>
      </c>
      <c r="S603" s="133" t="s">
        <v>13</v>
      </c>
      <c r="T603" s="133" t="s">
        <v>13</v>
      </c>
      <c r="U603" s="133" t="s">
        <v>13</v>
      </c>
      <c r="V603" s="133" t="s">
        <v>13</v>
      </c>
      <c r="W603" s="133" t="s">
        <v>13</v>
      </c>
      <c r="X603" s="133" t="s">
        <v>13</v>
      </c>
      <c r="Y603" s="133" t="s">
        <v>13</v>
      </c>
      <c r="Z603" s="133" t="s">
        <v>13</v>
      </c>
      <c r="AA603" s="133" t="s">
        <v>13</v>
      </c>
      <c r="AB603" s="133" t="s">
        <v>13</v>
      </c>
      <c r="AC603" s="133" t="s">
        <v>13</v>
      </c>
      <c r="AD603" s="133" t="s">
        <v>13</v>
      </c>
      <c r="AE603" s="133" t="s">
        <v>13</v>
      </c>
      <c r="AF603" s="133" t="s">
        <v>13</v>
      </c>
      <c r="AG603" s="133" t="s">
        <v>13</v>
      </c>
      <c r="AH603" s="133" t="s">
        <v>13</v>
      </c>
      <c r="AI603" s="133" t="s">
        <v>13</v>
      </c>
      <c r="AJ603" s="133" t="s">
        <v>13</v>
      </c>
      <c r="AK603" s="133" t="s">
        <v>13</v>
      </c>
      <c r="AL603" s="133" t="s">
        <v>13</v>
      </c>
      <c r="AM603" s="133" t="s">
        <v>13</v>
      </c>
      <c r="AN603" s="133" t="s">
        <v>13</v>
      </c>
      <c r="AO603" s="133" t="s">
        <v>13</v>
      </c>
      <c r="AP603" s="133" t="s">
        <v>13</v>
      </c>
      <c r="AQ603" s="133" t="s">
        <v>13</v>
      </c>
      <c r="AR603" s="133" t="s">
        <v>13</v>
      </c>
      <c r="AS603" s="133" t="s">
        <v>13</v>
      </c>
      <c r="AT603" s="326" t="s">
        <v>13</v>
      </c>
      <c r="AU603" s="133" t="s">
        <v>13</v>
      </c>
      <c r="AV603" s="133" t="s">
        <v>13</v>
      </c>
      <c r="AW603" s="133" t="s">
        <v>13</v>
      </c>
      <c r="AX603" s="133" t="s">
        <v>13</v>
      </c>
      <c r="AY603" s="133" t="s">
        <v>13</v>
      </c>
      <c r="AZ603" s="327" t="s">
        <v>13</v>
      </c>
      <c r="BA603" s="327" t="s">
        <v>13</v>
      </c>
      <c r="BB603" s="133" t="s">
        <v>13</v>
      </c>
      <c r="BC603" s="326" t="s">
        <v>13</v>
      </c>
      <c r="BD603" s="326" t="s">
        <v>13</v>
      </c>
      <c r="BE603" s="327" t="s">
        <v>13</v>
      </c>
      <c r="BF603" s="133" t="s">
        <v>13</v>
      </c>
      <c r="BG603" s="133" t="s">
        <v>13</v>
      </c>
      <c r="BH603" s="133" t="s">
        <v>13</v>
      </c>
      <c r="BI603" s="133" t="s">
        <v>13</v>
      </c>
      <c r="BJ603" s="328"/>
      <c r="BK603" s="328"/>
      <c r="BL603" s="133"/>
      <c r="BM603" s="133"/>
      <c r="BN603" s="133"/>
      <c r="BO603" s="133"/>
      <c r="BP603" s="133"/>
      <c r="BQ603" s="328"/>
      <c r="BR603" s="133"/>
      <c r="BS603" s="133"/>
      <c r="BT603" s="133"/>
      <c r="BU603" s="133"/>
      <c r="BV603" s="133"/>
      <c r="BW603" s="133"/>
      <c r="BX603" s="133"/>
    </row>
    <row r="604" spans="1:76" x14ac:dyDescent="0.25">
      <c r="A604" s="302">
        <v>303</v>
      </c>
      <c r="C604" s="324" t="s">
        <v>13</v>
      </c>
      <c r="D604" s="324" t="s">
        <v>13</v>
      </c>
      <c r="E604" s="325" t="s">
        <v>13</v>
      </c>
      <c r="F604" s="133" t="s">
        <v>13</v>
      </c>
      <c r="G604" s="133" t="s">
        <v>13</v>
      </c>
      <c r="H604" s="133" t="s">
        <v>13</v>
      </c>
      <c r="I604" s="133" t="s">
        <v>13</v>
      </c>
      <c r="J604" s="133" t="s">
        <v>13</v>
      </c>
      <c r="K604" s="133" t="s">
        <v>13</v>
      </c>
      <c r="L604" s="133" t="s">
        <v>13</v>
      </c>
      <c r="M604" s="133" t="s">
        <v>13</v>
      </c>
      <c r="N604" s="133" t="s">
        <v>13</v>
      </c>
      <c r="O604" s="133" t="s">
        <v>13</v>
      </c>
      <c r="P604" s="133" t="s">
        <v>13</v>
      </c>
      <c r="Q604" s="133" t="s">
        <v>13</v>
      </c>
      <c r="R604" s="133" t="s">
        <v>13</v>
      </c>
      <c r="S604" s="133" t="s">
        <v>13</v>
      </c>
      <c r="T604" s="133" t="s">
        <v>13</v>
      </c>
      <c r="U604" s="133" t="s">
        <v>13</v>
      </c>
      <c r="V604" s="133" t="s">
        <v>13</v>
      </c>
      <c r="W604" s="133" t="s">
        <v>13</v>
      </c>
      <c r="X604" s="133" t="s">
        <v>13</v>
      </c>
      <c r="Y604" s="133" t="s">
        <v>13</v>
      </c>
      <c r="Z604" s="133" t="s">
        <v>13</v>
      </c>
      <c r="AA604" s="133" t="s">
        <v>13</v>
      </c>
      <c r="AB604" s="133" t="s">
        <v>13</v>
      </c>
      <c r="AC604" s="133" t="s">
        <v>13</v>
      </c>
      <c r="AD604" s="133" t="s">
        <v>13</v>
      </c>
      <c r="AE604" s="133" t="s">
        <v>13</v>
      </c>
      <c r="AF604" s="133" t="s">
        <v>13</v>
      </c>
      <c r="AG604" s="133" t="s">
        <v>13</v>
      </c>
      <c r="AH604" s="133" t="s">
        <v>13</v>
      </c>
      <c r="AI604" s="133" t="s">
        <v>13</v>
      </c>
      <c r="AJ604" s="133" t="s">
        <v>13</v>
      </c>
      <c r="AK604" s="133" t="s">
        <v>13</v>
      </c>
      <c r="AL604" s="133" t="s">
        <v>13</v>
      </c>
      <c r="AM604" s="133" t="s">
        <v>13</v>
      </c>
      <c r="AN604" s="133" t="s">
        <v>13</v>
      </c>
      <c r="AO604" s="133" t="s">
        <v>13</v>
      </c>
      <c r="AP604" s="133" t="s">
        <v>13</v>
      </c>
      <c r="AQ604" s="133" t="s">
        <v>13</v>
      </c>
      <c r="AR604" s="133" t="s">
        <v>13</v>
      </c>
      <c r="AS604" s="133" t="s">
        <v>13</v>
      </c>
      <c r="AT604" s="326" t="s">
        <v>13</v>
      </c>
      <c r="AU604" s="133" t="s">
        <v>13</v>
      </c>
      <c r="AV604" s="133" t="s">
        <v>13</v>
      </c>
      <c r="AW604" s="133" t="s">
        <v>13</v>
      </c>
      <c r="AX604" s="133" t="s">
        <v>13</v>
      </c>
      <c r="AY604" s="133" t="s">
        <v>13</v>
      </c>
      <c r="AZ604" s="327" t="s">
        <v>13</v>
      </c>
      <c r="BA604" s="327" t="s">
        <v>13</v>
      </c>
      <c r="BB604" s="133" t="s">
        <v>13</v>
      </c>
      <c r="BC604" s="326" t="s">
        <v>13</v>
      </c>
      <c r="BD604" s="326" t="s">
        <v>13</v>
      </c>
      <c r="BE604" s="327" t="s">
        <v>13</v>
      </c>
      <c r="BF604" s="133" t="s">
        <v>13</v>
      </c>
      <c r="BG604" s="133" t="s">
        <v>13</v>
      </c>
      <c r="BH604" s="133" t="s">
        <v>13</v>
      </c>
      <c r="BI604" s="133" t="s">
        <v>13</v>
      </c>
      <c r="BJ604" s="328"/>
      <c r="BK604" s="328"/>
      <c r="BL604" s="133"/>
      <c r="BM604" s="133"/>
      <c r="BN604" s="133"/>
      <c r="BO604" s="133"/>
      <c r="BP604" s="133"/>
      <c r="BQ604" s="328"/>
      <c r="BR604" s="133"/>
      <c r="BS604" s="133"/>
      <c r="BT604" s="133"/>
      <c r="BU604" s="133"/>
      <c r="BV604" s="133"/>
      <c r="BW604" s="133"/>
      <c r="BX604" s="133"/>
    </row>
    <row r="605" spans="1:76" x14ac:dyDescent="0.25">
      <c r="A605" s="302">
        <v>303</v>
      </c>
      <c r="C605" s="324" t="s">
        <v>13</v>
      </c>
      <c r="D605" s="324" t="s">
        <v>13</v>
      </c>
      <c r="E605" s="325" t="s">
        <v>13</v>
      </c>
      <c r="F605" s="133" t="s">
        <v>13</v>
      </c>
      <c r="G605" s="133" t="s">
        <v>13</v>
      </c>
      <c r="H605" s="133" t="s">
        <v>13</v>
      </c>
      <c r="I605" s="133" t="s">
        <v>13</v>
      </c>
      <c r="J605" s="133" t="s">
        <v>13</v>
      </c>
      <c r="K605" s="133" t="s">
        <v>13</v>
      </c>
      <c r="L605" s="133" t="s">
        <v>13</v>
      </c>
      <c r="M605" s="133" t="s">
        <v>13</v>
      </c>
      <c r="N605" s="133" t="s">
        <v>13</v>
      </c>
      <c r="O605" s="133" t="s">
        <v>13</v>
      </c>
      <c r="P605" s="133" t="s">
        <v>13</v>
      </c>
      <c r="Q605" s="133" t="s">
        <v>13</v>
      </c>
      <c r="R605" s="133" t="s">
        <v>13</v>
      </c>
      <c r="S605" s="133" t="s">
        <v>13</v>
      </c>
      <c r="T605" s="133" t="s">
        <v>13</v>
      </c>
      <c r="U605" s="133" t="s">
        <v>13</v>
      </c>
      <c r="V605" s="133" t="s">
        <v>13</v>
      </c>
      <c r="W605" s="133" t="s">
        <v>13</v>
      </c>
      <c r="X605" s="133" t="s">
        <v>13</v>
      </c>
      <c r="Y605" s="133" t="s">
        <v>13</v>
      </c>
      <c r="Z605" s="133" t="s">
        <v>13</v>
      </c>
      <c r="AA605" s="133" t="s">
        <v>13</v>
      </c>
      <c r="AB605" s="133" t="s">
        <v>13</v>
      </c>
      <c r="AC605" s="133" t="s">
        <v>13</v>
      </c>
      <c r="AD605" s="133" t="s">
        <v>13</v>
      </c>
      <c r="AE605" s="133" t="s">
        <v>13</v>
      </c>
      <c r="AF605" s="133" t="s">
        <v>13</v>
      </c>
      <c r="AG605" s="133" t="s">
        <v>13</v>
      </c>
      <c r="AH605" s="133" t="s">
        <v>13</v>
      </c>
      <c r="AI605" s="133" t="s">
        <v>13</v>
      </c>
      <c r="AJ605" s="133" t="s">
        <v>13</v>
      </c>
      <c r="AK605" s="133" t="s">
        <v>13</v>
      </c>
      <c r="AL605" s="133" t="s">
        <v>13</v>
      </c>
      <c r="AM605" s="133" t="s">
        <v>13</v>
      </c>
      <c r="AN605" s="133" t="s">
        <v>13</v>
      </c>
      <c r="AO605" s="133" t="s">
        <v>13</v>
      </c>
      <c r="AP605" s="133" t="s">
        <v>13</v>
      </c>
      <c r="AQ605" s="133" t="s">
        <v>13</v>
      </c>
      <c r="AR605" s="133" t="s">
        <v>13</v>
      </c>
      <c r="AS605" s="133" t="s">
        <v>13</v>
      </c>
      <c r="AT605" s="326" t="s">
        <v>13</v>
      </c>
      <c r="AU605" s="133" t="s">
        <v>13</v>
      </c>
      <c r="AV605" s="133" t="s">
        <v>13</v>
      </c>
      <c r="AW605" s="133" t="s">
        <v>13</v>
      </c>
      <c r="AX605" s="133" t="s">
        <v>13</v>
      </c>
      <c r="AY605" s="133" t="s">
        <v>13</v>
      </c>
      <c r="AZ605" s="327" t="s">
        <v>13</v>
      </c>
      <c r="BA605" s="327" t="s">
        <v>13</v>
      </c>
      <c r="BB605" s="133" t="s">
        <v>13</v>
      </c>
      <c r="BC605" s="326" t="s">
        <v>13</v>
      </c>
      <c r="BD605" s="326" t="s">
        <v>13</v>
      </c>
      <c r="BE605" s="327" t="s">
        <v>13</v>
      </c>
      <c r="BF605" s="133" t="s">
        <v>13</v>
      </c>
      <c r="BG605" s="133" t="s">
        <v>13</v>
      </c>
      <c r="BH605" s="133" t="s">
        <v>13</v>
      </c>
      <c r="BI605" s="133" t="s">
        <v>13</v>
      </c>
      <c r="BJ605" s="328"/>
      <c r="BK605" s="328"/>
      <c r="BL605" s="133"/>
      <c r="BM605" s="133"/>
      <c r="BN605" s="133"/>
      <c r="BO605" s="133"/>
      <c r="BP605" s="133"/>
      <c r="BQ605" s="328"/>
      <c r="BR605" s="133"/>
      <c r="BS605" s="133"/>
      <c r="BT605" s="133"/>
      <c r="BU605" s="133"/>
      <c r="BV605" s="133"/>
      <c r="BW605" s="133"/>
      <c r="BX605" s="133"/>
    </row>
    <row r="606" spans="1:76" x14ac:dyDescent="0.25">
      <c r="A606" s="302">
        <v>303</v>
      </c>
      <c r="C606" s="324" t="s">
        <v>13</v>
      </c>
      <c r="D606" s="324" t="s">
        <v>13</v>
      </c>
      <c r="E606" s="325" t="s">
        <v>13</v>
      </c>
      <c r="F606" s="133" t="s">
        <v>13</v>
      </c>
      <c r="G606" s="133" t="s">
        <v>13</v>
      </c>
      <c r="H606" s="133" t="s">
        <v>13</v>
      </c>
      <c r="I606" s="133" t="s">
        <v>13</v>
      </c>
      <c r="J606" s="133" t="s">
        <v>13</v>
      </c>
      <c r="K606" s="133" t="s">
        <v>13</v>
      </c>
      <c r="L606" s="133" t="s">
        <v>13</v>
      </c>
      <c r="M606" s="133" t="s">
        <v>13</v>
      </c>
      <c r="N606" s="133" t="s">
        <v>13</v>
      </c>
      <c r="O606" s="133" t="s">
        <v>13</v>
      </c>
      <c r="P606" s="133" t="s">
        <v>13</v>
      </c>
      <c r="Q606" s="133" t="s">
        <v>13</v>
      </c>
      <c r="R606" s="133" t="s">
        <v>13</v>
      </c>
      <c r="S606" s="133" t="s">
        <v>13</v>
      </c>
      <c r="T606" s="133" t="s">
        <v>13</v>
      </c>
      <c r="U606" s="133" t="s">
        <v>13</v>
      </c>
      <c r="V606" s="133" t="s">
        <v>13</v>
      </c>
      <c r="W606" s="133" t="s">
        <v>13</v>
      </c>
      <c r="X606" s="133" t="s">
        <v>13</v>
      </c>
      <c r="Y606" s="133" t="s">
        <v>13</v>
      </c>
      <c r="Z606" s="133" t="s">
        <v>13</v>
      </c>
      <c r="AA606" s="133" t="s">
        <v>13</v>
      </c>
      <c r="AB606" s="133" t="s">
        <v>13</v>
      </c>
      <c r="AC606" s="133" t="s">
        <v>13</v>
      </c>
      <c r="AD606" s="133" t="s">
        <v>13</v>
      </c>
      <c r="AE606" s="133" t="s">
        <v>13</v>
      </c>
      <c r="AF606" s="133" t="s">
        <v>13</v>
      </c>
      <c r="AG606" s="133" t="s">
        <v>13</v>
      </c>
      <c r="AH606" s="133" t="s">
        <v>13</v>
      </c>
      <c r="AI606" s="133" t="s">
        <v>13</v>
      </c>
      <c r="AJ606" s="133" t="s">
        <v>13</v>
      </c>
      <c r="AK606" s="133" t="s">
        <v>13</v>
      </c>
      <c r="AL606" s="133" t="s">
        <v>13</v>
      </c>
      <c r="AM606" s="133" t="s">
        <v>13</v>
      </c>
      <c r="AN606" s="133" t="s">
        <v>13</v>
      </c>
      <c r="AO606" s="133" t="s">
        <v>13</v>
      </c>
      <c r="AP606" s="133" t="s">
        <v>13</v>
      </c>
      <c r="AQ606" s="133" t="s">
        <v>13</v>
      </c>
      <c r="AR606" s="133" t="s">
        <v>13</v>
      </c>
      <c r="AS606" s="133" t="s">
        <v>13</v>
      </c>
      <c r="AT606" s="326" t="s">
        <v>13</v>
      </c>
      <c r="AU606" s="133" t="s">
        <v>13</v>
      </c>
      <c r="AV606" s="133" t="s">
        <v>13</v>
      </c>
      <c r="AW606" s="133" t="s">
        <v>13</v>
      </c>
      <c r="AX606" s="133" t="s">
        <v>13</v>
      </c>
      <c r="AY606" s="133" t="s">
        <v>13</v>
      </c>
      <c r="AZ606" s="327" t="s">
        <v>13</v>
      </c>
      <c r="BA606" s="327" t="s">
        <v>13</v>
      </c>
      <c r="BB606" s="133" t="s">
        <v>13</v>
      </c>
      <c r="BC606" s="326" t="s">
        <v>13</v>
      </c>
      <c r="BD606" s="326" t="s">
        <v>13</v>
      </c>
      <c r="BE606" s="327" t="s">
        <v>13</v>
      </c>
      <c r="BF606" s="133" t="s">
        <v>13</v>
      </c>
      <c r="BG606" s="133" t="s">
        <v>13</v>
      </c>
      <c r="BH606" s="133" t="s">
        <v>13</v>
      </c>
      <c r="BI606" s="133" t="s">
        <v>13</v>
      </c>
      <c r="BJ606" s="328"/>
      <c r="BK606" s="328"/>
      <c r="BL606" s="133"/>
      <c r="BM606" s="133"/>
      <c r="BN606" s="133"/>
      <c r="BO606" s="133"/>
      <c r="BP606" s="133"/>
      <c r="BQ606" s="328"/>
      <c r="BR606" s="133"/>
      <c r="BS606" s="133"/>
      <c r="BT606" s="133"/>
      <c r="BU606" s="133"/>
      <c r="BV606" s="133"/>
      <c r="BW606" s="133"/>
      <c r="BX606" s="133"/>
    </row>
    <row r="607" spans="1:76" x14ac:dyDescent="0.25">
      <c r="A607" s="302">
        <v>303</v>
      </c>
      <c r="C607" s="324" t="s">
        <v>13</v>
      </c>
      <c r="D607" s="324" t="s">
        <v>13</v>
      </c>
      <c r="E607" s="325" t="s">
        <v>13</v>
      </c>
      <c r="F607" s="133" t="s">
        <v>13</v>
      </c>
      <c r="G607" s="133" t="s">
        <v>13</v>
      </c>
      <c r="H607" s="133" t="s">
        <v>13</v>
      </c>
      <c r="I607" s="133" t="s">
        <v>13</v>
      </c>
      <c r="J607" s="133" t="s">
        <v>13</v>
      </c>
      <c r="K607" s="133" t="s">
        <v>13</v>
      </c>
      <c r="L607" s="133" t="s">
        <v>13</v>
      </c>
      <c r="M607" s="133" t="s">
        <v>13</v>
      </c>
      <c r="N607" s="133" t="s">
        <v>13</v>
      </c>
      <c r="O607" s="133" t="s">
        <v>13</v>
      </c>
      <c r="P607" s="133" t="s">
        <v>13</v>
      </c>
      <c r="Q607" s="133" t="s">
        <v>13</v>
      </c>
      <c r="R607" s="133" t="s">
        <v>13</v>
      </c>
      <c r="S607" s="133" t="s">
        <v>13</v>
      </c>
      <c r="T607" s="133" t="s">
        <v>13</v>
      </c>
      <c r="U607" s="133" t="s">
        <v>13</v>
      </c>
      <c r="V607" s="133" t="s">
        <v>13</v>
      </c>
      <c r="W607" s="133" t="s">
        <v>13</v>
      </c>
      <c r="X607" s="133" t="s">
        <v>13</v>
      </c>
      <c r="Y607" s="133" t="s">
        <v>13</v>
      </c>
      <c r="Z607" s="133" t="s">
        <v>13</v>
      </c>
      <c r="AA607" s="133" t="s">
        <v>13</v>
      </c>
      <c r="AB607" s="133" t="s">
        <v>13</v>
      </c>
      <c r="AC607" s="133" t="s">
        <v>13</v>
      </c>
      <c r="AD607" s="133" t="s">
        <v>13</v>
      </c>
      <c r="AE607" s="133" t="s">
        <v>13</v>
      </c>
      <c r="AF607" s="133" t="s">
        <v>13</v>
      </c>
      <c r="AG607" s="133" t="s">
        <v>13</v>
      </c>
      <c r="AH607" s="133" t="s">
        <v>13</v>
      </c>
      <c r="AI607" s="133" t="s">
        <v>13</v>
      </c>
      <c r="AJ607" s="133" t="s">
        <v>13</v>
      </c>
      <c r="AK607" s="133" t="s">
        <v>13</v>
      </c>
      <c r="AL607" s="133" t="s">
        <v>13</v>
      </c>
      <c r="AM607" s="133" t="s">
        <v>13</v>
      </c>
      <c r="AN607" s="133" t="s">
        <v>13</v>
      </c>
      <c r="AO607" s="133" t="s">
        <v>13</v>
      </c>
      <c r="AP607" s="133" t="s">
        <v>13</v>
      </c>
      <c r="AQ607" s="133" t="s">
        <v>13</v>
      </c>
      <c r="AR607" s="133" t="s">
        <v>13</v>
      </c>
      <c r="AS607" s="133" t="s">
        <v>13</v>
      </c>
      <c r="AT607" s="326" t="s">
        <v>13</v>
      </c>
      <c r="AU607" s="133" t="s">
        <v>13</v>
      </c>
      <c r="AV607" s="133" t="s">
        <v>13</v>
      </c>
      <c r="AW607" s="133" t="s">
        <v>13</v>
      </c>
      <c r="AX607" s="133" t="s">
        <v>13</v>
      </c>
      <c r="AY607" s="133" t="s">
        <v>13</v>
      </c>
      <c r="AZ607" s="327" t="s">
        <v>13</v>
      </c>
      <c r="BA607" s="327" t="s">
        <v>13</v>
      </c>
      <c r="BB607" s="133" t="s">
        <v>13</v>
      </c>
      <c r="BC607" s="326" t="s">
        <v>13</v>
      </c>
      <c r="BD607" s="326" t="s">
        <v>13</v>
      </c>
      <c r="BE607" s="327" t="s">
        <v>13</v>
      </c>
      <c r="BF607" s="133" t="s">
        <v>13</v>
      </c>
      <c r="BG607" s="133" t="s">
        <v>13</v>
      </c>
      <c r="BH607" s="133" t="s">
        <v>13</v>
      </c>
      <c r="BI607" s="133" t="s">
        <v>13</v>
      </c>
      <c r="BJ607" s="328"/>
      <c r="BK607" s="328"/>
      <c r="BL607" s="133"/>
      <c r="BM607" s="133"/>
      <c r="BN607" s="133"/>
      <c r="BO607" s="133"/>
      <c r="BP607" s="133"/>
      <c r="BQ607" s="328"/>
      <c r="BR607" s="133"/>
      <c r="BS607" s="133"/>
      <c r="BT607" s="133"/>
      <c r="BU607" s="133"/>
      <c r="BV607" s="133"/>
      <c r="BW607" s="133"/>
      <c r="BX607" s="133"/>
    </row>
    <row r="608" spans="1:76" x14ac:dyDescent="0.25">
      <c r="A608" s="302">
        <v>303</v>
      </c>
      <c r="C608" s="324" t="s">
        <v>13</v>
      </c>
      <c r="D608" s="324" t="s">
        <v>13</v>
      </c>
      <c r="E608" s="325" t="s">
        <v>13</v>
      </c>
      <c r="F608" s="133" t="s">
        <v>13</v>
      </c>
      <c r="G608" s="133" t="s">
        <v>13</v>
      </c>
      <c r="H608" s="133" t="s">
        <v>13</v>
      </c>
      <c r="I608" s="133" t="s">
        <v>13</v>
      </c>
      <c r="J608" s="133" t="s">
        <v>13</v>
      </c>
      <c r="K608" s="133" t="s">
        <v>13</v>
      </c>
      <c r="L608" s="133" t="s">
        <v>13</v>
      </c>
      <c r="M608" s="133" t="s">
        <v>13</v>
      </c>
      <c r="N608" s="133" t="s">
        <v>13</v>
      </c>
      <c r="O608" s="133" t="s">
        <v>13</v>
      </c>
      <c r="P608" s="133" t="s">
        <v>13</v>
      </c>
      <c r="Q608" s="133" t="s">
        <v>13</v>
      </c>
      <c r="R608" s="133" t="s">
        <v>13</v>
      </c>
      <c r="S608" s="133" t="s">
        <v>13</v>
      </c>
      <c r="T608" s="133" t="s">
        <v>13</v>
      </c>
      <c r="U608" s="133" t="s">
        <v>13</v>
      </c>
      <c r="V608" s="133" t="s">
        <v>13</v>
      </c>
      <c r="W608" s="133" t="s">
        <v>13</v>
      </c>
      <c r="X608" s="133" t="s">
        <v>13</v>
      </c>
      <c r="Y608" s="133" t="s">
        <v>13</v>
      </c>
      <c r="Z608" s="133" t="s">
        <v>13</v>
      </c>
      <c r="AA608" s="133" t="s">
        <v>13</v>
      </c>
      <c r="AB608" s="133" t="s">
        <v>13</v>
      </c>
      <c r="AC608" s="133" t="s">
        <v>13</v>
      </c>
      <c r="AD608" s="133" t="s">
        <v>13</v>
      </c>
      <c r="AE608" s="133" t="s">
        <v>13</v>
      </c>
      <c r="AF608" s="133" t="s">
        <v>13</v>
      </c>
      <c r="AG608" s="133" t="s">
        <v>13</v>
      </c>
      <c r="AH608" s="133" t="s">
        <v>13</v>
      </c>
      <c r="AI608" s="133" t="s">
        <v>13</v>
      </c>
      <c r="AJ608" s="133" t="s">
        <v>13</v>
      </c>
      <c r="AK608" s="133" t="s">
        <v>13</v>
      </c>
      <c r="AL608" s="133" t="s">
        <v>13</v>
      </c>
      <c r="AM608" s="133" t="s">
        <v>13</v>
      </c>
      <c r="AN608" s="133" t="s">
        <v>13</v>
      </c>
      <c r="AO608" s="133" t="s">
        <v>13</v>
      </c>
      <c r="AP608" s="133" t="s">
        <v>13</v>
      </c>
      <c r="AQ608" s="133" t="s">
        <v>13</v>
      </c>
      <c r="AR608" s="133" t="s">
        <v>13</v>
      </c>
      <c r="AS608" s="133" t="s">
        <v>13</v>
      </c>
      <c r="AT608" s="326" t="s">
        <v>13</v>
      </c>
      <c r="AU608" s="133" t="s">
        <v>13</v>
      </c>
      <c r="AV608" s="133" t="s">
        <v>13</v>
      </c>
      <c r="AW608" s="133" t="s">
        <v>13</v>
      </c>
      <c r="AX608" s="133" t="s">
        <v>13</v>
      </c>
      <c r="AY608" s="133" t="s">
        <v>13</v>
      </c>
      <c r="AZ608" s="327" t="s">
        <v>13</v>
      </c>
      <c r="BA608" s="327" t="s">
        <v>13</v>
      </c>
      <c r="BB608" s="133" t="s">
        <v>13</v>
      </c>
      <c r="BC608" s="326" t="s">
        <v>13</v>
      </c>
      <c r="BD608" s="326" t="s">
        <v>13</v>
      </c>
      <c r="BE608" s="327" t="s">
        <v>13</v>
      </c>
      <c r="BF608" s="133" t="s">
        <v>13</v>
      </c>
      <c r="BG608" s="133" t="s">
        <v>13</v>
      </c>
      <c r="BH608" s="133" t="s">
        <v>13</v>
      </c>
      <c r="BI608" s="133" t="s">
        <v>13</v>
      </c>
      <c r="BJ608" s="328"/>
      <c r="BK608" s="328"/>
      <c r="BL608" s="133"/>
      <c r="BM608" s="133"/>
      <c r="BN608" s="133"/>
      <c r="BO608" s="133"/>
      <c r="BP608" s="133"/>
      <c r="BQ608" s="328"/>
      <c r="BR608" s="133"/>
      <c r="BS608" s="133"/>
      <c r="BT608" s="133"/>
      <c r="BU608" s="133"/>
      <c r="BV608" s="133"/>
      <c r="BW608" s="133"/>
      <c r="BX608" s="133"/>
    </row>
    <row r="609" spans="1:76" x14ac:dyDescent="0.25">
      <c r="A609" s="302">
        <v>303</v>
      </c>
      <c r="C609" s="324" t="s">
        <v>13</v>
      </c>
      <c r="D609" s="324" t="s">
        <v>13</v>
      </c>
      <c r="E609" s="325" t="s">
        <v>13</v>
      </c>
      <c r="F609" s="133" t="s">
        <v>13</v>
      </c>
      <c r="G609" s="133" t="s">
        <v>13</v>
      </c>
      <c r="H609" s="133" t="s">
        <v>13</v>
      </c>
      <c r="I609" s="133" t="s">
        <v>13</v>
      </c>
      <c r="J609" s="133" t="s">
        <v>13</v>
      </c>
      <c r="K609" s="133" t="s">
        <v>13</v>
      </c>
      <c r="L609" s="133" t="s">
        <v>13</v>
      </c>
      <c r="M609" s="133" t="s">
        <v>13</v>
      </c>
      <c r="N609" s="133" t="s">
        <v>13</v>
      </c>
      <c r="O609" s="133" t="s">
        <v>13</v>
      </c>
      <c r="P609" s="133" t="s">
        <v>13</v>
      </c>
      <c r="Q609" s="133" t="s">
        <v>13</v>
      </c>
      <c r="R609" s="133" t="s">
        <v>13</v>
      </c>
      <c r="S609" s="133" t="s">
        <v>13</v>
      </c>
      <c r="T609" s="133" t="s">
        <v>13</v>
      </c>
      <c r="U609" s="133" t="s">
        <v>13</v>
      </c>
      <c r="V609" s="133" t="s">
        <v>13</v>
      </c>
      <c r="W609" s="133" t="s">
        <v>13</v>
      </c>
      <c r="X609" s="133" t="s">
        <v>13</v>
      </c>
      <c r="Y609" s="133" t="s">
        <v>13</v>
      </c>
      <c r="Z609" s="133" t="s">
        <v>13</v>
      </c>
      <c r="AA609" s="133" t="s">
        <v>13</v>
      </c>
      <c r="AB609" s="133" t="s">
        <v>13</v>
      </c>
      <c r="AC609" s="133" t="s">
        <v>13</v>
      </c>
      <c r="AD609" s="133" t="s">
        <v>13</v>
      </c>
      <c r="AE609" s="133" t="s">
        <v>13</v>
      </c>
      <c r="AF609" s="133" t="s">
        <v>13</v>
      </c>
      <c r="AG609" s="133" t="s">
        <v>13</v>
      </c>
      <c r="AH609" s="133" t="s">
        <v>13</v>
      </c>
      <c r="AI609" s="133" t="s">
        <v>13</v>
      </c>
      <c r="AJ609" s="133" t="s">
        <v>13</v>
      </c>
      <c r="AK609" s="133" t="s">
        <v>13</v>
      </c>
      <c r="AL609" s="133" t="s">
        <v>13</v>
      </c>
      <c r="AM609" s="133" t="s">
        <v>13</v>
      </c>
      <c r="AN609" s="133" t="s">
        <v>13</v>
      </c>
      <c r="AO609" s="133" t="s">
        <v>13</v>
      </c>
      <c r="AP609" s="133" t="s">
        <v>13</v>
      </c>
      <c r="AQ609" s="133" t="s">
        <v>13</v>
      </c>
      <c r="AR609" s="133" t="s">
        <v>13</v>
      </c>
      <c r="AS609" s="133" t="s">
        <v>13</v>
      </c>
      <c r="AT609" s="326" t="s">
        <v>13</v>
      </c>
      <c r="AU609" s="133" t="s">
        <v>13</v>
      </c>
      <c r="AV609" s="133" t="s">
        <v>13</v>
      </c>
      <c r="AW609" s="133" t="s">
        <v>13</v>
      </c>
      <c r="AX609" s="133" t="s">
        <v>13</v>
      </c>
      <c r="AY609" s="133" t="s">
        <v>13</v>
      </c>
      <c r="AZ609" s="327" t="s">
        <v>13</v>
      </c>
      <c r="BA609" s="327" t="s">
        <v>13</v>
      </c>
      <c r="BB609" s="133" t="s">
        <v>13</v>
      </c>
      <c r="BC609" s="326" t="s">
        <v>13</v>
      </c>
      <c r="BD609" s="326" t="s">
        <v>13</v>
      </c>
      <c r="BE609" s="327" t="s">
        <v>13</v>
      </c>
      <c r="BF609" s="133" t="s">
        <v>13</v>
      </c>
      <c r="BG609" s="133" t="s">
        <v>13</v>
      </c>
      <c r="BH609" s="133" t="s">
        <v>13</v>
      </c>
      <c r="BI609" s="133" t="s">
        <v>13</v>
      </c>
      <c r="BJ609" s="328"/>
      <c r="BK609" s="328"/>
      <c r="BL609" s="133"/>
      <c r="BM609" s="133"/>
      <c r="BN609" s="133"/>
      <c r="BO609" s="133"/>
      <c r="BP609" s="133"/>
      <c r="BQ609" s="328"/>
      <c r="BR609" s="133"/>
      <c r="BS609" s="133"/>
      <c r="BT609" s="133"/>
      <c r="BU609" s="133"/>
      <c r="BV609" s="133"/>
      <c r="BW609" s="133"/>
      <c r="BX609" s="133"/>
    </row>
    <row r="610" spans="1:76" x14ac:dyDescent="0.25">
      <c r="A610" s="302">
        <v>303</v>
      </c>
      <c r="C610" s="324" t="s">
        <v>13</v>
      </c>
      <c r="D610" s="324" t="s">
        <v>13</v>
      </c>
      <c r="E610" s="325" t="s">
        <v>13</v>
      </c>
      <c r="F610" s="133" t="s">
        <v>13</v>
      </c>
      <c r="G610" s="133" t="s">
        <v>13</v>
      </c>
      <c r="H610" s="133" t="s">
        <v>13</v>
      </c>
      <c r="I610" s="133" t="s">
        <v>13</v>
      </c>
      <c r="J610" s="133" t="s">
        <v>13</v>
      </c>
      <c r="K610" s="133" t="s">
        <v>13</v>
      </c>
      <c r="L610" s="133" t="s">
        <v>13</v>
      </c>
      <c r="M610" s="133" t="s">
        <v>13</v>
      </c>
      <c r="N610" s="133" t="s">
        <v>13</v>
      </c>
      <c r="O610" s="133" t="s">
        <v>13</v>
      </c>
      <c r="P610" s="133" t="s">
        <v>13</v>
      </c>
      <c r="Q610" s="133" t="s">
        <v>13</v>
      </c>
      <c r="R610" s="133" t="s">
        <v>13</v>
      </c>
      <c r="S610" s="133" t="s">
        <v>13</v>
      </c>
      <c r="T610" s="133" t="s">
        <v>13</v>
      </c>
      <c r="U610" s="133" t="s">
        <v>13</v>
      </c>
      <c r="V610" s="133" t="s">
        <v>13</v>
      </c>
      <c r="W610" s="133" t="s">
        <v>13</v>
      </c>
      <c r="X610" s="133" t="s">
        <v>13</v>
      </c>
      <c r="Y610" s="133" t="s">
        <v>13</v>
      </c>
      <c r="Z610" s="133" t="s">
        <v>13</v>
      </c>
      <c r="AA610" s="133" t="s">
        <v>13</v>
      </c>
      <c r="AB610" s="133" t="s">
        <v>13</v>
      </c>
      <c r="AC610" s="133" t="s">
        <v>13</v>
      </c>
      <c r="AD610" s="133" t="s">
        <v>13</v>
      </c>
      <c r="AE610" s="133" t="s">
        <v>13</v>
      </c>
      <c r="AF610" s="133" t="s">
        <v>13</v>
      </c>
      <c r="AG610" s="133" t="s">
        <v>13</v>
      </c>
      <c r="AH610" s="133" t="s">
        <v>13</v>
      </c>
      <c r="AI610" s="133" t="s">
        <v>13</v>
      </c>
      <c r="AJ610" s="133" t="s">
        <v>13</v>
      </c>
      <c r="AK610" s="133" t="s">
        <v>13</v>
      </c>
      <c r="AL610" s="133" t="s">
        <v>13</v>
      </c>
      <c r="AM610" s="133" t="s">
        <v>13</v>
      </c>
      <c r="AN610" s="133" t="s">
        <v>13</v>
      </c>
      <c r="AO610" s="133" t="s">
        <v>13</v>
      </c>
      <c r="AP610" s="133" t="s">
        <v>13</v>
      </c>
      <c r="AQ610" s="133" t="s">
        <v>13</v>
      </c>
      <c r="AR610" s="133" t="s">
        <v>13</v>
      </c>
      <c r="AS610" s="133" t="s">
        <v>13</v>
      </c>
      <c r="AT610" s="326" t="s">
        <v>13</v>
      </c>
      <c r="AU610" s="133" t="s">
        <v>13</v>
      </c>
      <c r="AV610" s="133" t="s">
        <v>13</v>
      </c>
      <c r="AW610" s="133" t="s">
        <v>13</v>
      </c>
      <c r="AX610" s="133" t="s">
        <v>13</v>
      </c>
      <c r="AY610" s="133" t="s">
        <v>13</v>
      </c>
      <c r="AZ610" s="327" t="s">
        <v>13</v>
      </c>
      <c r="BA610" s="327" t="s">
        <v>13</v>
      </c>
      <c r="BB610" s="133" t="s">
        <v>13</v>
      </c>
      <c r="BC610" s="326" t="s">
        <v>13</v>
      </c>
      <c r="BD610" s="326" t="s">
        <v>13</v>
      </c>
      <c r="BE610" s="327" t="s">
        <v>13</v>
      </c>
      <c r="BF610" s="133" t="s">
        <v>13</v>
      </c>
      <c r="BG610" s="133" t="s">
        <v>13</v>
      </c>
      <c r="BH610" s="133" t="s">
        <v>13</v>
      </c>
      <c r="BI610" s="133" t="s">
        <v>13</v>
      </c>
      <c r="BJ610" s="328"/>
      <c r="BK610" s="328"/>
      <c r="BL610" s="133"/>
      <c r="BM610" s="133"/>
      <c r="BN610" s="133"/>
      <c r="BO610" s="133"/>
      <c r="BP610" s="133"/>
      <c r="BQ610" s="328"/>
      <c r="BR610" s="133"/>
      <c r="BS610" s="133"/>
      <c r="BT610" s="133"/>
      <c r="BU610" s="133"/>
      <c r="BV610" s="133"/>
      <c r="BW610" s="133"/>
      <c r="BX610" s="133"/>
    </row>
    <row r="611" spans="1:76" x14ac:dyDescent="0.25">
      <c r="A611" s="302">
        <v>303</v>
      </c>
      <c r="C611" s="324" t="s">
        <v>13</v>
      </c>
      <c r="D611" s="324" t="s">
        <v>13</v>
      </c>
      <c r="E611" s="325" t="s">
        <v>13</v>
      </c>
      <c r="F611" s="133" t="s">
        <v>13</v>
      </c>
      <c r="G611" s="133" t="s">
        <v>13</v>
      </c>
      <c r="H611" s="133" t="s">
        <v>13</v>
      </c>
      <c r="I611" s="133" t="s">
        <v>13</v>
      </c>
      <c r="J611" s="133" t="s">
        <v>13</v>
      </c>
      <c r="K611" s="133" t="s">
        <v>13</v>
      </c>
      <c r="L611" s="133" t="s">
        <v>13</v>
      </c>
      <c r="M611" s="133" t="s">
        <v>13</v>
      </c>
      <c r="N611" s="133" t="s">
        <v>13</v>
      </c>
      <c r="O611" s="133" t="s">
        <v>13</v>
      </c>
      <c r="P611" s="133" t="s">
        <v>13</v>
      </c>
      <c r="Q611" s="133" t="s">
        <v>13</v>
      </c>
      <c r="R611" s="133" t="s">
        <v>13</v>
      </c>
      <c r="S611" s="133" t="s">
        <v>13</v>
      </c>
      <c r="T611" s="133" t="s">
        <v>13</v>
      </c>
      <c r="U611" s="133" t="s">
        <v>13</v>
      </c>
      <c r="V611" s="133" t="s">
        <v>13</v>
      </c>
      <c r="W611" s="133" t="s">
        <v>13</v>
      </c>
      <c r="X611" s="133" t="s">
        <v>13</v>
      </c>
      <c r="Y611" s="133" t="s">
        <v>13</v>
      </c>
      <c r="Z611" s="133" t="s">
        <v>13</v>
      </c>
      <c r="AA611" s="133" t="s">
        <v>13</v>
      </c>
      <c r="AB611" s="133" t="s">
        <v>13</v>
      </c>
      <c r="AC611" s="133" t="s">
        <v>13</v>
      </c>
      <c r="AD611" s="133" t="s">
        <v>13</v>
      </c>
      <c r="AE611" s="133" t="s">
        <v>13</v>
      </c>
      <c r="AF611" s="133" t="s">
        <v>13</v>
      </c>
      <c r="AG611" s="133" t="s">
        <v>13</v>
      </c>
      <c r="AH611" s="133" t="s">
        <v>13</v>
      </c>
      <c r="AI611" s="133" t="s">
        <v>13</v>
      </c>
      <c r="AJ611" s="133" t="s">
        <v>13</v>
      </c>
      <c r="AK611" s="133" t="s">
        <v>13</v>
      </c>
      <c r="AL611" s="133" t="s">
        <v>13</v>
      </c>
      <c r="AM611" s="133" t="s">
        <v>13</v>
      </c>
      <c r="AN611" s="133" t="s">
        <v>13</v>
      </c>
      <c r="AO611" s="133" t="s">
        <v>13</v>
      </c>
      <c r="AP611" s="133" t="s">
        <v>13</v>
      </c>
      <c r="AQ611" s="133" t="s">
        <v>13</v>
      </c>
      <c r="AR611" s="133" t="s">
        <v>13</v>
      </c>
      <c r="AS611" s="133" t="s">
        <v>13</v>
      </c>
      <c r="AT611" s="326" t="s">
        <v>13</v>
      </c>
      <c r="AU611" s="133" t="s">
        <v>13</v>
      </c>
      <c r="AV611" s="133" t="s">
        <v>13</v>
      </c>
      <c r="AW611" s="133" t="s">
        <v>13</v>
      </c>
      <c r="AX611" s="133" t="s">
        <v>13</v>
      </c>
      <c r="AY611" s="133" t="s">
        <v>13</v>
      </c>
      <c r="AZ611" s="327" t="s">
        <v>13</v>
      </c>
      <c r="BA611" s="327" t="s">
        <v>13</v>
      </c>
      <c r="BB611" s="133" t="s">
        <v>13</v>
      </c>
      <c r="BC611" s="326" t="s">
        <v>13</v>
      </c>
      <c r="BD611" s="326" t="s">
        <v>13</v>
      </c>
      <c r="BE611" s="327" t="s">
        <v>13</v>
      </c>
      <c r="BF611" s="133" t="s">
        <v>13</v>
      </c>
      <c r="BG611" s="133" t="s">
        <v>13</v>
      </c>
      <c r="BH611" s="133" t="s">
        <v>13</v>
      </c>
      <c r="BI611" s="133" t="s">
        <v>13</v>
      </c>
      <c r="BJ611" s="328"/>
      <c r="BK611" s="328"/>
      <c r="BL611" s="133"/>
      <c r="BM611" s="133"/>
      <c r="BN611" s="133"/>
      <c r="BO611" s="133"/>
      <c r="BP611" s="133"/>
      <c r="BQ611" s="328"/>
      <c r="BR611" s="133"/>
      <c r="BS611" s="133"/>
      <c r="BT611" s="133"/>
      <c r="BU611" s="133"/>
      <c r="BV611" s="133"/>
      <c r="BW611" s="133"/>
      <c r="BX611" s="133"/>
    </row>
    <row r="612" spans="1:76" x14ac:dyDescent="0.25">
      <c r="A612" s="302">
        <v>303</v>
      </c>
      <c r="C612" s="324" t="s">
        <v>13</v>
      </c>
      <c r="D612" s="324" t="s">
        <v>13</v>
      </c>
      <c r="E612" s="325" t="s">
        <v>13</v>
      </c>
      <c r="F612" s="133" t="s">
        <v>13</v>
      </c>
      <c r="G612" s="133" t="s">
        <v>13</v>
      </c>
      <c r="H612" s="133" t="s">
        <v>13</v>
      </c>
      <c r="I612" s="133" t="s">
        <v>13</v>
      </c>
      <c r="J612" s="133" t="s">
        <v>13</v>
      </c>
      <c r="K612" s="133" t="s">
        <v>13</v>
      </c>
      <c r="L612" s="133" t="s">
        <v>13</v>
      </c>
      <c r="M612" s="133" t="s">
        <v>13</v>
      </c>
      <c r="N612" s="133" t="s">
        <v>13</v>
      </c>
      <c r="O612" s="133" t="s">
        <v>13</v>
      </c>
      <c r="P612" s="133" t="s">
        <v>13</v>
      </c>
      <c r="Q612" s="133" t="s">
        <v>13</v>
      </c>
      <c r="R612" s="133" t="s">
        <v>13</v>
      </c>
      <c r="S612" s="133" t="s">
        <v>13</v>
      </c>
      <c r="T612" s="133" t="s">
        <v>13</v>
      </c>
      <c r="U612" s="133" t="s">
        <v>13</v>
      </c>
      <c r="V612" s="133" t="s">
        <v>13</v>
      </c>
      <c r="W612" s="133" t="s">
        <v>13</v>
      </c>
      <c r="X612" s="133" t="s">
        <v>13</v>
      </c>
      <c r="Y612" s="133" t="s">
        <v>13</v>
      </c>
      <c r="Z612" s="133" t="s">
        <v>13</v>
      </c>
      <c r="AA612" s="133" t="s">
        <v>13</v>
      </c>
      <c r="AB612" s="133" t="s">
        <v>13</v>
      </c>
      <c r="AC612" s="133" t="s">
        <v>13</v>
      </c>
      <c r="AD612" s="133" t="s">
        <v>13</v>
      </c>
      <c r="AE612" s="133" t="s">
        <v>13</v>
      </c>
      <c r="AF612" s="133" t="s">
        <v>13</v>
      </c>
      <c r="AG612" s="133" t="s">
        <v>13</v>
      </c>
      <c r="AH612" s="133" t="s">
        <v>13</v>
      </c>
      <c r="AI612" s="133" t="s">
        <v>13</v>
      </c>
      <c r="AJ612" s="133" t="s">
        <v>13</v>
      </c>
      <c r="AK612" s="133" t="s">
        <v>13</v>
      </c>
      <c r="AL612" s="133" t="s">
        <v>13</v>
      </c>
      <c r="AM612" s="133" t="s">
        <v>13</v>
      </c>
      <c r="AN612" s="133" t="s">
        <v>13</v>
      </c>
      <c r="AO612" s="133" t="s">
        <v>13</v>
      </c>
      <c r="AP612" s="133" t="s">
        <v>13</v>
      </c>
      <c r="AQ612" s="133" t="s">
        <v>13</v>
      </c>
      <c r="AR612" s="133" t="s">
        <v>13</v>
      </c>
      <c r="AS612" s="133" t="s">
        <v>13</v>
      </c>
      <c r="AT612" s="326" t="s">
        <v>13</v>
      </c>
      <c r="AU612" s="133" t="s">
        <v>13</v>
      </c>
      <c r="AV612" s="133" t="s">
        <v>13</v>
      </c>
      <c r="AW612" s="133" t="s">
        <v>13</v>
      </c>
      <c r="AX612" s="133" t="s">
        <v>13</v>
      </c>
      <c r="AY612" s="133" t="s">
        <v>13</v>
      </c>
      <c r="AZ612" s="327" t="s">
        <v>13</v>
      </c>
      <c r="BA612" s="327" t="s">
        <v>13</v>
      </c>
      <c r="BB612" s="133" t="s">
        <v>13</v>
      </c>
      <c r="BC612" s="326" t="s">
        <v>13</v>
      </c>
      <c r="BD612" s="326" t="s">
        <v>13</v>
      </c>
      <c r="BE612" s="327" t="s">
        <v>13</v>
      </c>
      <c r="BF612" s="133" t="s">
        <v>13</v>
      </c>
      <c r="BG612" s="133" t="s">
        <v>13</v>
      </c>
      <c r="BH612" s="133" t="s">
        <v>13</v>
      </c>
      <c r="BI612" s="133" t="s">
        <v>13</v>
      </c>
      <c r="BJ612" s="328"/>
      <c r="BK612" s="328"/>
      <c r="BL612" s="133"/>
      <c r="BM612" s="133"/>
      <c r="BN612" s="133"/>
      <c r="BO612" s="133"/>
      <c r="BP612" s="133"/>
      <c r="BQ612" s="328"/>
      <c r="BR612" s="133"/>
      <c r="BS612" s="133"/>
      <c r="BT612" s="133"/>
      <c r="BU612" s="133"/>
      <c r="BV612" s="133"/>
      <c r="BW612" s="133"/>
      <c r="BX612" s="133"/>
    </row>
    <row r="613" spans="1:76" x14ac:dyDescent="0.25">
      <c r="A613" s="302">
        <v>303</v>
      </c>
      <c r="C613" s="324" t="s">
        <v>13</v>
      </c>
      <c r="D613" s="324" t="s">
        <v>13</v>
      </c>
      <c r="E613" s="325" t="s">
        <v>13</v>
      </c>
      <c r="F613" s="133" t="s">
        <v>13</v>
      </c>
      <c r="G613" s="133" t="s">
        <v>13</v>
      </c>
      <c r="H613" s="133" t="s">
        <v>13</v>
      </c>
      <c r="I613" s="133" t="s">
        <v>13</v>
      </c>
      <c r="J613" s="133" t="s">
        <v>13</v>
      </c>
      <c r="K613" s="133" t="s">
        <v>13</v>
      </c>
      <c r="L613" s="133" t="s">
        <v>13</v>
      </c>
      <c r="M613" s="133" t="s">
        <v>13</v>
      </c>
      <c r="N613" s="133" t="s">
        <v>13</v>
      </c>
      <c r="O613" s="133" t="s">
        <v>13</v>
      </c>
      <c r="P613" s="133" t="s">
        <v>13</v>
      </c>
      <c r="Q613" s="133" t="s">
        <v>13</v>
      </c>
      <c r="R613" s="133" t="s">
        <v>13</v>
      </c>
      <c r="S613" s="133" t="s">
        <v>13</v>
      </c>
      <c r="T613" s="133" t="s">
        <v>13</v>
      </c>
      <c r="U613" s="133" t="s">
        <v>13</v>
      </c>
      <c r="V613" s="133" t="s">
        <v>13</v>
      </c>
      <c r="W613" s="133" t="s">
        <v>13</v>
      </c>
      <c r="X613" s="133" t="s">
        <v>13</v>
      </c>
      <c r="Y613" s="133" t="s">
        <v>13</v>
      </c>
      <c r="Z613" s="133" t="s">
        <v>13</v>
      </c>
      <c r="AA613" s="133" t="s">
        <v>13</v>
      </c>
      <c r="AB613" s="133" t="s">
        <v>13</v>
      </c>
      <c r="AC613" s="133" t="s">
        <v>13</v>
      </c>
      <c r="AD613" s="133" t="s">
        <v>13</v>
      </c>
      <c r="AE613" s="133" t="s">
        <v>13</v>
      </c>
      <c r="AF613" s="133" t="s">
        <v>13</v>
      </c>
      <c r="AG613" s="133" t="s">
        <v>13</v>
      </c>
      <c r="AH613" s="133" t="s">
        <v>13</v>
      </c>
      <c r="AI613" s="133" t="s">
        <v>13</v>
      </c>
      <c r="AJ613" s="133" t="s">
        <v>13</v>
      </c>
      <c r="AK613" s="133" t="s">
        <v>13</v>
      </c>
      <c r="AL613" s="133" t="s">
        <v>13</v>
      </c>
      <c r="AM613" s="133" t="s">
        <v>13</v>
      </c>
      <c r="AN613" s="133" t="s">
        <v>13</v>
      </c>
      <c r="AO613" s="133" t="s">
        <v>13</v>
      </c>
      <c r="AP613" s="133" t="s">
        <v>13</v>
      </c>
      <c r="AQ613" s="133" t="s">
        <v>13</v>
      </c>
      <c r="AR613" s="133" t="s">
        <v>13</v>
      </c>
      <c r="AS613" s="133" t="s">
        <v>13</v>
      </c>
      <c r="AT613" s="326" t="s">
        <v>13</v>
      </c>
      <c r="AU613" s="133" t="s">
        <v>13</v>
      </c>
      <c r="AV613" s="133" t="s">
        <v>13</v>
      </c>
      <c r="AW613" s="133" t="s">
        <v>13</v>
      </c>
      <c r="AX613" s="133" t="s">
        <v>13</v>
      </c>
      <c r="AY613" s="133" t="s">
        <v>13</v>
      </c>
      <c r="AZ613" s="327" t="s">
        <v>13</v>
      </c>
      <c r="BA613" s="327" t="s">
        <v>13</v>
      </c>
      <c r="BB613" s="133" t="s">
        <v>13</v>
      </c>
      <c r="BC613" s="326" t="s">
        <v>13</v>
      </c>
      <c r="BD613" s="326" t="s">
        <v>13</v>
      </c>
      <c r="BE613" s="327" t="s">
        <v>13</v>
      </c>
      <c r="BF613" s="133" t="s">
        <v>13</v>
      </c>
      <c r="BG613" s="133" t="s">
        <v>13</v>
      </c>
      <c r="BH613" s="133" t="s">
        <v>13</v>
      </c>
      <c r="BI613" s="133" t="s">
        <v>13</v>
      </c>
      <c r="BJ613" s="328"/>
      <c r="BK613" s="328"/>
      <c r="BL613" s="133"/>
      <c r="BM613" s="133"/>
      <c r="BN613" s="133"/>
      <c r="BO613" s="133"/>
      <c r="BP613" s="133"/>
      <c r="BQ613" s="328"/>
      <c r="BR613" s="133"/>
      <c r="BS613" s="133"/>
      <c r="BT613" s="133"/>
      <c r="BU613" s="133"/>
      <c r="BV613" s="133"/>
      <c r="BW613" s="133"/>
      <c r="BX613" s="133"/>
    </row>
    <row r="614" spans="1:76" x14ac:dyDescent="0.25">
      <c r="A614" s="302">
        <v>303</v>
      </c>
      <c r="C614" s="324" t="s">
        <v>13</v>
      </c>
      <c r="D614" s="324" t="s">
        <v>13</v>
      </c>
      <c r="E614" s="325" t="s">
        <v>13</v>
      </c>
      <c r="F614" s="133" t="s">
        <v>13</v>
      </c>
      <c r="G614" s="133" t="s">
        <v>13</v>
      </c>
      <c r="H614" s="133" t="s">
        <v>13</v>
      </c>
      <c r="I614" s="133" t="s">
        <v>13</v>
      </c>
      <c r="J614" s="133" t="s">
        <v>13</v>
      </c>
      <c r="K614" s="133" t="s">
        <v>13</v>
      </c>
      <c r="L614" s="133" t="s">
        <v>13</v>
      </c>
      <c r="M614" s="133" t="s">
        <v>13</v>
      </c>
      <c r="N614" s="133" t="s">
        <v>13</v>
      </c>
      <c r="O614" s="133" t="s">
        <v>13</v>
      </c>
      <c r="P614" s="133" t="s">
        <v>13</v>
      </c>
      <c r="Q614" s="133" t="s">
        <v>13</v>
      </c>
      <c r="R614" s="133" t="s">
        <v>13</v>
      </c>
      <c r="S614" s="133" t="s">
        <v>13</v>
      </c>
      <c r="T614" s="133" t="s">
        <v>13</v>
      </c>
      <c r="U614" s="133" t="s">
        <v>13</v>
      </c>
      <c r="V614" s="133" t="s">
        <v>13</v>
      </c>
      <c r="W614" s="133" t="s">
        <v>13</v>
      </c>
      <c r="X614" s="133" t="s">
        <v>13</v>
      </c>
      <c r="Y614" s="133" t="s">
        <v>13</v>
      </c>
      <c r="Z614" s="133" t="s">
        <v>13</v>
      </c>
      <c r="AA614" s="133" t="s">
        <v>13</v>
      </c>
      <c r="AB614" s="133" t="s">
        <v>13</v>
      </c>
      <c r="AC614" s="133" t="s">
        <v>13</v>
      </c>
      <c r="AD614" s="133" t="s">
        <v>13</v>
      </c>
      <c r="AE614" s="133" t="s">
        <v>13</v>
      </c>
      <c r="AF614" s="133" t="s">
        <v>13</v>
      </c>
      <c r="AG614" s="133" t="s">
        <v>13</v>
      </c>
      <c r="AH614" s="133" t="s">
        <v>13</v>
      </c>
      <c r="AI614" s="133" t="s">
        <v>13</v>
      </c>
      <c r="AJ614" s="133" t="s">
        <v>13</v>
      </c>
      <c r="AK614" s="133" t="s">
        <v>13</v>
      </c>
      <c r="AL614" s="133" t="s">
        <v>13</v>
      </c>
      <c r="AM614" s="133" t="s">
        <v>13</v>
      </c>
      <c r="AN614" s="133" t="s">
        <v>13</v>
      </c>
      <c r="AO614" s="133" t="s">
        <v>13</v>
      </c>
      <c r="AP614" s="133" t="s">
        <v>13</v>
      </c>
      <c r="AQ614" s="133" t="s">
        <v>13</v>
      </c>
      <c r="AR614" s="133" t="s">
        <v>13</v>
      </c>
      <c r="AS614" s="133" t="s">
        <v>13</v>
      </c>
      <c r="AT614" s="326" t="s">
        <v>13</v>
      </c>
      <c r="AU614" s="133" t="s">
        <v>13</v>
      </c>
      <c r="AV614" s="133" t="s">
        <v>13</v>
      </c>
      <c r="AW614" s="133" t="s">
        <v>13</v>
      </c>
      <c r="AX614" s="133" t="s">
        <v>13</v>
      </c>
      <c r="AY614" s="133" t="s">
        <v>13</v>
      </c>
      <c r="AZ614" s="327" t="s">
        <v>13</v>
      </c>
      <c r="BA614" s="327" t="s">
        <v>13</v>
      </c>
      <c r="BB614" s="133" t="s">
        <v>13</v>
      </c>
      <c r="BC614" s="326" t="s">
        <v>13</v>
      </c>
      <c r="BD614" s="326" t="s">
        <v>13</v>
      </c>
      <c r="BE614" s="327" t="s">
        <v>13</v>
      </c>
      <c r="BF614" s="133" t="s">
        <v>13</v>
      </c>
      <c r="BG614" s="133" t="s">
        <v>13</v>
      </c>
      <c r="BH614" s="133" t="s">
        <v>13</v>
      </c>
      <c r="BI614" s="133" t="s">
        <v>13</v>
      </c>
      <c r="BJ614" s="328"/>
      <c r="BK614" s="328"/>
      <c r="BL614" s="133"/>
      <c r="BM614" s="133"/>
      <c r="BN614" s="133"/>
      <c r="BO614" s="133"/>
      <c r="BP614" s="133"/>
      <c r="BQ614" s="328"/>
      <c r="BR614" s="133"/>
      <c r="BS614" s="133"/>
      <c r="BT614" s="133"/>
      <c r="BU614" s="133"/>
      <c r="BV614" s="133"/>
      <c r="BW614" s="133"/>
      <c r="BX614" s="133"/>
    </row>
    <row r="615" spans="1:76" x14ac:dyDescent="0.25">
      <c r="A615" s="302">
        <v>303</v>
      </c>
      <c r="C615" s="324" t="s">
        <v>13</v>
      </c>
      <c r="D615" s="324" t="s">
        <v>13</v>
      </c>
      <c r="E615" s="325" t="s">
        <v>13</v>
      </c>
      <c r="F615" s="133" t="s">
        <v>13</v>
      </c>
      <c r="G615" s="133" t="s">
        <v>13</v>
      </c>
      <c r="H615" s="133" t="s">
        <v>13</v>
      </c>
      <c r="I615" s="133" t="s">
        <v>13</v>
      </c>
      <c r="J615" s="133" t="s">
        <v>13</v>
      </c>
      <c r="K615" s="133" t="s">
        <v>13</v>
      </c>
      <c r="L615" s="133" t="s">
        <v>13</v>
      </c>
      <c r="M615" s="133" t="s">
        <v>13</v>
      </c>
      <c r="N615" s="133" t="s">
        <v>13</v>
      </c>
      <c r="O615" s="133" t="s">
        <v>13</v>
      </c>
      <c r="P615" s="133" t="s">
        <v>13</v>
      </c>
      <c r="Q615" s="133" t="s">
        <v>13</v>
      </c>
      <c r="R615" s="133" t="s">
        <v>13</v>
      </c>
      <c r="S615" s="133" t="s">
        <v>13</v>
      </c>
      <c r="T615" s="133" t="s">
        <v>13</v>
      </c>
      <c r="U615" s="133" t="s">
        <v>13</v>
      </c>
      <c r="V615" s="133" t="s">
        <v>13</v>
      </c>
      <c r="W615" s="133" t="s">
        <v>13</v>
      </c>
      <c r="X615" s="133" t="s">
        <v>13</v>
      </c>
      <c r="Y615" s="133" t="s">
        <v>13</v>
      </c>
      <c r="Z615" s="133" t="s">
        <v>13</v>
      </c>
      <c r="AA615" s="133" t="s">
        <v>13</v>
      </c>
      <c r="AB615" s="133" t="s">
        <v>13</v>
      </c>
      <c r="AC615" s="133" t="s">
        <v>13</v>
      </c>
      <c r="AD615" s="133" t="s">
        <v>13</v>
      </c>
      <c r="AE615" s="133" t="s">
        <v>13</v>
      </c>
      <c r="AF615" s="133" t="s">
        <v>13</v>
      </c>
      <c r="AG615" s="133" t="s">
        <v>13</v>
      </c>
      <c r="AH615" s="133" t="s">
        <v>13</v>
      </c>
      <c r="AI615" s="133" t="s">
        <v>13</v>
      </c>
      <c r="AJ615" s="133" t="s">
        <v>13</v>
      </c>
      <c r="AK615" s="133" t="s">
        <v>13</v>
      </c>
      <c r="AL615" s="133" t="s">
        <v>13</v>
      </c>
      <c r="AM615" s="133" t="s">
        <v>13</v>
      </c>
      <c r="AN615" s="133" t="s">
        <v>13</v>
      </c>
      <c r="AO615" s="133" t="s">
        <v>13</v>
      </c>
      <c r="AP615" s="133" t="s">
        <v>13</v>
      </c>
      <c r="AQ615" s="133" t="s">
        <v>13</v>
      </c>
      <c r="AR615" s="133" t="s">
        <v>13</v>
      </c>
      <c r="AS615" s="133" t="s">
        <v>13</v>
      </c>
      <c r="AT615" s="326" t="s">
        <v>13</v>
      </c>
      <c r="AU615" s="133" t="s">
        <v>13</v>
      </c>
      <c r="AV615" s="133" t="s">
        <v>13</v>
      </c>
      <c r="AW615" s="133" t="s">
        <v>13</v>
      </c>
      <c r="AX615" s="133" t="s">
        <v>13</v>
      </c>
      <c r="AY615" s="133" t="s">
        <v>13</v>
      </c>
      <c r="AZ615" s="327" t="s">
        <v>13</v>
      </c>
      <c r="BA615" s="327" t="s">
        <v>13</v>
      </c>
      <c r="BB615" s="133" t="s">
        <v>13</v>
      </c>
      <c r="BC615" s="326" t="s">
        <v>13</v>
      </c>
      <c r="BD615" s="326" t="s">
        <v>13</v>
      </c>
      <c r="BE615" s="327" t="s">
        <v>13</v>
      </c>
      <c r="BF615" s="133" t="s">
        <v>13</v>
      </c>
      <c r="BG615" s="133" t="s">
        <v>13</v>
      </c>
      <c r="BH615" s="133" t="s">
        <v>13</v>
      </c>
      <c r="BI615" s="133" t="s">
        <v>13</v>
      </c>
      <c r="BJ615" s="328"/>
      <c r="BK615" s="328"/>
      <c r="BL615" s="133"/>
      <c r="BM615" s="133"/>
      <c r="BN615" s="133"/>
      <c r="BO615" s="133"/>
      <c r="BP615" s="133"/>
      <c r="BQ615" s="328"/>
      <c r="BR615" s="133"/>
      <c r="BS615" s="133"/>
      <c r="BT615" s="133"/>
      <c r="BU615" s="133"/>
      <c r="BV615" s="133"/>
      <c r="BW615" s="133"/>
      <c r="BX615" s="133"/>
    </row>
    <row r="616" spans="1:76" x14ac:dyDescent="0.25">
      <c r="A616" s="302">
        <v>303</v>
      </c>
      <c r="C616" s="324" t="s">
        <v>13</v>
      </c>
      <c r="D616" s="324" t="s">
        <v>13</v>
      </c>
      <c r="E616" s="325" t="s">
        <v>13</v>
      </c>
      <c r="F616" s="133" t="s">
        <v>13</v>
      </c>
      <c r="G616" s="133" t="s">
        <v>13</v>
      </c>
      <c r="H616" s="133" t="s">
        <v>13</v>
      </c>
      <c r="I616" s="133" t="s">
        <v>13</v>
      </c>
      <c r="J616" s="133" t="s">
        <v>13</v>
      </c>
      <c r="K616" s="133" t="s">
        <v>13</v>
      </c>
      <c r="L616" s="133" t="s">
        <v>13</v>
      </c>
      <c r="M616" s="133" t="s">
        <v>13</v>
      </c>
      <c r="N616" s="133" t="s">
        <v>13</v>
      </c>
      <c r="O616" s="133" t="s">
        <v>13</v>
      </c>
      <c r="P616" s="133" t="s">
        <v>13</v>
      </c>
      <c r="Q616" s="133" t="s">
        <v>13</v>
      </c>
      <c r="R616" s="133" t="s">
        <v>13</v>
      </c>
      <c r="S616" s="133" t="s">
        <v>13</v>
      </c>
      <c r="T616" s="133" t="s">
        <v>13</v>
      </c>
      <c r="U616" s="133" t="s">
        <v>13</v>
      </c>
      <c r="V616" s="133" t="s">
        <v>13</v>
      </c>
      <c r="W616" s="133" t="s">
        <v>13</v>
      </c>
      <c r="X616" s="133" t="s">
        <v>13</v>
      </c>
      <c r="Y616" s="133" t="s">
        <v>13</v>
      </c>
      <c r="Z616" s="133" t="s">
        <v>13</v>
      </c>
      <c r="AA616" s="133" t="s">
        <v>13</v>
      </c>
      <c r="AB616" s="133" t="s">
        <v>13</v>
      </c>
      <c r="AC616" s="133" t="s">
        <v>13</v>
      </c>
      <c r="AD616" s="133" t="s">
        <v>13</v>
      </c>
      <c r="AE616" s="133" t="s">
        <v>13</v>
      </c>
      <c r="AF616" s="133" t="s">
        <v>13</v>
      </c>
      <c r="AG616" s="133" t="s">
        <v>13</v>
      </c>
      <c r="AH616" s="133" t="s">
        <v>13</v>
      </c>
      <c r="AI616" s="133" t="s">
        <v>13</v>
      </c>
      <c r="AJ616" s="133" t="s">
        <v>13</v>
      </c>
      <c r="AK616" s="133" t="s">
        <v>13</v>
      </c>
      <c r="AL616" s="133" t="s">
        <v>13</v>
      </c>
      <c r="AM616" s="133" t="s">
        <v>13</v>
      </c>
      <c r="AN616" s="133" t="s">
        <v>13</v>
      </c>
      <c r="AO616" s="133" t="s">
        <v>13</v>
      </c>
      <c r="AP616" s="133" t="s">
        <v>13</v>
      </c>
      <c r="AQ616" s="133" t="s">
        <v>13</v>
      </c>
      <c r="AR616" s="133" t="s">
        <v>13</v>
      </c>
      <c r="AS616" s="133" t="s">
        <v>13</v>
      </c>
      <c r="AT616" s="326" t="s">
        <v>13</v>
      </c>
      <c r="AU616" s="133" t="s">
        <v>13</v>
      </c>
      <c r="AV616" s="133" t="s">
        <v>13</v>
      </c>
      <c r="AW616" s="133" t="s">
        <v>13</v>
      </c>
      <c r="AX616" s="133" t="s">
        <v>13</v>
      </c>
      <c r="AY616" s="133" t="s">
        <v>13</v>
      </c>
      <c r="AZ616" s="327" t="s">
        <v>13</v>
      </c>
      <c r="BA616" s="327" t="s">
        <v>13</v>
      </c>
      <c r="BB616" s="133" t="s">
        <v>13</v>
      </c>
      <c r="BC616" s="326" t="s">
        <v>13</v>
      </c>
      <c r="BD616" s="326" t="s">
        <v>13</v>
      </c>
      <c r="BE616" s="327" t="s">
        <v>13</v>
      </c>
      <c r="BF616" s="133" t="s">
        <v>13</v>
      </c>
      <c r="BG616" s="133" t="s">
        <v>13</v>
      </c>
      <c r="BH616" s="133" t="s">
        <v>13</v>
      </c>
      <c r="BI616" s="133" t="s">
        <v>13</v>
      </c>
      <c r="BJ616" s="328"/>
      <c r="BK616" s="328"/>
      <c r="BL616" s="133"/>
      <c r="BM616" s="133"/>
      <c r="BN616" s="133"/>
      <c r="BO616" s="133"/>
      <c r="BP616" s="133"/>
      <c r="BQ616" s="328"/>
      <c r="BR616" s="133"/>
      <c r="BS616" s="133"/>
      <c r="BT616" s="133"/>
      <c r="BU616" s="133"/>
      <c r="BV616" s="133"/>
      <c r="BW616" s="133"/>
      <c r="BX616" s="133"/>
    </row>
    <row r="617" spans="1:76" x14ac:dyDescent="0.25">
      <c r="A617" s="302">
        <v>303</v>
      </c>
      <c r="C617" s="324" t="s">
        <v>13</v>
      </c>
      <c r="D617" s="324" t="s">
        <v>13</v>
      </c>
      <c r="E617" s="325" t="s">
        <v>13</v>
      </c>
      <c r="F617" s="133" t="s">
        <v>13</v>
      </c>
      <c r="G617" s="133" t="s">
        <v>13</v>
      </c>
      <c r="H617" s="133" t="s">
        <v>13</v>
      </c>
      <c r="I617" s="133" t="s">
        <v>13</v>
      </c>
      <c r="J617" s="133" t="s">
        <v>13</v>
      </c>
      <c r="K617" s="133" t="s">
        <v>13</v>
      </c>
      <c r="L617" s="133" t="s">
        <v>13</v>
      </c>
      <c r="M617" s="133" t="s">
        <v>13</v>
      </c>
      <c r="N617" s="133" t="s">
        <v>13</v>
      </c>
      <c r="O617" s="133" t="s">
        <v>13</v>
      </c>
      <c r="P617" s="133" t="s">
        <v>13</v>
      </c>
      <c r="Q617" s="133" t="s">
        <v>13</v>
      </c>
      <c r="R617" s="133" t="s">
        <v>13</v>
      </c>
      <c r="S617" s="133" t="s">
        <v>13</v>
      </c>
      <c r="T617" s="133" t="s">
        <v>13</v>
      </c>
      <c r="U617" s="133" t="s">
        <v>13</v>
      </c>
      <c r="V617" s="133" t="s">
        <v>13</v>
      </c>
      <c r="W617" s="133" t="s">
        <v>13</v>
      </c>
      <c r="X617" s="133" t="s">
        <v>13</v>
      </c>
      <c r="Y617" s="133" t="s">
        <v>13</v>
      </c>
      <c r="Z617" s="133" t="s">
        <v>13</v>
      </c>
      <c r="AA617" s="133" t="s">
        <v>13</v>
      </c>
      <c r="AB617" s="133" t="s">
        <v>13</v>
      </c>
      <c r="AC617" s="133" t="s">
        <v>13</v>
      </c>
      <c r="AD617" s="133" t="s">
        <v>13</v>
      </c>
      <c r="AE617" s="133" t="s">
        <v>13</v>
      </c>
      <c r="AF617" s="133" t="s">
        <v>13</v>
      </c>
      <c r="AG617" s="133" t="s">
        <v>13</v>
      </c>
      <c r="AH617" s="133" t="s">
        <v>13</v>
      </c>
      <c r="AI617" s="133" t="s">
        <v>13</v>
      </c>
      <c r="AJ617" s="133" t="s">
        <v>13</v>
      </c>
      <c r="AK617" s="133" t="s">
        <v>13</v>
      </c>
      <c r="AL617" s="133" t="s">
        <v>13</v>
      </c>
      <c r="AM617" s="133" t="s">
        <v>13</v>
      </c>
      <c r="AN617" s="133" t="s">
        <v>13</v>
      </c>
      <c r="AO617" s="133" t="s">
        <v>13</v>
      </c>
      <c r="AP617" s="133" t="s">
        <v>13</v>
      </c>
      <c r="AQ617" s="133" t="s">
        <v>13</v>
      </c>
      <c r="AR617" s="133" t="s">
        <v>13</v>
      </c>
      <c r="AS617" s="133" t="s">
        <v>13</v>
      </c>
      <c r="AT617" s="326" t="s">
        <v>13</v>
      </c>
      <c r="AU617" s="133" t="s">
        <v>13</v>
      </c>
      <c r="AV617" s="133" t="s">
        <v>13</v>
      </c>
      <c r="AW617" s="133" t="s">
        <v>13</v>
      </c>
      <c r="AX617" s="133" t="s">
        <v>13</v>
      </c>
      <c r="AY617" s="133" t="s">
        <v>13</v>
      </c>
      <c r="AZ617" s="327" t="s">
        <v>13</v>
      </c>
      <c r="BA617" s="327" t="s">
        <v>13</v>
      </c>
      <c r="BB617" s="133" t="s">
        <v>13</v>
      </c>
      <c r="BC617" s="326" t="s">
        <v>13</v>
      </c>
      <c r="BD617" s="326" t="s">
        <v>13</v>
      </c>
      <c r="BE617" s="327" t="s">
        <v>13</v>
      </c>
      <c r="BF617" s="133" t="s">
        <v>13</v>
      </c>
      <c r="BG617" s="133" t="s">
        <v>13</v>
      </c>
      <c r="BH617" s="133" t="s">
        <v>13</v>
      </c>
      <c r="BI617" s="133" t="s">
        <v>13</v>
      </c>
      <c r="BJ617" s="328"/>
      <c r="BK617" s="328"/>
      <c r="BL617" s="133"/>
      <c r="BM617" s="133"/>
      <c r="BN617" s="133"/>
      <c r="BO617" s="133"/>
      <c r="BP617" s="133"/>
      <c r="BQ617" s="328"/>
      <c r="BR617" s="133"/>
      <c r="BS617" s="133"/>
      <c r="BT617" s="133"/>
      <c r="BU617" s="133"/>
      <c r="BV617" s="133"/>
      <c r="BW617" s="133"/>
      <c r="BX617" s="133"/>
    </row>
    <row r="618" spans="1:76" x14ac:dyDescent="0.25">
      <c r="A618" s="302">
        <v>303</v>
      </c>
      <c r="C618" s="324" t="s">
        <v>13</v>
      </c>
      <c r="D618" s="324" t="s">
        <v>13</v>
      </c>
      <c r="E618" s="325" t="s">
        <v>13</v>
      </c>
      <c r="F618" s="133" t="s">
        <v>13</v>
      </c>
      <c r="G618" s="133" t="s">
        <v>13</v>
      </c>
      <c r="H618" s="133" t="s">
        <v>13</v>
      </c>
      <c r="I618" s="133" t="s">
        <v>13</v>
      </c>
      <c r="J618" s="133" t="s">
        <v>13</v>
      </c>
      <c r="K618" s="133" t="s">
        <v>13</v>
      </c>
      <c r="L618" s="133" t="s">
        <v>13</v>
      </c>
      <c r="M618" s="133" t="s">
        <v>13</v>
      </c>
      <c r="N618" s="133" t="s">
        <v>13</v>
      </c>
      <c r="O618" s="133" t="s">
        <v>13</v>
      </c>
      <c r="P618" s="133" t="s">
        <v>13</v>
      </c>
      <c r="Q618" s="133" t="s">
        <v>13</v>
      </c>
      <c r="R618" s="133" t="s">
        <v>13</v>
      </c>
      <c r="S618" s="133" t="s">
        <v>13</v>
      </c>
      <c r="T618" s="133" t="s">
        <v>13</v>
      </c>
      <c r="U618" s="133" t="s">
        <v>13</v>
      </c>
      <c r="V618" s="133" t="s">
        <v>13</v>
      </c>
      <c r="W618" s="133" t="s">
        <v>13</v>
      </c>
      <c r="X618" s="133" t="s">
        <v>13</v>
      </c>
      <c r="Y618" s="133" t="s">
        <v>13</v>
      </c>
      <c r="Z618" s="133" t="s">
        <v>13</v>
      </c>
      <c r="AA618" s="133" t="s">
        <v>13</v>
      </c>
      <c r="AB618" s="133" t="s">
        <v>13</v>
      </c>
      <c r="AC618" s="133" t="s">
        <v>13</v>
      </c>
      <c r="AD618" s="133" t="s">
        <v>13</v>
      </c>
      <c r="AE618" s="133" t="s">
        <v>13</v>
      </c>
      <c r="AF618" s="133" t="s">
        <v>13</v>
      </c>
      <c r="AG618" s="133" t="s">
        <v>13</v>
      </c>
      <c r="AH618" s="133" t="s">
        <v>13</v>
      </c>
      <c r="AI618" s="133" t="s">
        <v>13</v>
      </c>
      <c r="AJ618" s="133" t="s">
        <v>13</v>
      </c>
      <c r="AK618" s="133" t="s">
        <v>13</v>
      </c>
      <c r="AL618" s="133" t="s">
        <v>13</v>
      </c>
      <c r="AM618" s="133" t="s">
        <v>13</v>
      </c>
      <c r="AN618" s="133" t="s">
        <v>13</v>
      </c>
      <c r="AO618" s="133" t="s">
        <v>13</v>
      </c>
      <c r="AP618" s="133" t="s">
        <v>13</v>
      </c>
      <c r="AQ618" s="133" t="s">
        <v>13</v>
      </c>
      <c r="AR618" s="133" t="s">
        <v>13</v>
      </c>
      <c r="AS618" s="133" t="s">
        <v>13</v>
      </c>
      <c r="AT618" s="326" t="s">
        <v>13</v>
      </c>
      <c r="AU618" s="133" t="s">
        <v>13</v>
      </c>
      <c r="AV618" s="133" t="s">
        <v>13</v>
      </c>
      <c r="AW618" s="133" t="s">
        <v>13</v>
      </c>
      <c r="AX618" s="133" t="s">
        <v>13</v>
      </c>
      <c r="AY618" s="133" t="s">
        <v>13</v>
      </c>
      <c r="AZ618" s="327" t="s">
        <v>13</v>
      </c>
      <c r="BA618" s="327" t="s">
        <v>13</v>
      </c>
      <c r="BB618" s="133" t="s">
        <v>13</v>
      </c>
      <c r="BC618" s="326" t="s">
        <v>13</v>
      </c>
      <c r="BD618" s="326" t="s">
        <v>13</v>
      </c>
      <c r="BE618" s="327" t="s">
        <v>13</v>
      </c>
      <c r="BF618" s="133" t="s">
        <v>13</v>
      </c>
      <c r="BG618" s="133" t="s">
        <v>13</v>
      </c>
      <c r="BH618" s="133" t="s">
        <v>13</v>
      </c>
      <c r="BI618" s="133" t="s">
        <v>13</v>
      </c>
      <c r="BJ618" s="328"/>
      <c r="BK618" s="328"/>
      <c r="BL618" s="133"/>
      <c r="BM618" s="133"/>
      <c r="BN618" s="133"/>
      <c r="BO618" s="133"/>
      <c r="BP618" s="133"/>
      <c r="BQ618" s="328"/>
      <c r="BR618" s="133"/>
      <c r="BS618" s="133"/>
      <c r="BT618" s="133"/>
      <c r="BU618" s="133"/>
      <c r="BV618" s="133"/>
      <c r="BW618" s="133"/>
      <c r="BX618" s="133"/>
    </row>
    <row r="619" spans="1:76" x14ac:dyDescent="0.25">
      <c r="A619" s="302">
        <v>303</v>
      </c>
      <c r="C619" s="324" t="s">
        <v>13</v>
      </c>
      <c r="D619" s="324" t="s">
        <v>13</v>
      </c>
      <c r="E619" s="325" t="s">
        <v>13</v>
      </c>
      <c r="F619" s="133" t="s">
        <v>13</v>
      </c>
      <c r="G619" s="133" t="s">
        <v>13</v>
      </c>
      <c r="H619" s="133" t="s">
        <v>13</v>
      </c>
      <c r="I619" s="133" t="s">
        <v>13</v>
      </c>
      <c r="J619" s="133" t="s">
        <v>13</v>
      </c>
      <c r="K619" s="133" t="s">
        <v>13</v>
      </c>
      <c r="L619" s="133" t="s">
        <v>13</v>
      </c>
      <c r="M619" s="133" t="s">
        <v>13</v>
      </c>
      <c r="N619" s="133" t="s">
        <v>13</v>
      </c>
      <c r="O619" s="133" t="s">
        <v>13</v>
      </c>
      <c r="P619" s="133" t="s">
        <v>13</v>
      </c>
      <c r="Q619" s="133" t="s">
        <v>13</v>
      </c>
      <c r="R619" s="133" t="s">
        <v>13</v>
      </c>
      <c r="S619" s="133" t="s">
        <v>13</v>
      </c>
      <c r="T619" s="133" t="s">
        <v>13</v>
      </c>
      <c r="U619" s="133" t="s">
        <v>13</v>
      </c>
      <c r="V619" s="133" t="s">
        <v>13</v>
      </c>
      <c r="W619" s="133" t="s">
        <v>13</v>
      </c>
      <c r="X619" s="133" t="s">
        <v>13</v>
      </c>
      <c r="Y619" s="133" t="s">
        <v>13</v>
      </c>
      <c r="Z619" s="133" t="s">
        <v>13</v>
      </c>
      <c r="AA619" s="133" t="s">
        <v>13</v>
      </c>
      <c r="AB619" s="133" t="s">
        <v>13</v>
      </c>
      <c r="AC619" s="133" t="s">
        <v>13</v>
      </c>
      <c r="AD619" s="133" t="s">
        <v>13</v>
      </c>
      <c r="AE619" s="133" t="s">
        <v>13</v>
      </c>
      <c r="AF619" s="133" t="s">
        <v>13</v>
      </c>
      <c r="AG619" s="133" t="s">
        <v>13</v>
      </c>
      <c r="AH619" s="133" t="s">
        <v>13</v>
      </c>
      <c r="AI619" s="133" t="s">
        <v>13</v>
      </c>
      <c r="AJ619" s="133" t="s">
        <v>13</v>
      </c>
      <c r="AK619" s="133" t="s">
        <v>13</v>
      </c>
      <c r="AL619" s="133" t="s">
        <v>13</v>
      </c>
      <c r="AM619" s="133" t="s">
        <v>13</v>
      </c>
      <c r="AN619" s="133" t="s">
        <v>13</v>
      </c>
      <c r="AO619" s="133" t="s">
        <v>13</v>
      </c>
      <c r="AP619" s="133" t="s">
        <v>13</v>
      </c>
      <c r="AQ619" s="133" t="s">
        <v>13</v>
      </c>
      <c r="AR619" s="133" t="s">
        <v>13</v>
      </c>
      <c r="AS619" s="133" t="s">
        <v>13</v>
      </c>
      <c r="AT619" s="326" t="s">
        <v>13</v>
      </c>
      <c r="AU619" s="133" t="s">
        <v>13</v>
      </c>
      <c r="AV619" s="133" t="s">
        <v>13</v>
      </c>
      <c r="AW619" s="133" t="s">
        <v>13</v>
      </c>
      <c r="AX619" s="133" t="s">
        <v>13</v>
      </c>
      <c r="AY619" s="133" t="s">
        <v>13</v>
      </c>
      <c r="AZ619" s="327" t="s">
        <v>13</v>
      </c>
      <c r="BA619" s="327" t="s">
        <v>13</v>
      </c>
      <c r="BB619" s="133" t="s">
        <v>13</v>
      </c>
      <c r="BC619" s="326" t="s">
        <v>13</v>
      </c>
      <c r="BD619" s="326" t="s">
        <v>13</v>
      </c>
      <c r="BE619" s="327" t="s">
        <v>13</v>
      </c>
      <c r="BF619" s="133" t="s">
        <v>13</v>
      </c>
      <c r="BG619" s="133" t="s">
        <v>13</v>
      </c>
      <c r="BH619" s="133" t="s">
        <v>13</v>
      </c>
      <c r="BI619" s="133" t="s">
        <v>13</v>
      </c>
      <c r="BJ619" s="328"/>
      <c r="BK619" s="328"/>
      <c r="BL619" s="133"/>
      <c r="BM619" s="133"/>
      <c r="BN619" s="133"/>
      <c r="BO619" s="133"/>
      <c r="BP619" s="133"/>
      <c r="BQ619" s="328"/>
      <c r="BR619" s="133"/>
      <c r="BS619" s="133"/>
      <c r="BT619" s="133"/>
      <c r="BU619" s="133"/>
      <c r="BV619" s="133"/>
      <c r="BW619" s="133"/>
      <c r="BX619" s="133"/>
    </row>
    <row r="620" spans="1:76" x14ac:dyDescent="0.25">
      <c r="A620" s="302">
        <v>303</v>
      </c>
      <c r="C620" s="324" t="s">
        <v>13</v>
      </c>
      <c r="D620" s="324" t="s">
        <v>13</v>
      </c>
      <c r="E620" s="325" t="s">
        <v>13</v>
      </c>
      <c r="F620" s="133" t="s">
        <v>13</v>
      </c>
      <c r="G620" s="133" t="s">
        <v>13</v>
      </c>
      <c r="H620" s="133" t="s">
        <v>13</v>
      </c>
      <c r="I620" s="133" t="s">
        <v>13</v>
      </c>
      <c r="J620" s="133" t="s">
        <v>13</v>
      </c>
      <c r="K620" s="133" t="s">
        <v>13</v>
      </c>
      <c r="L620" s="133" t="s">
        <v>13</v>
      </c>
      <c r="M620" s="133" t="s">
        <v>13</v>
      </c>
      <c r="N620" s="133" t="s">
        <v>13</v>
      </c>
      <c r="O620" s="133" t="s">
        <v>13</v>
      </c>
      <c r="P620" s="133" t="s">
        <v>13</v>
      </c>
      <c r="Q620" s="133" t="s">
        <v>13</v>
      </c>
      <c r="R620" s="133" t="s">
        <v>13</v>
      </c>
      <c r="S620" s="133" t="s">
        <v>13</v>
      </c>
      <c r="T620" s="133" t="s">
        <v>13</v>
      </c>
      <c r="U620" s="133" t="s">
        <v>13</v>
      </c>
      <c r="V620" s="133" t="s">
        <v>13</v>
      </c>
      <c r="W620" s="133" t="s">
        <v>13</v>
      </c>
      <c r="X620" s="133" t="s">
        <v>13</v>
      </c>
      <c r="Y620" s="133" t="s">
        <v>13</v>
      </c>
      <c r="Z620" s="133" t="s">
        <v>13</v>
      </c>
      <c r="AA620" s="133" t="s">
        <v>13</v>
      </c>
      <c r="AB620" s="133" t="s">
        <v>13</v>
      </c>
      <c r="AC620" s="133" t="s">
        <v>13</v>
      </c>
      <c r="AD620" s="133" t="s">
        <v>13</v>
      </c>
      <c r="AE620" s="133" t="s">
        <v>13</v>
      </c>
      <c r="AF620" s="133" t="s">
        <v>13</v>
      </c>
      <c r="AG620" s="133" t="s">
        <v>13</v>
      </c>
      <c r="AH620" s="133" t="s">
        <v>13</v>
      </c>
      <c r="AI620" s="133" t="s">
        <v>13</v>
      </c>
      <c r="AJ620" s="133" t="s">
        <v>13</v>
      </c>
      <c r="AK620" s="133" t="s">
        <v>13</v>
      </c>
      <c r="AL620" s="133" t="s">
        <v>13</v>
      </c>
      <c r="AM620" s="133" t="s">
        <v>13</v>
      </c>
      <c r="AN620" s="133" t="s">
        <v>13</v>
      </c>
      <c r="AO620" s="133" t="s">
        <v>13</v>
      </c>
      <c r="AP620" s="133" t="s">
        <v>13</v>
      </c>
      <c r="AQ620" s="133" t="s">
        <v>13</v>
      </c>
      <c r="AR620" s="133" t="s">
        <v>13</v>
      </c>
      <c r="AS620" s="133" t="s">
        <v>13</v>
      </c>
      <c r="AT620" s="326" t="s">
        <v>13</v>
      </c>
      <c r="AU620" s="133" t="s">
        <v>13</v>
      </c>
      <c r="AV620" s="133" t="s">
        <v>13</v>
      </c>
      <c r="AW620" s="133" t="s">
        <v>13</v>
      </c>
      <c r="AX620" s="133" t="s">
        <v>13</v>
      </c>
      <c r="AY620" s="133" t="s">
        <v>13</v>
      </c>
      <c r="AZ620" s="327" t="s">
        <v>13</v>
      </c>
      <c r="BA620" s="327" t="s">
        <v>13</v>
      </c>
      <c r="BB620" s="133" t="s">
        <v>13</v>
      </c>
      <c r="BC620" s="326" t="s">
        <v>13</v>
      </c>
      <c r="BD620" s="326" t="s">
        <v>13</v>
      </c>
      <c r="BE620" s="327" t="s">
        <v>13</v>
      </c>
      <c r="BF620" s="133" t="s">
        <v>13</v>
      </c>
      <c r="BG620" s="133" t="s">
        <v>13</v>
      </c>
      <c r="BH620" s="133" t="s">
        <v>13</v>
      </c>
      <c r="BI620" s="133" t="s">
        <v>13</v>
      </c>
      <c r="BJ620" s="328"/>
      <c r="BK620" s="328"/>
      <c r="BL620" s="133"/>
      <c r="BM620" s="133"/>
      <c r="BN620" s="133"/>
      <c r="BO620" s="133"/>
      <c r="BP620" s="133"/>
      <c r="BQ620" s="328"/>
      <c r="BR620" s="133"/>
      <c r="BS620" s="133"/>
      <c r="BT620" s="133"/>
      <c r="BU620" s="133"/>
      <c r="BV620" s="133"/>
      <c r="BW620" s="133"/>
      <c r="BX620" s="133"/>
    </row>
    <row r="621" spans="1:76" x14ac:dyDescent="0.25">
      <c r="A621" s="302">
        <v>303</v>
      </c>
      <c r="C621" s="324" t="s">
        <v>13</v>
      </c>
      <c r="D621" s="324" t="s">
        <v>13</v>
      </c>
      <c r="E621" s="325" t="s">
        <v>13</v>
      </c>
      <c r="F621" s="133" t="s">
        <v>13</v>
      </c>
      <c r="G621" s="133" t="s">
        <v>13</v>
      </c>
      <c r="H621" s="133" t="s">
        <v>13</v>
      </c>
      <c r="I621" s="133" t="s">
        <v>13</v>
      </c>
      <c r="J621" s="133" t="s">
        <v>13</v>
      </c>
      <c r="K621" s="133" t="s">
        <v>13</v>
      </c>
      <c r="L621" s="133" t="s">
        <v>13</v>
      </c>
      <c r="M621" s="133" t="s">
        <v>13</v>
      </c>
      <c r="N621" s="133" t="s">
        <v>13</v>
      </c>
      <c r="O621" s="133" t="s">
        <v>13</v>
      </c>
      <c r="P621" s="133" t="s">
        <v>13</v>
      </c>
      <c r="Q621" s="133" t="s">
        <v>13</v>
      </c>
      <c r="R621" s="133" t="s">
        <v>13</v>
      </c>
      <c r="S621" s="133" t="s">
        <v>13</v>
      </c>
      <c r="T621" s="133" t="s">
        <v>13</v>
      </c>
      <c r="U621" s="133" t="s">
        <v>13</v>
      </c>
      <c r="V621" s="133" t="s">
        <v>13</v>
      </c>
      <c r="W621" s="133" t="s">
        <v>13</v>
      </c>
      <c r="X621" s="133" t="s">
        <v>13</v>
      </c>
      <c r="Y621" s="133" t="s">
        <v>13</v>
      </c>
      <c r="Z621" s="133" t="s">
        <v>13</v>
      </c>
      <c r="AA621" s="133" t="s">
        <v>13</v>
      </c>
      <c r="AB621" s="133" t="s">
        <v>13</v>
      </c>
      <c r="AC621" s="133" t="s">
        <v>13</v>
      </c>
      <c r="AD621" s="133" t="s">
        <v>13</v>
      </c>
      <c r="AE621" s="133" t="s">
        <v>13</v>
      </c>
      <c r="AF621" s="133" t="s">
        <v>13</v>
      </c>
      <c r="AG621" s="133" t="s">
        <v>13</v>
      </c>
      <c r="AH621" s="133" t="s">
        <v>13</v>
      </c>
      <c r="AI621" s="133" t="s">
        <v>13</v>
      </c>
      <c r="AJ621" s="133" t="s">
        <v>13</v>
      </c>
      <c r="AK621" s="133" t="s">
        <v>13</v>
      </c>
      <c r="AL621" s="133" t="s">
        <v>13</v>
      </c>
      <c r="AM621" s="133" t="s">
        <v>13</v>
      </c>
      <c r="AN621" s="133" t="s">
        <v>13</v>
      </c>
      <c r="AO621" s="133" t="s">
        <v>13</v>
      </c>
      <c r="AP621" s="133" t="s">
        <v>13</v>
      </c>
      <c r="AQ621" s="133" t="s">
        <v>13</v>
      </c>
      <c r="AR621" s="133" t="s">
        <v>13</v>
      </c>
      <c r="AS621" s="133" t="s">
        <v>13</v>
      </c>
      <c r="AT621" s="326" t="s">
        <v>13</v>
      </c>
      <c r="AU621" s="133" t="s">
        <v>13</v>
      </c>
      <c r="AV621" s="133" t="s">
        <v>13</v>
      </c>
      <c r="AW621" s="133" t="s">
        <v>13</v>
      </c>
      <c r="AX621" s="133" t="s">
        <v>13</v>
      </c>
      <c r="AY621" s="133" t="s">
        <v>13</v>
      </c>
      <c r="AZ621" s="327" t="s">
        <v>13</v>
      </c>
      <c r="BA621" s="327" t="s">
        <v>13</v>
      </c>
      <c r="BB621" s="133" t="s">
        <v>13</v>
      </c>
      <c r="BC621" s="326" t="s">
        <v>13</v>
      </c>
      <c r="BD621" s="326" t="s">
        <v>13</v>
      </c>
      <c r="BE621" s="327" t="s">
        <v>13</v>
      </c>
      <c r="BF621" s="133" t="s">
        <v>13</v>
      </c>
      <c r="BG621" s="133" t="s">
        <v>13</v>
      </c>
      <c r="BH621" s="133" t="s">
        <v>13</v>
      </c>
      <c r="BI621" s="133" t="s">
        <v>13</v>
      </c>
      <c r="BJ621" s="328"/>
      <c r="BK621" s="328"/>
      <c r="BL621" s="133"/>
      <c r="BM621" s="133"/>
      <c r="BN621" s="133"/>
      <c r="BO621" s="133"/>
      <c r="BP621" s="133"/>
      <c r="BQ621" s="328"/>
      <c r="BR621" s="133"/>
      <c r="BS621" s="133"/>
      <c r="BT621" s="133"/>
      <c r="BU621" s="133"/>
      <c r="BV621" s="133"/>
      <c r="BW621" s="133"/>
      <c r="BX621" s="133"/>
    </row>
    <row r="622" spans="1:76" x14ac:dyDescent="0.25">
      <c r="A622" s="302">
        <v>303</v>
      </c>
      <c r="C622" s="324" t="s">
        <v>13</v>
      </c>
      <c r="D622" s="324" t="s">
        <v>13</v>
      </c>
      <c r="E622" s="325" t="s">
        <v>13</v>
      </c>
      <c r="F622" s="133" t="s">
        <v>13</v>
      </c>
      <c r="G622" s="133" t="s">
        <v>13</v>
      </c>
      <c r="H622" s="133" t="s">
        <v>13</v>
      </c>
      <c r="I622" s="133" t="s">
        <v>13</v>
      </c>
      <c r="J622" s="133" t="s">
        <v>13</v>
      </c>
      <c r="K622" s="133" t="s">
        <v>13</v>
      </c>
      <c r="L622" s="133" t="s">
        <v>13</v>
      </c>
      <c r="M622" s="133" t="s">
        <v>13</v>
      </c>
      <c r="N622" s="133" t="s">
        <v>13</v>
      </c>
      <c r="O622" s="133" t="s">
        <v>13</v>
      </c>
      <c r="P622" s="133" t="s">
        <v>13</v>
      </c>
      <c r="Q622" s="133" t="s">
        <v>13</v>
      </c>
      <c r="R622" s="133" t="s">
        <v>13</v>
      </c>
      <c r="S622" s="133" t="s">
        <v>13</v>
      </c>
      <c r="T622" s="133" t="s">
        <v>13</v>
      </c>
      <c r="U622" s="133" t="s">
        <v>13</v>
      </c>
      <c r="V622" s="133" t="s">
        <v>13</v>
      </c>
      <c r="W622" s="133" t="s">
        <v>13</v>
      </c>
      <c r="X622" s="133" t="s">
        <v>13</v>
      </c>
      <c r="Y622" s="133" t="s">
        <v>13</v>
      </c>
      <c r="Z622" s="133" t="s">
        <v>13</v>
      </c>
      <c r="AA622" s="133" t="s">
        <v>13</v>
      </c>
      <c r="AB622" s="133" t="s">
        <v>13</v>
      </c>
      <c r="AC622" s="133" t="s">
        <v>13</v>
      </c>
      <c r="AD622" s="133" t="s">
        <v>13</v>
      </c>
      <c r="AE622" s="133" t="s">
        <v>13</v>
      </c>
      <c r="AF622" s="133" t="s">
        <v>13</v>
      </c>
      <c r="AG622" s="133" t="s">
        <v>13</v>
      </c>
      <c r="AH622" s="133" t="s">
        <v>13</v>
      </c>
      <c r="AI622" s="133" t="s">
        <v>13</v>
      </c>
      <c r="AJ622" s="133" t="s">
        <v>13</v>
      </c>
      <c r="AK622" s="133" t="s">
        <v>13</v>
      </c>
      <c r="AL622" s="133" t="s">
        <v>13</v>
      </c>
      <c r="AM622" s="133" t="s">
        <v>13</v>
      </c>
      <c r="AN622" s="133" t="s">
        <v>13</v>
      </c>
      <c r="AO622" s="133" t="s">
        <v>13</v>
      </c>
      <c r="AP622" s="133" t="s">
        <v>13</v>
      </c>
      <c r="AQ622" s="133" t="s">
        <v>13</v>
      </c>
      <c r="AR622" s="133" t="s">
        <v>13</v>
      </c>
      <c r="AS622" s="133" t="s">
        <v>13</v>
      </c>
      <c r="AT622" s="326" t="s">
        <v>13</v>
      </c>
      <c r="AU622" s="133" t="s">
        <v>13</v>
      </c>
      <c r="AV622" s="133" t="s">
        <v>13</v>
      </c>
      <c r="AW622" s="133" t="s">
        <v>13</v>
      </c>
      <c r="AX622" s="133" t="s">
        <v>13</v>
      </c>
      <c r="AY622" s="133" t="s">
        <v>13</v>
      </c>
      <c r="AZ622" s="327" t="s">
        <v>13</v>
      </c>
      <c r="BA622" s="327" t="s">
        <v>13</v>
      </c>
      <c r="BB622" s="133" t="s">
        <v>13</v>
      </c>
      <c r="BC622" s="326" t="s">
        <v>13</v>
      </c>
      <c r="BD622" s="326" t="s">
        <v>13</v>
      </c>
      <c r="BE622" s="327" t="s">
        <v>13</v>
      </c>
      <c r="BF622" s="133" t="s">
        <v>13</v>
      </c>
      <c r="BG622" s="133" t="s">
        <v>13</v>
      </c>
      <c r="BH622" s="133" t="s">
        <v>13</v>
      </c>
      <c r="BI622" s="133" t="s">
        <v>13</v>
      </c>
      <c r="BJ622" s="328"/>
      <c r="BK622" s="328"/>
      <c r="BL622" s="133"/>
      <c r="BM622" s="133"/>
      <c r="BN622" s="133"/>
      <c r="BO622" s="133"/>
      <c r="BP622" s="133"/>
      <c r="BQ622" s="328"/>
      <c r="BR622" s="133"/>
      <c r="BS622" s="133"/>
      <c r="BT622" s="133"/>
      <c r="BU622" s="133"/>
      <c r="BV622" s="133"/>
      <c r="BW622" s="133"/>
      <c r="BX622" s="133"/>
    </row>
    <row r="623" spans="1:76" x14ac:dyDescent="0.25">
      <c r="A623" s="302">
        <v>303</v>
      </c>
      <c r="C623" s="324" t="s">
        <v>13</v>
      </c>
      <c r="D623" s="324" t="s">
        <v>13</v>
      </c>
      <c r="E623" s="325" t="s">
        <v>13</v>
      </c>
      <c r="F623" s="133" t="s">
        <v>13</v>
      </c>
      <c r="G623" s="133" t="s">
        <v>13</v>
      </c>
      <c r="H623" s="133" t="s">
        <v>13</v>
      </c>
      <c r="I623" s="133" t="s">
        <v>13</v>
      </c>
      <c r="J623" s="133" t="s">
        <v>13</v>
      </c>
      <c r="K623" s="133" t="s">
        <v>13</v>
      </c>
      <c r="L623" s="133" t="s">
        <v>13</v>
      </c>
      <c r="M623" s="133" t="s">
        <v>13</v>
      </c>
      <c r="N623" s="133" t="s">
        <v>13</v>
      </c>
      <c r="O623" s="133" t="s">
        <v>13</v>
      </c>
      <c r="P623" s="133" t="s">
        <v>13</v>
      </c>
      <c r="Q623" s="133" t="s">
        <v>13</v>
      </c>
      <c r="R623" s="133" t="s">
        <v>13</v>
      </c>
      <c r="S623" s="133" t="s">
        <v>13</v>
      </c>
      <c r="T623" s="133" t="s">
        <v>13</v>
      </c>
      <c r="U623" s="133" t="s">
        <v>13</v>
      </c>
      <c r="V623" s="133" t="s">
        <v>13</v>
      </c>
      <c r="W623" s="133" t="s">
        <v>13</v>
      </c>
      <c r="X623" s="133" t="s">
        <v>13</v>
      </c>
      <c r="Y623" s="133" t="s">
        <v>13</v>
      </c>
      <c r="Z623" s="133" t="s">
        <v>13</v>
      </c>
      <c r="AA623" s="133" t="s">
        <v>13</v>
      </c>
      <c r="AB623" s="133" t="s">
        <v>13</v>
      </c>
      <c r="AC623" s="133" t="s">
        <v>13</v>
      </c>
      <c r="AD623" s="133" t="s">
        <v>13</v>
      </c>
      <c r="AE623" s="133" t="s">
        <v>13</v>
      </c>
      <c r="AF623" s="133" t="s">
        <v>13</v>
      </c>
      <c r="AG623" s="133" t="s">
        <v>13</v>
      </c>
      <c r="AH623" s="133" t="s">
        <v>13</v>
      </c>
      <c r="AI623" s="133" t="s">
        <v>13</v>
      </c>
      <c r="AJ623" s="133" t="s">
        <v>13</v>
      </c>
      <c r="AK623" s="133" t="s">
        <v>13</v>
      </c>
      <c r="AL623" s="133" t="s">
        <v>13</v>
      </c>
      <c r="AM623" s="133" t="s">
        <v>13</v>
      </c>
      <c r="AN623" s="133" t="s">
        <v>13</v>
      </c>
      <c r="AO623" s="133" t="s">
        <v>13</v>
      </c>
      <c r="AP623" s="133" t="s">
        <v>13</v>
      </c>
      <c r="AQ623" s="133" t="s">
        <v>13</v>
      </c>
      <c r="AR623" s="133" t="s">
        <v>13</v>
      </c>
      <c r="AS623" s="133" t="s">
        <v>13</v>
      </c>
      <c r="AT623" s="326" t="s">
        <v>13</v>
      </c>
      <c r="AU623" s="133" t="s">
        <v>13</v>
      </c>
      <c r="AV623" s="133" t="s">
        <v>13</v>
      </c>
      <c r="AW623" s="133" t="s">
        <v>13</v>
      </c>
      <c r="AX623" s="133" t="s">
        <v>13</v>
      </c>
      <c r="AY623" s="133" t="s">
        <v>13</v>
      </c>
      <c r="AZ623" s="327" t="s">
        <v>13</v>
      </c>
      <c r="BA623" s="327" t="s">
        <v>13</v>
      </c>
      <c r="BB623" s="133" t="s">
        <v>13</v>
      </c>
      <c r="BC623" s="326" t="s">
        <v>13</v>
      </c>
      <c r="BD623" s="326" t="s">
        <v>13</v>
      </c>
      <c r="BE623" s="327" t="s">
        <v>13</v>
      </c>
      <c r="BF623" s="133" t="s">
        <v>13</v>
      </c>
      <c r="BG623" s="133" t="s">
        <v>13</v>
      </c>
      <c r="BH623" s="133" t="s">
        <v>13</v>
      </c>
      <c r="BI623" s="133" t="s">
        <v>13</v>
      </c>
      <c r="BJ623" s="328"/>
      <c r="BK623" s="328"/>
      <c r="BL623" s="133"/>
      <c r="BM623" s="133"/>
      <c r="BN623" s="133"/>
      <c r="BO623" s="133"/>
      <c r="BP623" s="133"/>
      <c r="BQ623" s="328"/>
      <c r="BR623" s="133"/>
      <c r="BS623" s="133"/>
      <c r="BT623" s="133"/>
      <c r="BU623" s="133"/>
      <c r="BV623" s="133"/>
      <c r="BW623" s="133"/>
      <c r="BX623" s="133"/>
    </row>
    <row r="624" spans="1:76" x14ac:dyDescent="0.25">
      <c r="A624" s="302">
        <v>303</v>
      </c>
      <c r="C624" s="324" t="s">
        <v>13</v>
      </c>
      <c r="D624" s="324" t="s">
        <v>13</v>
      </c>
      <c r="E624" s="325" t="s">
        <v>13</v>
      </c>
      <c r="F624" s="133" t="s">
        <v>13</v>
      </c>
      <c r="G624" s="133" t="s">
        <v>13</v>
      </c>
      <c r="H624" s="133" t="s">
        <v>13</v>
      </c>
      <c r="I624" s="133" t="s">
        <v>13</v>
      </c>
      <c r="J624" s="133" t="s">
        <v>13</v>
      </c>
      <c r="K624" s="133" t="s">
        <v>13</v>
      </c>
      <c r="L624" s="133" t="s">
        <v>13</v>
      </c>
      <c r="M624" s="133" t="s">
        <v>13</v>
      </c>
      <c r="N624" s="133" t="s">
        <v>13</v>
      </c>
      <c r="O624" s="133" t="s">
        <v>13</v>
      </c>
      <c r="P624" s="133" t="s">
        <v>13</v>
      </c>
      <c r="Q624" s="133" t="s">
        <v>13</v>
      </c>
      <c r="R624" s="133" t="s">
        <v>13</v>
      </c>
      <c r="S624" s="133" t="s">
        <v>13</v>
      </c>
      <c r="T624" s="133" t="s">
        <v>13</v>
      </c>
      <c r="U624" s="133" t="s">
        <v>13</v>
      </c>
      <c r="V624" s="133" t="s">
        <v>13</v>
      </c>
      <c r="W624" s="133" t="s">
        <v>13</v>
      </c>
      <c r="X624" s="133" t="s">
        <v>13</v>
      </c>
      <c r="Y624" s="133" t="s">
        <v>13</v>
      </c>
      <c r="Z624" s="133" t="s">
        <v>13</v>
      </c>
      <c r="AA624" s="133" t="s">
        <v>13</v>
      </c>
      <c r="AB624" s="133" t="s">
        <v>13</v>
      </c>
      <c r="AC624" s="133" t="s">
        <v>13</v>
      </c>
      <c r="AD624" s="133" t="s">
        <v>13</v>
      </c>
      <c r="AE624" s="133" t="s">
        <v>13</v>
      </c>
      <c r="AF624" s="133" t="s">
        <v>13</v>
      </c>
      <c r="AG624" s="133" t="s">
        <v>13</v>
      </c>
      <c r="AH624" s="133" t="s">
        <v>13</v>
      </c>
      <c r="AI624" s="133" t="s">
        <v>13</v>
      </c>
      <c r="AJ624" s="133" t="s">
        <v>13</v>
      </c>
      <c r="AK624" s="133" t="s">
        <v>13</v>
      </c>
      <c r="AL624" s="133" t="s">
        <v>13</v>
      </c>
      <c r="AM624" s="133" t="s">
        <v>13</v>
      </c>
      <c r="AN624" s="133" t="s">
        <v>13</v>
      </c>
      <c r="AO624" s="133" t="s">
        <v>13</v>
      </c>
      <c r="AP624" s="133" t="s">
        <v>13</v>
      </c>
      <c r="AQ624" s="133" t="s">
        <v>13</v>
      </c>
      <c r="AR624" s="133" t="s">
        <v>13</v>
      </c>
      <c r="AS624" s="133" t="s">
        <v>13</v>
      </c>
      <c r="AT624" s="326" t="s">
        <v>13</v>
      </c>
      <c r="AU624" s="133" t="s">
        <v>13</v>
      </c>
      <c r="AV624" s="133" t="s">
        <v>13</v>
      </c>
      <c r="AW624" s="133" t="s">
        <v>13</v>
      </c>
      <c r="AX624" s="133" t="s">
        <v>13</v>
      </c>
      <c r="AY624" s="133" t="s">
        <v>13</v>
      </c>
      <c r="AZ624" s="327" t="s">
        <v>13</v>
      </c>
      <c r="BA624" s="327" t="s">
        <v>13</v>
      </c>
      <c r="BB624" s="133" t="s">
        <v>13</v>
      </c>
      <c r="BC624" s="326" t="s">
        <v>13</v>
      </c>
      <c r="BD624" s="326" t="s">
        <v>13</v>
      </c>
      <c r="BE624" s="327" t="s">
        <v>13</v>
      </c>
      <c r="BF624" s="133" t="s">
        <v>13</v>
      </c>
      <c r="BG624" s="133" t="s">
        <v>13</v>
      </c>
      <c r="BH624" s="133" t="s">
        <v>13</v>
      </c>
      <c r="BI624" s="133" t="s">
        <v>13</v>
      </c>
      <c r="BJ624" s="328"/>
      <c r="BK624" s="328"/>
      <c r="BL624" s="133"/>
      <c r="BM624" s="133"/>
      <c r="BN624" s="133"/>
      <c r="BO624" s="133"/>
      <c r="BP624" s="133"/>
      <c r="BQ624" s="328"/>
      <c r="BR624" s="133"/>
      <c r="BS624" s="133"/>
      <c r="BT624" s="133"/>
      <c r="BU624" s="133"/>
      <c r="BV624" s="133"/>
      <c r="BW624" s="133"/>
      <c r="BX624" s="133"/>
    </row>
    <row r="625" spans="1:76" x14ac:dyDescent="0.25">
      <c r="A625" s="302">
        <v>303</v>
      </c>
      <c r="C625" s="324" t="s">
        <v>13</v>
      </c>
      <c r="D625" s="324" t="s">
        <v>13</v>
      </c>
      <c r="E625" s="325" t="s">
        <v>13</v>
      </c>
      <c r="F625" s="133" t="s">
        <v>13</v>
      </c>
      <c r="G625" s="133" t="s">
        <v>13</v>
      </c>
      <c r="H625" s="133" t="s">
        <v>13</v>
      </c>
      <c r="I625" s="133" t="s">
        <v>13</v>
      </c>
      <c r="J625" s="133" t="s">
        <v>13</v>
      </c>
      <c r="K625" s="133" t="s">
        <v>13</v>
      </c>
      <c r="L625" s="133" t="s">
        <v>13</v>
      </c>
      <c r="M625" s="133" t="s">
        <v>13</v>
      </c>
      <c r="N625" s="133" t="s">
        <v>13</v>
      </c>
      <c r="O625" s="133" t="s">
        <v>13</v>
      </c>
      <c r="P625" s="133" t="s">
        <v>13</v>
      </c>
      <c r="Q625" s="133" t="s">
        <v>13</v>
      </c>
      <c r="R625" s="133" t="s">
        <v>13</v>
      </c>
      <c r="S625" s="133" t="s">
        <v>13</v>
      </c>
      <c r="T625" s="133" t="s">
        <v>13</v>
      </c>
      <c r="U625" s="133" t="s">
        <v>13</v>
      </c>
      <c r="V625" s="133" t="s">
        <v>13</v>
      </c>
      <c r="W625" s="133" t="s">
        <v>13</v>
      </c>
      <c r="X625" s="133" t="s">
        <v>13</v>
      </c>
      <c r="Y625" s="133" t="s">
        <v>13</v>
      </c>
      <c r="Z625" s="133" t="s">
        <v>13</v>
      </c>
      <c r="AA625" s="133" t="s">
        <v>13</v>
      </c>
      <c r="AB625" s="133" t="s">
        <v>13</v>
      </c>
      <c r="AC625" s="133" t="s">
        <v>13</v>
      </c>
      <c r="AD625" s="133" t="s">
        <v>13</v>
      </c>
      <c r="AE625" s="133" t="s">
        <v>13</v>
      </c>
      <c r="AF625" s="133" t="s">
        <v>13</v>
      </c>
      <c r="AG625" s="133" t="s">
        <v>13</v>
      </c>
      <c r="AH625" s="133" t="s">
        <v>13</v>
      </c>
      <c r="AI625" s="133" t="s">
        <v>13</v>
      </c>
      <c r="AJ625" s="133" t="s">
        <v>13</v>
      </c>
      <c r="AK625" s="133" t="s">
        <v>13</v>
      </c>
      <c r="AL625" s="133" t="s">
        <v>13</v>
      </c>
      <c r="AM625" s="133" t="s">
        <v>13</v>
      </c>
      <c r="AN625" s="133" t="s">
        <v>13</v>
      </c>
      <c r="AO625" s="133" t="s">
        <v>13</v>
      </c>
      <c r="AP625" s="133" t="s">
        <v>13</v>
      </c>
      <c r="AQ625" s="133" t="s">
        <v>13</v>
      </c>
      <c r="AR625" s="133" t="s">
        <v>13</v>
      </c>
      <c r="AS625" s="133" t="s">
        <v>13</v>
      </c>
      <c r="AT625" s="326" t="s">
        <v>13</v>
      </c>
      <c r="AU625" s="133" t="s">
        <v>13</v>
      </c>
      <c r="AV625" s="133" t="s">
        <v>13</v>
      </c>
      <c r="AW625" s="133" t="s">
        <v>13</v>
      </c>
      <c r="AX625" s="133" t="s">
        <v>13</v>
      </c>
      <c r="AY625" s="133" t="s">
        <v>13</v>
      </c>
      <c r="AZ625" s="327" t="s">
        <v>13</v>
      </c>
      <c r="BA625" s="327" t="s">
        <v>13</v>
      </c>
      <c r="BB625" s="133" t="s">
        <v>13</v>
      </c>
      <c r="BC625" s="326" t="s">
        <v>13</v>
      </c>
      <c r="BD625" s="326" t="s">
        <v>13</v>
      </c>
      <c r="BE625" s="327" t="s">
        <v>13</v>
      </c>
      <c r="BF625" s="133" t="s">
        <v>13</v>
      </c>
      <c r="BG625" s="133" t="s">
        <v>13</v>
      </c>
      <c r="BH625" s="133" t="s">
        <v>13</v>
      </c>
      <c r="BI625" s="133" t="s">
        <v>13</v>
      </c>
      <c r="BJ625" s="328"/>
      <c r="BK625" s="328"/>
      <c r="BL625" s="133"/>
      <c r="BM625" s="133"/>
      <c r="BN625" s="133"/>
      <c r="BO625" s="133"/>
      <c r="BP625" s="133"/>
      <c r="BQ625" s="328"/>
      <c r="BR625" s="133"/>
      <c r="BS625" s="133"/>
      <c r="BT625" s="133"/>
      <c r="BU625" s="133"/>
      <c r="BV625" s="133"/>
      <c r="BW625" s="133"/>
      <c r="BX625" s="133"/>
    </row>
    <row r="626" spans="1:76" x14ac:dyDescent="0.25">
      <c r="A626" s="302">
        <v>303</v>
      </c>
      <c r="C626" s="324" t="s">
        <v>13</v>
      </c>
      <c r="D626" s="324" t="s">
        <v>13</v>
      </c>
      <c r="E626" s="325" t="s">
        <v>13</v>
      </c>
      <c r="F626" s="133" t="s">
        <v>13</v>
      </c>
      <c r="G626" s="133" t="s">
        <v>13</v>
      </c>
      <c r="H626" s="133" t="s">
        <v>13</v>
      </c>
      <c r="I626" s="133" t="s">
        <v>13</v>
      </c>
      <c r="J626" s="133" t="s">
        <v>13</v>
      </c>
      <c r="K626" s="133" t="s">
        <v>13</v>
      </c>
      <c r="L626" s="133" t="s">
        <v>13</v>
      </c>
      <c r="M626" s="133" t="s">
        <v>13</v>
      </c>
      <c r="N626" s="133" t="s">
        <v>13</v>
      </c>
      <c r="O626" s="133" t="s">
        <v>13</v>
      </c>
      <c r="P626" s="133" t="s">
        <v>13</v>
      </c>
      <c r="Q626" s="133" t="s">
        <v>13</v>
      </c>
      <c r="R626" s="133" t="s">
        <v>13</v>
      </c>
      <c r="S626" s="133" t="s">
        <v>13</v>
      </c>
      <c r="T626" s="133" t="s">
        <v>13</v>
      </c>
      <c r="U626" s="133" t="s">
        <v>13</v>
      </c>
      <c r="V626" s="133" t="s">
        <v>13</v>
      </c>
      <c r="W626" s="133" t="s">
        <v>13</v>
      </c>
      <c r="X626" s="133" t="s">
        <v>13</v>
      </c>
      <c r="Y626" s="133" t="s">
        <v>13</v>
      </c>
      <c r="Z626" s="133" t="s">
        <v>13</v>
      </c>
      <c r="AA626" s="133" t="s">
        <v>13</v>
      </c>
      <c r="AB626" s="133" t="s">
        <v>13</v>
      </c>
      <c r="AC626" s="133" t="s">
        <v>13</v>
      </c>
      <c r="AD626" s="133" t="s">
        <v>13</v>
      </c>
      <c r="AE626" s="133" t="s">
        <v>13</v>
      </c>
      <c r="AF626" s="133" t="s">
        <v>13</v>
      </c>
      <c r="AG626" s="133" t="s">
        <v>13</v>
      </c>
      <c r="AH626" s="133" t="s">
        <v>13</v>
      </c>
      <c r="AI626" s="133" t="s">
        <v>13</v>
      </c>
      <c r="AJ626" s="133" t="s">
        <v>13</v>
      </c>
      <c r="AK626" s="133" t="s">
        <v>13</v>
      </c>
      <c r="AL626" s="133" t="s">
        <v>13</v>
      </c>
      <c r="AM626" s="133" t="s">
        <v>13</v>
      </c>
      <c r="AN626" s="133" t="s">
        <v>13</v>
      </c>
      <c r="AO626" s="133" t="s">
        <v>13</v>
      </c>
      <c r="AP626" s="133" t="s">
        <v>13</v>
      </c>
      <c r="AQ626" s="133" t="s">
        <v>13</v>
      </c>
      <c r="AR626" s="133" t="s">
        <v>13</v>
      </c>
      <c r="AS626" s="133" t="s">
        <v>13</v>
      </c>
      <c r="AT626" s="326" t="s">
        <v>13</v>
      </c>
      <c r="AU626" s="133" t="s">
        <v>13</v>
      </c>
      <c r="AV626" s="133" t="s">
        <v>13</v>
      </c>
      <c r="AW626" s="133" t="s">
        <v>13</v>
      </c>
      <c r="AX626" s="133" t="s">
        <v>13</v>
      </c>
      <c r="AY626" s="133" t="s">
        <v>13</v>
      </c>
      <c r="AZ626" s="327" t="s">
        <v>13</v>
      </c>
      <c r="BA626" s="327" t="s">
        <v>13</v>
      </c>
      <c r="BB626" s="133" t="s">
        <v>13</v>
      </c>
      <c r="BC626" s="326" t="s">
        <v>13</v>
      </c>
      <c r="BD626" s="326" t="s">
        <v>13</v>
      </c>
      <c r="BE626" s="327" t="s">
        <v>13</v>
      </c>
      <c r="BF626" s="133" t="s">
        <v>13</v>
      </c>
      <c r="BG626" s="133" t="s">
        <v>13</v>
      </c>
      <c r="BH626" s="133" t="s">
        <v>13</v>
      </c>
      <c r="BI626" s="133" t="s">
        <v>13</v>
      </c>
      <c r="BJ626" s="328"/>
      <c r="BK626" s="328"/>
      <c r="BL626" s="133"/>
      <c r="BM626" s="133"/>
      <c r="BN626" s="133"/>
      <c r="BO626" s="133"/>
      <c r="BP626" s="133"/>
      <c r="BQ626" s="328"/>
      <c r="BR626" s="133"/>
      <c r="BS626" s="133"/>
      <c r="BT626" s="133"/>
      <c r="BU626" s="133"/>
      <c r="BV626" s="133"/>
      <c r="BW626" s="133"/>
      <c r="BX626" s="133"/>
    </row>
    <row r="627" spans="1:76" x14ac:dyDescent="0.25">
      <c r="A627" s="302">
        <v>303</v>
      </c>
      <c r="C627" s="324" t="s">
        <v>13</v>
      </c>
      <c r="D627" s="324" t="s">
        <v>13</v>
      </c>
      <c r="E627" s="325" t="s">
        <v>13</v>
      </c>
      <c r="F627" s="133" t="s">
        <v>13</v>
      </c>
      <c r="G627" s="133" t="s">
        <v>13</v>
      </c>
      <c r="H627" s="133" t="s">
        <v>13</v>
      </c>
      <c r="I627" s="133" t="s">
        <v>13</v>
      </c>
      <c r="J627" s="133" t="s">
        <v>13</v>
      </c>
      <c r="K627" s="133" t="s">
        <v>13</v>
      </c>
      <c r="L627" s="133" t="s">
        <v>13</v>
      </c>
      <c r="M627" s="133" t="s">
        <v>13</v>
      </c>
      <c r="N627" s="133" t="s">
        <v>13</v>
      </c>
      <c r="O627" s="133" t="s">
        <v>13</v>
      </c>
      <c r="P627" s="133" t="s">
        <v>13</v>
      </c>
      <c r="Q627" s="133" t="s">
        <v>13</v>
      </c>
      <c r="R627" s="133" t="s">
        <v>13</v>
      </c>
      <c r="S627" s="133" t="s">
        <v>13</v>
      </c>
      <c r="T627" s="133" t="s">
        <v>13</v>
      </c>
      <c r="U627" s="133" t="s">
        <v>13</v>
      </c>
      <c r="V627" s="133" t="s">
        <v>13</v>
      </c>
      <c r="W627" s="133" t="s">
        <v>13</v>
      </c>
      <c r="X627" s="133" t="s">
        <v>13</v>
      </c>
      <c r="Y627" s="133" t="s">
        <v>13</v>
      </c>
      <c r="Z627" s="133" t="s">
        <v>13</v>
      </c>
      <c r="AA627" s="133" t="s">
        <v>13</v>
      </c>
      <c r="AB627" s="133" t="s">
        <v>13</v>
      </c>
      <c r="AC627" s="133" t="s">
        <v>13</v>
      </c>
      <c r="AD627" s="133" t="s">
        <v>13</v>
      </c>
      <c r="AE627" s="133" t="s">
        <v>13</v>
      </c>
      <c r="AF627" s="133" t="s">
        <v>13</v>
      </c>
      <c r="AG627" s="133" t="s">
        <v>13</v>
      </c>
      <c r="AH627" s="133" t="s">
        <v>13</v>
      </c>
      <c r="AI627" s="133" t="s">
        <v>13</v>
      </c>
      <c r="AJ627" s="133" t="s">
        <v>13</v>
      </c>
      <c r="AK627" s="133" t="s">
        <v>13</v>
      </c>
      <c r="AL627" s="133" t="s">
        <v>13</v>
      </c>
      <c r="AM627" s="133" t="s">
        <v>13</v>
      </c>
      <c r="AN627" s="133" t="s">
        <v>13</v>
      </c>
      <c r="AO627" s="133" t="s">
        <v>13</v>
      </c>
      <c r="AP627" s="133" t="s">
        <v>13</v>
      </c>
      <c r="AQ627" s="133" t="s">
        <v>13</v>
      </c>
      <c r="AR627" s="133" t="s">
        <v>13</v>
      </c>
      <c r="AS627" s="133" t="s">
        <v>13</v>
      </c>
      <c r="AT627" s="326" t="s">
        <v>13</v>
      </c>
      <c r="AU627" s="133" t="s">
        <v>13</v>
      </c>
      <c r="AV627" s="133" t="s">
        <v>13</v>
      </c>
      <c r="AW627" s="133" t="s">
        <v>13</v>
      </c>
      <c r="AX627" s="133" t="s">
        <v>13</v>
      </c>
      <c r="AY627" s="133" t="s">
        <v>13</v>
      </c>
      <c r="AZ627" s="327" t="s">
        <v>13</v>
      </c>
      <c r="BA627" s="327" t="s">
        <v>13</v>
      </c>
      <c r="BB627" s="133" t="s">
        <v>13</v>
      </c>
      <c r="BC627" s="326" t="s">
        <v>13</v>
      </c>
      <c r="BD627" s="326" t="s">
        <v>13</v>
      </c>
      <c r="BE627" s="327" t="s">
        <v>13</v>
      </c>
      <c r="BF627" s="133" t="s">
        <v>13</v>
      </c>
      <c r="BG627" s="133" t="s">
        <v>13</v>
      </c>
      <c r="BH627" s="133" t="s">
        <v>13</v>
      </c>
      <c r="BI627" s="133" t="s">
        <v>13</v>
      </c>
      <c r="BJ627" s="328"/>
      <c r="BK627" s="328"/>
      <c r="BL627" s="133"/>
      <c r="BM627" s="133"/>
      <c r="BN627" s="133"/>
      <c r="BO627" s="133"/>
      <c r="BP627" s="133"/>
      <c r="BQ627" s="328"/>
      <c r="BR627" s="133"/>
      <c r="BS627" s="133"/>
      <c r="BT627" s="133"/>
      <c r="BU627" s="133"/>
      <c r="BV627" s="133"/>
      <c r="BW627" s="133"/>
      <c r="BX627" s="133"/>
    </row>
    <row r="628" spans="1:76" x14ac:dyDescent="0.25">
      <c r="A628" s="302">
        <v>303</v>
      </c>
      <c r="C628" s="324" t="s">
        <v>13</v>
      </c>
      <c r="D628" s="324" t="s">
        <v>13</v>
      </c>
      <c r="E628" s="325" t="s">
        <v>13</v>
      </c>
      <c r="F628" s="133" t="s">
        <v>13</v>
      </c>
      <c r="G628" s="133" t="s">
        <v>13</v>
      </c>
      <c r="H628" s="133" t="s">
        <v>13</v>
      </c>
      <c r="I628" s="133" t="s">
        <v>13</v>
      </c>
      <c r="J628" s="133" t="s">
        <v>13</v>
      </c>
      <c r="K628" s="133" t="s">
        <v>13</v>
      </c>
      <c r="L628" s="133" t="s">
        <v>13</v>
      </c>
      <c r="M628" s="133" t="s">
        <v>13</v>
      </c>
      <c r="N628" s="133" t="s">
        <v>13</v>
      </c>
      <c r="O628" s="133" t="s">
        <v>13</v>
      </c>
      <c r="P628" s="133" t="s">
        <v>13</v>
      </c>
      <c r="Q628" s="133" t="s">
        <v>13</v>
      </c>
      <c r="R628" s="133" t="s">
        <v>13</v>
      </c>
      <c r="S628" s="133" t="s">
        <v>13</v>
      </c>
      <c r="T628" s="133" t="s">
        <v>13</v>
      </c>
      <c r="U628" s="133" t="s">
        <v>13</v>
      </c>
      <c r="V628" s="133" t="s">
        <v>13</v>
      </c>
      <c r="W628" s="133" t="s">
        <v>13</v>
      </c>
      <c r="X628" s="133" t="s">
        <v>13</v>
      </c>
      <c r="Y628" s="133" t="s">
        <v>13</v>
      </c>
      <c r="Z628" s="133" t="s">
        <v>13</v>
      </c>
      <c r="AA628" s="133" t="s">
        <v>13</v>
      </c>
      <c r="AB628" s="133" t="s">
        <v>13</v>
      </c>
      <c r="AC628" s="133" t="s">
        <v>13</v>
      </c>
      <c r="AD628" s="133" t="s">
        <v>13</v>
      </c>
      <c r="AE628" s="133" t="s">
        <v>13</v>
      </c>
      <c r="AF628" s="133" t="s">
        <v>13</v>
      </c>
      <c r="AG628" s="133" t="s">
        <v>13</v>
      </c>
      <c r="AH628" s="133" t="s">
        <v>13</v>
      </c>
      <c r="AI628" s="133" t="s">
        <v>13</v>
      </c>
      <c r="AJ628" s="133" t="s">
        <v>13</v>
      </c>
      <c r="AK628" s="133" t="s">
        <v>13</v>
      </c>
      <c r="AL628" s="133" t="s">
        <v>13</v>
      </c>
      <c r="AM628" s="133" t="s">
        <v>13</v>
      </c>
      <c r="AN628" s="133" t="s">
        <v>13</v>
      </c>
      <c r="AO628" s="133" t="s">
        <v>13</v>
      </c>
      <c r="AP628" s="133" t="s">
        <v>13</v>
      </c>
      <c r="AQ628" s="133" t="s">
        <v>13</v>
      </c>
      <c r="AR628" s="133" t="s">
        <v>13</v>
      </c>
      <c r="AS628" s="133" t="s">
        <v>13</v>
      </c>
      <c r="AT628" s="326" t="s">
        <v>13</v>
      </c>
      <c r="AU628" s="133" t="s">
        <v>13</v>
      </c>
      <c r="AV628" s="133" t="s">
        <v>13</v>
      </c>
      <c r="AW628" s="133" t="s">
        <v>13</v>
      </c>
      <c r="AX628" s="133" t="s">
        <v>13</v>
      </c>
      <c r="AY628" s="133" t="s">
        <v>13</v>
      </c>
      <c r="AZ628" s="327" t="s">
        <v>13</v>
      </c>
      <c r="BA628" s="327" t="s">
        <v>13</v>
      </c>
      <c r="BB628" s="133" t="s">
        <v>13</v>
      </c>
      <c r="BC628" s="326" t="s">
        <v>13</v>
      </c>
      <c r="BD628" s="326" t="s">
        <v>13</v>
      </c>
      <c r="BE628" s="327" t="s">
        <v>13</v>
      </c>
      <c r="BF628" s="133" t="s">
        <v>13</v>
      </c>
      <c r="BG628" s="133" t="s">
        <v>13</v>
      </c>
      <c r="BH628" s="133" t="s">
        <v>13</v>
      </c>
      <c r="BI628" s="133" t="s">
        <v>13</v>
      </c>
      <c r="BJ628" s="328"/>
      <c r="BK628" s="328"/>
      <c r="BL628" s="133"/>
      <c r="BM628" s="133"/>
      <c r="BN628" s="133"/>
      <c r="BO628" s="133"/>
      <c r="BP628" s="133"/>
      <c r="BQ628" s="328"/>
      <c r="BR628" s="133"/>
      <c r="BS628" s="133"/>
      <c r="BT628" s="133"/>
      <c r="BU628" s="133"/>
      <c r="BV628" s="133"/>
      <c r="BW628" s="133"/>
      <c r="BX628" s="133"/>
    </row>
    <row r="629" spans="1:76" x14ac:dyDescent="0.25">
      <c r="A629" s="302">
        <v>303</v>
      </c>
      <c r="C629" s="324" t="s">
        <v>13</v>
      </c>
      <c r="D629" s="324" t="s">
        <v>13</v>
      </c>
      <c r="E629" s="325" t="s">
        <v>13</v>
      </c>
      <c r="F629" s="133" t="s">
        <v>13</v>
      </c>
      <c r="G629" s="133" t="s">
        <v>13</v>
      </c>
      <c r="H629" s="133" t="s">
        <v>13</v>
      </c>
      <c r="I629" s="133" t="s">
        <v>13</v>
      </c>
      <c r="J629" s="133" t="s">
        <v>13</v>
      </c>
      <c r="K629" s="133" t="s">
        <v>13</v>
      </c>
      <c r="L629" s="133" t="s">
        <v>13</v>
      </c>
      <c r="M629" s="133" t="s">
        <v>13</v>
      </c>
      <c r="N629" s="133" t="s">
        <v>13</v>
      </c>
      <c r="O629" s="133" t="s">
        <v>13</v>
      </c>
      <c r="P629" s="133" t="s">
        <v>13</v>
      </c>
      <c r="Q629" s="133" t="s">
        <v>13</v>
      </c>
      <c r="R629" s="133" t="s">
        <v>13</v>
      </c>
      <c r="S629" s="133" t="s">
        <v>13</v>
      </c>
      <c r="T629" s="133" t="s">
        <v>13</v>
      </c>
      <c r="U629" s="133" t="s">
        <v>13</v>
      </c>
      <c r="V629" s="133" t="s">
        <v>13</v>
      </c>
      <c r="W629" s="133" t="s">
        <v>13</v>
      </c>
      <c r="X629" s="133" t="s">
        <v>13</v>
      </c>
      <c r="Y629" s="133" t="s">
        <v>13</v>
      </c>
      <c r="Z629" s="133" t="s">
        <v>13</v>
      </c>
      <c r="AA629" s="133" t="s">
        <v>13</v>
      </c>
      <c r="AB629" s="133" t="s">
        <v>13</v>
      </c>
      <c r="AC629" s="133" t="s">
        <v>13</v>
      </c>
      <c r="AD629" s="133" t="s">
        <v>13</v>
      </c>
      <c r="AE629" s="133" t="s">
        <v>13</v>
      </c>
      <c r="AF629" s="133" t="s">
        <v>13</v>
      </c>
      <c r="AG629" s="133" t="s">
        <v>13</v>
      </c>
      <c r="AH629" s="133" t="s">
        <v>13</v>
      </c>
      <c r="AI629" s="133" t="s">
        <v>13</v>
      </c>
      <c r="AJ629" s="133" t="s">
        <v>13</v>
      </c>
      <c r="AK629" s="133" t="s">
        <v>13</v>
      </c>
      <c r="AL629" s="133" t="s">
        <v>13</v>
      </c>
      <c r="AM629" s="133" t="s">
        <v>13</v>
      </c>
      <c r="AN629" s="133" t="s">
        <v>13</v>
      </c>
      <c r="AO629" s="133" t="s">
        <v>13</v>
      </c>
      <c r="AP629" s="133" t="s">
        <v>13</v>
      </c>
      <c r="AQ629" s="133" t="s">
        <v>13</v>
      </c>
      <c r="AR629" s="133" t="s">
        <v>13</v>
      </c>
      <c r="AS629" s="133" t="s">
        <v>13</v>
      </c>
      <c r="AT629" s="326" t="s">
        <v>13</v>
      </c>
      <c r="AU629" s="133" t="s">
        <v>13</v>
      </c>
      <c r="AV629" s="133" t="s">
        <v>13</v>
      </c>
      <c r="AW629" s="133" t="s">
        <v>13</v>
      </c>
      <c r="AX629" s="133" t="s">
        <v>13</v>
      </c>
      <c r="AY629" s="133" t="s">
        <v>13</v>
      </c>
      <c r="AZ629" s="327" t="s">
        <v>13</v>
      </c>
      <c r="BA629" s="327" t="s">
        <v>13</v>
      </c>
      <c r="BB629" s="133" t="s">
        <v>13</v>
      </c>
      <c r="BC629" s="326" t="s">
        <v>13</v>
      </c>
      <c r="BD629" s="326" t="s">
        <v>13</v>
      </c>
      <c r="BE629" s="327" t="s">
        <v>13</v>
      </c>
      <c r="BF629" s="133" t="s">
        <v>13</v>
      </c>
      <c r="BG629" s="133" t="s">
        <v>13</v>
      </c>
      <c r="BH629" s="133" t="s">
        <v>13</v>
      </c>
      <c r="BI629" s="133" t="s">
        <v>13</v>
      </c>
      <c r="BJ629" s="328"/>
      <c r="BK629" s="328"/>
      <c r="BL629" s="133"/>
      <c r="BM629" s="133"/>
      <c r="BN629" s="133"/>
      <c r="BO629" s="133"/>
      <c r="BP629" s="133"/>
      <c r="BQ629" s="328"/>
      <c r="BR629" s="133"/>
      <c r="BS629" s="133"/>
      <c r="BT629" s="133"/>
      <c r="BU629" s="133"/>
      <c r="BV629" s="133"/>
      <c r="BW629" s="133"/>
      <c r="BX629" s="133"/>
    </row>
    <row r="630" spans="1:76" x14ac:dyDescent="0.25">
      <c r="A630" s="302">
        <v>303</v>
      </c>
      <c r="C630" s="324" t="s">
        <v>13</v>
      </c>
      <c r="D630" s="324" t="s">
        <v>13</v>
      </c>
      <c r="E630" s="325" t="s">
        <v>13</v>
      </c>
      <c r="F630" s="133" t="s">
        <v>13</v>
      </c>
      <c r="G630" s="133" t="s">
        <v>13</v>
      </c>
      <c r="H630" s="133" t="s">
        <v>13</v>
      </c>
      <c r="I630" s="133" t="s">
        <v>13</v>
      </c>
      <c r="J630" s="133" t="s">
        <v>13</v>
      </c>
      <c r="K630" s="133" t="s">
        <v>13</v>
      </c>
      <c r="L630" s="133" t="s">
        <v>13</v>
      </c>
      <c r="M630" s="133" t="s">
        <v>13</v>
      </c>
      <c r="N630" s="133" t="s">
        <v>13</v>
      </c>
      <c r="O630" s="133" t="s">
        <v>13</v>
      </c>
      <c r="P630" s="133" t="s">
        <v>13</v>
      </c>
      <c r="Q630" s="133" t="s">
        <v>13</v>
      </c>
      <c r="R630" s="133" t="s">
        <v>13</v>
      </c>
      <c r="S630" s="133" t="s">
        <v>13</v>
      </c>
      <c r="T630" s="133" t="s">
        <v>13</v>
      </c>
      <c r="U630" s="133" t="s">
        <v>13</v>
      </c>
      <c r="V630" s="133" t="s">
        <v>13</v>
      </c>
      <c r="W630" s="133" t="s">
        <v>13</v>
      </c>
      <c r="X630" s="133" t="s">
        <v>13</v>
      </c>
      <c r="Y630" s="133" t="s">
        <v>13</v>
      </c>
      <c r="Z630" s="133" t="s">
        <v>13</v>
      </c>
      <c r="AA630" s="133" t="s">
        <v>13</v>
      </c>
      <c r="AB630" s="133" t="s">
        <v>13</v>
      </c>
      <c r="AC630" s="133" t="s">
        <v>13</v>
      </c>
      <c r="AD630" s="133" t="s">
        <v>13</v>
      </c>
      <c r="AE630" s="133" t="s">
        <v>13</v>
      </c>
      <c r="AF630" s="133" t="s">
        <v>13</v>
      </c>
      <c r="AG630" s="133" t="s">
        <v>13</v>
      </c>
      <c r="AH630" s="133" t="s">
        <v>13</v>
      </c>
      <c r="AI630" s="133" t="s">
        <v>13</v>
      </c>
      <c r="AJ630" s="133" t="s">
        <v>13</v>
      </c>
      <c r="AK630" s="133" t="s">
        <v>13</v>
      </c>
      <c r="AL630" s="133" t="s">
        <v>13</v>
      </c>
      <c r="AM630" s="133" t="s">
        <v>13</v>
      </c>
      <c r="AN630" s="133" t="s">
        <v>13</v>
      </c>
      <c r="AO630" s="133" t="s">
        <v>13</v>
      </c>
      <c r="AP630" s="133" t="s">
        <v>13</v>
      </c>
      <c r="AQ630" s="133" t="s">
        <v>13</v>
      </c>
      <c r="AR630" s="133" t="s">
        <v>13</v>
      </c>
      <c r="AS630" s="133" t="s">
        <v>13</v>
      </c>
      <c r="AT630" s="326" t="s">
        <v>13</v>
      </c>
      <c r="AU630" s="133" t="s">
        <v>13</v>
      </c>
      <c r="AV630" s="133" t="s">
        <v>13</v>
      </c>
      <c r="AW630" s="133" t="s">
        <v>13</v>
      </c>
      <c r="AX630" s="133" t="s">
        <v>13</v>
      </c>
      <c r="AY630" s="133" t="s">
        <v>13</v>
      </c>
      <c r="AZ630" s="327" t="s">
        <v>13</v>
      </c>
      <c r="BA630" s="327" t="s">
        <v>13</v>
      </c>
      <c r="BB630" s="133" t="s">
        <v>13</v>
      </c>
      <c r="BC630" s="326" t="s">
        <v>13</v>
      </c>
      <c r="BD630" s="326" t="s">
        <v>13</v>
      </c>
      <c r="BE630" s="327" t="s">
        <v>13</v>
      </c>
      <c r="BF630" s="133" t="s">
        <v>13</v>
      </c>
      <c r="BG630" s="133" t="s">
        <v>13</v>
      </c>
      <c r="BH630" s="133" t="s">
        <v>13</v>
      </c>
      <c r="BI630" s="133" t="s">
        <v>13</v>
      </c>
      <c r="BJ630" s="328"/>
      <c r="BK630" s="328"/>
      <c r="BL630" s="133"/>
      <c r="BM630" s="133"/>
      <c r="BN630" s="133"/>
      <c r="BO630" s="133"/>
      <c r="BP630" s="133"/>
      <c r="BQ630" s="328"/>
      <c r="BR630" s="133"/>
      <c r="BS630" s="133"/>
      <c r="BT630" s="133"/>
      <c r="BU630" s="133"/>
      <c r="BV630" s="133"/>
      <c r="BW630" s="133"/>
      <c r="BX630" s="133"/>
    </row>
    <row r="631" spans="1:76" x14ac:dyDescent="0.25">
      <c r="A631" s="302">
        <v>303</v>
      </c>
      <c r="C631" s="324" t="s">
        <v>13</v>
      </c>
      <c r="D631" s="324" t="s">
        <v>13</v>
      </c>
      <c r="E631" s="325" t="s">
        <v>13</v>
      </c>
      <c r="F631" s="133" t="s">
        <v>13</v>
      </c>
      <c r="G631" s="133" t="s">
        <v>13</v>
      </c>
      <c r="H631" s="133" t="s">
        <v>13</v>
      </c>
      <c r="I631" s="133" t="s">
        <v>13</v>
      </c>
      <c r="J631" s="133" t="s">
        <v>13</v>
      </c>
      <c r="K631" s="133" t="s">
        <v>13</v>
      </c>
      <c r="L631" s="133" t="s">
        <v>13</v>
      </c>
      <c r="M631" s="133" t="s">
        <v>13</v>
      </c>
      <c r="N631" s="133" t="s">
        <v>13</v>
      </c>
      <c r="O631" s="133" t="s">
        <v>13</v>
      </c>
      <c r="P631" s="133" t="s">
        <v>13</v>
      </c>
      <c r="Q631" s="133" t="s">
        <v>13</v>
      </c>
      <c r="R631" s="133" t="s">
        <v>13</v>
      </c>
      <c r="S631" s="133" t="s">
        <v>13</v>
      </c>
      <c r="T631" s="133" t="s">
        <v>13</v>
      </c>
      <c r="U631" s="133" t="s">
        <v>13</v>
      </c>
      <c r="V631" s="133" t="s">
        <v>13</v>
      </c>
      <c r="W631" s="133" t="s">
        <v>13</v>
      </c>
      <c r="X631" s="133" t="s">
        <v>13</v>
      </c>
      <c r="Y631" s="133" t="s">
        <v>13</v>
      </c>
      <c r="Z631" s="133" t="s">
        <v>13</v>
      </c>
      <c r="AA631" s="133" t="s">
        <v>13</v>
      </c>
      <c r="AB631" s="133" t="s">
        <v>13</v>
      </c>
      <c r="AC631" s="133" t="s">
        <v>13</v>
      </c>
      <c r="AD631" s="133" t="s">
        <v>13</v>
      </c>
      <c r="AE631" s="133" t="s">
        <v>13</v>
      </c>
      <c r="AF631" s="133" t="s">
        <v>13</v>
      </c>
      <c r="AG631" s="133" t="s">
        <v>13</v>
      </c>
      <c r="AH631" s="133" t="s">
        <v>13</v>
      </c>
      <c r="AI631" s="133" t="s">
        <v>13</v>
      </c>
      <c r="AJ631" s="133" t="s">
        <v>13</v>
      </c>
      <c r="AK631" s="133" t="s">
        <v>13</v>
      </c>
      <c r="AL631" s="133" t="s">
        <v>13</v>
      </c>
      <c r="AM631" s="133" t="s">
        <v>13</v>
      </c>
      <c r="AN631" s="133" t="s">
        <v>13</v>
      </c>
      <c r="AO631" s="133" t="s">
        <v>13</v>
      </c>
      <c r="AP631" s="133" t="s">
        <v>13</v>
      </c>
      <c r="AQ631" s="133" t="s">
        <v>13</v>
      </c>
      <c r="AR631" s="133" t="s">
        <v>13</v>
      </c>
      <c r="AS631" s="133" t="s">
        <v>13</v>
      </c>
      <c r="AT631" s="326" t="s">
        <v>13</v>
      </c>
      <c r="AU631" s="133" t="s">
        <v>13</v>
      </c>
      <c r="AV631" s="133" t="s">
        <v>13</v>
      </c>
      <c r="AW631" s="133" t="s">
        <v>13</v>
      </c>
      <c r="AX631" s="133" t="s">
        <v>13</v>
      </c>
      <c r="AY631" s="133" t="s">
        <v>13</v>
      </c>
      <c r="AZ631" s="327" t="s">
        <v>13</v>
      </c>
      <c r="BA631" s="327" t="s">
        <v>13</v>
      </c>
      <c r="BB631" s="133" t="s">
        <v>13</v>
      </c>
      <c r="BC631" s="326" t="s">
        <v>13</v>
      </c>
      <c r="BD631" s="326" t="s">
        <v>13</v>
      </c>
      <c r="BE631" s="327" t="s">
        <v>13</v>
      </c>
      <c r="BF631" s="133" t="s">
        <v>13</v>
      </c>
      <c r="BG631" s="133" t="s">
        <v>13</v>
      </c>
      <c r="BH631" s="133" t="s">
        <v>13</v>
      </c>
      <c r="BI631" s="133" t="s">
        <v>13</v>
      </c>
      <c r="BJ631" s="328"/>
      <c r="BK631" s="328"/>
      <c r="BL631" s="133"/>
      <c r="BM631" s="133"/>
      <c r="BN631" s="133"/>
      <c r="BO631" s="133"/>
      <c r="BP631" s="133"/>
      <c r="BQ631" s="328"/>
      <c r="BR631" s="133"/>
      <c r="BS631" s="133"/>
      <c r="BT631" s="133"/>
      <c r="BU631" s="133"/>
      <c r="BV631" s="133"/>
      <c r="BW631" s="133"/>
      <c r="BX631" s="133"/>
    </row>
    <row r="632" spans="1:76" x14ac:dyDescent="0.25">
      <c r="A632" s="302">
        <v>303</v>
      </c>
      <c r="C632" s="324" t="s">
        <v>13</v>
      </c>
      <c r="D632" s="324" t="s">
        <v>13</v>
      </c>
      <c r="E632" s="325" t="s">
        <v>13</v>
      </c>
      <c r="F632" s="133" t="s">
        <v>13</v>
      </c>
      <c r="G632" s="133" t="s">
        <v>13</v>
      </c>
      <c r="H632" s="133" t="s">
        <v>13</v>
      </c>
      <c r="I632" s="133" t="s">
        <v>13</v>
      </c>
      <c r="J632" s="133" t="s">
        <v>13</v>
      </c>
      <c r="K632" s="133" t="s">
        <v>13</v>
      </c>
      <c r="L632" s="133" t="s">
        <v>13</v>
      </c>
      <c r="M632" s="133" t="s">
        <v>13</v>
      </c>
      <c r="N632" s="133" t="s">
        <v>13</v>
      </c>
      <c r="O632" s="133" t="s">
        <v>13</v>
      </c>
      <c r="P632" s="133" t="s">
        <v>13</v>
      </c>
      <c r="Q632" s="133" t="s">
        <v>13</v>
      </c>
      <c r="R632" s="133" t="s">
        <v>13</v>
      </c>
      <c r="S632" s="133" t="s">
        <v>13</v>
      </c>
      <c r="T632" s="133" t="s">
        <v>13</v>
      </c>
      <c r="U632" s="133" t="s">
        <v>13</v>
      </c>
      <c r="V632" s="133" t="s">
        <v>13</v>
      </c>
      <c r="W632" s="133" t="s">
        <v>13</v>
      </c>
      <c r="X632" s="133" t="s">
        <v>13</v>
      </c>
      <c r="Y632" s="133" t="s">
        <v>13</v>
      </c>
      <c r="Z632" s="133" t="s">
        <v>13</v>
      </c>
      <c r="AA632" s="133" t="s">
        <v>13</v>
      </c>
      <c r="AB632" s="133" t="s">
        <v>13</v>
      </c>
      <c r="AC632" s="133" t="s">
        <v>13</v>
      </c>
      <c r="AD632" s="133" t="s">
        <v>13</v>
      </c>
      <c r="AE632" s="133" t="s">
        <v>13</v>
      </c>
      <c r="AF632" s="133" t="s">
        <v>13</v>
      </c>
      <c r="AG632" s="133" t="s">
        <v>13</v>
      </c>
      <c r="AH632" s="133" t="s">
        <v>13</v>
      </c>
      <c r="AI632" s="133" t="s">
        <v>13</v>
      </c>
      <c r="AJ632" s="133" t="s">
        <v>13</v>
      </c>
      <c r="AK632" s="133" t="s">
        <v>13</v>
      </c>
      <c r="AL632" s="133" t="s">
        <v>13</v>
      </c>
      <c r="AM632" s="133" t="s">
        <v>13</v>
      </c>
      <c r="AN632" s="133" t="s">
        <v>13</v>
      </c>
      <c r="AO632" s="133" t="s">
        <v>13</v>
      </c>
      <c r="AP632" s="133" t="s">
        <v>13</v>
      </c>
      <c r="AQ632" s="133" t="s">
        <v>13</v>
      </c>
      <c r="AR632" s="133" t="s">
        <v>13</v>
      </c>
      <c r="AS632" s="133" t="s">
        <v>13</v>
      </c>
      <c r="AT632" s="326" t="s">
        <v>13</v>
      </c>
      <c r="AU632" s="133" t="s">
        <v>13</v>
      </c>
      <c r="AV632" s="133" t="s">
        <v>13</v>
      </c>
      <c r="AW632" s="133" t="s">
        <v>13</v>
      </c>
      <c r="AX632" s="133" t="s">
        <v>13</v>
      </c>
      <c r="AY632" s="133" t="s">
        <v>13</v>
      </c>
      <c r="AZ632" s="327" t="s">
        <v>13</v>
      </c>
      <c r="BA632" s="327" t="s">
        <v>13</v>
      </c>
      <c r="BB632" s="133" t="s">
        <v>13</v>
      </c>
      <c r="BC632" s="326" t="s">
        <v>13</v>
      </c>
      <c r="BD632" s="326" t="s">
        <v>13</v>
      </c>
      <c r="BE632" s="327" t="s">
        <v>13</v>
      </c>
      <c r="BF632" s="133" t="s">
        <v>13</v>
      </c>
      <c r="BG632" s="133" t="s">
        <v>13</v>
      </c>
      <c r="BH632" s="133" t="s">
        <v>13</v>
      </c>
      <c r="BI632" s="133" t="s">
        <v>13</v>
      </c>
      <c r="BJ632" s="328"/>
      <c r="BK632" s="328"/>
      <c r="BL632" s="133"/>
      <c r="BM632" s="133"/>
      <c r="BN632" s="133"/>
      <c r="BO632" s="133"/>
      <c r="BP632" s="133"/>
      <c r="BQ632" s="328"/>
      <c r="BR632" s="133"/>
      <c r="BS632" s="133"/>
      <c r="BT632" s="133"/>
      <c r="BU632" s="133"/>
      <c r="BV632" s="133"/>
      <c r="BW632" s="133"/>
      <c r="BX632" s="133"/>
    </row>
    <row r="633" spans="1:76" x14ac:dyDescent="0.25">
      <c r="A633" s="302">
        <v>303</v>
      </c>
      <c r="C633" s="324" t="s">
        <v>13</v>
      </c>
      <c r="D633" s="324" t="s">
        <v>13</v>
      </c>
      <c r="E633" s="325" t="s">
        <v>13</v>
      </c>
      <c r="F633" s="133" t="s">
        <v>13</v>
      </c>
      <c r="G633" s="133" t="s">
        <v>13</v>
      </c>
      <c r="H633" s="133" t="s">
        <v>13</v>
      </c>
      <c r="I633" s="133" t="s">
        <v>13</v>
      </c>
      <c r="J633" s="133" t="s">
        <v>13</v>
      </c>
      <c r="K633" s="133" t="s">
        <v>13</v>
      </c>
      <c r="L633" s="133" t="s">
        <v>13</v>
      </c>
      <c r="M633" s="133" t="s">
        <v>13</v>
      </c>
      <c r="N633" s="133" t="s">
        <v>13</v>
      </c>
      <c r="O633" s="133" t="s">
        <v>13</v>
      </c>
      <c r="P633" s="133" t="s">
        <v>13</v>
      </c>
      <c r="Q633" s="133" t="s">
        <v>13</v>
      </c>
      <c r="R633" s="133" t="s">
        <v>13</v>
      </c>
      <c r="S633" s="133" t="s">
        <v>13</v>
      </c>
      <c r="T633" s="133" t="s">
        <v>13</v>
      </c>
      <c r="U633" s="133" t="s">
        <v>13</v>
      </c>
      <c r="V633" s="133" t="s">
        <v>13</v>
      </c>
      <c r="W633" s="133" t="s">
        <v>13</v>
      </c>
      <c r="X633" s="133" t="s">
        <v>13</v>
      </c>
      <c r="Y633" s="133" t="s">
        <v>13</v>
      </c>
      <c r="Z633" s="133" t="s">
        <v>13</v>
      </c>
      <c r="AA633" s="133" t="s">
        <v>13</v>
      </c>
      <c r="AB633" s="133" t="s">
        <v>13</v>
      </c>
      <c r="AC633" s="133" t="s">
        <v>13</v>
      </c>
      <c r="AD633" s="133" t="s">
        <v>13</v>
      </c>
      <c r="AE633" s="133" t="s">
        <v>13</v>
      </c>
      <c r="AF633" s="133" t="s">
        <v>13</v>
      </c>
      <c r="AG633" s="133" t="s">
        <v>13</v>
      </c>
      <c r="AH633" s="133" t="s">
        <v>13</v>
      </c>
      <c r="AI633" s="133" t="s">
        <v>13</v>
      </c>
      <c r="AJ633" s="133" t="s">
        <v>13</v>
      </c>
      <c r="AK633" s="133" t="s">
        <v>13</v>
      </c>
      <c r="AL633" s="133" t="s">
        <v>13</v>
      </c>
      <c r="AM633" s="133" t="s">
        <v>13</v>
      </c>
      <c r="AN633" s="133" t="s">
        <v>13</v>
      </c>
      <c r="AO633" s="133" t="s">
        <v>13</v>
      </c>
      <c r="AP633" s="133" t="s">
        <v>13</v>
      </c>
      <c r="AQ633" s="133" t="s">
        <v>13</v>
      </c>
      <c r="AR633" s="133" t="s">
        <v>13</v>
      </c>
      <c r="AS633" s="133" t="s">
        <v>13</v>
      </c>
      <c r="AT633" s="326" t="s">
        <v>13</v>
      </c>
      <c r="AU633" s="133" t="s">
        <v>13</v>
      </c>
      <c r="AV633" s="133" t="s">
        <v>13</v>
      </c>
      <c r="AW633" s="133" t="s">
        <v>13</v>
      </c>
      <c r="AX633" s="133" t="s">
        <v>13</v>
      </c>
      <c r="AY633" s="133" t="s">
        <v>13</v>
      </c>
      <c r="AZ633" s="327" t="s">
        <v>13</v>
      </c>
      <c r="BA633" s="327" t="s">
        <v>13</v>
      </c>
      <c r="BB633" s="133" t="s">
        <v>13</v>
      </c>
      <c r="BC633" s="326" t="s">
        <v>13</v>
      </c>
      <c r="BD633" s="326" t="s">
        <v>13</v>
      </c>
      <c r="BE633" s="327" t="s">
        <v>13</v>
      </c>
      <c r="BF633" s="133" t="s">
        <v>13</v>
      </c>
      <c r="BG633" s="133" t="s">
        <v>13</v>
      </c>
      <c r="BH633" s="133" t="s">
        <v>13</v>
      </c>
      <c r="BI633" s="133" t="s">
        <v>13</v>
      </c>
      <c r="BJ633" s="328"/>
      <c r="BK633" s="328"/>
      <c r="BL633" s="133"/>
      <c r="BM633" s="133"/>
      <c r="BN633" s="133"/>
      <c r="BO633" s="133"/>
      <c r="BP633" s="133"/>
      <c r="BQ633" s="328"/>
      <c r="BR633" s="133"/>
      <c r="BS633" s="133"/>
      <c r="BT633" s="133"/>
      <c r="BU633" s="133"/>
      <c r="BV633" s="133"/>
      <c r="BW633" s="133"/>
      <c r="BX633" s="133"/>
    </row>
    <row r="634" spans="1:76" x14ac:dyDescent="0.25">
      <c r="A634" s="302">
        <v>303</v>
      </c>
      <c r="C634" s="324" t="s">
        <v>13</v>
      </c>
      <c r="D634" s="324" t="s">
        <v>13</v>
      </c>
      <c r="E634" s="325" t="s">
        <v>13</v>
      </c>
      <c r="F634" s="133" t="s">
        <v>13</v>
      </c>
      <c r="G634" s="133" t="s">
        <v>13</v>
      </c>
      <c r="H634" s="133" t="s">
        <v>13</v>
      </c>
      <c r="I634" s="133" t="s">
        <v>13</v>
      </c>
      <c r="J634" s="133" t="s">
        <v>13</v>
      </c>
      <c r="K634" s="133" t="s">
        <v>13</v>
      </c>
      <c r="L634" s="133" t="s">
        <v>13</v>
      </c>
      <c r="M634" s="133" t="s">
        <v>13</v>
      </c>
      <c r="N634" s="133" t="s">
        <v>13</v>
      </c>
      <c r="O634" s="133" t="s">
        <v>13</v>
      </c>
      <c r="P634" s="133" t="s">
        <v>13</v>
      </c>
      <c r="Q634" s="133" t="s">
        <v>13</v>
      </c>
      <c r="R634" s="133" t="s">
        <v>13</v>
      </c>
      <c r="S634" s="133" t="s">
        <v>13</v>
      </c>
      <c r="T634" s="133" t="s">
        <v>13</v>
      </c>
      <c r="U634" s="133" t="s">
        <v>13</v>
      </c>
      <c r="V634" s="133" t="s">
        <v>13</v>
      </c>
      <c r="W634" s="133" t="s">
        <v>13</v>
      </c>
      <c r="X634" s="133" t="s">
        <v>13</v>
      </c>
      <c r="Y634" s="133" t="s">
        <v>13</v>
      </c>
      <c r="Z634" s="133" t="s">
        <v>13</v>
      </c>
      <c r="AA634" s="133" t="s">
        <v>13</v>
      </c>
      <c r="AB634" s="133" t="s">
        <v>13</v>
      </c>
      <c r="AC634" s="133" t="s">
        <v>13</v>
      </c>
      <c r="AD634" s="133" t="s">
        <v>13</v>
      </c>
      <c r="AE634" s="133" t="s">
        <v>13</v>
      </c>
      <c r="AF634" s="133" t="s">
        <v>13</v>
      </c>
      <c r="AG634" s="133" t="s">
        <v>13</v>
      </c>
      <c r="AH634" s="133" t="s">
        <v>13</v>
      </c>
      <c r="AI634" s="133" t="s">
        <v>13</v>
      </c>
      <c r="AJ634" s="133" t="s">
        <v>13</v>
      </c>
      <c r="AK634" s="133" t="s">
        <v>13</v>
      </c>
      <c r="AL634" s="133" t="s">
        <v>13</v>
      </c>
      <c r="AM634" s="133" t="s">
        <v>13</v>
      </c>
      <c r="AN634" s="133" t="s">
        <v>13</v>
      </c>
      <c r="AO634" s="133" t="s">
        <v>13</v>
      </c>
      <c r="AP634" s="133" t="s">
        <v>13</v>
      </c>
      <c r="AQ634" s="133" t="s">
        <v>13</v>
      </c>
      <c r="AR634" s="133" t="s">
        <v>13</v>
      </c>
      <c r="AS634" s="133" t="s">
        <v>13</v>
      </c>
      <c r="AT634" s="326" t="s">
        <v>13</v>
      </c>
      <c r="AU634" s="133" t="s">
        <v>13</v>
      </c>
      <c r="AV634" s="133" t="s">
        <v>13</v>
      </c>
      <c r="AW634" s="133" t="s">
        <v>13</v>
      </c>
      <c r="AX634" s="133" t="s">
        <v>13</v>
      </c>
      <c r="AY634" s="133" t="s">
        <v>13</v>
      </c>
      <c r="AZ634" s="327" t="s">
        <v>13</v>
      </c>
      <c r="BA634" s="327" t="s">
        <v>13</v>
      </c>
      <c r="BB634" s="133" t="s">
        <v>13</v>
      </c>
      <c r="BC634" s="326" t="s">
        <v>13</v>
      </c>
      <c r="BD634" s="326" t="s">
        <v>13</v>
      </c>
      <c r="BE634" s="327" t="s">
        <v>13</v>
      </c>
      <c r="BF634" s="133" t="s">
        <v>13</v>
      </c>
      <c r="BG634" s="133" t="s">
        <v>13</v>
      </c>
      <c r="BH634" s="133" t="s">
        <v>13</v>
      </c>
      <c r="BI634" s="133" t="s">
        <v>13</v>
      </c>
      <c r="BJ634" s="328"/>
      <c r="BK634" s="328"/>
      <c r="BL634" s="133"/>
      <c r="BM634" s="133"/>
      <c r="BN634" s="133"/>
      <c r="BO634" s="133"/>
      <c r="BP634" s="133"/>
      <c r="BQ634" s="328"/>
      <c r="BR634" s="133"/>
      <c r="BS634" s="133"/>
      <c r="BT634" s="133"/>
      <c r="BU634" s="133"/>
      <c r="BV634" s="133"/>
      <c r="BW634" s="133"/>
      <c r="BX634" s="133"/>
    </row>
    <row r="635" spans="1:76" x14ac:dyDescent="0.25">
      <c r="A635" s="302">
        <v>303</v>
      </c>
      <c r="C635" s="324" t="s">
        <v>13</v>
      </c>
      <c r="D635" s="324" t="s">
        <v>13</v>
      </c>
      <c r="E635" s="325" t="s">
        <v>13</v>
      </c>
      <c r="F635" s="133" t="s">
        <v>13</v>
      </c>
      <c r="G635" s="133" t="s">
        <v>13</v>
      </c>
      <c r="H635" s="133" t="s">
        <v>13</v>
      </c>
      <c r="I635" s="133" t="s">
        <v>13</v>
      </c>
      <c r="J635" s="133" t="s">
        <v>13</v>
      </c>
      <c r="K635" s="133" t="s">
        <v>13</v>
      </c>
      <c r="L635" s="133" t="s">
        <v>13</v>
      </c>
      <c r="M635" s="133" t="s">
        <v>13</v>
      </c>
      <c r="N635" s="133" t="s">
        <v>13</v>
      </c>
      <c r="O635" s="133" t="s">
        <v>13</v>
      </c>
      <c r="P635" s="133" t="s">
        <v>13</v>
      </c>
      <c r="Q635" s="133" t="s">
        <v>13</v>
      </c>
      <c r="R635" s="133" t="s">
        <v>13</v>
      </c>
      <c r="S635" s="133" t="s">
        <v>13</v>
      </c>
      <c r="T635" s="133" t="s">
        <v>13</v>
      </c>
      <c r="U635" s="133" t="s">
        <v>13</v>
      </c>
      <c r="V635" s="133" t="s">
        <v>13</v>
      </c>
      <c r="W635" s="133" t="s">
        <v>13</v>
      </c>
      <c r="X635" s="133" t="s">
        <v>13</v>
      </c>
      <c r="Y635" s="133" t="s">
        <v>13</v>
      </c>
      <c r="Z635" s="133" t="s">
        <v>13</v>
      </c>
      <c r="AA635" s="133" t="s">
        <v>13</v>
      </c>
      <c r="AB635" s="133" t="s">
        <v>13</v>
      </c>
      <c r="AC635" s="133" t="s">
        <v>13</v>
      </c>
      <c r="AD635" s="133" t="s">
        <v>13</v>
      </c>
      <c r="AE635" s="133" t="s">
        <v>13</v>
      </c>
      <c r="AF635" s="133" t="s">
        <v>13</v>
      </c>
      <c r="AG635" s="133" t="s">
        <v>13</v>
      </c>
      <c r="AH635" s="133" t="s">
        <v>13</v>
      </c>
      <c r="AI635" s="133" t="s">
        <v>13</v>
      </c>
      <c r="AJ635" s="133" t="s">
        <v>13</v>
      </c>
      <c r="AK635" s="133" t="s">
        <v>13</v>
      </c>
      <c r="AL635" s="133" t="s">
        <v>13</v>
      </c>
      <c r="AM635" s="133" t="s">
        <v>13</v>
      </c>
      <c r="AN635" s="133" t="s">
        <v>13</v>
      </c>
      <c r="AO635" s="133" t="s">
        <v>13</v>
      </c>
      <c r="AP635" s="133" t="s">
        <v>13</v>
      </c>
      <c r="AQ635" s="133" t="s">
        <v>13</v>
      </c>
      <c r="AR635" s="133" t="s">
        <v>13</v>
      </c>
      <c r="AS635" s="133" t="s">
        <v>13</v>
      </c>
      <c r="AT635" s="326" t="s">
        <v>13</v>
      </c>
      <c r="AU635" s="133" t="s">
        <v>13</v>
      </c>
      <c r="AV635" s="133" t="s">
        <v>13</v>
      </c>
      <c r="AW635" s="133" t="s">
        <v>13</v>
      </c>
      <c r="AX635" s="133" t="s">
        <v>13</v>
      </c>
      <c r="AY635" s="133" t="s">
        <v>13</v>
      </c>
      <c r="AZ635" s="327" t="s">
        <v>13</v>
      </c>
      <c r="BA635" s="327" t="s">
        <v>13</v>
      </c>
      <c r="BB635" s="133" t="s">
        <v>13</v>
      </c>
      <c r="BC635" s="326" t="s">
        <v>13</v>
      </c>
      <c r="BD635" s="326" t="s">
        <v>13</v>
      </c>
      <c r="BE635" s="327" t="s">
        <v>13</v>
      </c>
      <c r="BF635" s="133" t="s">
        <v>13</v>
      </c>
      <c r="BG635" s="133" t="s">
        <v>13</v>
      </c>
      <c r="BH635" s="133" t="s">
        <v>13</v>
      </c>
      <c r="BI635" s="133" t="s">
        <v>13</v>
      </c>
      <c r="BJ635" s="328"/>
      <c r="BK635" s="328"/>
      <c r="BL635" s="133"/>
      <c r="BM635" s="133"/>
      <c r="BN635" s="133"/>
      <c r="BO635" s="133"/>
      <c r="BP635" s="133"/>
      <c r="BQ635" s="328"/>
      <c r="BR635" s="133"/>
      <c r="BS635" s="133"/>
      <c r="BT635" s="133"/>
      <c r="BU635" s="133"/>
      <c r="BV635" s="133"/>
      <c r="BW635" s="133"/>
      <c r="BX635" s="133"/>
    </row>
    <row r="636" spans="1:76" x14ac:dyDescent="0.25">
      <c r="A636" s="302">
        <v>303</v>
      </c>
      <c r="C636" s="324" t="s">
        <v>13</v>
      </c>
      <c r="D636" s="324" t="s">
        <v>13</v>
      </c>
      <c r="E636" s="325" t="s">
        <v>13</v>
      </c>
      <c r="F636" s="133" t="s">
        <v>13</v>
      </c>
      <c r="G636" s="133" t="s">
        <v>13</v>
      </c>
      <c r="H636" s="133" t="s">
        <v>13</v>
      </c>
      <c r="I636" s="133" t="s">
        <v>13</v>
      </c>
      <c r="J636" s="133" t="s">
        <v>13</v>
      </c>
      <c r="K636" s="133" t="s">
        <v>13</v>
      </c>
      <c r="L636" s="133" t="s">
        <v>13</v>
      </c>
      <c r="M636" s="133" t="s">
        <v>13</v>
      </c>
      <c r="N636" s="133" t="s">
        <v>13</v>
      </c>
      <c r="O636" s="133" t="s">
        <v>13</v>
      </c>
      <c r="P636" s="133" t="s">
        <v>13</v>
      </c>
      <c r="Q636" s="133" t="s">
        <v>13</v>
      </c>
      <c r="R636" s="133" t="s">
        <v>13</v>
      </c>
      <c r="S636" s="133" t="s">
        <v>13</v>
      </c>
      <c r="T636" s="133" t="s">
        <v>13</v>
      </c>
      <c r="U636" s="133" t="s">
        <v>13</v>
      </c>
      <c r="V636" s="133" t="s">
        <v>13</v>
      </c>
      <c r="W636" s="133" t="s">
        <v>13</v>
      </c>
      <c r="X636" s="133" t="s">
        <v>13</v>
      </c>
      <c r="Y636" s="133" t="s">
        <v>13</v>
      </c>
      <c r="Z636" s="133" t="s">
        <v>13</v>
      </c>
      <c r="AA636" s="133" t="s">
        <v>13</v>
      </c>
      <c r="AB636" s="133" t="s">
        <v>13</v>
      </c>
      <c r="AC636" s="133" t="s">
        <v>13</v>
      </c>
      <c r="AD636" s="133" t="s">
        <v>13</v>
      </c>
      <c r="AE636" s="133" t="s">
        <v>13</v>
      </c>
      <c r="AF636" s="133" t="s">
        <v>13</v>
      </c>
      <c r="AG636" s="133" t="s">
        <v>13</v>
      </c>
      <c r="AH636" s="133" t="s">
        <v>13</v>
      </c>
      <c r="AI636" s="133" t="s">
        <v>13</v>
      </c>
      <c r="AJ636" s="133" t="s">
        <v>13</v>
      </c>
      <c r="AK636" s="133" t="s">
        <v>13</v>
      </c>
      <c r="AL636" s="133" t="s">
        <v>13</v>
      </c>
      <c r="AM636" s="133" t="s">
        <v>13</v>
      </c>
      <c r="AN636" s="133" t="s">
        <v>13</v>
      </c>
      <c r="AO636" s="133" t="s">
        <v>13</v>
      </c>
      <c r="AP636" s="133" t="s">
        <v>13</v>
      </c>
      <c r="AQ636" s="133" t="s">
        <v>13</v>
      </c>
      <c r="AR636" s="133" t="s">
        <v>13</v>
      </c>
      <c r="AS636" s="133" t="s">
        <v>13</v>
      </c>
      <c r="AT636" s="326" t="s">
        <v>13</v>
      </c>
      <c r="AU636" s="133" t="s">
        <v>13</v>
      </c>
      <c r="AV636" s="133" t="s">
        <v>13</v>
      </c>
      <c r="AW636" s="133" t="s">
        <v>13</v>
      </c>
      <c r="AX636" s="133" t="s">
        <v>13</v>
      </c>
      <c r="AY636" s="133" t="s">
        <v>13</v>
      </c>
      <c r="AZ636" s="327" t="s">
        <v>13</v>
      </c>
      <c r="BA636" s="327" t="s">
        <v>13</v>
      </c>
      <c r="BB636" s="133" t="s">
        <v>13</v>
      </c>
      <c r="BC636" s="326" t="s">
        <v>13</v>
      </c>
      <c r="BD636" s="326" t="s">
        <v>13</v>
      </c>
      <c r="BE636" s="327" t="s">
        <v>13</v>
      </c>
      <c r="BF636" s="133" t="s">
        <v>13</v>
      </c>
      <c r="BG636" s="133" t="s">
        <v>13</v>
      </c>
      <c r="BH636" s="133" t="s">
        <v>13</v>
      </c>
      <c r="BI636" s="133" t="s">
        <v>13</v>
      </c>
      <c r="BJ636" s="328"/>
      <c r="BK636" s="328"/>
      <c r="BL636" s="133"/>
      <c r="BM636" s="133"/>
      <c r="BN636" s="133"/>
      <c r="BO636" s="133"/>
      <c r="BP636" s="133"/>
      <c r="BQ636" s="328"/>
      <c r="BR636" s="133"/>
      <c r="BS636" s="133"/>
      <c r="BT636" s="133"/>
      <c r="BU636" s="133"/>
      <c r="BV636" s="133"/>
      <c r="BW636" s="133"/>
      <c r="BX636" s="133"/>
    </row>
    <row r="637" spans="1:76" x14ac:dyDescent="0.25">
      <c r="A637" s="302">
        <v>303</v>
      </c>
      <c r="C637" s="324" t="s">
        <v>13</v>
      </c>
      <c r="D637" s="324" t="s">
        <v>13</v>
      </c>
      <c r="E637" s="325" t="s">
        <v>13</v>
      </c>
      <c r="F637" s="133" t="s">
        <v>13</v>
      </c>
      <c r="G637" s="133" t="s">
        <v>13</v>
      </c>
      <c r="H637" s="133" t="s">
        <v>13</v>
      </c>
      <c r="I637" s="133" t="s">
        <v>13</v>
      </c>
      <c r="J637" s="133" t="s">
        <v>13</v>
      </c>
      <c r="K637" s="133" t="s">
        <v>13</v>
      </c>
      <c r="L637" s="133" t="s">
        <v>13</v>
      </c>
      <c r="M637" s="133" t="s">
        <v>13</v>
      </c>
      <c r="N637" s="133" t="s">
        <v>13</v>
      </c>
      <c r="O637" s="133" t="s">
        <v>13</v>
      </c>
      <c r="P637" s="133" t="s">
        <v>13</v>
      </c>
      <c r="Q637" s="133" t="s">
        <v>13</v>
      </c>
      <c r="R637" s="133" t="s">
        <v>13</v>
      </c>
      <c r="S637" s="133" t="s">
        <v>13</v>
      </c>
      <c r="T637" s="133" t="s">
        <v>13</v>
      </c>
      <c r="U637" s="133" t="s">
        <v>13</v>
      </c>
      <c r="V637" s="133" t="s">
        <v>13</v>
      </c>
      <c r="W637" s="133" t="s">
        <v>13</v>
      </c>
      <c r="X637" s="133" t="s">
        <v>13</v>
      </c>
      <c r="Y637" s="133" t="s">
        <v>13</v>
      </c>
      <c r="Z637" s="133" t="s">
        <v>13</v>
      </c>
      <c r="AA637" s="133" t="s">
        <v>13</v>
      </c>
      <c r="AB637" s="133" t="s">
        <v>13</v>
      </c>
      <c r="AC637" s="133" t="s">
        <v>13</v>
      </c>
      <c r="AD637" s="133" t="s">
        <v>13</v>
      </c>
      <c r="AE637" s="133" t="s">
        <v>13</v>
      </c>
      <c r="AF637" s="133" t="s">
        <v>13</v>
      </c>
      <c r="AG637" s="133" t="s">
        <v>13</v>
      </c>
      <c r="AH637" s="133" t="s">
        <v>13</v>
      </c>
      <c r="AI637" s="133" t="s">
        <v>13</v>
      </c>
      <c r="AJ637" s="133" t="s">
        <v>13</v>
      </c>
      <c r="AK637" s="133" t="s">
        <v>13</v>
      </c>
      <c r="AL637" s="133" t="s">
        <v>13</v>
      </c>
      <c r="AM637" s="133" t="s">
        <v>13</v>
      </c>
      <c r="AN637" s="133" t="s">
        <v>13</v>
      </c>
      <c r="AO637" s="133" t="s">
        <v>13</v>
      </c>
      <c r="AP637" s="133" t="s">
        <v>13</v>
      </c>
      <c r="AQ637" s="133" t="s">
        <v>13</v>
      </c>
      <c r="AR637" s="133" t="s">
        <v>13</v>
      </c>
      <c r="AS637" s="133" t="s">
        <v>13</v>
      </c>
      <c r="AT637" s="326" t="s">
        <v>13</v>
      </c>
      <c r="AU637" s="133" t="s">
        <v>13</v>
      </c>
      <c r="AV637" s="133" t="s">
        <v>13</v>
      </c>
      <c r="AW637" s="133" t="s">
        <v>13</v>
      </c>
      <c r="AX637" s="133" t="s">
        <v>13</v>
      </c>
      <c r="AY637" s="133" t="s">
        <v>13</v>
      </c>
      <c r="AZ637" s="327" t="s">
        <v>13</v>
      </c>
      <c r="BA637" s="327" t="s">
        <v>13</v>
      </c>
      <c r="BB637" s="133" t="s">
        <v>13</v>
      </c>
      <c r="BC637" s="326" t="s">
        <v>13</v>
      </c>
      <c r="BD637" s="326" t="s">
        <v>13</v>
      </c>
      <c r="BE637" s="327" t="s">
        <v>13</v>
      </c>
      <c r="BF637" s="133" t="s">
        <v>13</v>
      </c>
      <c r="BG637" s="133" t="s">
        <v>13</v>
      </c>
      <c r="BH637" s="133" t="s">
        <v>13</v>
      </c>
      <c r="BI637" s="133" t="s">
        <v>13</v>
      </c>
      <c r="BJ637" s="328"/>
      <c r="BK637" s="328"/>
      <c r="BL637" s="133"/>
      <c r="BM637" s="133"/>
      <c r="BN637" s="133"/>
      <c r="BO637" s="133"/>
      <c r="BP637" s="133"/>
      <c r="BQ637" s="328"/>
      <c r="BR637" s="133"/>
      <c r="BS637" s="133"/>
      <c r="BT637" s="133"/>
      <c r="BU637" s="133"/>
      <c r="BV637" s="133"/>
      <c r="BW637" s="133"/>
      <c r="BX637" s="133"/>
    </row>
    <row r="638" spans="1:76" x14ac:dyDescent="0.25">
      <c r="A638" s="302">
        <v>303</v>
      </c>
      <c r="C638" s="324" t="s">
        <v>13</v>
      </c>
      <c r="D638" s="324" t="s">
        <v>13</v>
      </c>
      <c r="E638" s="325" t="s">
        <v>13</v>
      </c>
      <c r="F638" s="133" t="s">
        <v>13</v>
      </c>
      <c r="G638" s="133" t="s">
        <v>13</v>
      </c>
      <c r="H638" s="133" t="s">
        <v>13</v>
      </c>
      <c r="I638" s="133" t="s">
        <v>13</v>
      </c>
      <c r="J638" s="133" t="s">
        <v>13</v>
      </c>
      <c r="K638" s="133" t="s">
        <v>13</v>
      </c>
      <c r="L638" s="133" t="s">
        <v>13</v>
      </c>
      <c r="M638" s="133" t="s">
        <v>13</v>
      </c>
      <c r="N638" s="133" t="s">
        <v>13</v>
      </c>
      <c r="O638" s="133" t="s">
        <v>13</v>
      </c>
      <c r="P638" s="133" t="s">
        <v>13</v>
      </c>
      <c r="Q638" s="133" t="s">
        <v>13</v>
      </c>
      <c r="R638" s="133" t="s">
        <v>13</v>
      </c>
      <c r="S638" s="133" t="s">
        <v>13</v>
      </c>
      <c r="T638" s="133" t="s">
        <v>13</v>
      </c>
      <c r="U638" s="133" t="s">
        <v>13</v>
      </c>
      <c r="V638" s="133" t="s">
        <v>13</v>
      </c>
      <c r="W638" s="133" t="s">
        <v>13</v>
      </c>
      <c r="X638" s="133" t="s">
        <v>13</v>
      </c>
      <c r="Y638" s="133" t="s">
        <v>13</v>
      </c>
      <c r="Z638" s="133" t="s">
        <v>13</v>
      </c>
      <c r="AA638" s="133" t="s">
        <v>13</v>
      </c>
      <c r="AB638" s="133" t="s">
        <v>13</v>
      </c>
      <c r="AC638" s="133" t="s">
        <v>13</v>
      </c>
      <c r="AD638" s="133" t="s">
        <v>13</v>
      </c>
      <c r="AE638" s="133" t="s">
        <v>13</v>
      </c>
      <c r="AF638" s="133" t="s">
        <v>13</v>
      </c>
      <c r="AG638" s="133" t="s">
        <v>13</v>
      </c>
      <c r="AH638" s="133" t="s">
        <v>13</v>
      </c>
      <c r="AI638" s="133" t="s">
        <v>13</v>
      </c>
      <c r="AJ638" s="133" t="s">
        <v>13</v>
      </c>
      <c r="AK638" s="133" t="s">
        <v>13</v>
      </c>
      <c r="AL638" s="133" t="s">
        <v>13</v>
      </c>
      <c r="AM638" s="133" t="s">
        <v>13</v>
      </c>
      <c r="AN638" s="133" t="s">
        <v>13</v>
      </c>
      <c r="AO638" s="133" t="s">
        <v>13</v>
      </c>
      <c r="AP638" s="133" t="s">
        <v>13</v>
      </c>
      <c r="AQ638" s="133" t="s">
        <v>13</v>
      </c>
      <c r="AR638" s="133" t="s">
        <v>13</v>
      </c>
      <c r="AS638" s="133" t="s">
        <v>13</v>
      </c>
      <c r="AT638" s="326" t="s">
        <v>13</v>
      </c>
      <c r="AU638" s="133" t="s">
        <v>13</v>
      </c>
      <c r="AV638" s="133" t="s">
        <v>13</v>
      </c>
      <c r="AW638" s="133" t="s">
        <v>13</v>
      </c>
      <c r="AX638" s="133" t="s">
        <v>13</v>
      </c>
      <c r="AY638" s="133" t="s">
        <v>13</v>
      </c>
      <c r="AZ638" s="327" t="s">
        <v>13</v>
      </c>
      <c r="BA638" s="327" t="s">
        <v>13</v>
      </c>
      <c r="BB638" s="133" t="s">
        <v>13</v>
      </c>
      <c r="BC638" s="326" t="s">
        <v>13</v>
      </c>
      <c r="BD638" s="326" t="s">
        <v>13</v>
      </c>
      <c r="BE638" s="327" t="s">
        <v>13</v>
      </c>
      <c r="BF638" s="133" t="s">
        <v>13</v>
      </c>
      <c r="BG638" s="133" t="s">
        <v>13</v>
      </c>
      <c r="BH638" s="133" t="s">
        <v>13</v>
      </c>
      <c r="BI638" s="133" t="s">
        <v>13</v>
      </c>
      <c r="BJ638" s="328"/>
      <c r="BK638" s="328"/>
      <c r="BL638" s="133"/>
      <c r="BM638" s="133"/>
      <c r="BN638" s="133"/>
      <c r="BO638" s="133"/>
      <c r="BP638" s="133"/>
      <c r="BQ638" s="328"/>
      <c r="BR638" s="133"/>
      <c r="BS638" s="133"/>
      <c r="BT638" s="133"/>
      <c r="BU638" s="133"/>
      <c r="BV638" s="133"/>
      <c r="BW638" s="133"/>
      <c r="BX638" s="133"/>
    </row>
    <row r="639" spans="1:76" x14ac:dyDescent="0.25">
      <c r="A639" s="302">
        <v>303</v>
      </c>
      <c r="C639" s="324" t="s">
        <v>13</v>
      </c>
      <c r="D639" s="324" t="s">
        <v>13</v>
      </c>
      <c r="E639" s="325" t="s">
        <v>13</v>
      </c>
      <c r="F639" s="133" t="s">
        <v>13</v>
      </c>
      <c r="G639" s="133" t="s">
        <v>13</v>
      </c>
      <c r="H639" s="133" t="s">
        <v>13</v>
      </c>
      <c r="I639" s="133" t="s">
        <v>13</v>
      </c>
      <c r="J639" s="133" t="s">
        <v>13</v>
      </c>
      <c r="K639" s="133" t="s">
        <v>13</v>
      </c>
      <c r="L639" s="133" t="s">
        <v>13</v>
      </c>
      <c r="M639" s="133" t="s">
        <v>13</v>
      </c>
      <c r="N639" s="133" t="s">
        <v>13</v>
      </c>
      <c r="O639" s="133" t="s">
        <v>13</v>
      </c>
      <c r="P639" s="133" t="s">
        <v>13</v>
      </c>
      <c r="Q639" s="133" t="s">
        <v>13</v>
      </c>
      <c r="R639" s="133" t="s">
        <v>13</v>
      </c>
      <c r="S639" s="133" t="s">
        <v>13</v>
      </c>
      <c r="T639" s="133" t="s">
        <v>13</v>
      </c>
      <c r="U639" s="133" t="s">
        <v>13</v>
      </c>
      <c r="V639" s="133" t="s">
        <v>13</v>
      </c>
      <c r="W639" s="133" t="s">
        <v>13</v>
      </c>
      <c r="X639" s="133" t="s">
        <v>13</v>
      </c>
      <c r="Y639" s="133" t="s">
        <v>13</v>
      </c>
      <c r="Z639" s="133" t="s">
        <v>13</v>
      </c>
      <c r="AA639" s="133" t="s">
        <v>13</v>
      </c>
      <c r="AB639" s="133" t="s">
        <v>13</v>
      </c>
      <c r="AC639" s="133" t="s">
        <v>13</v>
      </c>
      <c r="AD639" s="133" t="s">
        <v>13</v>
      </c>
      <c r="AE639" s="133" t="s">
        <v>13</v>
      </c>
      <c r="AF639" s="133" t="s">
        <v>13</v>
      </c>
      <c r="AG639" s="133" t="s">
        <v>13</v>
      </c>
      <c r="AH639" s="133" t="s">
        <v>13</v>
      </c>
      <c r="AI639" s="133" t="s">
        <v>13</v>
      </c>
      <c r="AJ639" s="133" t="s">
        <v>13</v>
      </c>
      <c r="AK639" s="133" t="s">
        <v>13</v>
      </c>
      <c r="AL639" s="133" t="s">
        <v>13</v>
      </c>
      <c r="AM639" s="133" t="s">
        <v>13</v>
      </c>
      <c r="AN639" s="133" t="s">
        <v>13</v>
      </c>
      <c r="AO639" s="133" t="s">
        <v>13</v>
      </c>
      <c r="AP639" s="133" t="s">
        <v>13</v>
      </c>
      <c r="AQ639" s="133" t="s">
        <v>13</v>
      </c>
      <c r="AR639" s="133" t="s">
        <v>13</v>
      </c>
      <c r="AS639" s="133" t="s">
        <v>13</v>
      </c>
      <c r="AT639" s="326" t="s">
        <v>13</v>
      </c>
      <c r="AU639" s="133" t="s">
        <v>13</v>
      </c>
      <c r="AV639" s="133" t="s">
        <v>13</v>
      </c>
      <c r="AW639" s="133" t="s">
        <v>13</v>
      </c>
      <c r="AX639" s="133" t="s">
        <v>13</v>
      </c>
      <c r="AY639" s="133" t="s">
        <v>13</v>
      </c>
      <c r="AZ639" s="327" t="s">
        <v>13</v>
      </c>
      <c r="BA639" s="327" t="s">
        <v>13</v>
      </c>
      <c r="BB639" s="133" t="s">
        <v>13</v>
      </c>
      <c r="BC639" s="326" t="s">
        <v>13</v>
      </c>
      <c r="BD639" s="326" t="s">
        <v>13</v>
      </c>
      <c r="BE639" s="327" t="s">
        <v>13</v>
      </c>
      <c r="BF639" s="133" t="s">
        <v>13</v>
      </c>
      <c r="BG639" s="133" t="s">
        <v>13</v>
      </c>
      <c r="BH639" s="133" t="s">
        <v>13</v>
      </c>
      <c r="BI639" s="133" t="s">
        <v>13</v>
      </c>
      <c r="BJ639" s="328"/>
      <c r="BK639" s="328"/>
      <c r="BL639" s="133"/>
      <c r="BM639" s="133"/>
      <c r="BN639" s="133"/>
      <c r="BO639" s="133"/>
      <c r="BP639" s="133"/>
      <c r="BQ639" s="328"/>
      <c r="BR639" s="133"/>
      <c r="BS639" s="133"/>
      <c r="BT639" s="133"/>
      <c r="BU639" s="133"/>
      <c r="BV639" s="133"/>
      <c r="BW639" s="133"/>
      <c r="BX639" s="133"/>
    </row>
    <row r="640" spans="1:76" x14ac:dyDescent="0.25">
      <c r="A640" s="302">
        <v>303</v>
      </c>
      <c r="C640" s="324" t="s">
        <v>13</v>
      </c>
      <c r="D640" s="324" t="s">
        <v>13</v>
      </c>
      <c r="E640" s="325" t="s">
        <v>13</v>
      </c>
      <c r="F640" s="133" t="s">
        <v>13</v>
      </c>
      <c r="G640" s="133" t="s">
        <v>13</v>
      </c>
      <c r="H640" s="133" t="s">
        <v>13</v>
      </c>
      <c r="I640" s="133" t="s">
        <v>13</v>
      </c>
      <c r="J640" s="133" t="s">
        <v>13</v>
      </c>
      <c r="K640" s="133" t="s">
        <v>13</v>
      </c>
      <c r="L640" s="133" t="s">
        <v>13</v>
      </c>
      <c r="M640" s="133" t="s">
        <v>13</v>
      </c>
      <c r="N640" s="133" t="s">
        <v>13</v>
      </c>
      <c r="O640" s="133" t="s">
        <v>13</v>
      </c>
      <c r="P640" s="133" t="s">
        <v>13</v>
      </c>
      <c r="Q640" s="133" t="s">
        <v>13</v>
      </c>
      <c r="R640" s="133" t="s">
        <v>13</v>
      </c>
      <c r="S640" s="133" t="s">
        <v>13</v>
      </c>
      <c r="T640" s="133" t="s">
        <v>13</v>
      </c>
      <c r="U640" s="133" t="s">
        <v>13</v>
      </c>
      <c r="V640" s="133" t="s">
        <v>13</v>
      </c>
      <c r="W640" s="133" t="s">
        <v>13</v>
      </c>
      <c r="X640" s="133" t="s">
        <v>13</v>
      </c>
      <c r="Y640" s="133" t="s">
        <v>13</v>
      </c>
      <c r="Z640" s="133" t="s">
        <v>13</v>
      </c>
      <c r="AA640" s="133" t="s">
        <v>13</v>
      </c>
      <c r="AB640" s="133" t="s">
        <v>13</v>
      </c>
      <c r="AC640" s="133" t="s">
        <v>13</v>
      </c>
      <c r="AD640" s="133" t="s">
        <v>13</v>
      </c>
      <c r="AE640" s="133" t="s">
        <v>13</v>
      </c>
      <c r="AF640" s="133" t="s">
        <v>13</v>
      </c>
      <c r="AG640" s="133" t="s">
        <v>13</v>
      </c>
      <c r="AH640" s="133" t="s">
        <v>13</v>
      </c>
      <c r="AI640" s="133" t="s">
        <v>13</v>
      </c>
      <c r="AJ640" s="133" t="s">
        <v>13</v>
      </c>
      <c r="AK640" s="133" t="s">
        <v>13</v>
      </c>
      <c r="AL640" s="133" t="s">
        <v>13</v>
      </c>
      <c r="AM640" s="133" t="s">
        <v>13</v>
      </c>
      <c r="AN640" s="133" t="s">
        <v>13</v>
      </c>
      <c r="AO640" s="133" t="s">
        <v>13</v>
      </c>
      <c r="AP640" s="133" t="s">
        <v>13</v>
      </c>
      <c r="AQ640" s="133" t="s">
        <v>13</v>
      </c>
      <c r="AR640" s="133" t="s">
        <v>13</v>
      </c>
      <c r="AS640" s="133" t="s">
        <v>13</v>
      </c>
      <c r="AT640" s="326" t="s">
        <v>13</v>
      </c>
      <c r="AU640" s="133" t="s">
        <v>13</v>
      </c>
      <c r="AV640" s="133" t="s">
        <v>13</v>
      </c>
      <c r="AW640" s="133" t="s">
        <v>13</v>
      </c>
      <c r="AX640" s="133" t="s">
        <v>13</v>
      </c>
      <c r="AY640" s="133" t="s">
        <v>13</v>
      </c>
      <c r="AZ640" s="327" t="s">
        <v>13</v>
      </c>
      <c r="BA640" s="327" t="s">
        <v>13</v>
      </c>
      <c r="BB640" s="133" t="s">
        <v>13</v>
      </c>
      <c r="BC640" s="326" t="s">
        <v>13</v>
      </c>
      <c r="BD640" s="326" t="s">
        <v>13</v>
      </c>
      <c r="BE640" s="327" t="s">
        <v>13</v>
      </c>
      <c r="BF640" s="133" t="s">
        <v>13</v>
      </c>
      <c r="BG640" s="133" t="s">
        <v>13</v>
      </c>
      <c r="BH640" s="133" t="s">
        <v>13</v>
      </c>
      <c r="BI640" s="133" t="s">
        <v>13</v>
      </c>
      <c r="BJ640" s="328"/>
      <c r="BK640" s="328"/>
      <c r="BL640" s="133"/>
      <c r="BM640" s="133"/>
      <c r="BN640" s="133"/>
      <c r="BO640" s="133"/>
      <c r="BP640" s="133"/>
      <c r="BQ640" s="328"/>
      <c r="BR640" s="133"/>
      <c r="BS640" s="133"/>
      <c r="BT640" s="133"/>
      <c r="BU640" s="133"/>
      <c r="BV640" s="133"/>
      <c r="BW640" s="133"/>
      <c r="BX640" s="133"/>
    </row>
    <row r="641" spans="1:76" x14ac:dyDescent="0.25">
      <c r="A641" s="302">
        <v>303</v>
      </c>
      <c r="C641" s="324" t="s">
        <v>13</v>
      </c>
      <c r="D641" s="324" t="s">
        <v>13</v>
      </c>
      <c r="E641" s="325" t="s">
        <v>13</v>
      </c>
      <c r="F641" s="133" t="s">
        <v>13</v>
      </c>
      <c r="G641" s="133" t="s">
        <v>13</v>
      </c>
      <c r="H641" s="133" t="s">
        <v>13</v>
      </c>
      <c r="I641" s="133" t="s">
        <v>13</v>
      </c>
      <c r="J641" s="133" t="s">
        <v>13</v>
      </c>
      <c r="K641" s="133" t="s">
        <v>13</v>
      </c>
      <c r="L641" s="133" t="s">
        <v>13</v>
      </c>
      <c r="M641" s="133" t="s">
        <v>13</v>
      </c>
      <c r="N641" s="133" t="s">
        <v>13</v>
      </c>
      <c r="O641" s="133" t="s">
        <v>13</v>
      </c>
      <c r="P641" s="133" t="s">
        <v>13</v>
      </c>
      <c r="Q641" s="133" t="s">
        <v>13</v>
      </c>
      <c r="R641" s="133" t="s">
        <v>13</v>
      </c>
      <c r="S641" s="133" t="s">
        <v>13</v>
      </c>
      <c r="T641" s="133" t="s">
        <v>13</v>
      </c>
      <c r="U641" s="133" t="s">
        <v>13</v>
      </c>
      <c r="V641" s="133" t="s">
        <v>13</v>
      </c>
      <c r="W641" s="133" t="s">
        <v>13</v>
      </c>
      <c r="X641" s="133" t="s">
        <v>13</v>
      </c>
      <c r="Y641" s="133" t="s">
        <v>13</v>
      </c>
      <c r="Z641" s="133" t="s">
        <v>13</v>
      </c>
      <c r="AA641" s="133" t="s">
        <v>13</v>
      </c>
      <c r="AB641" s="133" t="s">
        <v>13</v>
      </c>
      <c r="AC641" s="133" t="s">
        <v>13</v>
      </c>
      <c r="AD641" s="133" t="s">
        <v>13</v>
      </c>
      <c r="AE641" s="133" t="s">
        <v>13</v>
      </c>
      <c r="AF641" s="133" t="s">
        <v>13</v>
      </c>
      <c r="AG641" s="133" t="s">
        <v>13</v>
      </c>
      <c r="AH641" s="133" t="s">
        <v>13</v>
      </c>
      <c r="AI641" s="133" t="s">
        <v>13</v>
      </c>
      <c r="AJ641" s="133" t="s">
        <v>13</v>
      </c>
      <c r="AK641" s="133" t="s">
        <v>13</v>
      </c>
      <c r="AL641" s="133" t="s">
        <v>13</v>
      </c>
      <c r="AM641" s="133" t="s">
        <v>13</v>
      </c>
      <c r="AN641" s="133" t="s">
        <v>13</v>
      </c>
      <c r="AO641" s="133" t="s">
        <v>13</v>
      </c>
      <c r="AP641" s="133" t="s">
        <v>13</v>
      </c>
      <c r="AQ641" s="133" t="s">
        <v>13</v>
      </c>
      <c r="AR641" s="133" t="s">
        <v>13</v>
      </c>
      <c r="AS641" s="133" t="s">
        <v>13</v>
      </c>
      <c r="AT641" s="326" t="s">
        <v>13</v>
      </c>
      <c r="AU641" s="133" t="s">
        <v>13</v>
      </c>
      <c r="AV641" s="133" t="s">
        <v>13</v>
      </c>
      <c r="AW641" s="133" t="s">
        <v>13</v>
      </c>
      <c r="AX641" s="133" t="s">
        <v>13</v>
      </c>
      <c r="AY641" s="133" t="s">
        <v>13</v>
      </c>
      <c r="AZ641" s="327" t="s">
        <v>13</v>
      </c>
      <c r="BA641" s="327" t="s">
        <v>13</v>
      </c>
      <c r="BB641" s="133" t="s">
        <v>13</v>
      </c>
      <c r="BC641" s="326" t="s">
        <v>13</v>
      </c>
      <c r="BD641" s="326" t="s">
        <v>13</v>
      </c>
      <c r="BE641" s="327" t="s">
        <v>13</v>
      </c>
      <c r="BF641" s="133" t="s">
        <v>13</v>
      </c>
      <c r="BG641" s="133" t="s">
        <v>13</v>
      </c>
      <c r="BH641" s="133" t="s">
        <v>13</v>
      </c>
      <c r="BI641" s="133" t="s">
        <v>13</v>
      </c>
      <c r="BJ641" s="328"/>
      <c r="BK641" s="328"/>
      <c r="BL641" s="133"/>
      <c r="BM641" s="133"/>
      <c r="BN641" s="133"/>
      <c r="BO641" s="133"/>
      <c r="BP641" s="133"/>
      <c r="BQ641" s="328"/>
      <c r="BR641" s="133"/>
      <c r="BS641" s="133"/>
      <c r="BT641" s="133"/>
      <c r="BU641" s="133"/>
      <c r="BV641" s="133"/>
      <c r="BW641" s="133"/>
      <c r="BX641" s="133"/>
    </row>
    <row r="642" spans="1:76" x14ac:dyDescent="0.25">
      <c r="A642" s="302">
        <v>303</v>
      </c>
      <c r="C642" s="324" t="s">
        <v>13</v>
      </c>
      <c r="D642" s="324" t="s">
        <v>13</v>
      </c>
      <c r="E642" s="325" t="s">
        <v>13</v>
      </c>
      <c r="F642" s="133" t="s">
        <v>13</v>
      </c>
      <c r="G642" s="133" t="s">
        <v>13</v>
      </c>
      <c r="H642" s="133" t="s">
        <v>13</v>
      </c>
      <c r="I642" s="133" t="s">
        <v>13</v>
      </c>
      <c r="J642" s="133" t="s">
        <v>13</v>
      </c>
      <c r="K642" s="133" t="s">
        <v>13</v>
      </c>
      <c r="L642" s="133" t="s">
        <v>13</v>
      </c>
      <c r="M642" s="133" t="s">
        <v>13</v>
      </c>
      <c r="N642" s="133" t="s">
        <v>13</v>
      </c>
      <c r="O642" s="133" t="s">
        <v>13</v>
      </c>
      <c r="P642" s="133" t="s">
        <v>13</v>
      </c>
      <c r="Q642" s="133" t="s">
        <v>13</v>
      </c>
      <c r="R642" s="133" t="s">
        <v>13</v>
      </c>
      <c r="S642" s="133" t="s">
        <v>13</v>
      </c>
      <c r="T642" s="133" t="s">
        <v>13</v>
      </c>
      <c r="U642" s="133" t="s">
        <v>13</v>
      </c>
      <c r="V642" s="133" t="s">
        <v>13</v>
      </c>
      <c r="W642" s="133" t="s">
        <v>13</v>
      </c>
      <c r="X642" s="133" t="s">
        <v>13</v>
      </c>
      <c r="Y642" s="133" t="s">
        <v>13</v>
      </c>
      <c r="Z642" s="133" t="s">
        <v>13</v>
      </c>
      <c r="AA642" s="133" t="s">
        <v>13</v>
      </c>
      <c r="AB642" s="133" t="s">
        <v>13</v>
      </c>
      <c r="AC642" s="133" t="s">
        <v>13</v>
      </c>
      <c r="AD642" s="133" t="s">
        <v>13</v>
      </c>
      <c r="AE642" s="133" t="s">
        <v>13</v>
      </c>
      <c r="AF642" s="133" t="s">
        <v>13</v>
      </c>
      <c r="AG642" s="133" t="s">
        <v>13</v>
      </c>
      <c r="AH642" s="133" t="s">
        <v>13</v>
      </c>
      <c r="AI642" s="133" t="s">
        <v>13</v>
      </c>
      <c r="AJ642" s="133" t="s">
        <v>13</v>
      </c>
      <c r="AK642" s="133" t="s">
        <v>13</v>
      </c>
      <c r="AL642" s="133" t="s">
        <v>13</v>
      </c>
      <c r="AM642" s="133" t="s">
        <v>13</v>
      </c>
      <c r="AN642" s="133" t="s">
        <v>13</v>
      </c>
      <c r="AO642" s="133" t="s">
        <v>13</v>
      </c>
      <c r="AP642" s="133" t="s">
        <v>13</v>
      </c>
      <c r="AQ642" s="133" t="s">
        <v>13</v>
      </c>
      <c r="AR642" s="133" t="s">
        <v>13</v>
      </c>
      <c r="AS642" s="133" t="s">
        <v>13</v>
      </c>
      <c r="AT642" s="326" t="s">
        <v>13</v>
      </c>
      <c r="AU642" s="133" t="s">
        <v>13</v>
      </c>
      <c r="AV642" s="133" t="s">
        <v>13</v>
      </c>
      <c r="AW642" s="133" t="s">
        <v>13</v>
      </c>
      <c r="AX642" s="133" t="s">
        <v>13</v>
      </c>
      <c r="AY642" s="133" t="s">
        <v>13</v>
      </c>
      <c r="AZ642" s="327" t="s">
        <v>13</v>
      </c>
      <c r="BA642" s="327" t="s">
        <v>13</v>
      </c>
      <c r="BB642" s="133" t="s">
        <v>13</v>
      </c>
      <c r="BC642" s="326" t="s">
        <v>13</v>
      </c>
      <c r="BD642" s="326" t="s">
        <v>13</v>
      </c>
      <c r="BE642" s="327" t="s">
        <v>13</v>
      </c>
      <c r="BF642" s="133" t="s">
        <v>13</v>
      </c>
      <c r="BG642" s="133" t="s">
        <v>13</v>
      </c>
      <c r="BH642" s="133" t="s">
        <v>13</v>
      </c>
      <c r="BI642" s="133" t="s">
        <v>13</v>
      </c>
      <c r="BJ642" s="328"/>
      <c r="BK642" s="328"/>
      <c r="BL642" s="133"/>
      <c r="BM642" s="133"/>
      <c r="BN642" s="133"/>
      <c r="BO642" s="133"/>
      <c r="BP642" s="133"/>
      <c r="BQ642" s="328"/>
      <c r="BR642" s="133"/>
      <c r="BS642" s="133"/>
      <c r="BT642" s="133"/>
      <c r="BU642" s="133"/>
      <c r="BV642" s="133"/>
      <c r="BW642" s="133"/>
      <c r="BX642" s="133"/>
    </row>
    <row r="643" spans="1:76" x14ac:dyDescent="0.25">
      <c r="A643" s="302">
        <v>303</v>
      </c>
      <c r="C643" s="324" t="s">
        <v>13</v>
      </c>
      <c r="D643" s="324" t="s">
        <v>13</v>
      </c>
      <c r="E643" s="325" t="s">
        <v>13</v>
      </c>
      <c r="F643" s="133" t="s">
        <v>13</v>
      </c>
      <c r="G643" s="133" t="s">
        <v>13</v>
      </c>
      <c r="H643" s="133" t="s">
        <v>13</v>
      </c>
      <c r="I643" s="133" t="s">
        <v>13</v>
      </c>
      <c r="J643" s="133" t="s">
        <v>13</v>
      </c>
      <c r="K643" s="133" t="s">
        <v>13</v>
      </c>
      <c r="L643" s="133" t="s">
        <v>13</v>
      </c>
      <c r="M643" s="133" t="s">
        <v>13</v>
      </c>
      <c r="N643" s="133" t="s">
        <v>13</v>
      </c>
      <c r="O643" s="133" t="s">
        <v>13</v>
      </c>
      <c r="P643" s="133" t="s">
        <v>13</v>
      </c>
      <c r="Q643" s="133" t="s">
        <v>13</v>
      </c>
      <c r="R643" s="133" t="s">
        <v>13</v>
      </c>
      <c r="S643" s="133" t="s">
        <v>13</v>
      </c>
      <c r="T643" s="133" t="s">
        <v>13</v>
      </c>
      <c r="U643" s="133" t="s">
        <v>13</v>
      </c>
      <c r="V643" s="133" t="s">
        <v>13</v>
      </c>
      <c r="W643" s="133" t="s">
        <v>13</v>
      </c>
      <c r="X643" s="133" t="s">
        <v>13</v>
      </c>
      <c r="Y643" s="133" t="s">
        <v>13</v>
      </c>
      <c r="Z643" s="133" t="s">
        <v>13</v>
      </c>
      <c r="AA643" s="133" t="s">
        <v>13</v>
      </c>
      <c r="AB643" s="133" t="s">
        <v>13</v>
      </c>
      <c r="AC643" s="133" t="s">
        <v>13</v>
      </c>
      <c r="AD643" s="133" t="s">
        <v>13</v>
      </c>
      <c r="AE643" s="133" t="s">
        <v>13</v>
      </c>
      <c r="AF643" s="133" t="s">
        <v>13</v>
      </c>
      <c r="AG643" s="133" t="s">
        <v>13</v>
      </c>
      <c r="AH643" s="133" t="s">
        <v>13</v>
      </c>
      <c r="AI643" s="133" t="s">
        <v>13</v>
      </c>
      <c r="AJ643" s="133" t="s">
        <v>13</v>
      </c>
      <c r="AK643" s="133" t="s">
        <v>13</v>
      </c>
      <c r="AL643" s="133" t="s">
        <v>13</v>
      </c>
      <c r="AM643" s="133" t="s">
        <v>13</v>
      </c>
      <c r="AN643" s="133" t="s">
        <v>13</v>
      </c>
      <c r="AO643" s="133" t="s">
        <v>13</v>
      </c>
      <c r="AP643" s="133" t="s">
        <v>13</v>
      </c>
      <c r="AQ643" s="133" t="s">
        <v>13</v>
      </c>
      <c r="AR643" s="133" t="s">
        <v>13</v>
      </c>
      <c r="AS643" s="133" t="s">
        <v>13</v>
      </c>
      <c r="AT643" s="326" t="s">
        <v>13</v>
      </c>
      <c r="AU643" s="133" t="s">
        <v>13</v>
      </c>
      <c r="AV643" s="133" t="s">
        <v>13</v>
      </c>
      <c r="AW643" s="133" t="s">
        <v>13</v>
      </c>
      <c r="AX643" s="133" t="s">
        <v>13</v>
      </c>
      <c r="AY643" s="133" t="s">
        <v>13</v>
      </c>
      <c r="AZ643" s="327" t="s">
        <v>13</v>
      </c>
      <c r="BA643" s="327" t="s">
        <v>13</v>
      </c>
      <c r="BB643" s="133" t="s">
        <v>13</v>
      </c>
      <c r="BC643" s="326" t="s">
        <v>13</v>
      </c>
      <c r="BD643" s="326" t="s">
        <v>13</v>
      </c>
      <c r="BE643" s="327" t="s">
        <v>13</v>
      </c>
      <c r="BF643" s="133" t="s">
        <v>13</v>
      </c>
      <c r="BG643" s="133" t="s">
        <v>13</v>
      </c>
      <c r="BH643" s="133" t="s">
        <v>13</v>
      </c>
      <c r="BI643" s="133" t="s">
        <v>13</v>
      </c>
      <c r="BJ643" s="328"/>
      <c r="BK643" s="328"/>
      <c r="BL643" s="133"/>
      <c r="BM643" s="133"/>
      <c r="BN643" s="133"/>
      <c r="BO643" s="133"/>
      <c r="BP643" s="133"/>
      <c r="BQ643" s="328"/>
      <c r="BR643" s="133"/>
      <c r="BS643" s="133"/>
      <c r="BT643" s="133"/>
      <c r="BU643" s="133"/>
      <c r="BV643" s="133"/>
      <c r="BW643" s="133"/>
      <c r="BX643" s="133"/>
    </row>
    <row r="644" spans="1:76" x14ac:dyDescent="0.25">
      <c r="A644" s="302">
        <v>303</v>
      </c>
      <c r="C644" s="324" t="s">
        <v>13</v>
      </c>
      <c r="D644" s="324" t="s">
        <v>13</v>
      </c>
      <c r="E644" s="325" t="s">
        <v>13</v>
      </c>
      <c r="F644" s="133" t="s">
        <v>13</v>
      </c>
      <c r="G644" s="133" t="s">
        <v>13</v>
      </c>
      <c r="H644" s="133" t="s">
        <v>13</v>
      </c>
      <c r="I644" s="133" t="s">
        <v>13</v>
      </c>
      <c r="J644" s="133" t="s">
        <v>13</v>
      </c>
      <c r="K644" s="133" t="s">
        <v>13</v>
      </c>
      <c r="L644" s="133" t="s">
        <v>13</v>
      </c>
      <c r="M644" s="133" t="s">
        <v>13</v>
      </c>
      <c r="N644" s="133" t="s">
        <v>13</v>
      </c>
      <c r="O644" s="133" t="s">
        <v>13</v>
      </c>
      <c r="P644" s="133" t="s">
        <v>13</v>
      </c>
      <c r="Q644" s="133" t="s">
        <v>13</v>
      </c>
      <c r="R644" s="133" t="s">
        <v>13</v>
      </c>
      <c r="S644" s="133" t="s">
        <v>13</v>
      </c>
      <c r="T644" s="133" t="s">
        <v>13</v>
      </c>
      <c r="U644" s="133" t="s">
        <v>13</v>
      </c>
      <c r="V644" s="133" t="s">
        <v>13</v>
      </c>
      <c r="W644" s="133" t="s">
        <v>13</v>
      </c>
      <c r="X644" s="133" t="s">
        <v>13</v>
      </c>
      <c r="Y644" s="133" t="s">
        <v>13</v>
      </c>
      <c r="Z644" s="133" t="s">
        <v>13</v>
      </c>
      <c r="AA644" s="133" t="s">
        <v>13</v>
      </c>
      <c r="AB644" s="133" t="s">
        <v>13</v>
      </c>
      <c r="AC644" s="133" t="s">
        <v>13</v>
      </c>
      <c r="AD644" s="133" t="s">
        <v>13</v>
      </c>
      <c r="AE644" s="133" t="s">
        <v>13</v>
      </c>
      <c r="AF644" s="133" t="s">
        <v>13</v>
      </c>
      <c r="AG644" s="133" t="s">
        <v>13</v>
      </c>
      <c r="AH644" s="133" t="s">
        <v>13</v>
      </c>
      <c r="AI644" s="133" t="s">
        <v>13</v>
      </c>
      <c r="AJ644" s="133" t="s">
        <v>13</v>
      </c>
      <c r="AK644" s="133" t="s">
        <v>13</v>
      </c>
      <c r="AL644" s="133" t="s">
        <v>13</v>
      </c>
      <c r="AM644" s="133" t="s">
        <v>13</v>
      </c>
      <c r="AN644" s="133" t="s">
        <v>13</v>
      </c>
      <c r="AO644" s="133" t="s">
        <v>13</v>
      </c>
      <c r="AP644" s="133" t="s">
        <v>13</v>
      </c>
      <c r="AQ644" s="133" t="s">
        <v>13</v>
      </c>
      <c r="AR644" s="133" t="s">
        <v>13</v>
      </c>
      <c r="AS644" s="133" t="s">
        <v>13</v>
      </c>
      <c r="AT644" s="326" t="s">
        <v>13</v>
      </c>
      <c r="AU644" s="133" t="s">
        <v>13</v>
      </c>
      <c r="AV644" s="133" t="s">
        <v>13</v>
      </c>
      <c r="AW644" s="133" t="s">
        <v>13</v>
      </c>
      <c r="AX644" s="133" t="s">
        <v>13</v>
      </c>
      <c r="AY644" s="133" t="s">
        <v>13</v>
      </c>
      <c r="AZ644" s="327" t="s">
        <v>13</v>
      </c>
      <c r="BA644" s="327" t="s">
        <v>13</v>
      </c>
      <c r="BB644" s="133" t="s">
        <v>13</v>
      </c>
      <c r="BC644" s="326" t="s">
        <v>13</v>
      </c>
      <c r="BD644" s="326" t="s">
        <v>13</v>
      </c>
      <c r="BE644" s="327" t="s">
        <v>13</v>
      </c>
      <c r="BF644" s="133" t="s">
        <v>13</v>
      </c>
      <c r="BG644" s="133" t="s">
        <v>13</v>
      </c>
      <c r="BH644" s="133" t="s">
        <v>13</v>
      </c>
      <c r="BI644" s="133" t="s">
        <v>13</v>
      </c>
      <c r="BJ644" s="328"/>
      <c r="BK644" s="328"/>
      <c r="BL644" s="133"/>
      <c r="BM644" s="133"/>
      <c r="BN644" s="133"/>
      <c r="BO644" s="133"/>
      <c r="BP644" s="133"/>
      <c r="BQ644" s="328"/>
      <c r="BR644" s="133"/>
      <c r="BS644" s="133"/>
      <c r="BT644" s="133"/>
      <c r="BU644" s="133"/>
      <c r="BV644" s="133"/>
      <c r="BW644" s="133"/>
      <c r="BX644" s="133"/>
    </row>
    <row r="645" spans="1:76" x14ac:dyDescent="0.25">
      <c r="A645" s="302">
        <v>303</v>
      </c>
      <c r="C645" s="324" t="s">
        <v>13</v>
      </c>
      <c r="D645" s="324" t="s">
        <v>13</v>
      </c>
      <c r="E645" s="325" t="s">
        <v>13</v>
      </c>
      <c r="F645" s="133" t="s">
        <v>13</v>
      </c>
      <c r="G645" s="133" t="s">
        <v>13</v>
      </c>
      <c r="H645" s="133" t="s">
        <v>13</v>
      </c>
      <c r="I645" s="133" t="s">
        <v>13</v>
      </c>
      <c r="J645" s="133" t="s">
        <v>13</v>
      </c>
      <c r="K645" s="133" t="s">
        <v>13</v>
      </c>
      <c r="L645" s="133" t="s">
        <v>13</v>
      </c>
      <c r="M645" s="133" t="s">
        <v>13</v>
      </c>
      <c r="N645" s="133" t="s">
        <v>13</v>
      </c>
      <c r="O645" s="133" t="s">
        <v>13</v>
      </c>
      <c r="P645" s="133" t="s">
        <v>13</v>
      </c>
      <c r="Q645" s="133" t="s">
        <v>13</v>
      </c>
      <c r="R645" s="133" t="s">
        <v>13</v>
      </c>
      <c r="S645" s="133" t="s">
        <v>13</v>
      </c>
      <c r="T645" s="133" t="s">
        <v>13</v>
      </c>
      <c r="U645" s="133" t="s">
        <v>13</v>
      </c>
      <c r="V645" s="133" t="s">
        <v>13</v>
      </c>
      <c r="W645" s="133" t="s">
        <v>13</v>
      </c>
      <c r="X645" s="133" t="s">
        <v>13</v>
      </c>
      <c r="Y645" s="133" t="s">
        <v>13</v>
      </c>
      <c r="Z645" s="133" t="s">
        <v>13</v>
      </c>
      <c r="AA645" s="133" t="s">
        <v>13</v>
      </c>
      <c r="AB645" s="133" t="s">
        <v>13</v>
      </c>
      <c r="AC645" s="133" t="s">
        <v>13</v>
      </c>
      <c r="AD645" s="133" t="s">
        <v>13</v>
      </c>
      <c r="AE645" s="133" t="s">
        <v>13</v>
      </c>
      <c r="AF645" s="133" t="s">
        <v>13</v>
      </c>
      <c r="AG645" s="133" t="s">
        <v>13</v>
      </c>
      <c r="AH645" s="133" t="s">
        <v>13</v>
      </c>
      <c r="AI645" s="133" t="s">
        <v>13</v>
      </c>
      <c r="AJ645" s="133" t="s">
        <v>13</v>
      </c>
      <c r="AK645" s="133" t="s">
        <v>13</v>
      </c>
      <c r="AL645" s="133" t="s">
        <v>13</v>
      </c>
      <c r="AM645" s="133" t="s">
        <v>13</v>
      </c>
      <c r="AN645" s="133" t="s">
        <v>13</v>
      </c>
      <c r="AO645" s="133" t="s">
        <v>13</v>
      </c>
      <c r="AP645" s="133" t="s">
        <v>13</v>
      </c>
      <c r="AQ645" s="133" t="s">
        <v>13</v>
      </c>
      <c r="AR645" s="133" t="s">
        <v>13</v>
      </c>
      <c r="AS645" s="133" t="s">
        <v>13</v>
      </c>
      <c r="AT645" s="326" t="s">
        <v>13</v>
      </c>
      <c r="AU645" s="133" t="s">
        <v>13</v>
      </c>
      <c r="AV645" s="133" t="s">
        <v>13</v>
      </c>
      <c r="AW645" s="133" t="s">
        <v>13</v>
      </c>
      <c r="AX645" s="133" t="s">
        <v>13</v>
      </c>
      <c r="AY645" s="133" t="s">
        <v>13</v>
      </c>
      <c r="AZ645" s="327" t="s">
        <v>13</v>
      </c>
      <c r="BA645" s="327" t="s">
        <v>13</v>
      </c>
      <c r="BB645" s="133" t="s">
        <v>13</v>
      </c>
      <c r="BC645" s="326" t="s">
        <v>13</v>
      </c>
      <c r="BD645" s="326" t="s">
        <v>13</v>
      </c>
      <c r="BE645" s="327" t="s">
        <v>13</v>
      </c>
      <c r="BF645" s="133" t="s">
        <v>13</v>
      </c>
      <c r="BG645" s="133" t="s">
        <v>13</v>
      </c>
      <c r="BH645" s="133" t="s">
        <v>13</v>
      </c>
      <c r="BI645" s="133" t="s">
        <v>13</v>
      </c>
      <c r="BJ645" s="328"/>
      <c r="BK645" s="328"/>
      <c r="BL645" s="133"/>
      <c r="BM645" s="133"/>
      <c r="BN645" s="133"/>
      <c r="BO645" s="133"/>
      <c r="BP645" s="133"/>
      <c r="BQ645" s="328"/>
      <c r="BR645" s="133"/>
      <c r="BS645" s="133"/>
      <c r="BT645" s="133"/>
      <c r="BU645" s="133"/>
      <c r="BV645" s="133"/>
      <c r="BW645" s="133"/>
      <c r="BX645" s="133"/>
    </row>
    <row r="646" spans="1:76" x14ac:dyDescent="0.25">
      <c r="A646" s="302">
        <v>303</v>
      </c>
      <c r="C646" s="324" t="s">
        <v>13</v>
      </c>
      <c r="D646" s="324" t="s">
        <v>13</v>
      </c>
      <c r="E646" s="325" t="s">
        <v>13</v>
      </c>
      <c r="F646" s="133" t="s">
        <v>13</v>
      </c>
      <c r="G646" s="133" t="s">
        <v>13</v>
      </c>
      <c r="H646" s="133" t="s">
        <v>13</v>
      </c>
      <c r="I646" s="133" t="s">
        <v>13</v>
      </c>
      <c r="J646" s="133" t="s">
        <v>13</v>
      </c>
      <c r="K646" s="133" t="s">
        <v>13</v>
      </c>
      <c r="L646" s="133" t="s">
        <v>13</v>
      </c>
      <c r="M646" s="133" t="s">
        <v>13</v>
      </c>
      <c r="N646" s="133" t="s">
        <v>13</v>
      </c>
      <c r="O646" s="133" t="s">
        <v>13</v>
      </c>
      <c r="P646" s="133" t="s">
        <v>13</v>
      </c>
      <c r="Q646" s="133" t="s">
        <v>13</v>
      </c>
      <c r="R646" s="133" t="s">
        <v>13</v>
      </c>
      <c r="S646" s="133" t="s">
        <v>13</v>
      </c>
      <c r="T646" s="133" t="s">
        <v>13</v>
      </c>
      <c r="U646" s="133" t="s">
        <v>13</v>
      </c>
      <c r="V646" s="133" t="s">
        <v>13</v>
      </c>
      <c r="W646" s="133" t="s">
        <v>13</v>
      </c>
      <c r="X646" s="133" t="s">
        <v>13</v>
      </c>
      <c r="Y646" s="133" t="s">
        <v>13</v>
      </c>
      <c r="Z646" s="133" t="s">
        <v>13</v>
      </c>
      <c r="AA646" s="133" t="s">
        <v>13</v>
      </c>
      <c r="AB646" s="133" t="s">
        <v>13</v>
      </c>
      <c r="AC646" s="133" t="s">
        <v>13</v>
      </c>
      <c r="AD646" s="133" t="s">
        <v>13</v>
      </c>
      <c r="AE646" s="133" t="s">
        <v>13</v>
      </c>
      <c r="AF646" s="133" t="s">
        <v>13</v>
      </c>
      <c r="AG646" s="133" t="s">
        <v>13</v>
      </c>
      <c r="AH646" s="133" t="s">
        <v>13</v>
      </c>
      <c r="AI646" s="133" t="s">
        <v>13</v>
      </c>
      <c r="AJ646" s="133" t="s">
        <v>13</v>
      </c>
      <c r="AK646" s="133" t="s">
        <v>13</v>
      </c>
      <c r="AL646" s="133" t="s">
        <v>13</v>
      </c>
      <c r="AM646" s="133" t="s">
        <v>13</v>
      </c>
      <c r="AN646" s="133" t="s">
        <v>13</v>
      </c>
      <c r="AO646" s="133" t="s">
        <v>13</v>
      </c>
      <c r="AP646" s="133" t="s">
        <v>13</v>
      </c>
      <c r="AQ646" s="133" t="s">
        <v>13</v>
      </c>
      <c r="AR646" s="133" t="s">
        <v>13</v>
      </c>
      <c r="AS646" s="133" t="s">
        <v>13</v>
      </c>
      <c r="AT646" s="326" t="s">
        <v>13</v>
      </c>
      <c r="AU646" s="133" t="s">
        <v>13</v>
      </c>
      <c r="AV646" s="133" t="s">
        <v>13</v>
      </c>
      <c r="AW646" s="133" t="s">
        <v>13</v>
      </c>
      <c r="AX646" s="133" t="s">
        <v>13</v>
      </c>
      <c r="AY646" s="133" t="s">
        <v>13</v>
      </c>
      <c r="AZ646" s="327" t="s">
        <v>13</v>
      </c>
      <c r="BA646" s="327" t="s">
        <v>13</v>
      </c>
      <c r="BB646" s="133" t="s">
        <v>13</v>
      </c>
      <c r="BC646" s="326" t="s">
        <v>13</v>
      </c>
      <c r="BD646" s="326" t="s">
        <v>13</v>
      </c>
      <c r="BE646" s="327" t="s">
        <v>13</v>
      </c>
      <c r="BF646" s="133" t="s">
        <v>13</v>
      </c>
      <c r="BG646" s="133" t="s">
        <v>13</v>
      </c>
      <c r="BH646" s="133" t="s">
        <v>13</v>
      </c>
      <c r="BI646" s="133" t="s">
        <v>13</v>
      </c>
      <c r="BJ646" s="328"/>
      <c r="BK646" s="328"/>
      <c r="BL646" s="133"/>
      <c r="BM646" s="133"/>
      <c r="BN646" s="133"/>
      <c r="BO646" s="133"/>
      <c r="BP646" s="133"/>
      <c r="BQ646" s="328"/>
      <c r="BR646" s="133"/>
      <c r="BS646" s="133"/>
      <c r="BT646" s="133"/>
      <c r="BU646" s="133"/>
      <c r="BV646" s="133"/>
      <c r="BW646" s="133"/>
      <c r="BX646" s="133"/>
    </row>
    <row r="647" spans="1:76" x14ac:dyDescent="0.25">
      <c r="A647" s="302">
        <v>303</v>
      </c>
      <c r="C647" s="324" t="s">
        <v>13</v>
      </c>
      <c r="D647" s="324" t="s">
        <v>13</v>
      </c>
      <c r="E647" s="325" t="s">
        <v>13</v>
      </c>
      <c r="F647" s="133" t="s">
        <v>13</v>
      </c>
      <c r="G647" s="133" t="s">
        <v>13</v>
      </c>
      <c r="H647" s="133" t="s">
        <v>13</v>
      </c>
      <c r="I647" s="133" t="s">
        <v>13</v>
      </c>
      <c r="J647" s="133" t="s">
        <v>13</v>
      </c>
      <c r="K647" s="133" t="s">
        <v>13</v>
      </c>
      <c r="L647" s="133" t="s">
        <v>13</v>
      </c>
      <c r="M647" s="133" t="s">
        <v>13</v>
      </c>
      <c r="N647" s="133" t="s">
        <v>13</v>
      </c>
      <c r="O647" s="133" t="s">
        <v>13</v>
      </c>
      <c r="P647" s="133" t="s">
        <v>13</v>
      </c>
      <c r="Q647" s="133" t="s">
        <v>13</v>
      </c>
      <c r="R647" s="133" t="s">
        <v>13</v>
      </c>
      <c r="S647" s="133" t="s">
        <v>13</v>
      </c>
      <c r="T647" s="133" t="s">
        <v>13</v>
      </c>
      <c r="U647" s="133" t="s">
        <v>13</v>
      </c>
      <c r="V647" s="133" t="s">
        <v>13</v>
      </c>
      <c r="W647" s="133" t="s">
        <v>13</v>
      </c>
      <c r="X647" s="133" t="s">
        <v>13</v>
      </c>
      <c r="Y647" s="133" t="s">
        <v>13</v>
      </c>
      <c r="Z647" s="133" t="s">
        <v>13</v>
      </c>
      <c r="AA647" s="133" t="s">
        <v>13</v>
      </c>
      <c r="AB647" s="133" t="s">
        <v>13</v>
      </c>
      <c r="AC647" s="133" t="s">
        <v>13</v>
      </c>
      <c r="AD647" s="133" t="s">
        <v>13</v>
      </c>
      <c r="AE647" s="133" t="s">
        <v>13</v>
      </c>
      <c r="AF647" s="133" t="s">
        <v>13</v>
      </c>
      <c r="AG647" s="133" t="s">
        <v>13</v>
      </c>
      <c r="AH647" s="133" t="s">
        <v>13</v>
      </c>
      <c r="AI647" s="133" t="s">
        <v>13</v>
      </c>
      <c r="AJ647" s="133" t="s">
        <v>13</v>
      </c>
      <c r="AK647" s="133" t="s">
        <v>13</v>
      </c>
      <c r="AL647" s="133" t="s">
        <v>13</v>
      </c>
      <c r="AM647" s="133" t="s">
        <v>13</v>
      </c>
      <c r="AN647" s="133" t="s">
        <v>13</v>
      </c>
      <c r="AO647" s="133" t="s">
        <v>13</v>
      </c>
      <c r="AP647" s="133" t="s">
        <v>13</v>
      </c>
      <c r="AQ647" s="133" t="s">
        <v>13</v>
      </c>
      <c r="AR647" s="133" t="s">
        <v>13</v>
      </c>
      <c r="AS647" s="133" t="s">
        <v>13</v>
      </c>
      <c r="AT647" s="326" t="s">
        <v>13</v>
      </c>
      <c r="AU647" s="133" t="s">
        <v>13</v>
      </c>
      <c r="AV647" s="133" t="s">
        <v>13</v>
      </c>
      <c r="AW647" s="133" t="s">
        <v>13</v>
      </c>
      <c r="AX647" s="133" t="s">
        <v>13</v>
      </c>
      <c r="AY647" s="133" t="s">
        <v>13</v>
      </c>
      <c r="AZ647" s="327" t="s">
        <v>13</v>
      </c>
      <c r="BA647" s="327" t="s">
        <v>13</v>
      </c>
      <c r="BB647" s="133" t="s">
        <v>13</v>
      </c>
      <c r="BC647" s="326" t="s">
        <v>13</v>
      </c>
      <c r="BD647" s="326" t="s">
        <v>13</v>
      </c>
      <c r="BE647" s="327" t="s">
        <v>13</v>
      </c>
      <c r="BF647" s="133" t="s">
        <v>13</v>
      </c>
      <c r="BG647" s="133" t="s">
        <v>13</v>
      </c>
      <c r="BH647" s="133" t="s">
        <v>13</v>
      </c>
      <c r="BI647" s="133" t="s">
        <v>13</v>
      </c>
      <c r="BJ647" s="328"/>
      <c r="BK647" s="328"/>
      <c r="BL647" s="133"/>
      <c r="BM647" s="133"/>
      <c r="BN647" s="133"/>
      <c r="BO647" s="133"/>
      <c r="BP647" s="133"/>
      <c r="BQ647" s="328"/>
      <c r="BR647" s="133"/>
      <c r="BS647" s="133"/>
      <c r="BT647" s="133"/>
      <c r="BU647" s="133"/>
      <c r="BV647" s="133"/>
      <c r="BW647" s="133"/>
      <c r="BX647" s="133"/>
    </row>
    <row r="648" spans="1:76" x14ac:dyDescent="0.25">
      <c r="A648" s="302">
        <v>303</v>
      </c>
      <c r="C648" s="324" t="s">
        <v>13</v>
      </c>
      <c r="D648" s="324" t="s">
        <v>13</v>
      </c>
      <c r="E648" s="325" t="s">
        <v>13</v>
      </c>
      <c r="F648" s="133" t="s">
        <v>13</v>
      </c>
      <c r="G648" s="133" t="s">
        <v>13</v>
      </c>
      <c r="H648" s="133" t="s">
        <v>13</v>
      </c>
      <c r="I648" s="133" t="s">
        <v>13</v>
      </c>
      <c r="J648" s="133" t="s">
        <v>13</v>
      </c>
      <c r="K648" s="133" t="s">
        <v>13</v>
      </c>
      <c r="L648" s="133" t="s">
        <v>13</v>
      </c>
      <c r="M648" s="133" t="s">
        <v>13</v>
      </c>
      <c r="N648" s="133" t="s">
        <v>13</v>
      </c>
      <c r="O648" s="133" t="s">
        <v>13</v>
      </c>
      <c r="P648" s="133" t="s">
        <v>13</v>
      </c>
      <c r="Q648" s="133" t="s">
        <v>13</v>
      </c>
      <c r="R648" s="133" t="s">
        <v>13</v>
      </c>
      <c r="S648" s="133" t="s">
        <v>13</v>
      </c>
      <c r="T648" s="133" t="s">
        <v>13</v>
      </c>
      <c r="U648" s="133" t="s">
        <v>13</v>
      </c>
      <c r="V648" s="133" t="s">
        <v>13</v>
      </c>
      <c r="W648" s="133" t="s">
        <v>13</v>
      </c>
      <c r="X648" s="133" t="s">
        <v>13</v>
      </c>
      <c r="Y648" s="133" t="s">
        <v>13</v>
      </c>
      <c r="Z648" s="133" t="s">
        <v>13</v>
      </c>
      <c r="AA648" s="133" t="s">
        <v>13</v>
      </c>
      <c r="AB648" s="133" t="s">
        <v>13</v>
      </c>
      <c r="AC648" s="133" t="s">
        <v>13</v>
      </c>
      <c r="AD648" s="133" t="s">
        <v>13</v>
      </c>
      <c r="AE648" s="133" t="s">
        <v>13</v>
      </c>
      <c r="AF648" s="133" t="s">
        <v>13</v>
      </c>
      <c r="AG648" s="133" t="s">
        <v>13</v>
      </c>
      <c r="AH648" s="133" t="s">
        <v>13</v>
      </c>
      <c r="AI648" s="133" t="s">
        <v>13</v>
      </c>
      <c r="AJ648" s="133" t="s">
        <v>13</v>
      </c>
      <c r="AK648" s="133" t="s">
        <v>13</v>
      </c>
      <c r="AL648" s="133" t="s">
        <v>13</v>
      </c>
      <c r="AM648" s="133" t="s">
        <v>13</v>
      </c>
      <c r="AN648" s="133" t="s">
        <v>13</v>
      </c>
      <c r="AO648" s="133" t="s">
        <v>13</v>
      </c>
      <c r="AP648" s="133" t="s">
        <v>13</v>
      </c>
      <c r="AQ648" s="133" t="s">
        <v>13</v>
      </c>
      <c r="AR648" s="133" t="s">
        <v>13</v>
      </c>
      <c r="AS648" s="133" t="s">
        <v>13</v>
      </c>
      <c r="AT648" s="326" t="s">
        <v>13</v>
      </c>
      <c r="AU648" s="133" t="s">
        <v>13</v>
      </c>
      <c r="AV648" s="133" t="s">
        <v>13</v>
      </c>
      <c r="AW648" s="133" t="s">
        <v>13</v>
      </c>
      <c r="AX648" s="133" t="s">
        <v>13</v>
      </c>
      <c r="AY648" s="133" t="s">
        <v>13</v>
      </c>
      <c r="AZ648" s="327" t="s">
        <v>13</v>
      </c>
      <c r="BA648" s="327" t="s">
        <v>13</v>
      </c>
      <c r="BB648" s="133" t="s">
        <v>13</v>
      </c>
      <c r="BC648" s="326" t="s">
        <v>13</v>
      </c>
      <c r="BD648" s="326" t="s">
        <v>13</v>
      </c>
      <c r="BE648" s="327" t="s">
        <v>13</v>
      </c>
      <c r="BF648" s="133" t="s">
        <v>13</v>
      </c>
      <c r="BG648" s="133" t="s">
        <v>13</v>
      </c>
      <c r="BH648" s="133" t="s">
        <v>13</v>
      </c>
      <c r="BI648" s="133" t="s">
        <v>13</v>
      </c>
      <c r="BJ648" s="328"/>
      <c r="BK648" s="328"/>
      <c r="BL648" s="133"/>
      <c r="BM648" s="133"/>
      <c r="BN648" s="133"/>
      <c r="BO648" s="133"/>
      <c r="BP648" s="133"/>
      <c r="BQ648" s="328"/>
      <c r="BR648" s="133"/>
      <c r="BS648" s="133"/>
      <c r="BT648" s="133"/>
      <c r="BU648" s="133"/>
      <c r="BV648" s="133"/>
      <c r="BW648" s="133"/>
      <c r="BX648" s="133"/>
    </row>
    <row r="649" spans="1:76" x14ac:dyDescent="0.25">
      <c r="A649" s="302">
        <v>303</v>
      </c>
      <c r="C649" s="324" t="s">
        <v>13</v>
      </c>
      <c r="D649" s="324" t="s">
        <v>13</v>
      </c>
      <c r="E649" s="325" t="s">
        <v>13</v>
      </c>
      <c r="F649" s="133" t="s">
        <v>13</v>
      </c>
      <c r="G649" s="133" t="s">
        <v>13</v>
      </c>
      <c r="H649" s="133" t="s">
        <v>13</v>
      </c>
      <c r="I649" s="133" t="s">
        <v>13</v>
      </c>
      <c r="J649" s="133" t="s">
        <v>13</v>
      </c>
      <c r="K649" s="133" t="s">
        <v>13</v>
      </c>
      <c r="L649" s="133" t="s">
        <v>13</v>
      </c>
      <c r="M649" s="133" t="s">
        <v>13</v>
      </c>
      <c r="N649" s="133" t="s">
        <v>13</v>
      </c>
      <c r="O649" s="133" t="s">
        <v>13</v>
      </c>
      <c r="P649" s="133" t="s">
        <v>13</v>
      </c>
      <c r="Q649" s="133" t="s">
        <v>13</v>
      </c>
      <c r="R649" s="133" t="s">
        <v>13</v>
      </c>
      <c r="S649" s="133" t="s">
        <v>13</v>
      </c>
      <c r="T649" s="133" t="s">
        <v>13</v>
      </c>
      <c r="U649" s="133" t="s">
        <v>13</v>
      </c>
      <c r="V649" s="133" t="s">
        <v>13</v>
      </c>
      <c r="W649" s="133" t="s">
        <v>13</v>
      </c>
      <c r="X649" s="133" t="s">
        <v>13</v>
      </c>
      <c r="Y649" s="133" t="s">
        <v>13</v>
      </c>
      <c r="Z649" s="133" t="s">
        <v>13</v>
      </c>
      <c r="AA649" s="133" t="s">
        <v>13</v>
      </c>
      <c r="AB649" s="133" t="s">
        <v>13</v>
      </c>
      <c r="AC649" s="133" t="s">
        <v>13</v>
      </c>
      <c r="AD649" s="133" t="s">
        <v>13</v>
      </c>
      <c r="AE649" s="133" t="s">
        <v>13</v>
      </c>
      <c r="AF649" s="133" t="s">
        <v>13</v>
      </c>
      <c r="AG649" s="133" t="s">
        <v>13</v>
      </c>
      <c r="AH649" s="133" t="s">
        <v>13</v>
      </c>
      <c r="AI649" s="133" t="s">
        <v>13</v>
      </c>
      <c r="AJ649" s="133" t="s">
        <v>13</v>
      </c>
      <c r="AK649" s="133" t="s">
        <v>13</v>
      </c>
      <c r="AL649" s="133" t="s">
        <v>13</v>
      </c>
      <c r="AM649" s="133" t="s">
        <v>13</v>
      </c>
      <c r="AN649" s="133" t="s">
        <v>13</v>
      </c>
      <c r="AO649" s="133" t="s">
        <v>13</v>
      </c>
      <c r="AP649" s="133" t="s">
        <v>13</v>
      </c>
      <c r="AQ649" s="133" t="s">
        <v>13</v>
      </c>
      <c r="AR649" s="133" t="s">
        <v>13</v>
      </c>
      <c r="AS649" s="133" t="s">
        <v>13</v>
      </c>
      <c r="AT649" s="326" t="s">
        <v>13</v>
      </c>
      <c r="AU649" s="133" t="s">
        <v>13</v>
      </c>
      <c r="AV649" s="133" t="s">
        <v>13</v>
      </c>
      <c r="AW649" s="133" t="s">
        <v>13</v>
      </c>
      <c r="AX649" s="133" t="s">
        <v>13</v>
      </c>
      <c r="AY649" s="133" t="s">
        <v>13</v>
      </c>
      <c r="AZ649" s="327" t="s">
        <v>13</v>
      </c>
      <c r="BA649" s="327" t="s">
        <v>13</v>
      </c>
      <c r="BB649" s="133" t="s">
        <v>13</v>
      </c>
      <c r="BC649" s="326" t="s">
        <v>13</v>
      </c>
      <c r="BD649" s="326" t="s">
        <v>13</v>
      </c>
      <c r="BE649" s="327" t="s">
        <v>13</v>
      </c>
      <c r="BF649" s="133" t="s">
        <v>13</v>
      </c>
      <c r="BG649" s="133" t="s">
        <v>13</v>
      </c>
      <c r="BH649" s="133" t="s">
        <v>13</v>
      </c>
      <c r="BI649" s="133" t="s">
        <v>13</v>
      </c>
      <c r="BJ649" s="328"/>
      <c r="BK649" s="328"/>
      <c r="BL649" s="133"/>
      <c r="BM649" s="133"/>
      <c r="BN649" s="133"/>
      <c r="BO649" s="133"/>
      <c r="BP649" s="133"/>
      <c r="BQ649" s="328"/>
      <c r="BR649" s="133"/>
      <c r="BS649" s="133"/>
      <c r="BT649" s="133"/>
      <c r="BU649" s="133"/>
      <c r="BV649" s="133"/>
      <c r="BW649" s="133"/>
      <c r="BX649" s="133"/>
    </row>
    <row r="650" spans="1:76" x14ac:dyDescent="0.25">
      <c r="A650" s="302">
        <v>303</v>
      </c>
      <c r="C650" s="324" t="s">
        <v>13</v>
      </c>
      <c r="D650" s="324" t="s">
        <v>13</v>
      </c>
      <c r="E650" s="325" t="s">
        <v>13</v>
      </c>
      <c r="F650" s="133" t="s">
        <v>13</v>
      </c>
      <c r="G650" s="133" t="s">
        <v>13</v>
      </c>
      <c r="H650" s="133" t="s">
        <v>13</v>
      </c>
      <c r="I650" s="133" t="s">
        <v>13</v>
      </c>
      <c r="J650" s="133" t="s">
        <v>13</v>
      </c>
      <c r="K650" s="133" t="s">
        <v>13</v>
      </c>
      <c r="L650" s="133" t="s">
        <v>13</v>
      </c>
      <c r="M650" s="133" t="s">
        <v>13</v>
      </c>
      <c r="N650" s="133" t="s">
        <v>13</v>
      </c>
      <c r="O650" s="133" t="s">
        <v>13</v>
      </c>
      <c r="P650" s="133" t="s">
        <v>13</v>
      </c>
      <c r="Q650" s="133" t="s">
        <v>13</v>
      </c>
      <c r="R650" s="133" t="s">
        <v>13</v>
      </c>
      <c r="S650" s="133" t="s">
        <v>13</v>
      </c>
      <c r="T650" s="133" t="s">
        <v>13</v>
      </c>
      <c r="U650" s="133" t="s">
        <v>13</v>
      </c>
      <c r="V650" s="133" t="s">
        <v>13</v>
      </c>
      <c r="W650" s="133" t="s">
        <v>13</v>
      </c>
      <c r="X650" s="133" t="s">
        <v>13</v>
      </c>
      <c r="Y650" s="133" t="s">
        <v>13</v>
      </c>
      <c r="Z650" s="133" t="s">
        <v>13</v>
      </c>
      <c r="AA650" s="133" t="s">
        <v>13</v>
      </c>
      <c r="AB650" s="133" t="s">
        <v>13</v>
      </c>
      <c r="AC650" s="133" t="s">
        <v>13</v>
      </c>
      <c r="AD650" s="133" t="s">
        <v>13</v>
      </c>
      <c r="AE650" s="133" t="s">
        <v>13</v>
      </c>
      <c r="AF650" s="133" t="s">
        <v>13</v>
      </c>
      <c r="AG650" s="133" t="s">
        <v>13</v>
      </c>
      <c r="AH650" s="133" t="s">
        <v>13</v>
      </c>
      <c r="AI650" s="133" t="s">
        <v>13</v>
      </c>
      <c r="AJ650" s="133" t="s">
        <v>13</v>
      </c>
      <c r="AK650" s="133" t="s">
        <v>13</v>
      </c>
      <c r="AL650" s="133" t="s">
        <v>13</v>
      </c>
      <c r="AM650" s="133" t="s">
        <v>13</v>
      </c>
      <c r="AN650" s="133" t="s">
        <v>13</v>
      </c>
      <c r="AO650" s="133" t="s">
        <v>13</v>
      </c>
      <c r="AP650" s="133" t="s">
        <v>13</v>
      </c>
      <c r="AQ650" s="133" t="s">
        <v>13</v>
      </c>
      <c r="AR650" s="133" t="s">
        <v>13</v>
      </c>
      <c r="AS650" s="133" t="s">
        <v>13</v>
      </c>
      <c r="AT650" s="326" t="s">
        <v>13</v>
      </c>
      <c r="AU650" s="133" t="s">
        <v>13</v>
      </c>
      <c r="AV650" s="133" t="s">
        <v>13</v>
      </c>
      <c r="AW650" s="133" t="s">
        <v>13</v>
      </c>
      <c r="AX650" s="133" t="s">
        <v>13</v>
      </c>
      <c r="AY650" s="133" t="s">
        <v>13</v>
      </c>
      <c r="AZ650" s="327" t="s">
        <v>13</v>
      </c>
      <c r="BA650" s="327" t="s">
        <v>13</v>
      </c>
      <c r="BB650" s="133" t="s">
        <v>13</v>
      </c>
      <c r="BC650" s="326" t="s">
        <v>13</v>
      </c>
      <c r="BD650" s="326" t="s">
        <v>13</v>
      </c>
      <c r="BE650" s="327" t="s">
        <v>13</v>
      </c>
      <c r="BF650" s="133" t="s">
        <v>13</v>
      </c>
      <c r="BG650" s="133" t="s">
        <v>13</v>
      </c>
      <c r="BH650" s="133" t="s">
        <v>13</v>
      </c>
      <c r="BI650" s="133" t="s">
        <v>13</v>
      </c>
      <c r="BJ650" s="328"/>
      <c r="BK650" s="328"/>
      <c r="BL650" s="133"/>
      <c r="BM650" s="133"/>
      <c r="BN650" s="133"/>
      <c r="BO650" s="133"/>
      <c r="BP650" s="133"/>
      <c r="BQ650" s="328"/>
      <c r="BR650" s="133"/>
      <c r="BS650" s="133"/>
      <c r="BT650" s="133"/>
      <c r="BU650" s="133"/>
      <c r="BV650" s="133"/>
      <c r="BW650" s="133"/>
      <c r="BX650" s="133"/>
    </row>
    <row r="651" spans="1:76" x14ac:dyDescent="0.25">
      <c r="A651" s="302">
        <v>303</v>
      </c>
      <c r="C651" s="324" t="s">
        <v>13</v>
      </c>
      <c r="D651" s="324" t="s">
        <v>13</v>
      </c>
      <c r="E651" s="325" t="s">
        <v>13</v>
      </c>
      <c r="F651" s="133" t="s">
        <v>13</v>
      </c>
      <c r="G651" s="133" t="s">
        <v>13</v>
      </c>
      <c r="H651" s="133" t="s">
        <v>13</v>
      </c>
      <c r="I651" s="133" t="s">
        <v>13</v>
      </c>
      <c r="J651" s="133" t="s">
        <v>13</v>
      </c>
      <c r="K651" s="133" t="s">
        <v>13</v>
      </c>
      <c r="L651" s="133" t="s">
        <v>13</v>
      </c>
      <c r="M651" s="133" t="s">
        <v>13</v>
      </c>
      <c r="N651" s="133" t="s">
        <v>13</v>
      </c>
      <c r="O651" s="133" t="s">
        <v>13</v>
      </c>
      <c r="P651" s="133" t="s">
        <v>13</v>
      </c>
      <c r="Q651" s="133" t="s">
        <v>13</v>
      </c>
      <c r="R651" s="133" t="s">
        <v>13</v>
      </c>
      <c r="S651" s="133" t="s">
        <v>13</v>
      </c>
      <c r="T651" s="133" t="s">
        <v>13</v>
      </c>
      <c r="U651" s="133" t="s">
        <v>13</v>
      </c>
      <c r="V651" s="133" t="s">
        <v>13</v>
      </c>
      <c r="W651" s="133" t="s">
        <v>13</v>
      </c>
      <c r="X651" s="133" t="s">
        <v>13</v>
      </c>
      <c r="Y651" s="133" t="s">
        <v>13</v>
      </c>
      <c r="Z651" s="133" t="s">
        <v>13</v>
      </c>
      <c r="AA651" s="133" t="s">
        <v>13</v>
      </c>
      <c r="AB651" s="133" t="s">
        <v>13</v>
      </c>
      <c r="AC651" s="133" t="s">
        <v>13</v>
      </c>
      <c r="AD651" s="133" t="s">
        <v>13</v>
      </c>
      <c r="AE651" s="133" t="s">
        <v>13</v>
      </c>
      <c r="AF651" s="133" t="s">
        <v>13</v>
      </c>
      <c r="AG651" s="133" t="s">
        <v>13</v>
      </c>
      <c r="AH651" s="133" t="s">
        <v>13</v>
      </c>
      <c r="AI651" s="133" t="s">
        <v>13</v>
      </c>
      <c r="AJ651" s="133" t="s">
        <v>13</v>
      </c>
      <c r="AK651" s="133" t="s">
        <v>13</v>
      </c>
      <c r="AL651" s="133" t="s">
        <v>13</v>
      </c>
      <c r="AM651" s="133" t="s">
        <v>13</v>
      </c>
      <c r="AN651" s="133" t="s">
        <v>13</v>
      </c>
      <c r="AO651" s="133" t="s">
        <v>13</v>
      </c>
      <c r="AP651" s="133" t="s">
        <v>13</v>
      </c>
      <c r="AQ651" s="133" t="s">
        <v>13</v>
      </c>
      <c r="AR651" s="133" t="s">
        <v>13</v>
      </c>
      <c r="AS651" s="133" t="s">
        <v>13</v>
      </c>
      <c r="AT651" s="326" t="s">
        <v>13</v>
      </c>
      <c r="AU651" s="133" t="s">
        <v>13</v>
      </c>
      <c r="AV651" s="133" t="s">
        <v>13</v>
      </c>
      <c r="AW651" s="133" t="s">
        <v>13</v>
      </c>
      <c r="AX651" s="133" t="s">
        <v>13</v>
      </c>
      <c r="AY651" s="133" t="s">
        <v>13</v>
      </c>
      <c r="AZ651" s="327" t="s">
        <v>13</v>
      </c>
      <c r="BA651" s="327" t="s">
        <v>13</v>
      </c>
      <c r="BB651" s="133" t="s">
        <v>13</v>
      </c>
      <c r="BC651" s="326" t="s">
        <v>13</v>
      </c>
      <c r="BD651" s="326" t="s">
        <v>13</v>
      </c>
      <c r="BE651" s="327" t="s">
        <v>13</v>
      </c>
      <c r="BF651" s="133" t="s">
        <v>13</v>
      </c>
      <c r="BG651" s="133" t="s">
        <v>13</v>
      </c>
      <c r="BH651" s="133" t="s">
        <v>13</v>
      </c>
      <c r="BI651" s="133" t="s">
        <v>13</v>
      </c>
      <c r="BJ651" s="328"/>
      <c r="BK651" s="328"/>
      <c r="BL651" s="133"/>
      <c r="BM651" s="133"/>
      <c r="BN651" s="133"/>
      <c r="BO651" s="133"/>
      <c r="BP651" s="133"/>
      <c r="BQ651" s="328"/>
      <c r="BR651" s="133"/>
      <c r="BS651" s="133"/>
      <c r="BT651" s="133"/>
      <c r="BU651" s="133"/>
      <c r="BV651" s="133"/>
      <c r="BW651" s="133"/>
      <c r="BX651" s="133"/>
    </row>
    <row r="652" spans="1:76" x14ac:dyDescent="0.25">
      <c r="A652" s="302">
        <v>303</v>
      </c>
      <c r="C652" s="324" t="s">
        <v>13</v>
      </c>
      <c r="D652" s="324" t="s">
        <v>13</v>
      </c>
      <c r="E652" s="325" t="s">
        <v>13</v>
      </c>
      <c r="F652" s="133" t="s">
        <v>13</v>
      </c>
      <c r="G652" s="133" t="s">
        <v>13</v>
      </c>
      <c r="H652" s="133" t="s">
        <v>13</v>
      </c>
      <c r="I652" s="133" t="s">
        <v>13</v>
      </c>
      <c r="J652" s="133" t="s">
        <v>13</v>
      </c>
      <c r="K652" s="133" t="s">
        <v>13</v>
      </c>
      <c r="L652" s="133" t="s">
        <v>13</v>
      </c>
      <c r="M652" s="133" t="s">
        <v>13</v>
      </c>
      <c r="N652" s="133" t="s">
        <v>13</v>
      </c>
      <c r="O652" s="133" t="s">
        <v>13</v>
      </c>
      <c r="P652" s="133" t="s">
        <v>13</v>
      </c>
      <c r="Q652" s="133" t="s">
        <v>13</v>
      </c>
      <c r="R652" s="133" t="s">
        <v>13</v>
      </c>
      <c r="S652" s="133" t="s">
        <v>13</v>
      </c>
      <c r="T652" s="133" t="s">
        <v>13</v>
      </c>
      <c r="U652" s="133" t="s">
        <v>13</v>
      </c>
      <c r="V652" s="133" t="s">
        <v>13</v>
      </c>
      <c r="W652" s="133" t="s">
        <v>13</v>
      </c>
      <c r="X652" s="133" t="s">
        <v>13</v>
      </c>
      <c r="Y652" s="133" t="s">
        <v>13</v>
      </c>
      <c r="Z652" s="133" t="s">
        <v>13</v>
      </c>
      <c r="AA652" s="133" t="s">
        <v>13</v>
      </c>
      <c r="AB652" s="133" t="s">
        <v>13</v>
      </c>
      <c r="AC652" s="133" t="s">
        <v>13</v>
      </c>
      <c r="AD652" s="133" t="s">
        <v>13</v>
      </c>
      <c r="AE652" s="133" t="s">
        <v>13</v>
      </c>
      <c r="AF652" s="133" t="s">
        <v>13</v>
      </c>
      <c r="AG652" s="133" t="s">
        <v>13</v>
      </c>
      <c r="AH652" s="133" t="s">
        <v>13</v>
      </c>
      <c r="AI652" s="133" t="s">
        <v>13</v>
      </c>
      <c r="AJ652" s="133" t="s">
        <v>13</v>
      </c>
      <c r="AK652" s="133" t="s">
        <v>13</v>
      </c>
      <c r="AL652" s="133" t="s">
        <v>13</v>
      </c>
      <c r="AM652" s="133" t="s">
        <v>13</v>
      </c>
      <c r="AN652" s="133" t="s">
        <v>13</v>
      </c>
      <c r="AO652" s="133" t="s">
        <v>13</v>
      </c>
      <c r="AP652" s="133" t="s">
        <v>13</v>
      </c>
      <c r="AQ652" s="133" t="s">
        <v>13</v>
      </c>
      <c r="AR652" s="133" t="s">
        <v>13</v>
      </c>
      <c r="AS652" s="133" t="s">
        <v>13</v>
      </c>
      <c r="AT652" s="326" t="s">
        <v>13</v>
      </c>
      <c r="AU652" s="133" t="s">
        <v>13</v>
      </c>
      <c r="AV652" s="133" t="s">
        <v>13</v>
      </c>
      <c r="AW652" s="133" t="s">
        <v>13</v>
      </c>
      <c r="AX652" s="133" t="s">
        <v>13</v>
      </c>
      <c r="AY652" s="133" t="s">
        <v>13</v>
      </c>
      <c r="AZ652" s="327" t="s">
        <v>13</v>
      </c>
      <c r="BA652" s="327" t="s">
        <v>13</v>
      </c>
      <c r="BB652" s="133" t="s">
        <v>13</v>
      </c>
      <c r="BC652" s="326" t="s">
        <v>13</v>
      </c>
      <c r="BD652" s="326" t="s">
        <v>13</v>
      </c>
      <c r="BE652" s="327" t="s">
        <v>13</v>
      </c>
      <c r="BF652" s="133" t="s">
        <v>13</v>
      </c>
      <c r="BG652" s="133" t="s">
        <v>13</v>
      </c>
      <c r="BH652" s="133" t="s">
        <v>13</v>
      </c>
      <c r="BI652" s="133" t="s">
        <v>13</v>
      </c>
      <c r="BJ652" s="328"/>
      <c r="BK652" s="328"/>
      <c r="BL652" s="133"/>
      <c r="BM652" s="133"/>
      <c r="BN652" s="133"/>
      <c r="BO652" s="133"/>
      <c r="BP652" s="133"/>
      <c r="BQ652" s="328"/>
      <c r="BR652" s="133"/>
      <c r="BS652" s="133"/>
      <c r="BT652" s="133"/>
      <c r="BU652" s="133"/>
      <c r="BV652" s="133"/>
      <c r="BW652" s="133"/>
      <c r="BX652" s="133"/>
    </row>
    <row r="653" spans="1:76" x14ac:dyDescent="0.25">
      <c r="A653" s="302">
        <v>303</v>
      </c>
      <c r="C653" s="324" t="s">
        <v>13</v>
      </c>
      <c r="D653" s="324" t="s">
        <v>13</v>
      </c>
      <c r="E653" s="325" t="s">
        <v>13</v>
      </c>
      <c r="F653" s="133" t="s">
        <v>13</v>
      </c>
      <c r="G653" s="133" t="s">
        <v>13</v>
      </c>
      <c r="H653" s="133" t="s">
        <v>13</v>
      </c>
      <c r="I653" s="133" t="s">
        <v>13</v>
      </c>
      <c r="J653" s="133" t="s">
        <v>13</v>
      </c>
      <c r="K653" s="133" t="s">
        <v>13</v>
      </c>
      <c r="L653" s="133" t="s">
        <v>13</v>
      </c>
      <c r="M653" s="133" t="s">
        <v>13</v>
      </c>
      <c r="N653" s="133" t="s">
        <v>13</v>
      </c>
      <c r="O653" s="133" t="s">
        <v>13</v>
      </c>
      <c r="P653" s="133" t="s">
        <v>13</v>
      </c>
      <c r="Q653" s="133" t="s">
        <v>13</v>
      </c>
      <c r="R653" s="133" t="s">
        <v>13</v>
      </c>
      <c r="S653" s="133" t="s">
        <v>13</v>
      </c>
      <c r="T653" s="133" t="s">
        <v>13</v>
      </c>
      <c r="U653" s="133" t="s">
        <v>13</v>
      </c>
      <c r="V653" s="133" t="s">
        <v>13</v>
      </c>
      <c r="W653" s="133" t="s">
        <v>13</v>
      </c>
      <c r="X653" s="133" t="s">
        <v>13</v>
      </c>
      <c r="Y653" s="133" t="s">
        <v>13</v>
      </c>
      <c r="Z653" s="133" t="s">
        <v>13</v>
      </c>
      <c r="AA653" s="133" t="s">
        <v>13</v>
      </c>
      <c r="AB653" s="133" t="s">
        <v>13</v>
      </c>
      <c r="AC653" s="133" t="s">
        <v>13</v>
      </c>
      <c r="AD653" s="133" t="s">
        <v>13</v>
      </c>
      <c r="AE653" s="133" t="s">
        <v>13</v>
      </c>
      <c r="AF653" s="133" t="s">
        <v>13</v>
      </c>
      <c r="AG653" s="133" t="s">
        <v>13</v>
      </c>
      <c r="AH653" s="133" t="s">
        <v>13</v>
      </c>
      <c r="AI653" s="133" t="s">
        <v>13</v>
      </c>
      <c r="AJ653" s="133" t="s">
        <v>13</v>
      </c>
      <c r="AK653" s="133" t="s">
        <v>13</v>
      </c>
      <c r="AL653" s="133" t="s">
        <v>13</v>
      </c>
      <c r="AM653" s="133" t="s">
        <v>13</v>
      </c>
      <c r="AN653" s="133" t="s">
        <v>13</v>
      </c>
      <c r="AO653" s="133" t="s">
        <v>13</v>
      </c>
      <c r="AP653" s="133" t="s">
        <v>13</v>
      </c>
      <c r="AQ653" s="133" t="s">
        <v>13</v>
      </c>
      <c r="AR653" s="133" t="s">
        <v>13</v>
      </c>
      <c r="AS653" s="133" t="s">
        <v>13</v>
      </c>
      <c r="AT653" s="326" t="s">
        <v>13</v>
      </c>
      <c r="AU653" s="133" t="s">
        <v>13</v>
      </c>
      <c r="AV653" s="133" t="s">
        <v>13</v>
      </c>
      <c r="AW653" s="133" t="s">
        <v>13</v>
      </c>
      <c r="AX653" s="133" t="s">
        <v>13</v>
      </c>
      <c r="AY653" s="133" t="s">
        <v>13</v>
      </c>
      <c r="AZ653" s="327" t="s">
        <v>13</v>
      </c>
      <c r="BA653" s="327" t="s">
        <v>13</v>
      </c>
      <c r="BB653" s="133" t="s">
        <v>13</v>
      </c>
      <c r="BC653" s="326" t="s">
        <v>13</v>
      </c>
      <c r="BD653" s="326" t="s">
        <v>13</v>
      </c>
      <c r="BE653" s="327" t="s">
        <v>13</v>
      </c>
      <c r="BF653" s="133" t="s">
        <v>13</v>
      </c>
      <c r="BG653" s="133" t="s">
        <v>13</v>
      </c>
      <c r="BH653" s="133" t="s">
        <v>13</v>
      </c>
      <c r="BI653" s="133" t="s">
        <v>13</v>
      </c>
      <c r="BJ653" s="328"/>
      <c r="BK653" s="328"/>
      <c r="BL653" s="133"/>
      <c r="BM653" s="133"/>
      <c r="BN653" s="133"/>
      <c r="BO653" s="133"/>
      <c r="BP653" s="133"/>
      <c r="BQ653" s="328"/>
      <c r="BR653" s="133"/>
      <c r="BS653" s="133"/>
      <c r="BT653" s="133"/>
      <c r="BU653" s="133"/>
      <c r="BV653" s="133"/>
      <c r="BW653" s="133"/>
      <c r="BX653" s="133"/>
    </row>
    <row r="654" spans="1:76" x14ac:dyDescent="0.25">
      <c r="A654" s="302">
        <v>303</v>
      </c>
      <c r="C654" s="324" t="s">
        <v>13</v>
      </c>
      <c r="D654" s="324" t="s">
        <v>13</v>
      </c>
      <c r="E654" s="325" t="s">
        <v>13</v>
      </c>
      <c r="F654" s="133" t="s">
        <v>13</v>
      </c>
      <c r="G654" s="133" t="s">
        <v>13</v>
      </c>
      <c r="H654" s="133" t="s">
        <v>13</v>
      </c>
      <c r="I654" s="133" t="s">
        <v>13</v>
      </c>
      <c r="J654" s="133" t="s">
        <v>13</v>
      </c>
      <c r="K654" s="133" t="s">
        <v>13</v>
      </c>
      <c r="L654" s="133" t="s">
        <v>13</v>
      </c>
      <c r="M654" s="133" t="s">
        <v>13</v>
      </c>
      <c r="N654" s="133" t="s">
        <v>13</v>
      </c>
      <c r="O654" s="133" t="s">
        <v>13</v>
      </c>
      <c r="P654" s="133" t="s">
        <v>13</v>
      </c>
      <c r="Q654" s="133" t="s">
        <v>13</v>
      </c>
      <c r="R654" s="133" t="s">
        <v>13</v>
      </c>
      <c r="S654" s="133" t="s">
        <v>13</v>
      </c>
      <c r="T654" s="133" t="s">
        <v>13</v>
      </c>
      <c r="U654" s="133" t="s">
        <v>13</v>
      </c>
      <c r="V654" s="133" t="s">
        <v>13</v>
      </c>
      <c r="W654" s="133" t="s">
        <v>13</v>
      </c>
      <c r="X654" s="133" t="s">
        <v>13</v>
      </c>
      <c r="Y654" s="133" t="s">
        <v>13</v>
      </c>
      <c r="Z654" s="133" t="s">
        <v>13</v>
      </c>
      <c r="AA654" s="133" t="s">
        <v>13</v>
      </c>
      <c r="AB654" s="133" t="s">
        <v>13</v>
      </c>
      <c r="AC654" s="133" t="s">
        <v>13</v>
      </c>
      <c r="AD654" s="133" t="s">
        <v>13</v>
      </c>
      <c r="AE654" s="133" t="s">
        <v>13</v>
      </c>
      <c r="AF654" s="133" t="s">
        <v>13</v>
      </c>
      <c r="AG654" s="133" t="s">
        <v>13</v>
      </c>
      <c r="AH654" s="133" t="s">
        <v>13</v>
      </c>
      <c r="AI654" s="133" t="s">
        <v>13</v>
      </c>
      <c r="AJ654" s="133" t="s">
        <v>13</v>
      </c>
      <c r="AK654" s="133" t="s">
        <v>13</v>
      </c>
      <c r="AL654" s="133" t="s">
        <v>13</v>
      </c>
      <c r="AM654" s="133" t="s">
        <v>13</v>
      </c>
      <c r="AN654" s="133" t="s">
        <v>13</v>
      </c>
      <c r="AO654" s="133" t="s">
        <v>13</v>
      </c>
      <c r="AP654" s="133" t="s">
        <v>13</v>
      </c>
      <c r="AQ654" s="133" t="s">
        <v>13</v>
      </c>
      <c r="AR654" s="133" t="s">
        <v>13</v>
      </c>
      <c r="AS654" s="133" t="s">
        <v>13</v>
      </c>
      <c r="AT654" s="326" t="s">
        <v>13</v>
      </c>
      <c r="AU654" s="133" t="s">
        <v>13</v>
      </c>
      <c r="AV654" s="133" t="s">
        <v>13</v>
      </c>
      <c r="AW654" s="133" t="s">
        <v>13</v>
      </c>
      <c r="AX654" s="133" t="s">
        <v>13</v>
      </c>
      <c r="AY654" s="133" t="s">
        <v>13</v>
      </c>
      <c r="AZ654" s="327" t="s">
        <v>13</v>
      </c>
      <c r="BA654" s="327" t="s">
        <v>13</v>
      </c>
      <c r="BB654" s="133" t="s">
        <v>13</v>
      </c>
      <c r="BC654" s="326" t="s">
        <v>13</v>
      </c>
      <c r="BD654" s="326" t="s">
        <v>13</v>
      </c>
      <c r="BE654" s="327" t="s">
        <v>13</v>
      </c>
      <c r="BF654" s="133" t="s">
        <v>13</v>
      </c>
      <c r="BG654" s="133" t="s">
        <v>13</v>
      </c>
      <c r="BH654" s="133" t="s">
        <v>13</v>
      </c>
      <c r="BI654" s="133" t="s">
        <v>13</v>
      </c>
      <c r="BJ654" s="328"/>
      <c r="BK654" s="328"/>
      <c r="BL654" s="133"/>
      <c r="BM654" s="133"/>
      <c r="BN654" s="133"/>
      <c r="BO654" s="133"/>
      <c r="BP654" s="133"/>
      <c r="BQ654" s="328"/>
      <c r="BR654" s="133"/>
      <c r="BS654" s="133"/>
      <c r="BT654" s="133"/>
      <c r="BU654" s="133"/>
      <c r="BV654" s="133"/>
      <c r="BW654" s="133"/>
      <c r="BX654" s="133"/>
    </row>
    <row r="655" spans="1:76" x14ac:dyDescent="0.25">
      <c r="A655" s="302">
        <v>303</v>
      </c>
      <c r="C655" s="324" t="s">
        <v>13</v>
      </c>
      <c r="D655" s="324" t="s">
        <v>13</v>
      </c>
      <c r="E655" s="325" t="s">
        <v>13</v>
      </c>
      <c r="F655" s="133" t="s">
        <v>13</v>
      </c>
      <c r="G655" s="133" t="s">
        <v>13</v>
      </c>
      <c r="H655" s="133" t="s">
        <v>13</v>
      </c>
      <c r="I655" s="133" t="s">
        <v>13</v>
      </c>
      <c r="J655" s="133" t="s">
        <v>13</v>
      </c>
      <c r="K655" s="133" t="s">
        <v>13</v>
      </c>
      <c r="L655" s="133" t="s">
        <v>13</v>
      </c>
      <c r="M655" s="133" t="s">
        <v>13</v>
      </c>
      <c r="N655" s="133" t="s">
        <v>13</v>
      </c>
      <c r="O655" s="133" t="s">
        <v>13</v>
      </c>
      <c r="P655" s="133" t="s">
        <v>13</v>
      </c>
      <c r="Q655" s="133" t="s">
        <v>13</v>
      </c>
      <c r="R655" s="133" t="s">
        <v>13</v>
      </c>
      <c r="S655" s="133" t="s">
        <v>13</v>
      </c>
      <c r="T655" s="133" t="s">
        <v>13</v>
      </c>
      <c r="U655" s="133" t="s">
        <v>13</v>
      </c>
      <c r="V655" s="133" t="s">
        <v>13</v>
      </c>
      <c r="W655" s="133" t="s">
        <v>13</v>
      </c>
      <c r="X655" s="133" t="s">
        <v>13</v>
      </c>
      <c r="Y655" s="133" t="s">
        <v>13</v>
      </c>
      <c r="Z655" s="133" t="s">
        <v>13</v>
      </c>
      <c r="AA655" s="133" t="s">
        <v>13</v>
      </c>
      <c r="AB655" s="133" t="s">
        <v>13</v>
      </c>
      <c r="AC655" s="133" t="s">
        <v>13</v>
      </c>
      <c r="AD655" s="133" t="s">
        <v>13</v>
      </c>
      <c r="AE655" s="133" t="s">
        <v>13</v>
      </c>
      <c r="AF655" s="133" t="s">
        <v>13</v>
      </c>
      <c r="AG655" s="133" t="s">
        <v>13</v>
      </c>
      <c r="AH655" s="133" t="s">
        <v>13</v>
      </c>
      <c r="AI655" s="133" t="s">
        <v>13</v>
      </c>
      <c r="AJ655" s="133" t="s">
        <v>13</v>
      </c>
      <c r="AK655" s="133" t="s">
        <v>13</v>
      </c>
      <c r="AL655" s="133" t="s">
        <v>13</v>
      </c>
      <c r="AM655" s="133" t="s">
        <v>13</v>
      </c>
      <c r="AN655" s="133" t="s">
        <v>13</v>
      </c>
      <c r="AO655" s="133" t="s">
        <v>13</v>
      </c>
      <c r="AP655" s="133" t="s">
        <v>13</v>
      </c>
      <c r="AQ655" s="133" t="s">
        <v>13</v>
      </c>
      <c r="AR655" s="133" t="s">
        <v>13</v>
      </c>
      <c r="AS655" s="133" t="s">
        <v>13</v>
      </c>
      <c r="AT655" s="326" t="s">
        <v>13</v>
      </c>
      <c r="AU655" s="133" t="s">
        <v>13</v>
      </c>
      <c r="AV655" s="133" t="s">
        <v>13</v>
      </c>
      <c r="AW655" s="133" t="s">
        <v>13</v>
      </c>
      <c r="AX655" s="133" t="s">
        <v>13</v>
      </c>
      <c r="AY655" s="133" t="s">
        <v>13</v>
      </c>
      <c r="AZ655" s="327" t="s">
        <v>13</v>
      </c>
      <c r="BA655" s="327" t="s">
        <v>13</v>
      </c>
      <c r="BB655" s="133" t="s">
        <v>13</v>
      </c>
      <c r="BC655" s="326" t="s">
        <v>13</v>
      </c>
      <c r="BD655" s="326" t="s">
        <v>13</v>
      </c>
      <c r="BE655" s="327" t="s">
        <v>13</v>
      </c>
      <c r="BF655" s="133" t="s">
        <v>13</v>
      </c>
      <c r="BG655" s="133" t="s">
        <v>13</v>
      </c>
      <c r="BH655" s="133" t="s">
        <v>13</v>
      </c>
      <c r="BI655" s="133" t="s">
        <v>13</v>
      </c>
      <c r="BJ655" s="328"/>
      <c r="BK655" s="328"/>
      <c r="BL655" s="133"/>
      <c r="BM655" s="133"/>
      <c r="BN655" s="133"/>
      <c r="BO655" s="133"/>
      <c r="BP655" s="133"/>
      <c r="BQ655" s="328"/>
      <c r="BR655" s="133"/>
      <c r="BS655" s="133"/>
      <c r="BT655" s="133"/>
      <c r="BU655" s="133"/>
      <c r="BV655" s="133"/>
      <c r="BW655" s="133"/>
      <c r="BX655" s="133"/>
    </row>
    <row r="656" spans="1:76" x14ac:dyDescent="0.25">
      <c r="A656" s="302">
        <v>303</v>
      </c>
      <c r="C656" s="324" t="s">
        <v>13</v>
      </c>
      <c r="D656" s="324" t="s">
        <v>13</v>
      </c>
      <c r="E656" s="325" t="s">
        <v>13</v>
      </c>
      <c r="F656" s="133" t="s">
        <v>13</v>
      </c>
      <c r="G656" s="133" t="s">
        <v>13</v>
      </c>
      <c r="H656" s="133" t="s">
        <v>13</v>
      </c>
      <c r="I656" s="133" t="s">
        <v>13</v>
      </c>
      <c r="J656" s="133" t="s">
        <v>13</v>
      </c>
      <c r="K656" s="133" t="s">
        <v>13</v>
      </c>
      <c r="L656" s="133" t="s">
        <v>13</v>
      </c>
      <c r="M656" s="133" t="s">
        <v>13</v>
      </c>
      <c r="N656" s="133" t="s">
        <v>13</v>
      </c>
      <c r="O656" s="133" t="s">
        <v>13</v>
      </c>
      <c r="P656" s="133" t="s">
        <v>13</v>
      </c>
      <c r="Q656" s="133" t="s">
        <v>13</v>
      </c>
      <c r="R656" s="133" t="s">
        <v>13</v>
      </c>
      <c r="S656" s="133" t="s">
        <v>13</v>
      </c>
      <c r="T656" s="133" t="s">
        <v>13</v>
      </c>
      <c r="U656" s="133" t="s">
        <v>13</v>
      </c>
      <c r="V656" s="133" t="s">
        <v>13</v>
      </c>
      <c r="W656" s="133" t="s">
        <v>13</v>
      </c>
      <c r="X656" s="133" t="s">
        <v>13</v>
      </c>
      <c r="Y656" s="133" t="s">
        <v>13</v>
      </c>
      <c r="Z656" s="133" t="s">
        <v>13</v>
      </c>
      <c r="AA656" s="133" t="s">
        <v>13</v>
      </c>
      <c r="AB656" s="133" t="s">
        <v>13</v>
      </c>
      <c r="AC656" s="133" t="s">
        <v>13</v>
      </c>
      <c r="AD656" s="133" t="s">
        <v>13</v>
      </c>
      <c r="AE656" s="133" t="s">
        <v>13</v>
      </c>
      <c r="AF656" s="133" t="s">
        <v>13</v>
      </c>
      <c r="AG656" s="133" t="s">
        <v>13</v>
      </c>
      <c r="AH656" s="133" t="s">
        <v>13</v>
      </c>
      <c r="AI656" s="133" t="s">
        <v>13</v>
      </c>
      <c r="AJ656" s="133" t="s">
        <v>13</v>
      </c>
      <c r="AK656" s="133" t="s">
        <v>13</v>
      </c>
      <c r="AL656" s="133" t="s">
        <v>13</v>
      </c>
      <c r="AM656" s="133" t="s">
        <v>13</v>
      </c>
      <c r="AN656" s="133" t="s">
        <v>13</v>
      </c>
      <c r="AO656" s="133" t="s">
        <v>13</v>
      </c>
      <c r="AP656" s="133" t="s">
        <v>13</v>
      </c>
      <c r="AQ656" s="133" t="s">
        <v>13</v>
      </c>
      <c r="AR656" s="133" t="s">
        <v>13</v>
      </c>
      <c r="AS656" s="133" t="s">
        <v>13</v>
      </c>
      <c r="AT656" s="326" t="s">
        <v>13</v>
      </c>
      <c r="AU656" s="133" t="s">
        <v>13</v>
      </c>
      <c r="AV656" s="133" t="s">
        <v>13</v>
      </c>
      <c r="AW656" s="133" t="s">
        <v>13</v>
      </c>
      <c r="AX656" s="133" t="s">
        <v>13</v>
      </c>
      <c r="AY656" s="133" t="s">
        <v>13</v>
      </c>
      <c r="AZ656" s="327" t="s">
        <v>13</v>
      </c>
      <c r="BA656" s="327" t="s">
        <v>13</v>
      </c>
      <c r="BB656" s="133" t="s">
        <v>13</v>
      </c>
      <c r="BC656" s="326" t="s">
        <v>13</v>
      </c>
      <c r="BD656" s="326" t="s">
        <v>13</v>
      </c>
      <c r="BE656" s="327" t="s">
        <v>13</v>
      </c>
      <c r="BF656" s="133" t="s">
        <v>13</v>
      </c>
      <c r="BG656" s="133" t="s">
        <v>13</v>
      </c>
      <c r="BH656" s="133" t="s">
        <v>13</v>
      </c>
      <c r="BI656" s="133" t="s">
        <v>13</v>
      </c>
      <c r="BJ656" s="328"/>
      <c r="BK656" s="328"/>
      <c r="BL656" s="133"/>
      <c r="BM656" s="133"/>
      <c r="BN656" s="133"/>
      <c r="BO656" s="133"/>
      <c r="BP656" s="133"/>
      <c r="BQ656" s="328"/>
      <c r="BR656" s="133"/>
      <c r="BS656" s="133"/>
      <c r="BT656" s="133"/>
      <c r="BU656" s="133"/>
      <c r="BV656" s="133"/>
      <c r="BW656" s="133"/>
      <c r="BX656" s="133"/>
    </row>
    <row r="657" spans="1:76" x14ac:dyDescent="0.25">
      <c r="A657" s="302">
        <v>303</v>
      </c>
      <c r="C657" s="324" t="s">
        <v>13</v>
      </c>
      <c r="D657" s="324" t="s">
        <v>13</v>
      </c>
      <c r="E657" s="325" t="s">
        <v>13</v>
      </c>
      <c r="F657" s="133" t="s">
        <v>13</v>
      </c>
      <c r="G657" s="133" t="s">
        <v>13</v>
      </c>
      <c r="H657" s="133" t="s">
        <v>13</v>
      </c>
      <c r="I657" s="133" t="s">
        <v>13</v>
      </c>
      <c r="J657" s="133" t="s">
        <v>13</v>
      </c>
      <c r="K657" s="133" t="s">
        <v>13</v>
      </c>
      <c r="L657" s="133" t="s">
        <v>13</v>
      </c>
      <c r="M657" s="133" t="s">
        <v>13</v>
      </c>
      <c r="N657" s="133" t="s">
        <v>13</v>
      </c>
      <c r="O657" s="133" t="s">
        <v>13</v>
      </c>
      <c r="P657" s="133" t="s">
        <v>13</v>
      </c>
      <c r="Q657" s="133" t="s">
        <v>13</v>
      </c>
      <c r="R657" s="133" t="s">
        <v>13</v>
      </c>
      <c r="S657" s="133" t="s">
        <v>13</v>
      </c>
      <c r="T657" s="133" t="s">
        <v>13</v>
      </c>
      <c r="U657" s="133" t="s">
        <v>13</v>
      </c>
      <c r="V657" s="133" t="s">
        <v>13</v>
      </c>
      <c r="W657" s="133" t="s">
        <v>13</v>
      </c>
      <c r="X657" s="133" t="s">
        <v>13</v>
      </c>
      <c r="Y657" s="133" t="s">
        <v>13</v>
      </c>
      <c r="Z657" s="133" t="s">
        <v>13</v>
      </c>
      <c r="AA657" s="133" t="s">
        <v>13</v>
      </c>
      <c r="AB657" s="133" t="s">
        <v>13</v>
      </c>
      <c r="AC657" s="133" t="s">
        <v>13</v>
      </c>
      <c r="AD657" s="133" t="s">
        <v>13</v>
      </c>
      <c r="AE657" s="133" t="s">
        <v>13</v>
      </c>
      <c r="AF657" s="133" t="s">
        <v>13</v>
      </c>
      <c r="AG657" s="133" t="s">
        <v>13</v>
      </c>
      <c r="AH657" s="133" t="s">
        <v>13</v>
      </c>
      <c r="AI657" s="133" t="s">
        <v>13</v>
      </c>
      <c r="AJ657" s="133" t="s">
        <v>13</v>
      </c>
      <c r="AK657" s="133" t="s">
        <v>13</v>
      </c>
      <c r="AL657" s="133" t="s">
        <v>13</v>
      </c>
      <c r="AM657" s="133" t="s">
        <v>13</v>
      </c>
      <c r="AN657" s="133" t="s">
        <v>13</v>
      </c>
      <c r="AO657" s="133" t="s">
        <v>13</v>
      </c>
      <c r="AP657" s="133" t="s">
        <v>13</v>
      </c>
      <c r="AQ657" s="133" t="s">
        <v>13</v>
      </c>
      <c r="AR657" s="133" t="s">
        <v>13</v>
      </c>
      <c r="AS657" s="133" t="s">
        <v>13</v>
      </c>
      <c r="AT657" s="326" t="s">
        <v>13</v>
      </c>
      <c r="AU657" s="133" t="s">
        <v>13</v>
      </c>
      <c r="AV657" s="133" t="s">
        <v>13</v>
      </c>
      <c r="AW657" s="133" t="s">
        <v>13</v>
      </c>
      <c r="AX657" s="133" t="s">
        <v>13</v>
      </c>
      <c r="AY657" s="133" t="s">
        <v>13</v>
      </c>
      <c r="AZ657" s="327" t="s">
        <v>13</v>
      </c>
      <c r="BA657" s="327" t="s">
        <v>13</v>
      </c>
      <c r="BB657" s="133" t="s">
        <v>13</v>
      </c>
      <c r="BC657" s="326" t="s">
        <v>13</v>
      </c>
      <c r="BD657" s="326" t="s">
        <v>13</v>
      </c>
      <c r="BE657" s="327" t="s">
        <v>13</v>
      </c>
      <c r="BF657" s="133" t="s">
        <v>13</v>
      </c>
      <c r="BG657" s="133" t="s">
        <v>13</v>
      </c>
      <c r="BH657" s="133" t="s">
        <v>13</v>
      </c>
      <c r="BI657" s="133" t="s">
        <v>13</v>
      </c>
      <c r="BJ657" s="328"/>
      <c r="BK657" s="328"/>
      <c r="BL657" s="133"/>
      <c r="BM657" s="133"/>
      <c r="BN657" s="133"/>
      <c r="BO657" s="133"/>
      <c r="BP657" s="133"/>
      <c r="BQ657" s="328"/>
      <c r="BR657" s="133"/>
      <c r="BS657" s="133"/>
      <c r="BT657" s="133"/>
      <c r="BU657" s="133"/>
      <c r="BV657" s="133"/>
      <c r="BW657" s="133"/>
      <c r="BX657" s="133"/>
    </row>
    <row r="658" spans="1:76" x14ac:dyDescent="0.25">
      <c r="A658" s="302">
        <v>303</v>
      </c>
      <c r="C658" s="324" t="s">
        <v>13</v>
      </c>
      <c r="D658" s="324" t="s">
        <v>13</v>
      </c>
      <c r="E658" s="325" t="s">
        <v>13</v>
      </c>
      <c r="F658" s="133" t="s">
        <v>13</v>
      </c>
      <c r="G658" s="133" t="s">
        <v>13</v>
      </c>
      <c r="H658" s="133" t="s">
        <v>13</v>
      </c>
      <c r="I658" s="133" t="s">
        <v>13</v>
      </c>
      <c r="J658" s="133" t="s">
        <v>13</v>
      </c>
      <c r="K658" s="133" t="s">
        <v>13</v>
      </c>
      <c r="L658" s="133" t="s">
        <v>13</v>
      </c>
      <c r="M658" s="133" t="s">
        <v>13</v>
      </c>
      <c r="N658" s="133" t="s">
        <v>13</v>
      </c>
      <c r="O658" s="133" t="s">
        <v>13</v>
      </c>
      <c r="P658" s="133" t="s">
        <v>13</v>
      </c>
      <c r="Q658" s="133" t="s">
        <v>13</v>
      </c>
      <c r="R658" s="133" t="s">
        <v>13</v>
      </c>
      <c r="S658" s="133" t="s">
        <v>13</v>
      </c>
      <c r="T658" s="133" t="s">
        <v>13</v>
      </c>
      <c r="U658" s="133" t="s">
        <v>13</v>
      </c>
      <c r="V658" s="133" t="s">
        <v>13</v>
      </c>
      <c r="W658" s="133" t="s">
        <v>13</v>
      </c>
      <c r="X658" s="133" t="s">
        <v>13</v>
      </c>
      <c r="Y658" s="133" t="s">
        <v>13</v>
      </c>
      <c r="Z658" s="133" t="s">
        <v>13</v>
      </c>
      <c r="AA658" s="133" t="s">
        <v>13</v>
      </c>
      <c r="AB658" s="133" t="s">
        <v>13</v>
      </c>
      <c r="AC658" s="133" t="s">
        <v>13</v>
      </c>
      <c r="AD658" s="133" t="s">
        <v>13</v>
      </c>
      <c r="AE658" s="133" t="s">
        <v>13</v>
      </c>
      <c r="AF658" s="133" t="s">
        <v>13</v>
      </c>
      <c r="AG658" s="133" t="s">
        <v>13</v>
      </c>
      <c r="AH658" s="133" t="s">
        <v>13</v>
      </c>
      <c r="AI658" s="133" t="s">
        <v>13</v>
      </c>
      <c r="AJ658" s="133" t="s">
        <v>13</v>
      </c>
      <c r="AK658" s="133" t="s">
        <v>13</v>
      </c>
      <c r="AL658" s="133" t="s">
        <v>13</v>
      </c>
      <c r="AM658" s="133" t="s">
        <v>13</v>
      </c>
      <c r="AN658" s="133" t="s">
        <v>13</v>
      </c>
      <c r="AO658" s="133" t="s">
        <v>13</v>
      </c>
      <c r="AP658" s="133" t="s">
        <v>13</v>
      </c>
      <c r="AQ658" s="133" t="s">
        <v>13</v>
      </c>
      <c r="AR658" s="133" t="s">
        <v>13</v>
      </c>
      <c r="AS658" s="133" t="s">
        <v>13</v>
      </c>
      <c r="AT658" s="326" t="s">
        <v>13</v>
      </c>
      <c r="AU658" s="133" t="s">
        <v>13</v>
      </c>
      <c r="AV658" s="133" t="s">
        <v>13</v>
      </c>
      <c r="AW658" s="133" t="s">
        <v>13</v>
      </c>
      <c r="AX658" s="133" t="s">
        <v>13</v>
      </c>
      <c r="AY658" s="133" t="s">
        <v>13</v>
      </c>
      <c r="AZ658" s="327" t="s">
        <v>13</v>
      </c>
      <c r="BA658" s="327" t="s">
        <v>13</v>
      </c>
      <c r="BB658" s="133" t="s">
        <v>13</v>
      </c>
      <c r="BC658" s="326" t="s">
        <v>13</v>
      </c>
      <c r="BD658" s="326" t="s">
        <v>13</v>
      </c>
      <c r="BE658" s="327" t="s">
        <v>13</v>
      </c>
      <c r="BF658" s="133" t="s">
        <v>13</v>
      </c>
      <c r="BG658" s="133" t="s">
        <v>13</v>
      </c>
      <c r="BH658" s="133" t="s">
        <v>13</v>
      </c>
      <c r="BI658" s="133" t="s">
        <v>13</v>
      </c>
      <c r="BJ658" s="328"/>
      <c r="BK658" s="328"/>
      <c r="BL658" s="133"/>
      <c r="BM658" s="133"/>
      <c r="BN658" s="133"/>
      <c r="BO658" s="133"/>
      <c r="BP658" s="133"/>
      <c r="BQ658" s="328"/>
      <c r="BR658" s="133"/>
      <c r="BS658" s="133"/>
      <c r="BT658" s="133"/>
      <c r="BU658" s="133"/>
      <c r="BV658" s="133"/>
      <c r="BW658" s="133"/>
      <c r="BX658" s="133"/>
    </row>
    <row r="659" spans="1:76" x14ac:dyDescent="0.25">
      <c r="A659" s="302">
        <v>303</v>
      </c>
      <c r="C659" s="324" t="s">
        <v>13</v>
      </c>
      <c r="D659" s="324" t="s">
        <v>13</v>
      </c>
      <c r="E659" s="325" t="s">
        <v>13</v>
      </c>
      <c r="F659" s="133" t="s">
        <v>13</v>
      </c>
      <c r="G659" s="133" t="s">
        <v>13</v>
      </c>
      <c r="H659" s="133" t="s">
        <v>13</v>
      </c>
      <c r="I659" s="133" t="s">
        <v>13</v>
      </c>
      <c r="J659" s="133" t="s">
        <v>13</v>
      </c>
      <c r="K659" s="133" t="s">
        <v>13</v>
      </c>
      <c r="L659" s="133" t="s">
        <v>13</v>
      </c>
      <c r="M659" s="133" t="s">
        <v>13</v>
      </c>
      <c r="N659" s="133" t="s">
        <v>13</v>
      </c>
      <c r="O659" s="133" t="s">
        <v>13</v>
      </c>
      <c r="P659" s="133" t="s">
        <v>13</v>
      </c>
      <c r="Q659" s="133" t="s">
        <v>13</v>
      </c>
      <c r="R659" s="133" t="s">
        <v>13</v>
      </c>
      <c r="S659" s="133" t="s">
        <v>13</v>
      </c>
      <c r="T659" s="133" t="s">
        <v>13</v>
      </c>
      <c r="U659" s="133" t="s">
        <v>13</v>
      </c>
      <c r="V659" s="133" t="s">
        <v>13</v>
      </c>
      <c r="W659" s="133" t="s">
        <v>13</v>
      </c>
      <c r="X659" s="133" t="s">
        <v>13</v>
      </c>
      <c r="Y659" s="133" t="s">
        <v>13</v>
      </c>
      <c r="Z659" s="133" t="s">
        <v>13</v>
      </c>
      <c r="AA659" s="133" t="s">
        <v>13</v>
      </c>
      <c r="AB659" s="133" t="s">
        <v>13</v>
      </c>
      <c r="AC659" s="133" t="s">
        <v>13</v>
      </c>
      <c r="AD659" s="133" t="s">
        <v>13</v>
      </c>
      <c r="AE659" s="133" t="s">
        <v>13</v>
      </c>
      <c r="AF659" s="133" t="s">
        <v>13</v>
      </c>
      <c r="AG659" s="133" t="s">
        <v>13</v>
      </c>
      <c r="AH659" s="133" t="s">
        <v>13</v>
      </c>
      <c r="AI659" s="133" t="s">
        <v>13</v>
      </c>
      <c r="AJ659" s="133" t="s">
        <v>13</v>
      </c>
      <c r="AK659" s="133" t="s">
        <v>13</v>
      </c>
      <c r="AL659" s="133" t="s">
        <v>13</v>
      </c>
      <c r="AM659" s="133" t="s">
        <v>13</v>
      </c>
      <c r="AN659" s="133" t="s">
        <v>13</v>
      </c>
      <c r="AO659" s="133" t="s">
        <v>13</v>
      </c>
      <c r="AP659" s="133" t="s">
        <v>13</v>
      </c>
      <c r="AQ659" s="133" t="s">
        <v>13</v>
      </c>
      <c r="AR659" s="133" t="s">
        <v>13</v>
      </c>
      <c r="AS659" s="133" t="s">
        <v>13</v>
      </c>
      <c r="AT659" s="326" t="s">
        <v>13</v>
      </c>
      <c r="AU659" s="133" t="s">
        <v>13</v>
      </c>
      <c r="AV659" s="133" t="s">
        <v>13</v>
      </c>
      <c r="AW659" s="133" t="s">
        <v>13</v>
      </c>
      <c r="AX659" s="133" t="s">
        <v>13</v>
      </c>
      <c r="AY659" s="133" t="s">
        <v>13</v>
      </c>
      <c r="AZ659" s="327" t="s">
        <v>13</v>
      </c>
      <c r="BA659" s="327" t="s">
        <v>13</v>
      </c>
      <c r="BB659" s="133" t="s">
        <v>13</v>
      </c>
      <c r="BC659" s="326" t="s">
        <v>13</v>
      </c>
      <c r="BD659" s="326" t="s">
        <v>13</v>
      </c>
      <c r="BE659" s="327" t="s">
        <v>13</v>
      </c>
      <c r="BF659" s="133" t="s">
        <v>13</v>
      </c>
      <c r="BG659" s="133" t="s">
        <v>13</v>
      </c>
      <c r="BH659" s="133" t="s">
        <v>13</v>
      </c>
      <c r="BI659" s="133" t="s">
        <v>13</v>
      </c>
      <c r="BJ659" s="328"/>
      <c r="BK659" s="328"/>
      <c r="BL659" s="133"/>
      <c r="BM659" s="133"/>
      <c r="BN659" s="133"/>
      <c r="BO659" s="133"/>
      <c r="BP659" s="133"/>
      <c r="BQ659" s="328"/>
      <c r="BR659" s="133"/>
      <c r="BS659" s="133"/>
      <c r="BT659" s="133"/>
      <c r="BU659" s="133"/>
      <c r="BV659" s="133"/>
      <c r="BW659" s="133"/>
      <c r="BX659" s="133"/>
    </row>
    <row r="660" spans="1:76" x14ac:dyDescent="0.25">
      <c r="A660" s="302">
        <v>303</v>
      </c>
      <c r="C660" s="324" t="s">
        <v>13</v>
      </c>
      <c r="D660" s="324" t="s">
        <v>13</v>
      </c>
      <c r="E660" s="325" t="s">
        <v>13</v>
      </c>
      <c r="F660" s="133" t="s">
        <v>13</v>
      </c>
      <c r="G660" s="133" t="s">
        <v>13</v>
      </c>
      <c r="H660" s="133" t="s">
        <v>13</v>
      </c>
      <c r="I660" s="133" t="s">
        <v>13</v>
      </c>
      <c r="J660" s="133" t="s">
        <v>13</v>
      </c>
      <c r="K660" s="133" t="s">
        <v>13</v>
      </c>
      <c r="L660" s="133" t="s">
        <v>13</v>
      </c>
      <c r="M660" s="133" t="s">
        <v>13</v>
      </c>
      <c r="N660" s="133" t="s">
        <v>13</v>
      </c>
      <c r="O660" s="133" t="s">
        <v>13</v>
      </c>
      <c r="P660" s="133" t="s">
        <v>13</v>
      </c>
      <c r="Q660" s="133" t="s">
        <v>13</v>
      </c>
      <c r="R660" s="133" t="s">
        <v>13</v>
      </c>
      <c r="S660" s="133" t="s">
        <v>13</v>
      </c>
      <c r="T660" s="133" t="s">
        <v>13</v>
      </c>
      <c r="U660" s="133" t="s">
        <v>13</v>
      </c>
      <c r="V660" s="133" t="s">
        <v>13</v>
      </c>
      <c r="W660" s="133" t="s">
        <v>13</v>
      </c>
      <c r="X660" s="133" t="s">
        <v>13</v>
      </c>
      <c r="Y660" s="133" t="s">
        <v>13</v>
      </c>
      <c r="Z660" s="133" t="s">
        <v>13</v>
      </c>
      <c r="AA660" s="133" t="s">
        <v>13</v>
      </c>
      <c r="AB660" s="133" t="s">
        <v>13</v>
      </c>
      <c r="AC660" s="133" t="s">
        <v>13</v>
      </c>
      <c r="AD660" s="133" t="s">
        <v>13</v>
      </c>
      <c r="AE660" s="133" t="s">
        <v>13</v>
      </c>
      <c r="AF660" s="133" t="s">
        <v>13</v>
      </c>
      <c r="AG660" s="133" t="s">
        <v>13</v>
      </c>
      <c r="AH660" s="133" t="s">
        <v>13</v>
      </c>
      <c r="AI660" s="133" t="s">
        <v>13</v>
      </c>
      <c r="AJ660" s="133" t="s">
        <v>13</v>
      </c>
      <c r="AK660" s="133" t="s">
        <v>13</v>
      </c>
      <c r="AL660" s="133" t="s">
        <v>13</v>
      </c>
      <c r="AM660" s="133" t="s">
        <v>13</v>
      </c>
      <c r="AN660" s="133" t="s">
        <v>13</v>
      </c>
      <c r="AO660" s="133" t="s">
        <v>13</v>
      </c>
      <c r="AP660" s="133" t="s">
        <v>13</v>
      </c>
      <c r="AQ660" s="133" t="s">
        <v>13</v>
      </c>
      <c r="AR660" s="133" t="s">
        <v>13</v>
      </c>
      <c r="AS660" s="133" t="s">
        <v>13</v>
      </c>
      <c r="AT660" s="326" t="s">
        <v>13</v>
      </c>
      <c r="AU660" s="133" t="s">
        <v>13</v>
      </c>
      <c r="AV660" s="133" t="s">
        <v>13</v>
      </c>
      <c r="AW660" s="133" t="s">
        <v>13</v>
      </c>
      <c r="AX660" s="133" t="s">
        <v>13</v>
      </c>
      <c r="AY660" s="133" t="s">
        <v>13</v>
      </c>
      <c r="AZ660" s="327" t="s">
        <v>13</v>
      </c>
      <c r="BA660" s="327" t="s">
        <v>13</v>
      </c>
      <c r="BB660" s="133" t="s">
        <v>13</v>
      </c>
      <c r="BC660" s="326" t="s">
        <v>13</v>
      </c>
      <c r="BD660" s="326" t="s">
        <v>13</v>
      </c>
      <c r="BE660" s="327" t="s">
        <v>13</v>
      </c>
      <c r="BF660" s="133" t="s">
        <v>13</v>
      </c>
      <c r="BG660" s="133" t="s">
        <v>13</v>
      </c>
      <c r="BH660" s="133" t="s">
        <v>13</v>
      </c>
      <c r="BI660" s="133" t="s">
        <v>13</v>
      </c>
      <c r="BJ660" s="328"/>
      <c r="BK660" s="328"/>
      <c r="BL660" s="133"/>
      <c r="BM660" s="133"/>
      <c r="BN660" s="133"/>
      <c r="BO660" s="133"/>
      <c r="BP660" s="133"/>
      <c r="BQ660" s="328"/>
      <c r="BR660" s="133"/>
      <c r="BS660" s="133"/>
      <c r="BT660" s="133"/>
      <c r="BU660" s="133"/>
      <c r="BV660" s="133"/>
      <c r="BW660" s="133"/>
      <c r="BX660" s="133"/>
    </row>
    <row r="661" spans="1:76" x14ac:dyDescent="0.25">
      <c r="A661" s="302">
        <v>303</v>
      </c>
      <c r="C661" s="324" t="s">
        <v>13</v>
      </c>
      <c r="D661" s="324" t="s">
        <v>13</v>
      </c>
      <c r="E661" s="325" t="s">
        <v>13</v>
      </c>
      <c r="F661" s="133" t="s">
        <v>13</v>
      </c>
      <c r="G661" s="133" t="s">
        <v>13</v>
      </c>
      <c r="H661" s="133" t="s">
        <v>13</v>
      </c>
      <c r="I661" s="133" t="s">
        <v>13</v>
      </c>
      <c r="J661" s="133" t="s">
        <v>13</v>
      </c>
      <c r="K661" s="133" t="s">
        <v>13</v>
      </c>
      <c r="L661" s="133" t="s">
        <v>13</v>
      </c>
      <c r="M661" s="133" t="s">
        <v>13</v>
      </c>
      <c r="N661" s="133" t="s">
        <v>13</v>
      </c>
      <c r="O661" s="133" t="s">
        <v>13</v>
      </c>
      <c r="P661" s="133" t="s">
        <v>13</v>
      </c>
      <c r="Q661" s="133" t="s">
        <v>13</v>
      </c>
      <c r="R661" s="133" t="s">
        <v>13</v>
      </c>
      <c r="S661" s="133" t="s">
        <v>13</v>
      </c>
      <c r="T661" s="133" t="s">
        <v>13</v>
      </c>
      <c r="U661" s="133" t="s">
        <v>13</v>
      </c>
      <c r="V661" s="133" t="s">
        <v>13</v>
      </c>
      <c r="W661" s="133" t="s">
        <v>13</v>
      </c>
      <c r="X661" s="133" t="s">
        <v>13</v>
      </c>
      <c r="Y661" s="133" t="s">
        <v>13</v>
      </c>
      <c r="Z661" s="133" t="s">
        <v>13</v>
      </c>
      <c r="AA661" s="133" t="s">
        <v>13</v>
      </c>
      <c r="AB661" s="133" t="s">
        <v>13</v>
      </c>
      <c r="AC661" s="133" t="s">
        <v>13</v>
      </c>
      <c r="AD661" s="133" t="s">
        <v>13</v>
      </c>
      <c r="AE661" s="133" t="s">
        <v>13</v>
      </c>
      <c r="AF661" s="133" t="s">
        <v>13</v>
      </c>
      <c r="AG661" s="133" t="s">
        <v>13</v>
      </c>
      <c r="AH661" s="133" t="s">
        <v>13</v>
      </c>
      <c r="AI661" s="133" t="s">
        <v>13</v>
      </c>
      <c r="AJ661" s="133" t="s">
        <v>13</v>
      </c>
      <c r="AK661" s="133" t="s">
        <v>13</v>
      </c>
      <c r="AL661" s="133" t="s">
        <v>13</v>
      </c>
      <c r="AM661" s="133" t="s">
        <v>13</v>
      </c>
      <c r="AN661" s="133" t="s">
        <v>13</v>
      </c>
      <c r="AO661" s="133" t="s">
        <v>13</v>
      </c>
      <c r="AP661" s="133" t="s">
        <v>13</v>
      </c>
      <c r="AQ661" s="133" t="s">
        <v>13</v>
      </c>
      <c r="AR661" s="133" t="s">
        <v>13</v>
      </c>
      <c r="AS661" s="133" t="s">
        <v>13</v>
      </c>
      <c r="AT661" s="326" t="s">
        <v>13</v>
      </c>
      <c r="AU661" s="133" t="s">
        <v>13</v>
      </c>
      <c r="AV661" s="133" t="s">
        <v>13</v>
      </c>
      <c r="AW661" s="133" t="s">
        <v>13</v>
      </c>
      <c r="AX661" s="133" t="s">
        <v>13</v>
      </c>
      <c r="AY661" s="133" t="s">
        <v>13</v>
      </c>
      <c r="AZ661" s="327" t="s">
        <v>13</v>
      </c>
      <c r="BA661" s="327" t="s">
        <v>13</v>
      </c>
      <c r="BB661" s="133" t="s">
        <v>13</v>
      </c>
      <c r="BC661" s="326" t="s">
        <v>13</v>
      </c>
      <c r="BD661" s="326" t="s">
        <v>13</v>
      </c>
      <c r="BE661" s="327" t="s">
        <v>13</v>
      </c>
      <c r="BF661" s="133" t="s">
        <v>13</v>
      </c>
      <c r="BG661" s="133" t="s">
        <v>13</v>
      </c>
      <c r="BH661" s="133" t="s">
        <v>13</v>
      </c>
      <c r="BI661" s="133" t="s">
        <v>13</v>
      </c>
      <c r="BJ661" s="328"/>
      <c r="BK661" s="328"/>
      <c r="BL661" s="133"/>
      <c r="BM661" s="133"/>
      <c r="BN661" s="133"/>
      <c r="BO661" s="133"/>
      <c r="BP661" s="133"/>
      <c r="BQ661" s="328"/>
      <c r="BR661" s="133"/>
      <c r="BS661" s="133"/>
      <c r="BT661" s="133"/>
      <c r="BU661" s="133"/>
      <c r="BV661" s="133"/>
      <c r="BW661" s="133"/>
      <c r="BX661" s="133"/>
    </row>
    <row r="662" spans="1:76" x14ac:dyDescent="0.25">
      <c r="A662" s="302">
        <v>303</v>
      </c>
      <c r="C662" s="324" t="s">
        <v>13</v>
      </c>
      <c r="D662" s="324" t="s">
        <v>13</v>
      </c>
      <c r="E662" s="325" t="s">
        <v>13</v>
      </c>
      <c r="F662" s="133" t="s">
        <v>13</v>
      </c>
      <c r="G662" s="133" t="s">
        <v>13</v>
      </c>
      <c r="H662" s="133" t="s">
        <v>13</v>
      </c>
      <c r="I662" s="133" t="s">
        <v>13</v>
      </c>
      <c r="J662" s="133" t="s">
        <v>13</v>
      </c>
      <c r="K662" s="133" t="s">
        <v>13</v>
      </c>
      <c r="L662" s="133" t="s">
        <v>13</v>
      </c>
      <c r="M662" s="133" t="s">
        <v>13</v>
      </c>
      <c r="N662" s="133" t="s">
        <v>13</v>
      </c>
      <c r="O662" s="133" t="s">
        <v>13</v>
      </c>
      <c r="P662" s="133" t="s">
        <v>13</v>
      </c>
      <c r="Q662" s="133" t="s">
        <v>13</v>
      </c>
      <c r="R662" s="133" t="s">
        <v>13</v>
      </c>
      <c r="S662" s="133" t="s">
        <v>13</v>
      </c>
      <c r="T662" s="133" t="s">
        <v>13</v>
      </c>
      <c r="U662" s="133" t="s">
        <v>13</v>
      </c>
      <c r="V662" s="133" t="s">
        <v>13</v>
      </c>
      <c r="W662" s="133" t="s">
        <v>13</v>
      </c>
      <c r="X662" s="133" t="s">
        <v>13</v>
      </c>
      <c r="Y662" s="133" t="s">
        <v>13</v>
      </c>
      <c r="Z662" s="133" t="s">
        <v>13</v>
      </c>
      <c r="AA662" s="133" t="s">
        <v>13</v>
      </c>
      <c r="AB662" s="133" t="s">
        <v>13</v>
      </c>
      <c r="AC662" s="133" t="s">
        <v>13</v>
      </c>
      <c r="AD662" s="133" t="s">
        <v>13</v>
      </c>
      <c r="AE662" s="133" t="s">
        <v>13</v>
      </c>
      <c r="AF662" s="133" t="s">
        <v>13</v>
      </c>
      <c r="AG662" s="133" t="s">
        <v>13</v>
      </c>
      <c r="AH662" s="133" t="s">
        <v>13</v>
      </c>
      <c r="AI662" s="133" t="s">
        <v>13</v>
      </c>
      <c r="AJ662" s="133" t="s">
        <v>13</v>
      </c>
      <c r="AK662" s="133" t="s">
        <v>13</v>
      </c>
      <c r="AL662" s="133" t="s">
        <v>13</v>
      </c>
      <c r="AM662" s="133" t="s">
        <v>13</v>
      </c>
      <c r="AN662" s="133" t="s">
        <v>13</v>
      </c>
      <c r="AO662" s="133" t="s">
        <v>13</v>
      </c>
      <c r="AP662" s="133" t="s">
        <v>13</v>
      </c>
      <c r="AQ662" s="133" t="s">
        <v>13</v>
      </c>
      <c r="AR662" s="133" t="s">
        <v>13</v>
      </c>
      <c r="AS662" s="133" t="s">
        <v>13</v>
      </c>
      <c r="AT662" s="326" t="s">
        <v>13</v>
      </c>
      <c r="AU662" s="133" t="s">
        <v>13</v>
      </c>
      <c r="AV662" s="133" t="s">
        <v>13</v>
      </c>
      <c r="AW662" s="133" t="s">
        <v>13</v>
      </c>
      <c r="AX662" s="133" t="s">
        <v>13</v>
      </c>
      <c r="AY662" s="133" t="s">
        <v>13</v>
      </c>
      <c r="AZ662" s="327" t="s">
        <v>13</v>
      </c>
      <c r="BA662" s="327" t="s">
        <v>13</v>
      </c>
      <c r="BB662" s="133" t="s">
        <v>13</v>
      </c>
      <c r="BC662" s="326" t="s">
        <v>13</v>
      </c>
      <c r="BD662" s="326" t="s">
        <v>13</v>
      </c>
      <c r="BE662" s="327" t="s">
        <v>13</v>
      </c>
      <c r="BF662" s="133" t="s">
        <v>13</v>
      </c>
      <c r="BG662" s="133" t="s">
        <v>13</v>
      </c>
      <c r="BH662" s="133" t="s">
        <v>13</v>
      </c>
      <c r="BI662" s="133" t="s">
        <v>13</v>
      </c>
      <c r="BJ662" s="328"/>
      <c r="BK662" s="328"/>
      <c r="BL662" s="133"/>
      <c r="BM662" s="133"/>
      <c r="BN662" s="133"/>
      <c r="BO662" s="133"/>
      <c r="BP662" s="133"/>
      <c r="BQ662" s="328"/>
      <c r="BR662" s="133"/>
      <c r="BS662" s="133"/>
      <c r="BT662" s="133"/>
      <c r="BU662" s="133"/>
      <c r="BV662" s="133"/>
      <c r="BW662" s="133"/>
      <c r="BX662" s="133"/>
    </row>
    <row r="663" spans="1:76" x14ac:dyDescent="0.25">
      <c r="A663" s="302">
        <v>303</v>
      </c>
      <c r="C663" s="324" t="s">
        <v>13</v>
      </c>
      <c r="D663" s="324" t="s">
        <v>13</v>
      </c>
      <c r="E663" s="325" t="s">
        <v>13</v>
      </c>
      <c r="F663" s="133" t="s">
        <v>13</v>
      </c>
      <c r="G663" s="133" t="s">
        <v>13</v>
      </c>
      <c r="H663" s="133" t="s">
        <v>13</v>
      </c>
      <c r="I663" s="133" t="s">
        <v>13</v>
      </c>
      <c r="J663" s="133" t="s">
        <v>13</v>
      </c>
      <c r="K663" s="133" t="s">
        <v>13</v>
      </c>
      <c r="L663" s="133" t="s">
        <v>13</v>
      </c>
      <c r="M663" s="133" t="s">
        <v>13</v>
      </c>
      <c r="N663" s="133" t="s">
        <v>13</v>
      </c>
      <c r="O663" s="133" t="s">
        <v>13</v>
      </c>
      <c r="P663" s="133" t="s">
        <v>13</v>
      </c>
      <c r="Q663" s="133" t="s">
        <v>13</v>
      </c>
      <c r="R663" s="133" t="s">
        <v>13</v>
      </c>
      <c r="S663" s="133" t="s">
        <v>13</v>
      </c>
      <c r="T663" s="133" t="s">
        <v>13</v>
      </c>
      <c r="U663" s="133" t="s">
        <v>13</v>
      </c>
      <c r="V663" s="133" t="s">
        <v>13</v>
      </c>
      <c r="W663" s="133" t="s">
        <v>13</v>
      </c>
      <c r="X663" s="133" t="s">
        <v>13</v>
      </c>
      <c r="Y663" s="133" t="s">
        <v>13</v>
      </c>
      <c r="Z663" s="133" t="s">
        <v>13</v>
      </c>
      <c r="AA663" s="133" t="s">
        <v>13</v>
      </c>
      <c r="AB663" s="133" t="s">
        <v>13</v>
      </c>
      <c r="AC663" s="133" t="s">
        <v>13</v>
      </c>
      <c r="AD663" s="133" t="s">
        <v>13</v>
      </c>
      <c r="AE663" s="133" t="s">
        <v>13</v>
      </c>
      <c r="AF663" s="133" t="s">
        <v>13</v>
      </c>
      <c r="AG663" s="133" t="s">
        <v>13</v>
      </c>
      <c r="AH663" s="133" t="s">
        <v>13</v>
      </c>
      <c r="AI663" s="133" t="s">
        <v>13</v>
      </c>
      <c r="AJ663" s="133" t="s">
        <v>13</v>
      </c>
      <c r="AK663" s="133" t="s">
        <v>13</v>
      </c>
      <c r="AL663" s="133" t="s">
        <v>13</v>
      </c>
      <c r="AM663" s="133" t="s">
        <v>13</v>
      </c>
      <c r="AN663" s="133" t="s">
        <v>13</v>
      </c>
      <c r="AO663" s="133" t="s">
        <v>13</v>
      </c>
      <c r="AP663" s="133" t="s">
        <v>13</v>
      </c>
      <c r="AQ663" s="133" t="s">
        <v>13</v>
      </c>
      <c r="AR663" s="133" t="s">
        <v>13</v>
      </c>
      <c r="AS663" s="133" t="s">
        <v>13</v>
      </c>
      <c r="AT663" s="326" t="s">
        <v>13</v>
      </c>
      <c r="AU663" s="133" t="s">
        <v>13</v>
      </c>
      <c r="AV663" s="133" t="s">
        <v>13</v>
      </c>
      <c r="AW663" s="133" t="s">
        <v>13</v>
      </c>
      <c r="AX663" s="133" t="s">
        <v>13</v>
      </c>
      <c r="AY663" s="133" t="s">
        <v>13</v>
      </c>
      <c r="AZ663" s="327" t="s">
        <v>13</v>
      </c>
      <c r="BA663" s="327" t="s">
        <v>13</v>
      </c>
      <c r="BB663" s="133" t="s">
        <v>13</v>
      </c>
      <c r="BC663" s="326" t="s">
        <v>13</v>
      </c>
      <c r="BD663" s="326" t="s">
        <v>13</v>
      </c>
      <c r="BE663" s="327" t="s">
        <v>13</v>
      </c>
      <c r="BF663" s="133" t="s">
        <v>13</v>
      </c>
      <c r="BG663" s="133" t="s">
        <v>13</v>
      </c>
      <c r="BH663" s="133" t="s">
        <v>13</v>
      </c>
      <c r="BI663" s="133" t="s">
        <v>13</v>
      </c>
      <c r="BJ663" s="328"/>
      <c r="BK663" s="328"/>
      <c r="BL663" s="133"/>
      <c r="BM663" s="133"/>
      <c r="BN663" s="133"/>
      <c r="BO663" s="133"/>
      <c r="BP663" s="133"/>
      <c r="BQ663" s="328"/>
      <c r="BR663" s="133"/>
      <c r="BS663" s="133"/>
      <c r="BT663" s="133"/>
      <c r="BU663" s="133"/>
      <c r="BV663" s="133"/>
      <c r="BW663" s="133"/>
      <c r="BX663" s="133"/>
    </row>
  </sheetData>
  <mergeCells count="1">
    <mergeCell ref="C5:E5"/>
  </mergeCells>
  <pageMargins left="0.70866141732283472" right="0.70866141732283472" top="0.74803149606299213" bottom="0.74803149606299213" header="0.31496062992125984" footer="0.31496062992125984"/>
  <pageSetup paperSize="9" scale="66"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tabColor rgb="FF92D050"/>
  </sheetPr>
  <dimension ref="A1:R313"/>
  <sheetViews>
    <sheetView workbookViewId="0">
      <pane ySplit="5" topLeftCell="A244" activePane="bottomLeft" state="frozen"/>
      <selection activeCell="P6" sqref="P6:P304"/>
      <selection pane="bottomLeft" activeCell="E266" sqref="E266"/>
    </sheetView>
  </sheetViews>
  <sheetFormatPr defaultRowHeight="11.25" x14ac:dyDescent="0.2"/>
  <cols>
    <col min="1" max="1" width="9.33203125" style="383"/>
    <col min="2" max="4" width="16.6640625" style="287" customWidth="1"/>
    <col min="5" max="5" width="82.5" style="287" bestFit="1" customWidth="1"/>
    <col min="6" max="6" width="16.1640625" style="292" bestFit="1" customWidth="1"/>
    <col min="7" max="7" width="29" style="292" customWidth="1"/>
    <col min="8" max="8" width="7" style="292" customWidth="1"/>
    <col min="9" max="10" width="16.6640625" style="354" customWidth="1"/>
    <col min="11" max="11" width="9.33203125" style="383" customWidth="1"/>
    <col min="12" max="13" width="15" style="383" customWidth="1"/>
    <col min="14" max="14" width="13.83203125" style="383" customWidth="1"/>
    <col min="15" max="15" width="15" style="383" customWidth="1"/>
    <col min="16" max="16" width="12.6640625" style="383" bestFit="1" customWidth="1"/>
    <col min="17" max="17" width="9.33203125" style="383" customWidth="1"/>
    <col min="18" max="16384" width="9.33203125" style="383"/>
  </cols>
  <sheetData>
    <row r="1" spans="1:18" x14ac:dyDescent="0.2">
      <c r="A1">
        <v>1</v>
      </c>
      <c r="B1" s="287">
        <v>2</v>
      </c>
      <c r="C1">
        <v>3</v>
      </c>
      <c r="D1"/>
      <c r="E1" s="287">
        <v>4</v>
      </c>
      <c r="F1">
        <v>7</v>
      </c>
      <c r="G1"/>
      <c r="H1" s="287" t="s">
        <v>1788</v>
      </c>
      <c r="I1" s="287">
        <v>12</v>
      </c>
      <c r="J1" s="287"/>
      <c r="L1"/>
      <c r="M1"/>
      <c r="N1"/>
      <c r="O1"/>
    </row>
    <row r="2" spans="1:18" x14ac:dyDescent="0.2">
      <c r="A2"/>
      <c r="F2" s="333"/>
      <c r="G2" s="333"/>
      <c r="H2" s="333"/>
      <c r="I2" s="335"/>
      <c r="J2" s="335"/>
      <c r="L2" s="804" t="s">
        <v>1789</v>
      </c>
      <c r="M2" s="805"/>
      <c r="N2" s="805"/>
      <c r="O2" s="805"/>
      <c r="P2" s="806"/>
    </row>
    <row r="3" spans="1:18" ht="15" x14ac:dyDescent="0.25">
      <c r="A3"/>
      <c r="F3" s="332"/>
      <c r="G3" s="332"/>
      <c r="H3" s="332"/>
      <c r="I3" s="335"/>
      <c r="J3" s="335"/>
      <c r="L3" s="562"/>
      <c r="M3" s="562"/>
      <c r="N3" s="562"/>
      <c r="O3" s="562"/>
      <c r="P3" s="562"/>
    </row>
    <row r="4" spans="1:18" ht="45" x14ac:dyDescent="0.2">
      <c r="A4" s="416" t="s">
        <v>50</v>
      </c>
      <c r="B4" s="339" t="s">
        <v>714</v>
      </c>
      <c r="C4" s="340" t="s">
        <v>713</v>
      </c>
      <c r="D4" s="340"/>
      <c r="E4" s="416" t="s">
        <v>712</v>
      </c>
      <c r="F4" s="416" t="s">
        <v>676</v>
      </c>
      <c r="G4" s="416" t="s">
        <v>777</v>
      </c>
      <c r="H4" s="416"/>
      <c r="I4" s="340" t="s">
        <v>1790</v>
      </c>
      <c r="J4" s="340" t="s">
        <v>1791</v>
      </c>
      <c r="L4" s="340" t="s">
        <v>1792</v>
      </c>
      <c r="M4" s="340" t="s">
        <v>1793</v>
      </c>
      <c r="N4" s="340" t="s">
        <v>1794</v>
      </c>
      <c r="O4" s="544">
        <v>0.7</v>
      </c>
      <c r="P4" s="340" t="s">
        <v>1795</v>
      </c>
    </row>
    <row r="5" spans="1:18" ht="15" x14ac:dyDescent="0.2">
      <c r="A5"/>
      <c r="B5" s="807" t="s">
        <v>44</v>
      </c>
      <c r="C5" s="807"/>
      <c r="D5" s="415"/>
      <c r="E5" s="415"/>
      <c r="F5" s="343"/>
      <c r="G5" s="343"/>
      <c r="H5" s="343"/>
      <c r="I5" s="150">
        <v>92235.199999999997</v>
      </c>
      <c r="J5" s="150"/>
      <c r="L5"/>
      <c r="M5"/>
      <c r="N5"/>
      <c r="O5"/>
    </row>
    <row r="6" spans="1:18" ht="15" x14ac:dyDescent="0.25">
      <c r="A6" s="302">
        <v>205</v>
      </c>
      <c r="B6" s="346">
        <v>124531</v>
      </c>
      <c r="C6" s="346">
        <v>9352002</v>
      </c>
      <c r="D6" s="347">
        <v>2002</v>
      </c>
      <c r="E6" s="347" t="s">
        <v>240</v>
      </c>
      <c r="F6" s="349">
        <v>0</v>
      </c>
      <c r="G6" s="349"/>
      <c r="H6" s="563" t="s">
        <v>1594</v>
      </c>
      <c r="I6" s="291">
        <v>274705.2</v>
      </c>
      <c r="J6" s="291">
        <v>8</v>
      </c>
      <c r="L6" s="291">
        <v>66890.460819927306</v>
      </c>
      <c r="M6" s="291">
        <v>48000</v>
      </c>
      <c r="N6" s="545">
        <v>0.71759110957866723</v>
      </c>
      <c r="O6" s="291">
        <v>68571.42857142858</v>
      </c>
      <c r="P6" s="291">
        <v>1680.9677515012736</v>
      </c>
      <c r="Q6" s="546"/>
      <c r="R6" s="383">
        <v>1</v>
      </c>
    </row>
    <row r="7" spans="1:18" ht="15" x14ac:dyDescent="0.25">
      <c r="A7" s="302">
        <v>436</v>
      </c>
      <c r="B7" s="346">
        <v>124534</v>
      </c>
      <c r="C7" s="346">
        <v>9352007</v>
      </c>
      <c r="D7" s="347">
        <v>2007</v>
      </c>
      <c r="E7" s="347" t="s">
        <v>362</v>
      </c>
      <c r="F7" s="349">
        <v>0</v>
      </c>
      <c r="G7" s="349"/>
      <c r="H7" s="563" t="s">
        <v>1709</v>
      </c>
      <c r="I7" s="291">
        <v>788043.20000000007</v>
      </c>
      <c r="J7" s="291">
        <v>4</v>
      </c>
      <c r="L7" s="291">
        <v>115317.18344965119</v>
      </c>
      <c r="M7" s="291">
        <v>24000</v>
      </c>
      <c r="N7" s="545">
        <v>0.20812162838228421</v>
      </c>
      <c r="O7" s="291">
        <v>34285.71428571429</v>
      </c>
      <c r="P7" s="291">
        <v>0</v>
      </c>
      <c r="R7" s="383">
        <v>1</v>
      </c>
    </row>
    <row r="8" spans="1:18" ht="15" x14ac:dyDescent="0.25">
      <c r="A8" s="302">
        <v>443</v>
      </c>
      <c r="B8" s="346">
        <v>124536</v>
      </c>
      <c r="C8" s="346">
        <v>9352009</v>
      </c>
      <c r="D8" s="347">
        <v>2009</v>
      </c>
      <c r="E8" s="347" t="s">
        <v>367</v>
      </c>
      <c r="F8" s="349">
        <v>0</v>
      </c>
      <c r="G8" s="349"/>
      <c r="H8" s="563" t="s">
        <v>1711</v>
      </c>
      <c r="I8" s="291">
        <v>849088.8</v>
      </c>
      <c r="J8" s="291">
        <v>6</v>
      </c>
      <c r="L8" s="291">
        <v>197414.72078804346</v>
      </c>
      <c r="M8" s="291">
        <v>36000</v>
      </c>
      <c r="N8" s="545">
        <v>0.18235722167168986</v>
      </c>
      <c r="O8" s="291">
        <v>51428.571428571435</v>
      </c>
      <c r="P8" s="291">
        <v>0</v>
      </c>
      <c r="R8" s="383">
        <v>1</v>
      </c>
    </row>
    <row r="9" spans="1:18" ht="15" x14ac:dyDescent="0.25">
      <c r="A9" s="302">
        <v>451</v>
      </c>
      <c r="B9" s="346">
        <v>124537</v>
      </c>
      <c r="C9" s="346">
        <v>9352011</v>
      </c>
      <c r="D9" s="347">
        <v>2011</v>
      </c>
      <c r="E9" s="347" t="s">
        <v>375</v>
      </c>
      <c r="F9" s="349">
        <v>0</v>
      </c>
      <c r="G9" s="349"/>
      <c r="H9" s="563" t="s">
        <v>1720</v>
      </c>
      <c r="I9" s="291">
        <v>563284.4</v>
      </c>
      <c r="J9" s="291">
        <v>4</v>
      </c>
      <c r="L9" s="291">
        <v>102289.96974686152</v>
      </c>
      <c r="M9" s="291">
        <v>24000</v>
      </c>
      <c r="N9" s="545">
        <v>0.23462711015941398</v>
      </c>
      <c r="O9" s="291">
        <v>34285.71428571429</v>
      </c>
      <c r="P9" s="291">
        <v>0</v>
      </c>
      <c r="R9" s="383">
        <v>1</v>
      </c>
    </row>
    <row r="10" spans="1:18" ht="15" x14ac:dyDescent="0.25">
      <c r="A10" s="302">
        <v>460</v>
      </c>
      <c r="B10" s="346">
        <v>124538</v>
      </c>
      <c r="C10" s="346">
        <v>9352012</v>
      </c>
      <c r="D10" s="347">
        <v>2012</v>
      </c>
      <c r="E10" s="347" t="s">
        <v>381</v>
      </c>
      <c r="F10" s="349">
        <v>0</v>
      </c>
      <c r="G10" s="349"/>
      <c r="H10" s="563" t="s">
        <v>1726</v>
      </c>
      <c r="I10" s="291">
        <v>233083.2</v>
      </c>
      <c r="J10" s="291">
        <v>2</v>
      </c>
      <c r="L10" s="291">
        <v>43845.857391304373</v>
      </c>
      <c r="M10" s="291">
        <v>12000</v>
      </c>
      <c r="N10" s="545">
        <v>0.27368606098645643</v>
      </c>
      <c r="O10" s="291">
        <v>17142.857142857145</v>
      </c>
      <c r="P10" s="291">
        <v>0</v>
      </c>
      <c r="R10" s="383">
        <v>1</v>
      </c>
    </row>
    <row r="11" spans="1:18" ht="15" x14ac:dyDescent="0.25">
      <c r="A11" s="302">
        <v>466</v>
      </c>
      <c r="B11" s="346">
        <v>124539</v>
      </c>
      <c r="C11" s="346">
        <v>9352013</v>
      </c>
      <c r="D11" s="347">
        <v>2013</v>
      </c>
      <c r="E11" s="347" t="s">
        <v>385</v>
      </c>
      <c r="F11" s="349">
        <v>0</v>
      </c>
      <c r="G11" s="349"/>
      <c r="H11" s="563" t="s">
        <v>1729</v>
      </c>
      <c r="I11" s="291">
        <v>799142.40000000002</v>
      </c>
      <c r="J11" s="291">
        <v>4</v>
      </c>
      <c r="L11" s="291">
        <v>135274.82896764253</v>
      </c>
      <c r="M11" s="291">
        <v>24000</v>
      </c>
      <c r="N11" s="545">
        <v>0.17741659836613619</v>
      </c>
      <c r="O11" s="291">
        <v>34285.71428571429</v>
      </c>
      <c r="P11" s="291">
        <v>0</v>
      </c>
      <c r="R11" s="383">
        <v>1</v>
      </c>
    </row>
    <row r="12" spans="1:18" ht="15" x14ac:dyDescent="0.25">
      <c r="A12" s="302">
        <v>467</v>
      </c>
      <c r="B12" s="346">
        <v>124540</v>
      </c>
      <c r="C12" s="346">
        <v>9352015</v>
      </c>
      <c r="D12" s="347">
        <v>2015</v>
      </c>
      <c r="E12" s="347" t="s">
        <v>386</v>
      </c>
      <c r="F12" s="349">
        <v>0</v>
      </c>
      <c r="G12" s="349"/>
      <c r="H12" s="563" t="s">
        <v>1731</v>
      </c>
      <c r="I12" s="291">
        <v>302453.2</v>
      </c>
      <c r="J12" s="291">
        <v>4</v>
      </c>
      <c r="L12" s="291">
        <v>37692.269230769249</v>
      </c>
      <c r="M12" s="291">
        <v>24000</v>
      </c>
      <c r="N12" s="545">
        <v>0.63673534360749318</v>
      </c>
      <c r="O12" s="291">
        <v>34285.71428571429</v>
      </c>
      <c r="P12" s="291">
        <v>0</v>
      </c>
      <c r="R12" s="383">
        <v>1</v>
      </c>
    </row>
    <row r="13" spans="1:18" ht="15" x14ac:dyDescent="0.25">
      <c r="A13" s="302">
        <v>508</v>
      </c>
      <c r="B13" s="346">
        <v>140623</v>
      </c>
      <c r="C13" s="346">
        <v>9352016</v>
      </c>
      <c r="D13" s="347">
        <v>2016</v>
      </c>
      <c r="E13" s="347" t="s">
        <v>666</v>
      </c>
      <c r="F13" s="349">
        <v>0</v>
      </c>
      <c r="G13" s="349"/>
      <c r="H13" s="563" t="s">
        <v>1761</v>
      </c>
      <c r="I13" s="291">
        <v>372516.9</v>
      </c>
      <c r="J13" s="291">
        <v>2</v>
      </c>
      <c r="L13" s="291">
        <v>44979.675724275694</v>
      </c>
      <c r="M13" s="291">
        <v>12000</v>
      </c>
      <c r="N13" s="545">
        <v>0.26678716124055019</v>
      </c>
      <c r="O13" s="291">
        <v>17142.857142857145</v>
      </c>
      <c r="P13" s="291">
        <v>0</v>
      </c>
      <c r="R13" s="383">
        <v>1</v>
      </c>
    </row>
    <row r="14" spans="1:18" ht="15" x14ac:dyDescent="0.25">
      <c r="A14" s="302">
        <v>479</v>
      </c>
      <c r="B14" s="346">
        <v>124543</v>
      </c>
      <c r="C14" s="346">
        <v>9352020</v>
      </c>
      <c r="D14" s="347">
        <v>2020</v>
      </c>
      <c r="E14" s="347" t="s">
        <v>395</v>
      </c>
      <c r="F14" s="349">
        <v>0</v>
      </c>
      <c r="G14" s="349"/>
      <c r="H14" s="563" t="s">
        <v>1737</v>
      </c>
      <c r="I14" s="291">
        <v>560509.60000000009</v>
      </c>
      <c r="J14" s="291">
        <v>10</v>
      </c>
      <c r="L14" s="291">
        <v>85500.839054157099</v>
      </c>
      <c r="M14" s="291">
        <v>60000</v>
      </c>
      <c r="N14" s="545">
        <v>0.70174749936658976</v>
      </c>
      <c r="O14" s="291">
        <v>85714.285714285725</v>
      </c>
      <c r="P14" s="291">
        <v>213.44666012862581</v>
      </c>
      <c r="R14" s="383">
        <v>1</v>
      </c>
    </row>
    <row r="15" spans="1:18" ht="15" x14ac:dyDescent="0.25">
      <c r="A15" s="302">
        <v>482</v>
      </c>
      <c r="B15" s="346">
        <v>124544</v>
      </c>
      <c r="C15" s="346">
        <v>9352021</v>
      </c>
      <c r="D15" s="347">
        <v>2021</v>
      </c>
      <c r="E15" s="347" t="s">
        <v>398</v>
      </c>
      <c r="F15" s="349">
        <v>0</v>
      </c>
      <c r="G15" s="349"/>
      <c r="H15" s="563" t="s">
        <v>1742</v>
      </c>
      <c r="I15" s="291">
        <v>577158.40000000002</v>
      </c>
      <c r="J15" s="291">
        <v>17</v>
      </c>
      <c r="L15" s="291">
        <v>69107.895172413802</v>
      </c>
      <c r="M15" s="291">
        <v>102000</v>
      </c>
      <c r="N15" s="545">
        <v>1.4759529247060028</v>
      </c>
      <c r="O15" s="291">
        <v>145714.28571428571</v>
      </c>
      <c r="P15" s="291">
        <v>76606.390541871908</v>
      </c>
      <c r="R15" s="383">
        <v>1</v>
      </c>
    </row>
    <row r="16" spans="1:18" ht="15" x14ac:dyDescent="0.25">
      <c r="A16" s="302">
        <v>499</v>
      </c>
      <c r="B16" s="346">
        <v>124547</v>
      </c>
      <c r="C16" s="346">
        <v>9352026</v>
      </c>
      <c r="D16" s="347">
        <v>2026</v>
      </c>
      <c r="E16" s="347" t="s">
        <v>409</v>
      </c>
      <c r="F16" s="349">
        <v>0</v>
      </c>
      <c r="G16" s="349"/>
      <c r="H16" s="563" t="s">
        <v>1749</v>
      </c>
      <c r="I16" s="291">
        <v>552185.20000000007</v>
      </c>
      <c r="J16" s="291">
        <v>3</v>
      </c>
      <c r="L16" s="291">
        <v>91329.189819724212</v>
      </c>
      <c r="M16" s="291">
        <v>18000</v>
      </c>
      <c r="N16" s="545">
        <v>0.19708923330569797</v>
      </c>
      <c r="O16" s="291">
        <v>25714.285714285717</v>
      </c>
      <c r="P16" s="291">
        <v>0</v>
      </c>
      <c r="R16" s="383">
        <v>1</v>
      </c>
    </row>
    <row r="17" spans="1:18" ht="15" x14ac:dyDescent="0.25">
      <c r="A17" s="302">
        <v>415</v>
      </c>
      <c r="B17" s="346">
        <v>124550</v>
      </c>
      <c r="C17" s="346">
        <v>9352032</v>
      </c>
      <c r="D17" s="347">
        <v>2032</v>
      </c>
      <c r="E17" s="347" t="s">
        <v>347</v>
      </c>
      <c r="F17" s="349">
        <v>0</v>
      </c>
      <c r="G17" s="349"/>
      <c r="H17" s="563" t="s">
        <v>1685</v>
      </c>
      <c r="I17" s="291">
        <v>1004477.6000000001</v>
      </c>
      <c r="J17" s="291">
        <v>1</v>
      </c>
      <c r="L17" s="291">
        <v>163380.82716924624</v>
      </c>
      <c r="M17" s="291">
        <v>6000</v>
      </c>
      <c r="N17" s="545">
        <v>3.6724015320259082E-2</v>
      </c>
      <c r="O17" s="291">
        <v>8571.4285714285725</v>
      </c>
      <c r="P17" s="291">
        <v>0</v>
      </c>
      <c r="R17" s="383">
        <v>1</v>
      </c>
    </row>
    <row r="18" spans="1:18" ht="15" x14ac:dyDescent="0.25">
      <c r="A18" s="302">
        <v>424</v>
      </c>
      <c r="B18" s="346">
        <v>124552</v>
      </c>
      <c r="C18" s="346">
        <v>9352034</v>
      </c>
      <c r="D18" s="347">
        <v>2034</v>
      </c>
      <c r="E18" s="347" t="s">
        <v>355</v>
      </c>
      <c r="F18" s="349">
        <v>0</v>
      </c>
      <c r="G18" s="349"/>
      <c r="H18" s="563" t="s">
        <v>1697</v>
      </c>
      <c r="I18" s="291">
        <v>912909.20000000007</v>
      </c>
      <c r="J18" s="291">
        <v>23</v>
      </c>
      <c r="L18" s="291">
        <v>178199.83574660629</v>
      </c>
      <c r="M18" s="291">
        <v>138000</v>
      </c>
      <c r="N18" s="545">
        <v>0.77441148821388928</v>
      </c>
      <c r="O18" s="291">
        <v>197142.85714285716</v>
      </c>
      <c r="P18" s="291">
        <v>18943.021396250871</v>
      </c>
      <c r="R18" s="383">
        <v>1</v>
      </c>
    </row>
    <row r="19" spans="1:18" ht="15" x14ac:dyDescent="0.25">
      <c r="A19" s="302">
        <v>422</v>
      </c>
      <c r="B19" s="346">
        <v>124553</v>
      </c>
      <c r="C19" s="346">
        <v>9352035</v>
      </c>
      <c r="D19" s="347">
        <v>2035</v>
      </c>
      <c r="E19" s="347" t="s">
        <v>1229</v>
      </c>
      <c r="F19" s="349">
        <v>0</v>
      </c>
      <c r="G19" s="349"/>
      <c r="H19" s="563" t="s">
        <v>1695</v>
      </c>
      <c r="I19" s="291">
        <v>488364.80000000005</v>
      </c>
      <c r="J19" s="291">
        <v>7</v>
      </c>
      <c r="L19" s="291">
        <v>75673.960439560484</v>
      </c>
      <c r="M19" s="291">
        <v>42000</v>
      </c>
      <c r="N19" s="545">
        <v>0.55501257970427875</v>
      </c>
      <c r="O19" s="291">
        <v>60000.000000000007</v>
      </c>
      <c r="P19" s="291">
        <v>0</v>
      </c>
      <c r="R19" s="383">
        <v>1</v>
      </c>
    </row>
    <row r="20" spans="1:18" ht="15" x14ac:dyDescent="0.25">
      <c r="A20" s="302">
        <v>239</v>
      </c>
      <c r="B20" s="346">
        <v>124559</v>
      </c>
      <c r="C20" s="346">
        <v>9352042</v>
      </c>
      <c r="D20" s="347">
        <v>2042</v>
      </c>
      <c r="E20" s="347" t="s">
        <v>260</v>
      </c>
      <c r="F20" s="349">
        <v>0</v>
      </c>
      <c r="G20" s="349"/>
      <c r="H20" s="563" t="s">
        <v>1613</v>
      </c>
      <c r="I20" s="291">
        <v>1412373.2000000002</v>
      </c>
      <c r="J20" s="291">
        <v>6</v>
      </c>
      <c r="L20" s="291">
        <v>170606.00390624997</v>
      </c>
      <c r="M20" s="291">
        <v>36000</v>
      </c>
      <c r="N20" s="545">
        <v>0.21101250352116815</v>
      </c>
      <c r="O20" s="291">
        <v>51428.571428571435</v>
      </c>
      <c r="P20" s="291">
        <v>0</v>
      </c>
      <c r="R20" s="383">
        <v>1</v>
      </c>
    </row>
    <row r="21" spans="1:18" ht="15" x14ac:dyDescent="0.25">
      <c r="A21" s="302">
        <v>416</v>
      </c>
      <c r="B21" s="346">
        <v>124561</v>
      </c>
      <c r="C21" s="346">
        <v>9352045</v>
      </c>
      <c r="D21" s="347">
        <v>2045</v>
      </c>
      <c r="E21" s="347" t="s">
        <v>348</v>
      </c>
      <c r="F21" s="349">
        <v>0</v>
      </c>
      <c r="G21" s="349"/>
      <c r="H21" s="563" t="s">
        <v>1687</v>
      </c>
      <c r="I21" s="291">
        <v>807466.8</v>
      </c>
      <c r="J21" s="291">
        <v>5</v>
      </c>
      <c r="L21" s="291">
        <v>119136.30892794792</v>
      </c>
      <c r="M21" s="291">
        <v>30000</v>
      </c>
      <c r="N21" s="545">
        <v>0.25181240102161978</v>
      </c>
      <c r="O21" s="291">
        <v>42857.142857142862</v>
      </c>
      <c r="P21" s="291">
        <v>0</v>
      </c>
      <c r="R21" s="383">
        <v>1</v>
      </c>
    </row>
    <row r="22" spans="1:18" ht="15" x14ac:dyDescent="0.25">
      <c r="A22" s="302">
        <v>486</v>
      </c>
      <c r="B22" s="346">
        <v>124565</v>
      </c>
      <c r="C22" s="346">
        <v>9352055</v>
      </c>
      <c r="D22" s="347">
        <v>2055</v>
      </c>
      <c r="E22" s="347" t="s">
        <v>401</v>
      </c>
      <c r="F22" s="349">
        <v>0</v>
      </c>
      <c r="G22" s="349"/>
      <c r="H22" s="563" t="s">
        <v>1743</v>
      </c>
      <c r="I22" s="291">
        <v>554960</v>
      </c>
      <c r="J22" s="291">
        <v>3</v>
      </c>
      <c r="L22" s="291">
        <v>82682.5</v>
      </c>
      <c r="M22" s="291">
        <v>18000</v>
      </c>
      <c r="N22" s="545">
        <v>0.21770023886553988</v>
      </c>
      <c r="O22" s="291">
        <v>25714.285714285717</v>
      </c>
      <c r="P22" s="291">
        <v>0</v>
      </c>
      <c r="R22" s="383">
        <v>1</v>
      </c>
    </row>
    <row r="23" spans="1:18" ht="15" x14ac:dyDescent="0.25">
      <c r="A23" s="302">
        <v>211</v>
      </c>
      <c r="B23" s="346">
        <v>124572</v>
      </c>
      <c r="C23" s="346">
        <v>9352066</v>
      </c>
      <c r="D23" s="347">
        <v>2066</v>
      </c>
      <c r="E23" s="347" t="s">
        <v>243</v>
      </c>
      <c r="F23" s="349">
        <v>0</v>
      </c>
      <c r="G23" s="349"/>
      <c r="H23" s="563" t="s">
        <v>1597</v>
      </c>
      <c r="I23" s="291">
        <v>271930.40000000002</v>
      </c>
      <c r="J23" s="291">
        <v>4</v>
      </c>
      <c r="L23" s="291">
        <v>37157.412691269135</v>
      </c>
      <c r="M23" s="291">
        <v>24000</v>
      </c>
      <c r="N23" s="545">
        <v>0.64590073047898922</v>
      </c>
      <c r="O23" s="291">
        <v>34285.71428571429</v>
      </c>
      <c r="P23" s="291">
        <v>0</v>
      </c>
      <c r="R23" s="383">
        <v>1</v>
      </c>
    </row>
    <row r="24" spans="1:18" ht="15" x14ac:dyDescent="0.25">
      <c r="A24" s="302">
        <v>19</v>
      </c>
      <c r="B24" s="346">
        <v>124574</v>
      </c>
      <c r="C24" s="346">
        <v>9352068</v>
      </c>
      <c r="D24" s="347">
        <v>2068</v>
      </c>
      <c r="E24" s="347" t="s">
        <v>128</v>
      </c>
      <c r="F24" s="349">
        <v>0</v>
      </c>
      <c r="G24" s="349"/>
      <c r="H24" s="563" t="s">
        <v>1531</v>
      </c>
      <c r="I24" s="291">
        <v>1157091.6000000001</v>
      </c>
      <c r="J24" s="291">
        <v>9</v>
      </c>
      <c r="L24" s="291">
        <v>188579.33131091265</v>
      </c>
      <c r="M24" s="291">
        <v>54000</v>
      </c>
      <c r="N24" s="545">
        <v>0.28635163580556799</v>
      </c>
      <c r="O24" s="291">
        <v>77142.857142857145</v>
      </c>
      <c r="P24" s="291">
        <v>0</v>
      </c>
      <c r="R24" s="383">
        <v>1</v>
      </c>
    </row>
    <row r="25" spans="1:18" ht="15" x14ac:dyDescent="0.25">
      <c r="A25" s="302">
        <v>431</v>
      </c>
      <c r="B25" s="346">
        <v>124576</v>
      </c>
      <c r="C25" s="346">
        <v>9352070</v>
      </c>
      <c r="D25" s="347">
        <v>2070</v>
      </c>
      <c r="E25" s="347" t="s">
        <v>360</v>
      </c>
      <c r="F25" s="349">
        <v>0</v>
      </c>
      <c r="G25" s="349"/>
      <c r="H25" s="563" t="s">
        <v>1705</v>
      </c>
      <c r="I25" s="291">
        <v>1079397.2000000002</v>
      </c>
      <c r="J25" s="291">
        <v>8</v>
      </c>
      <c r="L25" s="291">
        <v>231607.23434936325</v>
      </c>
      <c r="M25" s="291">
        <v>48000</v>
      </c>
      <c r="N25" s="545">
        <v>0.20724741234807617</v>
      </c>
      <c r="O25" s="291">
        <v>68571.42857142858</v>
      </c>
      <c r="P25" s="291">
        <v>0</v>
      </c>
      <c r="R25" s="383">
        <v>1</v>
      </c>
    </row>
    <row r="26" spans="1:18" ht="15" x14ac:dyDescent="0.25">
      <c r="A26" s="302">
        <v>220</v>
      </c>
      <c r="B26" s="346">
        <v>124577</v>
      </c>
      <c r="C26" s="346">
        <v>9352071</v>
      </c>
      <c r="D26" s="347">
        <v>2071</v>
      </c>
      <c r="E26" s="347" t="s">
        <v>247</v>
      </c>
      <c r="F26" s="349">
        <v>0</v>
      </c>
      <c r="G26" s="349"/>
      <c r="H26" s="563" t="s">
        <v>1600</v>
      </c>
      <c r="I26" s="291">
        <v>224758.80000000002</v>
      </c>
      <c r="J26" s="291">
        <v>1</v>
      </c>
      <c r="L26" s="291">
        <v>46512.316176470624</v>
      </c>
      <c r="M26" s="291">
        <v>6000</v>
      </c>
      <c r="N26" s="545">
        <v>0.12899809111280605</v>
      </c>
      <c r="O26" s="291">
        <v>8571.4285714285725</v>
      </c>
      <c r="P26" s="291">
        <v>0</v>
      </c>
      <c r="R26" s="383">
        <v>1</v>
      </c>
    </row>
    <row r="27" spans="1:18" ht="15" x14ac:dyDescent="0.25">
      <c r="A27" s="302">
        <v>29</v>
      </c>
      <c r="B27" s="346">
        <v>124578</v>
      </c>
      <c r="C27" s="346">
        <v>9352072</v>
      </c>
      <c r="D27" s="347">
        <v>2072</v>
      </c>
      <c r="E27" s="347" t="s">
        <v>139</v>
      </c>
      <c r="F27" s="349">
        <v>0</v>
      </c>
      <c r="G27" s="349"/>
      <c r="H27" s="563" t="s">
        <v>1543</v>
      </c>
      <c r="I27" s="291">
        <v>158163.6</v>
      </c>
      <c r="J27" s="291">
        <v>3</v>
      </c>
      <c r="L27" s="291">
        <v>35205.906976744183</v>
      </c>
      <c r="M27" s="291">
        <v>18000</v>
      </c>
      <c r="N27" s="545">
        <v>0.51127783788925485</v>
      </c>
      <c r="O27" s="291">
        <v>25714.285714285717</v>
      </c>
      <c r="P27" s="291">
        <v>0</v>
      </c>
      <c r="R27" s="383">
        <v>1</v>
      </c>
    </row>
    <row r="28" spans="1:18" ht="15" x14ac:dyDescent="0.25">
      <c r="A28" s="302">
        <v>228</v>
      </c>
      <c r="B28" s="346">
        <v>124580</v>
      </c>
      <c r="C28" s="346">
        <v>9352074</v>
      </c>
      <c r="D28" s="347">
        <v>2074</v>
      </c>
      <c r="E28" s="347" t="s">
        <v>251</v>
      </c>
      <c r="F28" s="349">
        <v>0</v>
      </c>
      <c r="G28" s="349"/>
      <c r="H28" s="563" t="s">
        <v>1603</v>
      </c>
      <c r="I28" s="291">
        <v>591032.4</v>
      </c>
      <c r="J28" s="291">
        <v>4</v>
      </c>
      <c r="L28" s="291">
        <v>171256.29251942289</v>
      </c>
      <c r="M28" s="291">
        <v>24000</v>
      </c>
      <c r="N28" s="545">
        <v>0.14014083597703753</v>
      </c>
      <c r="O28" s="291">
        <v>34285.71428571429</v>
      </c>
      <c r="P28" s="291">
        <v>0</v>
      </c>
      <c r="R28" s="383">
        <v>1</v>
      </c>
    </row>
    <row r="29" spans="1:18" ht="15" x14ac:dyDescent="0.25">
      <c r="A29" s="302">
        <v>234</v>
      </c>
      <c r="B29" s="346">
        <v>124581</v>
      </c>
      <c r="C29" s="346">
        <v>9352075</v>
      </c>
      <c r="D29" s="347">
        <v>2075</v>
      </c>
      <c r="E29" s="347" t="s">
        <v>257</v>
      </c>
      <c r="F29" s="349">
        <v>0</v>
      </c>
      <c r="G29" s="349"/>
      <c r="H29" s="563" t="s">
        <v>1609</v>
      </c>
      <c r="I29" s="291">
        <v>369048.4</v>
      </c>
      <c r="J29" s="291">
        <v>10</v>
      </c>
      <c r="L29" s="291">
        <v>94185.923076923136</v>
      </c>
      <c r="M29" s="291">
        <v>60000</v>
      </c>
      <c r="N29" s="545">
        <v>0.63703787190148409</v>
      </c>
      <c r="O29" s="291">
        <v>85714.285714285725</v>
      </c>
      <c r="P29" s="291">
        <v>0</v>
      </c>
      <c r="R29" s="383">
        <v>1</v>
      </c>
    </row>
    <row r="30" spans="1:18" ht="15" x14ac:dyDescent="0.25">
      <c r="A30" s="302">
        <v>230</v>
      </c>
      <c r="B30" s="346">
        <v>124582</v>
      </c>
      <c r="C30" s="346">
        <v>9352076</v>
      </c>
      <c r="D30" s="347">
        <v>2076</v>
      </c>
      <c r="E30" s="347" t="s">
        <v>253</v>
      </c>
      <c r="F30" s="349">
        <v>0</v>
      </c>
      <c r="G30" s="349"/>
      <c r="H30" s="563" t="s">
        <v>1605</v>
      </c>
      <c r="I30" s="291">
        <v>738096.8</v>
      </c>
      <c r="J30" s="291">
        <v>11</v>
      </c>
      <c r="L30" s="291">
        <v>143151.40909090897</v>
      </c>
      <c r="M30" s="291">
        <v>66000</v>
      </c>
      <c r="N30" s="545">
        <v>0.4610502992540324</v>
      </c>
      <c r="O30" s="291">
        <v>94285.71428571429</v>
      </c>
      <c r="P30" s="291">
        <v>0</v>
      </c>
      <c r="R30" s="383">
        <v>1</v>
      </c>
    </row>
    <row r="31" spans="1:18" ht="15" x14ac:dyDescent="0.25">
      <c r="A31" s="302">
        <v>237</v>
      </c>
      <c r="B31" s="346">
        <v>124584</v>
      </c>
      <c r="C31" s="346">
        <v>9352079</v>
      </c>
      <c r="D31" s="347">
        <v>2079</v>
      </c>
      <c r="E31" s="347" t="s">
        <v>258</v>
      </c>
      <c r="F31" s="349">
        <v>0</v>
      </c>
      <c r="G31" s="349"/>
      <c r="H31" s="563" t="s">
        <v>1610</v>
      </c>
      <c r="I31" s="291">
        <v>452292.4</v>
      </c>
      <c r="J31" s="291">
        <v>0</v>
      </c>
      <c r="L31" s="291">
        <v>61211.551525043425</v>
      </c>
      <c r="M31" s="291">
        <v>0</v>
      </c>
      <c r="N31" s="545">
        <v>0</v>
      </c>
      <c r="O31" s="291">
        <v>0</v>
      </c>
      <c r="P31" s="291">
        <v>0</v>
      </c>
      <c r="R31" s="383">
        <v>1</v>
      </c>
    </row>
    <row r="32" spans="1:18" ht="15" x14ac:dyDescent="0.25">
      <c r="A32" s="302">
        <v>42</v>
      </c>
      <c r="B32" s="346">
        <v>124586</v>
      </c>
      <c r="C32" s="346">
        <v>9352081</v>
      </c>
      <c r="D32" s="347">
        <v>2081</v>
      </c>
      <c r="E32" s="347" t="s">
        <v>153</v>
      </c>
      <c r="F32" s="349">
        <v>0</v>
      </c>
      <c r="G32" s="349"/>
      <c r="H32" s="563" t="s">
        <v>1550</v>
      </c>
      <c r="I32" s="291">
        <v>144289.60000000001</v>
      </c>
      <c r="J32" s="291">
        <v>0</v>
      </c>
      <c r="L32" s="291">
        <v>31739.454545454533</v>
      </c>
      <c r="M32" s="291">
        <v>0</v>
      </c>
      <c r="N32" s="545">
        <v>0</v>
      </c>
      <c r="O32" s="291">
        <v>0</v>
      </c>
      <c r="P32" s="291">
        <v>0</v>
      </c>
      <c r="R32" s="383">
        <v>1</v>
      </c>
    </row>
    <row r="33" spans="1:18" ht="15" x14ac:dyDescent="0.25">
      <c r="A33" s="302">
        <v>245</v>
      </c>
      <c r="B33" s="346">
        <v>124588</v>
      </c>
      <c r="C33" s="346">
        <v>9352084</v>
      </c>
      <c r="D33" s="347">
        <v>2084</v>
      </c>
      <c r="E33" s="347" t="s">
        <v>264</v>
      </c>
      <c r="F33" s="349">
        <v>0</v>
      </c>
      <c r="G33" s="349"/>
      <c r="H33" s="563" t="s">
        <v>1617</v>
      </c>
      <c r="I33" s="291">
        <v>488364.80000000005</v>
      </c>
      <c r="J33" s="291">
        <v>4</v>
      </c>
      <c r="L33" s="291">
        <v>70219.522530464063</v>
      </c>
      <c r="M33" s="291">
        <v>24000</v>
      </c>
      <c r="N33" s="545">
        <v>0.34178529182661177</v>
      </c>
      <c r="O33" s="291">
        <v>34285.71428571429</v>
      </c>
      <c r="P33" s="291">
        <v>0</v>
      </c>
      <c r="R33" s="383">
        <v>1</v>
      </c>
    </row>
    <row r="34" spans="1:18" ht="15" x14ac:dyDescent="0.25">
      <c r="A34" s="302">
        <v>246</v>
      </c>
      <c r="B34" s="346">
        <v>124589</v>
      </c>
      <c r="C34" s="346">
        <v>9352085</v>
      </c>
      <c r="D34" s="347">
        <v>2085</v>
      </c>
      <c r="E34" s="347" t="s">
        <v>265</v>
      </c>
      <c r="F34" s="349">
        <v>0</v>
      </c>
      <c r="G34" s="349"/>
      <c r="H34" s="563" t="s">
        <v>1618</v>
      </c>
      <c r="I34" s="291">
        <v>224758.80000000002</v>
      </c>
      <c r="J34" s="291">
        <v>2</v>
      </c>
      <c r="L34" s="291">
        <v>35856.631174089045</v>
      </c>
      <c r="M34" s="291">
        <v>12000</v>
      </c>
      <c r="N34" s="545">
        <v>0.33466613028252135</v>
      </c>
      <c r="O34" s="291">
        <v>17142.857142857145</v>
      </c>
      <c r="P34" s="291">
        <v>0</v>
      </c>
      <c r="R34" s="383">
        <v>1</v>
      </c>
    </row>
    <row r="35" spans="1:18" ht="15" x14ac:dyDescent="0.25">
      <c r="A35" s="302">
        <v>309</v>
      </c>
      <c r="B35" s="346">
        <v>124593</v>
      </c>
      <c r="C35" s="346">
        <v>9352089</v>
      </c>
      <c r="D35" s="347">
        <v>2089</v>
      </c>
      <c r="E35" s="347" t="s">
        <v>1231</v>
      </c>
      <c r="F35" s="349">
        <v>0</v>
      </c>
      <c r="G35" s="349"/>
      <c r="H35" s="563" t="s">
        <v>1647</v>
      </c>
      <c r="I35" s="291">
        <v>1662105.2000000002</v>
      </c>
      <c r="J35" s="291">
        <v>18</v>
      </c>
      <c r="L35" s="291">
        <v>214393.63389541884</v>
      </c>
      <c r="M35" s="291">
        <v>108000</v>
      </c>
      <c r="N35" s="545">
        <v>0.50374630084717154</v>
      </c>
      <c r="O35" s="291">
        <v>154285.71428571429</v>
      </c>
      <c r="P35" s="291">
        <v>0</v>
      </c>
      <c r="R35" s="383">
        <v>1</v>
      </c>
    </row>
    <row r="36" spans="1:18" ht="15" x14ac:dyDescent="0.25">
      <c r="A36" s="302">
        <v>310</v>
      </c>
      <c r="B36" s="346">
        <v>124595</v>
      </c>
      <c r="C36" s="346">
        <v>9352092</v>
      </c>
      <c r="D36" s="347">
        <v>2092</v>
      </c>
      <c r="E36" s="347" t="s">
        <v>300</v>
      </c>
      <c r="F36" s="349">
        <v>0</v>
      </c>
      <c r="G36" s="349"/>
      <c r="H36" s="563" t="s">
        <v>1648</v>
      </c>
      <c r="I36" s="291">
        <v>296903.60000000003</v>
      </c>
      <c r="J36" s="291">
        <v>1</v>
      </c>
      <c r="L36" s="291">
        <v>46121.534295227466</v>
      </c>
      <c r="M36" s="291">
        <v>6000</v>
      </c>
      <c r="N36" s="545">
        <v>0.13009107549617802</v>
      </c>
      <c r="O36" s="291">
        <v>8571.4285714285725</v>
      </c>
      <c r="P36" s="291">
        <v>0</v>
      </c>
      <c r="R36" s="383">
        <v>1</v>
      </c>
    </row>
    <row r="37" spans="1:18" ht="15" x14ac:dyDescent="0.25">
      <c r="A37" s="302">
        <v>314</v>
      </c>
      <c r="B37" s="346">
        <v>124597</v>
      </c>
      <c r="C37" s="346">
        <v>9352095</v>
      </c>
      <c r="D37" s="347">
        <v>2095</v>
      </c>
      <c r="E37" s="347" t="s">
        <v>303</v>
      </c>
      <c r="F37" s="349">
        <v>0</v>
      </c>
      <c r="G37" s="349"/>
      <c r="H37" s="563" t="s">
        <v>1651</v>
      </c>
      <c r="I37" s="291">
        <v>466166.4</v>
      </c>
      <c r="J37" s="291">
        <v>3</v>
      </c>
      <c r="L37" s="291">
        <v>109942.16155419228</v>
      </c>
      <c r="M37" s="291">
        <v>18000</v>
      </c>
      <c r="N37" s="545">
        <v>0.16372244956387824</v>
      </c>
      <c r="O37" s="291">
        <v>25714.285714285717</v>
      </c>
      <c r="P37" s="291">
        <v>0</v>
      </c>
      <c r="R37" s="383">
        <v>1</v>
      </c>
    </row>
    <row r="38" spans="1:18" ht="15" x14ac:dyDescent="0.25">
      <c r="A38" s="302">
        <v>318</v>
      </c>
      <c r="B38" s="346">
        <v>124602</v>
      </c>
      <c r="C38" s="346">
        <v>9352101</v>
      </c>
      <c r="D38" s="347">
        <v>2101</v>
      </c>
      <c r="E38" s="347" t="s">
        <v>306</v>
      </c>
      <c r="F38" s="349">
        <v>0</v>
      </c>
      <c r="G38" s="349"/>
      <c r="H38" s="563" t="s">
        <v>1653</v>
      </c>
      <c r="I38" s="291">
        <v>155388.80000000002</v>
      </c>
      <c r="J38" s="291">
        <v>2</v>
      </c>
      <c r="L38" s="291">
        <v>38669.704375246329</v>
      </c>
      <c r="M38" s="291">
        <v>12000</v>
      </c>
      <c r="N38" s="545">
        <v>0.31032044836840206</v>
      </c>
      <c r="O38" s="291">
        <v>17142.857142857145</v>
      </c>
      <c r="P38" s="291">
        <v>0</v>
      </c>
      <c r="R38" s="383">
        <v>1</v>
      </c>
    </row>
    <row r="39" spans="1:18" ht="15" x14ac:dyDescent="0.25">
      <c r="A39" s="302">
        <v>494</v>
      </c>
      <c r="B39" s="346">
        <v>124604</v>
      </c>
      <c r="C39" s="346">
        <v>9352105</v>
      </c>
      <c r="D39" s="347">
        <v>2105</v>
      </c>
      <c r="E39" s="347" t="s">
        <v>406</v>
      </c>
      <c r="F39" s="349">
        <v>0</v>
      </c>
      <c r="G39" s="349"/>
      <c r="H39" s="563" t="s">
        <v>1746</v>
      </c>
      <c r="I39" s="291">
        <v>341300.4</v>
      </c>
      <c r="J39" s="291">
        <v>3</v>
      </c>
      <c r="L39" s="291">
        <v>43114.660658307264</v>
      </c>
      <c r="M39" s="291">
        <v>18000</v>
      </c>
      <c r="N39" s="545">
        <v>0.41749139910096422</v>
      </c>
      <c r="O39" s="291">
        <v>25714.285714285717</v>
      </c>
      <c r="P39" s="291">
        <v>0</v>
      </c>
      <c r="R39" s="383">
        <v>1</v>
      </c>
    </row>
    <row r="40" spans="1:18" ht="15" x14ac:dyDescent="0.25">
      <c r="A40" s="302">
        <v>96</v>
      </c>
      <c r="B40" s="346">
        <v>124605</v>
      </c>
      <c r="C40" s="346">
        <v>9352106</v>
      </c>
      <c r="D40" s="347">
        <v>2106</v>
      </c>
      <c r="E40" s="347" t="s">
        <v>211</v>
      </c>
      <c r="F40" s="349">
        <v>0</v>
      </c>
      <c r="G40" s="349"/>
      <c r="H40" s="563" t="s">
        <v>1563</v>
      </c>
      <c r="I40" s="291">
        <v>757520.4</v>
      </c>
      <c r="J40" s="291">
        <v>17</v>
      </c>
      <c r="L40" s="291">
        <v>154866.72111307413</v>
      </c>
      <c r="M40" s="291">
        <v>102000</v>
      </c>
      <c r="N40" s="545">
        <v>0.65863084894478963</v>
      </c>
      <c r="O40" s="291">
        <v>145714.28571428571</v>
      </c>
      <c r="P40" s="291">
        <v>0</v>
      </c>
      <c r="R40" s="383">
        <v>1</v>
      </c>
    </row>
    <row r="41" spans="1:18" ht="15" x14ac:dyDescent="0.25">
      <c r="A41" s="302">
        <v>97</v>
      </c>
      <c r="B41" s="346">
        <v>124607</v>
      </c>
      <c r="C41" s="346">
        <v>9352108</v>
      </c>
      <c r="D41" s="347">
        <v>2108</v>
      </c>
      <c r="E41" s="347" t="s">
        <v>213</v>
      </c>
      <c r="F41" s="349">
        <v>0</v>
      </c>
      <c r="G41" s="349"/>
      <c r="H41" s="563" t="s">
        <v>1564</v>
      </c>
      <c r="I41" s="291">
        <v>116541.6</v>
      </c>
      <c r="J41" s="291">
        <v>1</v>
      </c>
      <c r="L41" s="291">
        <v>35485.438502673816</v>
      </c>
      <c r="M41" s="291">
        <v>6000</v>
      </c>
      <c r="N41" s="545">
        <v>0.16908343966350881</v>
      </c>
      <c r="O41" s="291">
        <v>8571.4285714285725</v>
      </c>
      <c r="P41" s="291">
        <v>0</v>
      </c>
      <c r="R41" s="383">
        <v>1</v>
      </c>
    </row>
    <row r="42" spans="1:18" ht="15" x14ac:dyDescent="0.25">
      <c r="A42" s="302">
        <v>324</v>
      </c>
      <c r="B42" s="346">
        <v>124609</v>
      </c>
      <c r="C42" s="346">
        <v>9352110</v>
      </c>
      <c r="D42" s="347">
        <v>2110</v>
      </c>
      <c r="E42" s="347" t="s">
        <v>309</v>
      </c>
      <c r="F42" s="349">
        <v>0</v>
      </c>
      <c r="G42" s="349"/>
      <c r="H42" s="563" t="s">
        <v>1657</v>
      </c>
      <c r="I42" s="291">
        <v>274705.2</v>
      </c>
      <c r="J42" s="291">
        <v>2</v>
      </c>
      <c r="L42" s="291">
        <v>55416.139534883732</v>
      </c>
      <c r="M42" s="291">
        <v>12000</v>
      </c>
      <c r="N42" s="545">
        <v>0.21654341317742204</v>
      </c>
      <c r="O42" s="291">
        <v>17142.857142857145</v>
      </c>
      <c r="P42" s="291">
        <v>0</v>
      </c>
      <c r="R42" s="383">
        <v>1</v>
      </c>
    </row>
    <row r="43" spans="1:18" ht="15" x14ac:dyDescent="0.25">
      <c r="A43" s="302">
        <v>506</v>
      </c>
      <c r="B43" s="346">
        <v>124612</v>
      </c>
      <c r="C43" s="346">
        <v>9352114</v>
      </c>
      <c r="D43" s="347">
        <v>2114</v>
      </c>
      <c r="E43" s="347" t="s">
        <v>1232</v>
      </c>
      <c r="F43" s="349">
        <v>0</v>
      </c>
      <c r="G43" s="349"/>
      <c r="H43" s="563" t="s">
        <v>1757</v>
      </c>
      <c r="I43" s="291">
        <v>563284.4</v>
      </c>
      <c r="J43" s="291">
        <v>6</v>
      </c>
      <c r="L43" s="291">
        <v>76064.166666666715</v>
      </c>
      <c r="M43" s="291">
        <v>36000</v>
      </c>
      <c r="N43" s="545">
        <v>0.47328461715437592</v>
      </c>
      <c r="O43" s="291">
        <v>51428.571428571435</v>
      </c>
      <c r="P43" s="291">
        <v>0</v>
      </c>
      <c r="R43" s="383">
        <v>1</v>
      </c>
    </row>
    <row r="44" spans="1:18" ht="15" x14ac:dyDescent="0.25">
      <c r="A44" s="302">
        <v>333</v>
      </c>
      <c r="B44" s="346">
        <v>124613</v>
      </c>
      <c r="C44" s="346">
        <v>9352117</v>
      </c>
      <c r="D44" s="347">
        <v>2117</v>
      </c>
      <c r="E44" s="347" t="s">
        <v>315</v>
      </c>
      <c r="F44" s="349">
        <v>0</v>
      </c>
      <c r="G44" s="349"/>
      <c r="H44" s="563" t="s">
        <v>1664</v>
      </c>
      <c r="I44" s="291">
        <v>1076622.4000000001</v>
      </c>
      <c r="J44" s="291">
        <v>7</v>
      </c>
      <c r="L44" s="291">
        <v>192764.89244886852</v>
      </c>
      <c r="M44" s="291">
        <v>42000</v>
      </c>
      <c r="N44" s="545">
        <v>0.21788199846162667</v>
      </c>
      <c r="O44" s="291">
        <v>60000.000000000007</v>
      </c>
      <c r="P44" s="291">
        <v>0</v>
      </c>
      <c r="R44" s="383">
        <v>1</v>
      </c>
    </row>
    <row r="45" spans="1:18" ht="15" x14ac:dyDescent="0.25">
      <c r="A45" s="302">
        <v>332</v>
      </c>
      <c r="B45" s="346">
        <v>124614</v>
      </c>
      <c r="C45" s="346">
        <v>9352118</v>
      </c>
      <c r="D45" s="347">
        <v>2118</v>
      </c>
      <c r="E45" s="347" t="s">
        <v>314</v>
      </c>
      <c r="F45" s="349">
        <v>0</v>
      </c>
      <c r="G45" s="349"/>
      <c r="H45" s="563" t="s">
        <v>1662</v>
      </c>
      <c r="I45" s="291">
        <v>568834</v>
      </c>
      <c r="J45" s="291">
        <v>18</v>
      </c>
      <c r="L45" s="291">
        <v>94176.663567301177</v>
      </c>
      <c r="M45" s="291">
        <v>108000</v>
      </c>
      <c r="N45" s="545">
        <v>1.1467809105683628</v>
      </c>
      <c r="O45" s="291">
        <v>154285.71428571429</v>
      </c>
      <c r="P45" s="291">
        <v>60109.050718413113</v>
      </c>
      <c r="R45" s="383">
        <v>1</v>
      </c>
    </row>
    <row r="46" spans="1:18" ht="15" x14ac:dyDescent="0.25">
      <c r="A46" s="302">
        <v>337</v>
      </c>
      <c r="B46" s="346">
        <v>124615</v>
      </c>
      <c r="C46" s="346">
        <v>9352121</v>
      </c>
      <c r="D46" s="347">
        <v>2121</v>
      </c>
      <c r="E46" s="347" t="s">
        <v>316</v>
      </c>
      <c r="F46" s="349">
        <v>0</v>
      </c>
      <c r="G46" s="349"/>
      <c r="H46" s="563" t="s">
        <v>1665</v>
      </c>
      <c r="I46" s="291">
        <v>277480</v>
      </c>
      <c r="J46" s="291">
        <v>7</v>
      </c>
      <c r="L46" s="291">
        <v>51439.099437148179</v>
      </c>
      <c r="M46" s="291">
        <v>42000</v>
      </c>
      <c r="N46" s="545">
        <v>0.81649952000653669</v>
      </c>
      <c r="O46" s="291">
        <v>60000.000000000007</v>
      </c>
      <c r="P46" s="291">
        <v>8560.900562851828</v>
      </c>
      <c r="R46" s="383">
        <v>1</v>
      </c>
    </row>
    <row r="47" spans="1:18" ht="15" x14ac:dyDescent="0.25">
      <c r="A47" s="302">
        <v>339</v>
      </c>
      <c r="B47" s="346">
        <v>124618</v>
      </c>
      <c r="C47" s="346">
        <v>9352124</v>
      </c>
      <c r="D47" s="347">
        <v>2124</v>
      </c>
      <c r="E47" s="347" t="s">
        <v>318</v>
      </c>
      <c r="F47" s="349">
        <v>0</v>
      </c>
      <c r="G47" s="349"/>
      <c r="H47" s="563" t="s">
        <v>1667</v>
      </c>
      <c r="I47" s="291">
        <v>266380.80000000005</v>
      </c>
      <c r="J47" s="291">
        <v>2</v>
      </c>
      <c r="L47" s="291">
        <v>39944.538461538454</v>
      </c>
      <c r="M47" s="291">
        <v>12000</v>
      </c>
      <c r="N47" s="545">
        <v>0.30041653908592497</v>
      </c>
      <c r="O47" s="291">
        <v>17142.857142857145</v>
      </c>
      <c r="P47" s="291">
        <v>0</v>
      </c>
      <c r="R47" s="383">
        <v>1</v>
      </c>
    </row>
    <row r="48" spans="1:18" ht="15" x14ac:dyDescent="0.25">
      <c r="A48" s="302">
        <v>342</v>
      </c>
      <c r="B48" s="346">
        <v>124619</v>
      </c>
      <c r="C48" s="346">
        <v>9352125</v>
      </c>
      <c r="D48" s="347">
        <v>2125</v>
      </c>
      <c r="E48" s="347" t="s">
        <v>320</v>
      </c>
      <c r="F48" s="349">
        <v>0</v>
      </c>
      <c r="G48" s="349"/>
      <c r="H48" s="563" t="s">
        <v>1669</v>
      </c>
      <c r="I48" s="291">
        <v>571608.80000000005</v>
      </c>
      <c r="J48" s="291">
        <v>2</v>
      </c>
      <c r="L48" s="291">
        <v>92335.253545093539</v>
      </c>
      <c r="M48" s="291">
        <v>12000</v>
      </c>
      <c r="N48" s="545">
        <v>0.12996119617670829</v>
      </c>
      <c r="O48" s="291">
        <v>17142.857142857145</v>
      </c>
      <c r="P48" s="291">
        <v>0</v>
      </c>
      <c r="R48" s="383">
        <v>1</v>
      </c>
    </row>
    <row r="49" spans="1:18" ht="15" x14ac:dyDescent="0.25">
      <c r="A49" s="302">
        <v>502</v>
      </c>
      <c r="B49" s="346">
        <v>124622</v>
      </c>
      <c r="C49" s="346">
        <v>9352129</v>
      </c>
      <c r="D49" s="347">
        <v>2129</v>
      </c>
      <c r="E49" s="347" t="s">
        <v>411</v>
      </c>
      <c r="F49" s="349">
        <v>0</v>
      </c>
      <c r="G49" s="349"/>
      <c r="H49" s="563" t="s">
        <v>1751</v>
      </c>
      <c r="I49" s="291">
        <v>402346</v>
      </c>
      <c r="J49" s="291">
        <v>2</v>
      </c>
      <c r="L49" s="291">
        <v>96808.083333333285</v>
      </c>
      <c r="M49" s="291">
        <v>12000</v>
      </c>
      <c r="N49" s="545">
        <v>0.12395659109044792</v>
      </c>
      <c r="O49" s="291">
        <v>17142.857142857145</v>
      </c>
      <c r="P49" s="291">
        <v>0</v>
      </c>
      <c r="R49" s="383">
        <v>1</v>
      </c>
    </row>
    <row r="50" spans="1:18" ht="15" x14ac:dyDescent="0.25">
      <c r="A50" s="302">
        <v>229</v>
      </c>
      <c r="B50" s="346">
        <v>124624</v>
      </c>
      <c r="C50" s="346">
        <v>9352131</v>
      </c>
      <c r="D50" s="347">
        <v>2131</v>
      </c>
      <c r="E50" s="347" t="s">
        <v>252</v>
      </c>
      <c r="F50" s="349">
        <v>0</v>
      </c>
      <c r="G50" s="349"/>
      <c r="H50" s="563" t="s">
        <v>1604</v>
      </c>
      <c r="I50" s="291">
        <v>957306.00000000012</v>
      </c>
      <c r="J50" s="291">
        <v>8</v>
      </c>
      <c r="L50" s="291">
        <v>204649.54027305992</v>
      </c>
      <c r="M50" s="291">
        <v>48000</v>
      </c>
      <c r="N50" s="545">
        <v>0.23454731408609339</v>
      </c>
      <c r="O50" s="291">
        <v>68571.42857142858</v>
      </c>
      <c r="P50" s="291">
        <v>0</v>
      </c>
      <c r="R50" s="383">
        <v>1</v>
      </c>
    </row>
    <row r="51" spans="1:18" ht="15" x14ac:dyDescent="0.25">
      <c r="A51" s="302">
        <v>313</v>
      </c>
      <c r="B51" s="346">
        <v>124625</v>
      </c>
      <c r="C51" s="346">
        <v>9352132</v>
      </c>
      <c r="D51" s="347">
        <v>2132</v>
      </c>
      <c r="E51" s="347" t="s">
        <v>302</v>
      </c>
      <c r="F51" s="349">
        <v>0</v>
      </c>
      <c r="G51" s="349"/>
      <c r="H51" s="563" t="s">
        <v>1650</v>
      </c>
      <c r="I51" s="291">
        <v>1256984.4000000001</v>
      </c>
      <c r="J51" s="291">
        <v>5</v>
      </c>
      <c r="L51" s="291">
        <v>193781.23327766106</v>
      </c>
      <c r="M51" s="291">
        <v>30000</v>
      </c>
      <c r="N51" s="545">
        <v>0.15481375307904172</v>
      </c>
      <c r="O51" s="291">
        <v>42857.142857142862</v>
      </c>
      <c r="P51" s="291">
        <v>0</v>
      </c>
      <c r="R51" s="383">
        <v>1</v>
      </c>
    </row>
    <row r="52" spans="1:18" ht="15" x14ac:dyDescent="0.25">
      <c r="A52" s="302">
        <v>232</v>
      </c>
      <c r="B52" s="346">
        <v>124627</v>
      </c>
      <c r="C52" s="346">
        <v>9352134</v>
      </c>
      <c r="D52" s="347">
        <v>2134</v>
      </c>
      <c r="E52" s="347" t="s">
        <v>255</v>
      </c>
      <c r="F52" s="349">
        <v>0</v>
      </c>
      <c r="G52" s="349"/>
      <c r="H52" s="563" t="s">
        <v>1608</v>
      </c>
      <c r="I52" s="291">
        <v>552185.20000000007</v>
      </c>
      <c r="J52" s="291">
        <v>0</v>
      </c>
      <c r="L52" s="291">
        <v>103385.13636363641</v>
      </c>
      <c r="M52" s="291">
        <v>0</v>
      </c>
      <c r="N52" s="545">
        <v>0</v>
      </c>
      <c r="O52" s="291">
        <v>0</v>
      </c>
      <c r="P52" s="291">
        <v>0</v>
      </c>
      <c r="R52" s="383">
        <v>1</v>
      </c>
    </row>
    <row r="53" spans="1:18" ht="15" x14ac:dyDescent="0.25">
      <c r="A53" s="302">
        <v>343</v>
      </c>
      <c r="B53" s="346">
        <v>124628</v>
      </c>
      <c r="C53" s="346">
        <v>9352135</v>
      </c>
      <c r="D53" s="347">
        <v>2135</v>
      </c>
      <c r="E53" s="347" t="s">
        <v>321</v>
      </c>
      <c r="F53" s="349">
        <v>0</v>
      </c>
      <c r="G53" s="349"/>
      <c r="H53" s="563" t="s">
        <v>1670</v>
      </c>
      <c r="I53" s="291">
        <v>1109920</v>
      </c>
      <c r="J53" s="291">
        <v>8</v>
      </c>
      <c r="L53" s="291">
        <v>192981.15030779349</v>
      </c>
      <c r="M53" s="291">
        <v>48000</v>
      </c>
      <c r="N53" s="545">
        <v>0.2487289557733636</v>
      </c>
      <c r="O53" s="291">
        <v>68571.42857142858</v>
      </c>
      <c r="P53" s="291">
        <v>0</v>
      </c>
      <c r="R53" s="383">
        <v>1</v>
      </c>
    </row>
    <row r="54" spans="1:18" ht="15" x14ac:dyDescent="0.25">
      <c r="A54" s="302">
        <v>23</v>
      </c>
      <c r="B54" s="346">
        <v>124629</v>
      </c>
      <c r="C54" s="346">
        <v>9352136</v>
      </c>
      <c r="D54" s="347">
        <v>2136</v>
      </c>
      <c r="E54" s="347" t="s">
        <v>1233</v>
      </c>
      <c r="F54" s="349">
        <v>0</v>
      </c>
      <c r="G54" s="349"/>
      <c r="H54" s="563" t="s">
        <v>1537</v>
      </c>
      <c r="I54" s="291">
        <v>385697.2</v>
      </c>
      <c r="J54" s="291">
        <v>8</v>
      </c>
      <c r="L54" s="291">
        <v>52845.941176470529</v>
      </c>
      <c r="M54" s="291">
        <v>48000</v>
      </c>
      <c r="N54" s="545">
        <v>0.90830059852111844</v>
      </c>
      <c r="O54" s="291">
        <v>68571.42857142858</v>
      </c>
      <c r="P54" s="291">
        <v>15725.487394958051</v>
      </c>
      <c r="R54" s="383">
        <v>1</v>
      </c>
    </row>
    <row r="55" spans="1:18" ht="15" x14ac:dyDescent="0.25">
      <c r="A55" s="302">
        <v>231</v>
      </c>
      <c r="B55" s="346">
        <v>124630</v>
      </c>
      <c r="C55" s="346">
        <v>9352137</v>
      </c>
      <c r="D55" s="347">
        <v>2137</v>
      </c>
      <c r="E55" s="347" t="s">
        <v>254</v>
      </c>
      <c r="F55" s="349">
        <v>0</v>
      </c>
      <c r="G55" s="349"/>
      <c r="H55" s="563" t="s">
        <v>1606</v>
      </c>
      <c r="I55" s="291">
        <v>510563.2</v>
      </c>
      <c r="J55" s="291">
        <v>5</v>
      </c>
      <c r="L55" s="291">
        <v>135446.17965301307</v>
      </c>
      <c r="M55" s="291">
        <v>30000</v>
      </c>
      <c r="N55" s="545">
        <v>0.22149018951183563</v>
      </c>
      <c r="O55" s="291">
        <v>42857.142857142862</v>
      </c>
      <c r="P55" s="291">
        <v>0</v>
      </c>
      <c r="R55" s="383">
        <v>1</v>
      </c>
    </row>
    <row r="56" spans="1:18" ht="15" x14ac:dyDescent="0.25">
      <c r="A56" s="302">
        <v>503</v>
      </c>
      <c r="B56" s="346">
        <v>124631</v>
      </c>
      <c r="C56" s="346">
        <v>9352138</v>
      </c>
      <c r="D56" s="347">
        <v>2138</v>
      </c>
      <c r="E56" s="347" t="s">
        <v>1234</v>
      </c>
      <c r="F56" s="349">
        <v>0</v>
      </c>
      <c r="G56" s="349"/>
      <c r="H56" s="563" t="s">
        <v>1753</v>
      </c>
      <c r="I56" s="291">
        <v>1121019.2000000002</v>
      </c>
      <c r="J56" s="291">
        <v>0</v>
      </c>
      <c r="L56" s="291">
        <v>185359.52941176479</v>
      </c>
      <c r="M56" s="291">
        <v>0</v>
      </c>
      <c r="N56" s="545">
        <v>0</v>
      </c>
      <c r="O56" s="291">
        <v>0</v>
      </c>
      <c r="P56" s="291">
        <v>0</v>
      </c>
      <c r="R56" s="383">
        <v>1</v>
      </c>
    </row>
    <row r="57" spans="1:18" ht="15" x14ac:dyDescent="0.25">
      <c r="A57" s="302">
        <v>275</v>
      </c>
      <c r="B57" s="346">
        <v>124645</v>
      </c>
      <c r="C57" s="346">
        <v>9352157</v>
      </c>
      <c r="D57" s="347">
        <v>2157</v>
      </c>
      <c r="E57" s="347" t="s">
        <v>281</v>
      </c>
      <c r="F57" s="349">
        <v>0</v>
      </c>
      <c r="G57" s="349"/>
      <c r="H57" s="563" t="s">
        <v>1629</v>
      </c>
      <c r="I57" s="291">
        <v>740871.60000000009</v>
      </c>
      <c r="J57" s="291">
        <v>17</v>
      </c>
      <c r="L57" s="291">
        <v>222559.54239382243</v>
      </c>
      <c r="M57" s="291">
        <v>102000</v>
      </c>
      <c r="N57" s="545">
        <v>0.45830432118479775</v>
      </c>
      <c r="O57" s="291">
        <v>145714.28571428571</v>
      </c>
      <c r="P57" s="291">
        <v>0</v>
      </c>
      <c r="R57" s="383">
        <v>1</v>
      </c>
    </row>
    <row r="58" spans="1:18" ht="15" x14ac:dyDescent="0.25">
      <c r="A58" s="302">
        <v>273</v>
      </c>
      <c r="B58" s="346">
        <v>124650</v>
      </c>
      <c r="C58" s="346">
        <v>9352162</v>
      </c>
      <c r="D58" s="347">
        <v>2162</v>
      </c>
      <c r="E58" s="347" t="s">
        <v>1235</v>
      </c>
      <c r="F58" s="349">
        <v>0</v>
      </c>
      <c r="G58" s="349"/>
      <c r="H58" s="563" t="s">
        <v>1628</v>
      </c>
      <c r="I58" s="291">
        <v>1134893.2000000002</v>
      </c>
      <c r="J58" s="291">
        <v>5</v>
      </c>
      <c r="L58" s="291">
        <v>262586.32163751294</v>
      </c>
      <c r="M58" s="291">
        <v>30000</v>
      </c>
      <c r="N58" s="545">
        <v>0.11424814443081872</v>
      </c>
      <c r="O58" s="291">
        <v>42857.142857142862</v>
      </c>
      <c r="P58" s="291">
        <v>0</v>
      </c>
      <c r="R58" s="383">
        <v>1</v>
      </c>
    </row>
    <row r="59" spans="1:18" ht="15" x14ac:dyDescent="0.25">
      <c r="A59" s="302">
        <v>258</v>
      </c>
      <c r="B59" s="346">
        <v>124654</v>
      </c>
      <c r="C59" s="346">
        <v>9352166</v>
      </c>
      <c r="D59" s="347">
        <v>2166</v>
      </c>
      <c r="E59" s="347" t="s">
        <v>272</v>
      </c>
      <c r="F59" s="349">
        <v>0</v>
      </c>
      <c r="G59" s="349"/>
      <c r="H59" s="563" t="s">
        <v>1623</v>
      </c>
      <c r="I59" s="291">
        <v>1159866.4000000001</v>
      </c>
      <c r="J59" s="291">
        <v>6</v>
      </c>
      <c r="L59" s="291">
        <v>176812.99532551444</v>
      </c>
      <c r="M59" s="291">
        <v>36000</v>
      </c>
      <c r="N59" s="545">
        <v>0.20360494393369477</v>
      </c>
      <c r="O59" s="291">
        <v>51428.571428571435</v>
      </c>
      <c r="P59" s="291">
        <v>0</v>
      </c>
      <c r="R59" s="383">
        <v>1</v>
      </c>
    </row>
    <row r="60" spans="1:18" ht="15" x14ac:dyDescent="0.25">
      <c r="A60" s="302">
        <v>300</v>
      </c>
      <c r="B60" s="346">
        <v>124660</v>
      </c>
      <c r="C60" s="346">
        <v>9352176</v>
      </c>
      <c r="D60" s="347">
        <v>2176</v>
      </c>
      <c r="E60" s="347" t="s">
        <v>295</v>
      </c>
      <c r="F60" s="349">
        <v>0</v>
      </c>
      <c r="G60" s="349"/>
      <c r="H60" s="563" t="s">
        <v>1643</v>
      </c>
      <c r="I60" s="291">
        <v>1534464.4000000001</v>
      </c>
      <c r="J60" s="291">
        <v>19</v>
      </c>
      <c r="L60" s="291">
        <v>429531.9835074218</v>
      </c>
      <c r="M60" s="291">
        <v>114000</v>
      </c>
      <c r="N60" s="545">
        <v>0.26540514880664345</v>
      </c>
      <c r="O60" s="291">
        <v>162857.14285714287</v>
      </c>
      <c r="P60" s="291">
        <v>0</v>
      </c>
      <c r="R60" s="383">
        <v>1</v>
      </c>
    </row>
    <row r="61" spans="1:18" ht="15" x14ac:dyDescent="0.25">
      <c r="A61" s="302">
        <v>259</v>
      </c>
      <c r="B61" s="346">
        <v>124668</v>
      </c>
      <c r="C61" s="346">
        <v>9352184</v>
      </c>
      <c r="D61" s="347">
        <v>2184</v>
      </c>
      <c r="E61" s="347" t="s">
        <v>273</v>
      </c>
      <c r="F61" s="349">
        <v>0</v>
      </c>
      <c r="G61" s="349"/>
      <c r="H61" s="563" t="s">
        <v>1624</v>
      </c>
      <c r="I61" s="291">
        <v>1154316.8</v>
      </c>
      <c r="J61" s="291">
        <v>13</v>
      </c>
      <c r="L61" s="291">
        <v>146173.24705068071</v>
      </c>
      <c r="M61" s="291">
        <v>78000</v>
      </c>
      <c r="N61" s="545">
        <v>0.5336133770973569</v>
      </c>
      <c r="O61" s="291">
        <v>111428.57142857143</v>
      </c>
      <c r="P61" s="291">
        <v>0</v>
      </c>
      <c r="R61" s="383">
        <v>1</v>
      </c>
    </row>
    <row r="62" spans="1:18" ht="15" x14ac:dyDescent="0.25">
      <c r="A62" s="302">
        <v>480</v>
      </c>
      <c r="B62" s="346">
        <v>124674</v>
      </c>
      <c r="C62" s="346">
        <v>9352916</v>
      </c>
      <c r="D62" s="347">
        <v>2916</v>
      </c>
      <c r="E62" s="347" t="s">
        <v>396</v>
      </c>
      <c r="F62" s="349">
        <v>0</v>
      </c>
      <c r="G62" s="349"/>
      <c r="H62" s="563" t="s">
        <v>1738</v>
      </c>
      <c r="I62" s="291">
        <v>868512.4</v>
      </c>
      <c r="J62" s="291">
        <v>7</v>
      </c>
      <c r="L62" s="291">
        <v>144038.48520565455</v>
      </c>
      <c r="M62" s="291">
        <v>42000</v>
      </c>
      <c r="N62" s="545">
        <v>0.29158873713531108</v>
      </c>
      <c r="O62" s="291">
        <v>60000.000000000007</v>
      </c>
      <c r="P62" s="291">
        <v>0</v>
      </c>
      <c r="R62" s="383">
        <v>1</v>
      </c>
    </row>
    <row r="63" spans="1:18" ht="15" x14ac:dyDescent="0.25">
      <c r="A63" s="302">
        <v>327</v>
      </c>
      <c r="B63" s="346">
        <v>124675</v>
      </c>
      <c r="C63" s="346">
        <v>9352918</v>
      </c>
      <c r="D63" s="347">
        <v>2918</v>
      </c>
      <c r="E63" s="347" t="s">
        <v>311</v>
      </c>
      <c r="F63" s="349">
        <v>0</v>
      </c>
      <c r="G63" s="349"/>
      <c r="H63" s="563" t="s">
        <v>1658</v>
      </c>
      <c r="I63" s="291">
        <v>266380.80000000005</v>
      </c>
      <c r="J63" s="291">
        <v>0</v>
      </c>
      <c r="L63" s="291">
        <v>28270.476248044357</v>
      </c>
      <c r="M63" s="291">
        <v>0</v>
      </c>
      <c r="N63" s="545">
        <v>0</v>
      </c>
      <c r="O63" s="291">
        <v>0</v>
      </c>
      <c r="P63" s="291">
        <v>0</v>
      </c>
      <c r="R63" s="383">
        <v>1</v>
      </c>
    </row>
    <row r="64" spans="1:18" ht="15" x14ac:dyDescent="0.25">
      <c r="A64" s="302">
        <v>75</v>
      </c>
      <c r="B64" s="346">
        <v>124676</v>
      </c>
      <c r="C64" s="346">
        <v>9352919</v>
      </c>
      <c r="D64" s="347">
        <v>2919</v>
      </c>
      <c r="E64" s="347" t="s">
        <v>193</v>
      </c>
      <c r="F64" s="349">
        <v>0</v>
      </c>
      <c r="G64" s="349"/>
      <c r="H64" s="563" t="s">
        <v>1561</v>
      </c>
      <c r="I64" s="291">
        <v>757520.4</v>
      </c>
      <c r="J64" s="291">
        <v>4</v>
      </c>
      <c r="L64" s="291">
        <v>106644.88427083347</v>
      </c>
      <c r="M64" s="291">
        <v>24000</v>
      </c>
      <c r="N64" s="545">
        <v>0.22504595662601146</v>
      </c>
      <c r="O64" s="291">
        <v>34285.71428571429</v>
      </c>
      <c r="P64" s="291">
        <v>0</v>
      </c>
      <c r="R64" s="383">
        <v>1</v>
      </c>
    </row>
    <row r="65" spans="1:18" ht="15" x14ac:dyDescent="0.25">
      <c r="A65" s="302">
        <v>461</v>
      </c>
      <c r="B65" s="346">
        <v>124678</v>
      </c>
      <c r="C65" s="346">
        <v>9352921</v>
      </c>
      <c r="D65" s="347">
        <v>2921</v>
      </c>
      <c r="E65" s="347" t="s">
        <v>382</v>
      </c>
      <c r="F65" s="349">
        <v>0</v>
      </c>
      <c r="G65" s="349"/>
      <c r="H65" s="563" t="s">
        <v>1728</v>
      </c>
      <c r="I65" s="291">
        <v>613230.80000000005</v>
      </c>
      <c r="J65" s="291">
        <v>6</v>
      </c>
      <c r="L65" s="291">
        <v>68973.267726645208</v>
      </c>
      <c r="M65" s="291">
        <v>36000</v>
      </c>
      <c r="N65" s="545">
        <v>0.52194134316899654</v>
      </c>
      <c r="O65" s="291">
        <v>51428.571428571435</v>
      </c>
      <c r="P65" s="291">
        <v>0</v>
      </c>
      <c r="R65" s="383">
        <v>1</v>
      </c>
    </row>
    <row r="66" spans="1:18" ht="15" x14ac:dyDescent="0.25">
      <c r="A66" s="302">
        <v>281</v>
      </c>
      <c r="B66" s="346">
        <v>124679</v>
      </c>
      <c r="C66" s="346">
        <v>9352922</v>
      </c>
      <c r="D66" s="347">
        <v>2922</v>
      </c>
      <c r="E66" s="347" t="s">
        <v>283</v>
      </c>
      <c r="F66" s="349">
        <v>0</v>
      </c>
      <c r="G66" s="349"/>
      <c r="H66" s="563" t="s">
        <v>1631</v>
      </c>
      <c r="I66" s="291">
        <v>1659330.4000000001</v>
      </c>
      <c r="J66" s="291">
        <v>32</v>
      </c>
      <c r="L66" s="291">
        <v>295388.50792021095</v>
      </c>
      <c r="M66" s="291">
        <v>192000</v>
      </c>
      <c r="N66" s="545">
        <v>0.64999143450720231</v>
      </c>
      <c r="O66" s="291">
        <v>274285.71428571432</v>
      </c>
      <c r="P66" s="291">
        <v>0</v>
      </c>
      <c r="R66" s="383">
        <v>1</v>
      </c>
    </row>
    <row r="67" spans="1:18" ht="15" x14ac:dyDescent="0.25">
      <c r="A67" s="302">
        <v>504</v>
      </c>
      <c r="B67" s="346">
        <v>124680</v>
      </c>
      <c r="C67" s="346">
        <v>9352923</v>
      </c>
      <c r="D67" s="347">
        <v>2923</v>
      </c>
      <c r="E67" s="347" t="s">
        <v>413</v>
      </c>
      <c r="F67" s="349">
        <v>0</v>
      </c>
      <c r="G67" s="349"/>
      <c r="H67" s="563" t="s">
        <v>1755</v>
      </c>
      <c r="I67" s="291">
        <v>835214.8</v>
      </c>
      <c r="J67" s="291">
        <v>6</v>
      </c>
      <c r="L67" s="291">
        <v>116665.58990577009</v>
      </c>
      <c r="M67" s="291">
        <v>36000</v>
      </c>
      <c r="N67" s="545">
        <v>0.30857427652041125</v>
      </c>
      <c r="O67" s="291">
        <v>51428.571428571435</v>
      </c>
      <c r="P67" s="291">
        <v>0</v>
      </c>
      <c r="R67" s="383">
        <v>1</v>
      </c>
    </row>
    <row r="68" spans="1:18" ht="15" x14ac:dyDescent="0.25">
      <c r="A68" s="302">
        <v>311</v>
      </c>
      <c r="B68" s="346">
        <v>124681</v>
      </c>
      <c r="C68" s="346">
        <v>9352924</v>
      </c>
      <c r="D68" s="347">
        <v>2924</v>
      </c>
      <c r="E68" s="347" t="s">
        <v>301</v>
      </c>
      <c r="F68" s="349">
        <v>0</v>
      </c>
      <c r="G68" s="349"/>
      <c r="H68" s="563" t="s">
        <v>1649</v>
      </c>
      <c r="I68" s="291">
        <v>585482.80000000005</v>
      </c>
      <c r="J68" s="291">
        <v>2</v>
      </c>
      <c r="L68" s="291">
        <v>68643.64403921162</v>
      </c>
      <c r="M68" s="291">
        <v>12000</v>
      </c>
      <c r="N68" s="545">
        <v>0.17481589399806902</v>
      </c>
      <c r="O68" s="291">
        <v>17142.857142857145</v>
      </c>
      <c r="P68" s="291">
        <v>0</v>
      </c>
      <c r="R68" s="383">
        <v>1</v>
      </c>
    </row>
    <row r="69" spans="1:18" ht="15" x14ac:dyDescent="0.25">
      <c r="A69" s="302">
        <v>418</v>
      </c>
      <c r="B69" s="346">
        <v>124682</v>
      </c>
      <c r="C69" s="346">
        <v>9352925</v>
      </c>
      <c r="D69" s="347">
        <v>2925</v>
      </c>
      <c r="E69" s="347" t="s">
        <v>350</v>
      </c>
      <c r="F69" s="349">
        <v>0</v>
      </c>
      <c r="G69" s="349"/>
      <c r="H69" s="563" t="s">
        <v>1690</v>
      </c>
      <c r="I69" s="291">
        <v>1145992.4000000001</v>
      </c>
      <c r="J69" s="291">
        <v>1</v>
      </c>
      <c r="L69" s="291">
        <v>167472.99797775547</v>
      </c>
      <c r="M69" s="291">
        <v>6000</v>
      </c>
      <c r="N69" s="545">
        <v>3.5826671000401794E-2</v>
      </c>
      <c r="O69" s="291">
        <v>8571.4285714285725</v>
      </c>
      <c r="P69" s="291">
        <v>0</v>
      </c>
      <c r="R69" s="383">
        <v>1</v>
      </c>
    </row>
    <row r="70" spans="1:18" ht="15" x14ac:dyDescent="0.25">
      <c r="A70" s="302">
        <v>341</v>
      </c>
      <c r="B70" s="346">
        <v>124685</v>
      </c>
      <c r="C70" s="346">
        <v>9352928</v>
      </c>
      <c r="D70" s="347">
        <v>2928</v>
      </c>
      <c r="E70" s="347" t="s">
        <v>319</v>
      </c>
      <c r="F70" s="349">
        <v>0</v>
      </c>
      <c r="G70" s="349"/>
      <c r="H70" s="563" t="s">
        <v>1668</v>
      </c>
      <c r="I70" s="291">
        <v>266380.80000000005</v>
      </c>
      <c r="J70" s="291">
        <v>2</v>
      </c>
      <c r="L70" s="291">
        <v>35706.728628072946</v>
      </c>
      <c r="M70" s="291">
        <v>12000</v>
      </c>
      <c r="N70" s="545">
        <v>0.33607111211430035</v>
      </c>
      <c r="O70" s="291">
        <v>17142.857142857145</v>
      </c>
      <c r="P70" s="291">
        <v>0</v>
      </c>
      <c r="R70" s="383">
        <v>1</v>
      </c>
    </row>
    <row r="71" spans="1:18" ht="15" x14ac:dyDescent="0.25">
      <c r="A71" s="302">
        <v>307</v>
      </c>
      <c r="B71" s="346">
        <v>131962</v>
      </c>
      <c r="C71" s="346">
        <v>9352929</v>
      </c>
      <c r="D71" s="347">
        <v>2929</v>
      </c>
      <c r="E71" s="347" t="s">
        <v>1236</v>
      </c>
      <c r="F71" s="349">
        <v>0</v>
      </c>
      <c r="G71" s="349"/>
      <c r="H71" s="563" t="s">
        <v>1645</v>
      </c>
      <c r="I71" s="291">
        <v>1162641.2000000002</v>
      </c>
      <c r="J71" s="291">
        <v>12</v>
      </c>
      <c r="L71" s="291">
        <v>136454.58083694492</v>
      </c>
      <c r="M71" s="291">
        <v>72000</v>
      </c>
      <c r="N71" s="545">
        <v>0.52764809769219623</v>
      </c>
      <c r="O71" s="291">
        <v>102857.14285714287</v>
      </c>
      <c r="P71" s="291">
        <v>0</v>
      </c>
      <c r="R71" s="383">
        <v>1</v>
      </c>
    </row>
    <row r="72" spans="1:18" ht="15" x14ac:dyDescent="0.25">
      <c r="A72" s="302">
        <v>238</v>
      </c>
      <c r="B72" s="346">
        <v>133605</v>
      </c>
      <c r="C72" s="346">
        <v>9352931</v>
      </c>
      <c r="D72" s="347">
        <v>2931</v>
      </c>
      <c r="E72" s="347" t="s">
        <v>259</v>
      </c>
      <c r="F72" s="349">
        <v>0</v>
      </c>
      <c r="G72" s="349"/>
      <c r="H72" s="563" t="s">
        <v>1611</v>
      </c>
      <c r="I72" s="291">
        <v>208110</v>
      </c>
      <c r="J72" s="291">
        <v>9</v>
      </c>
      <c r="L72" s="291">
        <v>50061.563711553346</v>
      </c>
      <c r="M72" s="291">
        <v>54000</v>
      </c>
      <c r="N72" s="545">
        <v>1.0786718591360687</v>
      </c>
      <c r="O72" s="291">
        <v>77142.857142857145</v>
      </c>
      <c r="P72" s="291">
        <v>27081.293431303799</v>
      </c>
      <c r="R72" s="383">
        <v>1</v>
      </c>
    </row>
    <row r="73" spans="1:18" ht="15" x14ac:dyDescent="0.25">
      <c r="A73" s="302">
        <v>400</v>
      </c>
      <c r="B73" s="346">
        <v>124686</v>
      </c>
      <c r="C73" s="346">
        <v>9353000</v>
      </c>
      <c r="D73" s="347">
        <v>3000</v>
      </c>
      <c r="E73" s="347" t="s">
        <v>1237</v>
      </c>
      <c r="F73" s="349">
        <v>0</v>
      </c>
      <c r="G73" s="349"/>
      <c r="H73" s="563" t="s">
        <v>1673</v>
      </c>
      <c r="I73" s="291">
        <v>480040.4</v>
      </c>
      <c r="J73" s="291">
        <v>8</v>
      </c>
      <c r="L73" s="291">
        <v>98630.806667125362</v>
      </c>
      <c r="M73" s="291">
        <v>48000</v>
      </c>
      <c r="N73" s="545">
        <v>0.48666336231029611</v>
      </c>
      <c r="O73" s="291">
        <v>68571.42857142858</v>
      </c>
      <c r="P73" s="291">
        <v>0</v>
      </c>
      <c r="R73" s="383">
        <v>1</v>
      </c>
    </row>
    <row r="74" spans="1:18" ht="15" x14ac:dyDescent="0.25">
      <c r="A74" s="302">
        <v>405</v>
      </c>
      <c r="B74" s="346">
        <v>124688</v>
      </c>
      <c r="C74" s="346">
        <v>9353003</v>
      </c>
      <c r="D74" s="347">
        <v>3003</v>
      </c>
      <c r="E74" s="347" t="s">
        <v>1238</v>
      </c>
      <c r="F74" s="349">
        <v>0</v>
      </c>
      <c r="G74" s="349"/>
      <c r="H74" s="563" t="s">
        <v>1675</v>
      </c>
      <c r="I74" s="291">
        <v>438418.4</v>
      </c>
      <c r="J74" s="291">
        <v>7</v>
      </c>
      <c r="L74" s="291">
        <v>67192.962403913349</v>
      </c>
      <c r="M74" s="291">
        <v>42000</v>
      </c>
      <c r="N74" s="545">
        <v>0.62506546068809588</v>
      </c>
      <c r="O74" s="291">
        <v>60000.000000000007</v>
      </c>
      <c r="P74" s="291">
        <v>0</v>
      </c>
      <c r="R74" s="383">
        <v>1</v>
      </c>
    </row>
    <row r="75" spans="1:18" ht="15" x14ac:dyDescent="0.25">
      <c r="A75" s="302">
        <v>406</v>
      </c>
      <c r="B75" s="346">
        <v>124689</v>
      </c>
      <c r="C75" s="346">
        <v>9353004</v>
      </c>
      <c r="D75" s="347">
        <v>3004</v>
      </c>
      <c r="E75" s="347" t="s">
        <v>1239</v>
      </c>
      <c r="F75" s="349">
        <v>0</v>
      </c>
      <c r="G75" s="349"/>
      <c r="H75" s="563" t="s">
        <v>1677</v>
      </c>
      <c r="I75" s="291">
        <v>249732.00000000003</v>
      </c>
      <c r="J75" s="291">
        <v>8</v>
      </c>
      <c r="L75" s="291">
        <v>51057.312252964468</v>
      </c>
      <c r="M75" s="291">
        <v>48000</v>
      </c>
      <c r="N75" s="545">
        <v>0.94011999225856324</v>
      </c>
      <c r="O75" s="291">
        <v>68571.42857142858</v>
      </c>
      <c r="P75" s="291">
        <v>17514.116318464112</v>
      </c>
      <c r="R75" s="383">
        <v>1</v>
      </c>
    </row>
    <row r="76" spans="1:18" ht="15" x14ac:dyDescent="0.25">
      <c r="A76" s="302">
        <v>407</v>
      </c>
      <c r="B76" s="346">
        <v>124690</v>
      </c>
      <c r="C76" s="346">
        <v>9353005</v>
      </c>
      <c r="D76" s="347">
        <v>3005</v>
      </c>
      <c r="E76" s="347" t="s">
        <v>1240</v>
      </c>
      <c r="F76" s="349">
        <v>0</v>
      </c>
      <c r="G76" s="349"/>
      <c r="H76" s="563" t="s">
        <v>1679</v>
      </c>
      <c r="I76" s="291">
        <v>413445.2</v>
      </c>
      <c r="J76" s="291">
        <v>4</v>
      </c>
      <c r="L76" s="291">
        <v>56542.337837837826</v>
      </c>
      <c r="M76" s="291">
        <v>24000</v>
      </c>
      <c r="N76" s="545">
        <v>0.42446069472457026</v>
      </c>
      <c r="O76" s="291">
        <v>34285.71428571429</v>
      </c>
      <c r="P76" s="291">
        <v>0</v>
      </c>
      <c r="R76" s="383">
        <v>1</v>
      </c>
    </row>
    <row r="77" spans="1:18" ht="15" x14ac:dyDescent="0.25">
      <c r="A77" s="302">
        <v>409</v>
      </c>
      <c r="B77" s="346">
        <v>124691</v>
      </c>
      <c r="C77" s="346">
        <v>9353006</v>
      </c>
      <c r="D77" s="347">
        <v>3006</v>
      </c>
      <c r="E77" s="347" t="s">
        <v>1241</v>
      </c>
      <c r="F77" s="349">
        <v>0</v>
      </c>
      <c r="G77" s="349"/>
      <c r="H77" s="563" t="s">
        <v>1681</v>
      </c>
      <c r="I77" s="291">
        <v>527212</v>
      </c>
      <c r="J77" s="291">
        <v>4</v>
      </c>
      <c r="L77" s="291">
        <v>83095.75250836114</v>
      </c>
      <c r="M77" s="291">
        <v>24000</v>
      </c>
      <c r="N77" s="545">
        <v>0.28882342689640012</v>
      </c>
      <c r="O77" s="291">
        <v>34285.71428571429</v>
      </c>
      <c r="P77" s="291">
        <v>0</v>
      </c>
      <c r="R77" s="383">
        <v>1</v>
      </c>
    </row>
    <row r="78" spans="1:18" ht="15" x14ac:dyDescent="0.25">
      <c r="A78" s="302">
        <v>412</v>
      </c>
      <c r="B78" s="346">
        <v>124692</v>
      </c>
      <c r="C78" s="346">
        <v>9353009</v>
      </c>
      <c r="D78" s="347">
        <v>3009</v>
      </c>
      <c r="E78" s="347" t="s">
        <v>1242</v>
      </c>
      <c r="F78" s="349">
        <v>0</v>
      </c>
      <c r="G78" s="349"/>
      <c r="H78" s="563" t="s">
        <v>1683</v>
      </c>
      <c r="I78" s="291">
        <v>529986.80000000005</v>
      </c>
      <c r="J78" s="291">
        <v>6</v>
      </c>
      <c r="L78" s="291">
        <v>69767.370584829187</v>
      </c>
      <c r="M78" s="291">
        <v>36000</v>
      </c>
      <c r="N78" s="545">
        <v>0.51600052715514189</v>
      </c>
      <c r="O78" s="291">
        <v>51428.571428571435</v>
      </c>
      <c r="P78" s="291">
        <v>0</v>
      </c>
      <c r="R78" s="383">
        <v>1</v>
      </c>
    </row>
    <row r="79" spans="1:18" ht="15" x14ac:dyDescent="0.25">
      <c r="A79" s="302">
        <v>426</v>
      </c>
      <c r="B79" s="346">
        <v>124693</v>
      </c>
      <c r="C79" s="346">
        <v>9353010</v>
      </c>
      <c r="D79" s="347">
        <v>3010</v>
      </c>
      <c r="E79" s="347" t="s">
        <v>1243</v>
      </c>
      <c r="F79" s="349">
        <v>0</v>
      </c>
      <c r="G79" s="349"/>
      <c r="H79" s="563" t="s">
        <v>1701</v>
      </c>
      <c r="I79" s="291">
        <v>227533.6</v>
      </c>
      <c r="J79" s="291">
        <v>1</v>
      </c>
      <c r="L79" s="291">
        <v>35580.408450704184</v>
      </c>
      <c r="M79" s="291">
        <v>6000</v>
      </c>
      <c r="N79" s="545">
        <v>0.16863212822058685</v>
      </c>
      <c r="O79" s="291">
        <v>8571.4285714285725</v>
      </c>
      <c r="P79" s="291">
        <v>0</v>
      </c>
      <c r="R79" s="383">
        <v>1</v>
      </c>
    </row>
    <row r="80" spans="1:18" ht="15" x14ac:dyDescent="0.25">
      <c r="A80" s="302">
        <v>430</v>
      </c>
      <c r="B80" s="346">
        <v>124694</v>
      </c>
      <c r="C80" s="346">
        <v>9353013</v>
      </c>
      <c r="D80" s="347">
        <v>3013</v>
      </c>
      <c r="E80" s="347" t="s">
        <v>1244</v>
      </c>
      <c r="F80" s="349">
        <v>0</v>
      </c>
      <c r="G80" s="349"/>
      <c r="H80" s="563" t="s">
        <v>1703</v>
      </c>
      <c r="I80" s="291">
        <v>221984</v>
      </c>
      <c r="J80" s="291">
        <v>3</v>
      </c>
      <c r="L80" s="291">
        <v>53441.73913043482</v>
      </c>
      <c r="M80" s="291">
        <v>18000</v>
      </c>
      <c r="N80" s="545">
        <v>0.33681538611734818</v>
      </c>
      <c r="O80" s="291">
        <v>25714.285714285717</v>
      </c>
      <c r="P80" s="291">
        <v>0</v>
      </c>
      <c r="R80" s="383">
        <v>1</v>
      </c>
    </row>
    <row r="81" spans="1:18" ht="15" x14ac:dyDescent="0.25">
      <c r="A81" s="302">
        <v>224</v>
      </c>
      <c r="B81" s="346">
        <v>124695</v>
      </c>
      <c r="C81" s="346">
        <v>9353020</v>
      </c>
      <c r="D81" s="347">
        <v>3020</v>
      </c>
      <c r="E81" s="347" t="s">
        <v>1245</v>
      </c>
      <c r="F81" s="349">
        <v>0</v>
      </c>
      <c r="G81" s="349"/>
      <c r="H81" s="563" t="s">
        <v>1602</v>
      </c>
      <c r="I81" s="291">
        <v>194236</v>
      </c>
      <c r="J81" s="291">
        <v>5</v>
      </c>
      <c r="L81" s="291">
        <v>30170.181818181853</v>
      </c>
      <c r="M81" s="291">
        <v>30000</v>
      </c>
      <c r="N81" s="545">
        <v>0.99435927104425692</v>
      </c>
      <c r="O81" s="291">
        <v>42857.142857142862</v>
      </c>
      <c r="P81" s="291">
        <v>12686.96103896101</v>
      </c>
      <c r="R81" s="383">
        <v>1</v>
      </c>
    </row>
    <row r="82" spans="1:18" ht="15" x14ac:dyDescent="0.25">
      <c r="A82" s="302">
        <v>460</v>
      </c>
      <c r="B82" s="346">
        <v>124698</v>
      </c>
      <c r="C82" s="346">
        <v>9353026</v>
      </c>
      <c r="D82" s="347">
        <v>3026</v>
      </c>
      <c r="E82" s="347" t="s">
        <v>1246</v>
      </c>
      <c r="F82" s="349">
        <v>0</v>
      </c>
      <c r="G82" s="349"/>
      <c r="H82" s="563" t="s">
        <v>1726</v>
      </c>
      <c r="I82" s="291">
        <v>296903.60000000003</v>
      </c>
      <c r="J82" s="291">
        <v>5</v>
      </c>
      <c r="L82" s="291">
        <v>55200.67452830189</v>
      </c>
      <c r="M82" s="291">
        <v>30000</v>
      </c>
      <c r="N82" s="545">
        <v>0.54347161980092695</v>
      </c>
      <c r="O82" s="291">
        <v>42857.142857142862</v>
      </c>
      <c r="P82" s="291">
        <v>0</v>
      </c>
      <c r="R82" s="383">
        <v>1</v>
      </c>
    </row>
    <row r="83" spans="1:18" ht="15" x14ac:dyDescent="0.25">
      <c r="A83" s="302">
        <v>445</v>
      </c>
      <c r="B83" s="346">
        <v>124699</v>
      </c>
      <c r="C83" s="346">
        <v>9353027</v>
      </c>
      <c r="D83" s="347">
        <v>3027</v>
      </c>
      <c r="E83" s="347" t="s">
        <v>1247</v>
      </c>
      <c r="F83" s="349">
        <v>0</v>
      </c>
      <c r="G83" s="349"/>
      <c r="H83" s="563" t="s">
        <v>1714</v>
      </c>
      <c r="I83" s="291">
        <v>471716.00000000006</v>
      </c>
      <c r="J83" s="291">
        <v>0</v>
      </c>
      <c r="L83" s="291">
        <v>90708.047905577449</v>
      </c>
      <c r="M83" s="291">
        <v>0</v>
      </c>
      <c r="N83" s="545">
        <v>0</v>
      </c>
      <c r="O83" s="291">
        <v>0</v>
      </c>
      <c r="P83" s="291">
        <v>0</v>
      </c>
      <c r="R83" s="383">
        <v>1</v>
      </c>
    </row>
    <row r="84" spans="1:18" ht="15" x14ac:dyDescent="0.25">
      <c r="A84" s="302">
        <v>446</v>
      </c>
      <c r="B84" s="346">
        <v>124700</v>
      </c>
      <c r="C84" s="346">
        <v>9353028</v>
      </c>
      <c r="D84" s="347">
        <v>3028</v>
      </c>
      <c r="E84" s="347" t="s">
        <v>1248</v>
      </c>
      <c r="F84" s="349">
        <v>0</v>
      </c>
      <c r="G84" s="349"/>
      <c r="H84" s="563" t="s">
        <v>1716</v>
      </c>
      <c r="I84" s="291">
        <v>374598</v>
      </c>
      <c r="J84" s="291">
        <v>6</v>
      </c>
      <c r="L84" s="291">
        <v>57771.020408163298</v>
      </c>
      <c r="M84" s="291">
        <v>36000</v>
      </c>
      <c r="N84" s="545">
        <v>0.62314980323444391</v>
      </c>
      <c r="O84" s="291">
        <v>51428.571428571435</v>
      </c>
      <c r="P84" s="291">
        <v>0</v>
      </c>
      <c r="R84" s="383">
        <v>1</v>
      </c>
    </row>
    <row r="85" spans="1:18" ht="15" x14ac:dyDescent="0.25">
      <c r="A85" s="302">
        <v>457</v>
      </c>
      <c r="B85" s="346">
        <v>124702</v>
      </c>
      <c r="C85" s="346">
        <v>9353036</v>
      </c>
      <c r="D85" s="347">
        <v>3036</v>
      </c>
      <c r="E85" s="347" t="s">
        <v>1249</v>
      </c>
      <c r="F85" s="349">
        <v>0</v>
      </c>
      <c r="G85" s="349"/>
      <c r="H85" s="563" t="s">
        <v>1722</v>
      </c>
      <c r="I85" s="291">
        <v>468941.2</v>
      </c>
      <c r="J85" s="291">
        <v>3</v>
      </c>
      <c r="L85" s="291">
        <v>65225.970059880194</v>
      </c>
      <c r="M85" s="291">
        <v>18000</v>
      </c>
      <c r="N85" s="545">
        <v>0.27596369948159055</v>
      </c>
      <c r="O85" s="291">
        <v>25714.285714285717</v>
      </c>
      <c r="P85" s="291">
        <v>0</v>
      </c>
      <c r="R85" s="383">
        <v>1</v>
      </c>
    </row>
    <row r="86" spans="1:18" ht="15" x14ac:dyDescent="0.25">
      <c r="A86" s="302">
        <v>458</v>
      </c>
      <c r="B86" s="346">
        <v>124703</v>
      </c>
      <c r="C86" s="346">
        <v>9353037</v>
      </c>
      <c r="D86" s="347">
        <v>3037</v>
      </c>
      <c r="E86" s="347" t="s">
        <v>1250</v>
      </c>
      <c r="F86" s="349">
        <v>0</v>
      </c>
      <c r="G86" s="349"/>
      <c r="H86" s="563" t="s">
        <v>1724</v>
      </c>
      <c r="I86" s="291">
        <v>241407.6</v>
      </c>
      <c r="J86" s="291">
        <v>5</v>
      </c>
      <c r="L86" s="291">
        <v>41085.57945736438</v>
      </c>
      <c r="M86" s="291">
        <v>30000</v>
      </c>
      <c r="N86" s="545">
        <v>0.73018320287126082</v>
      </c>
      <c r="O86" s="291">
        <v>42857.142857142862</v>
      </c>
      <c r="P86" s="291">
        <v>1771.5633997784826</v>
      </c>
      <c r="R86" s="383">
        <v>1</v>
      </c>
    </row>
    <row r="87" spans="1:18" ht="15" x14ac:dyDescent="0.25">
      <c r="A87" s="302">
        <v>308</v>
      </c>
      <c r="B87" s="346">
        <v>124705</v>
      </c>
      <c r="C87" s="346">
        <v>9353042</v>
      </c>
      <c r="D87" s="347">
        <v>3042</v>
      </c>
      <c r="E87" s="347" t="s">
        <v>1251</v>
      </c>
      <c r="F87" s="349">
        <v>0</v>
      </c>
      <c r="G87" s="349"/>
      <c r="H87" s="563" t="s">
        <v>1646</v>
      </c>
      <c r="I87" s="291">
        <v>191461.2</v>
      </c>
      <c r="J87" s="291">
        <v>0</v>
      </c>
      <c r="L87" s="291">
        <v>19034.901694915254</v>
      </c>
      <c r="M87" s="291">
        <v>0</v>
      </c>
      <c r="N87" s="545">
        <v>0</v>
      </c>
      <c r="O87" s="291">
        <v>0</v>
      </c>
      <c r="P87" s="291">
        <v>0</v>
      </c>
      <c r="R87" s="383">
        <v>1</v>
      </c>
    </row>
    <row r="88" spans="1:18" ht="15" x14ac:dyDescent="0.25">
      <c r="A88" s="302">
        <v>468</v>
      </c>
      <c r="B88" s="346">
        <v>124706</v>
      </c>
      <c r="C88" s="346">
        <v>9353043</v>
      </c>
      <c r="D88" s="347">
        <v>3043</v>
      </c>
      <c r="E88" s="347" t="s">
        <v>1252</v>
      </c>
      <c r="F88" s="349">
        <v>0</v>
      </c>
      <c r="G88" s="349"/>
      <c r="H88" s="563" t="s">
        <v>1733</v>
      </c>
      <c r="I88" s="291">
        <v>480040.4</v>
      </c>
      <c r="J88" s="291">
        <v>3</v>
      </c>
      <c r="L88" s="291">
        <v>64727.066488138902</v>
      </c>
      <c r="M88" s="291">
        <v>18000</v>
      </c>
      <c r="N88" s="545">
        <v>0.2780907737151731</v>
      </c>
      <c r="O88" s="291">
        <v>25714.285714285717</v>
      </c>
      <c r="P88" s="291">
        <v>0</v>
      </c>
      <c r="R88" s="383">
        <v>1</v>
      </c>
    </row>
    <row r="89" spans="1:18" ht="15" x14ac:dyDescent="0.25">
      <c r="A89" s="302">
        <v>478</v>
      </c>
      <c r="B89" s="346">
        <v>124709</v>
      </c>
      <c r="C89" s="346">
        <v>9353048</v>
      </c>
      <c r="D89" s="347">
        <v>3048</v>
      </c>
      <c r="E89" s="347" t="s">
        <v>1253</v>
      </c>
      <c r="F89" s="349">
        <v>0</v>
      </c>
      <c r="G89" s="349"/>
      <c r="H89" s="563" t="s">
        <v>1735</v>
      </c>
      <c r="I89" s="291">
        <v>527212</v>
      </c>
      <c r="J89" s="291">
        <v>3</v>
      </c>
      <c r="L89" s="291">
        <v>78015.31299435033</v>
      </c>
      <c r="M89" s="291">
        <v>18000</v>
      </c>
      <c r="N89" s="545">
        <v>0.23072393494471419</v>
      </c>
      <c r="O89" s="291">
        <v>25714.285714285717</v>
      </c>
      <c r="P89" s="291">
        <v>0</v>
      </c>
      <c r="R89" s="383">
        <v>1</v>
      </c>
    </row>
    <row r="90" spans="1:18" ht="15" x14ac:dyDescent="0.25">
      <c r="A90" s="302">
        <v>488</v>
      </c>
      <c r="B90" s="346">
        <v>124710</v>
      </c>
      <c r="C90" s="346">
        <v>9353049</v>
      </c>
      <c r="D90" s="347">
        <v>3049</v>
      </c>
      <c r="E90" s="347" t="s">
        <v>1254</v>
      </c>
      <c r="F90" s="349">
        <v>0</v>
      </c>
      <c r="G90" s="349"/>
      <c r="H90" s="563" t="s">
        <v>1744</v>
      </c>
      <c r="I90" s="291">
        <v>560509.60000000009</v>
      </c>
      <c r="J90" s="291">
        <v>7</v>
      </c>
      <c r="L90" s="291">
        <v>92279.164179104439</v>
      </c>
      <c r="M90" s="291">
        <v>42000</v>
      </c>
      <c r="N90" s="545">
        <v>0.45514066337317799</v>
      </c>
      <c r="O90" s="291">
        <v>60000.000000000007</v>
      </c>
      <c r="P90" s="291">
        <v>0</v>
      </c>
      <c r="R90" s="383">
        <v>1</v>
      </c>
    </row>
    <row r="91" spans="1:18" ht="15" x14ac:dyDescent="0.25">
      <c r="A91" s="302">
        <v>495</v>
      </c>
      <c r="B91" s="346">
        <v>124712</v>
      </c>
      <c r="C91" s="346">
        <v>9353056</v>
      </c>
      <c r="D91" s="347">
        <v>3056</v>
      </c>
      <c r="E91" s="347" t="s">
        <v>1255</v>
      </c>
      <c r="F91" s="349">
        <v>0</v>
      </c>
      <c r="G91" s="349"/>
      <c r="H91" s="563" t="s">
        <v>1747</v>
      </c>
      <c r="I91" s="291">
        <v>466166.4</v>
      </c>
      <c r="J91" s="291">
        <v>5</v>
      </c>
      <c r="L91" s="291">
        <v>57706.557987514047</v>
      </c>
      <c r="M91" s="291">
        <v>30000</v>
      </c>
      <c r="N91" s="545">
        <v>0.51987158905736663</v>
      </c>
      <c r="O91" s="291">
        <v>42857.142857142862</v>
      </c>
      <c r="P91" s="291">
        <v>0</v>
      </c>
      <c r="R91" s="383">
        <v>1</v>
      </c>
    </row>
    <row r="92" spans="1:18" ht="15" x14ac:dyDescent="0.25">
      <c r="A92" s="302">
        <v>517</v>
      </c>
      <c r="B92" s="346">
        <v>124717</v>
      </c>
      <c r="C92" s="346">
        <v>9353064</v>
      </c>
      <c r="D92" s="347">
        <v>3064</v>
      </c>
      <c r="E92" s="347" t="s">
        <v>1256</v>
      </c>
      <c r="F92" s="349">
        <v>0</v>
      </c>
      <c r="G92" s="349"/>
      <c r="H92" s="563" t="s">
        <v>1766</v>
      </c>
      <c r="I92" s="291">
        <v>380147.60000000003</v>
      </c>
      <c r="J92" s="291">
        <v>3</v>
      </c>
      <c r="L92" s="291">
        <v>70183.182608695657</v>
      </c>
      <c r="M92" s="291">
        <v>18000</v>
      </c>
      <c r="N92" s="545">
        <v>0.25647169779060164</v>
      </c>
      <c r="O92" s="291">
        <v>25714.285714285717</v>
      </c>
      <c r="P92" s="291">
        <v>0</v>
      </c>
      <c r="R92" s="383">
        <v>1</v>
      </c>
    </row>
    <row r="93" spans="1:18" ht="15" x14ac:dyDescent="0.25">
      <c r="A93" s="302">
        <v>205</v>
      </c>
      <c r="B93" s="346">
        <v>124718</v>
      </c>
      <c r="C93" s="346">
        <v>9353066</v>
      </c>
      <c r="D93" s="347">
        <v>3066</v>
      </c>
      <c r="E93" s="347" t="s">
        <v>1257</v>
      </c>
      <c r="F93" s="349">
        <v>0</v>
      </c>
      <c r="G93" s="349"/>
      <c r="H93" s="563" t="s">
        <v>1594</v>
      </c>
      <c r="I93" s="291">
        <v>141514.80000000002</v>
      </c>
      <c r="J93" s="291">
        <v>9</v>
      </c>
      <c r="L93" s="291">
        <v>33266.527272727275</v>
      </c>
      <c r="M93" s="291">
        <v>54000</v>
      </c>
      <c r="N93" s="545">
        <v>1.6232532947396208</v>
      </c>
      <c r="O93" s="291">
        <v>77142.857142857145</v>
      </c>
      <c r="P93" s="291">
        <v>43876.32987012987</v>
      </c>
      <c r="R93" s="383">
        <v>1</v>
      </c>
    </row>
    <row r="94" spans="1:18" ht="15" x14ac:dyDescent="0.25">
      <c r="A94" s="302">
        <v>202</v>
      </c>
      <c r="B94" s="346">
        <v>124719</v>
      </c>
      <c r="C94" s="346">
        <v>9353074</v>
      </c>
      <c r="D94" s="347">
        <v>3074</v>
      </c>
      <c r="E94" s="347" t="s">
        <v>1258</v>
      </c>
      <c r="F94" s="349">
        <v>0</v>
      </c>
      <c r="G94" s="349"/>
      <c r="H94" s="563" t="s">
        <v>1591</v>
      </c>
      <c r="I94" s="291">
        <v>135965.20000000001</v>
      </c>
      <c r="J94" s="291">
        <v>2</v>
      </c>
      <c r="L94" s="291">
        <v>38098.871794871789</v>
      </c>
      <c r="M94" s="291">
        <v>12000</v>
      </c>
      <c r="N94" s="545">
        <v>0.31496995671182137</v>
      </c>
      <c r="O94" s="291">
        <v>17142.857142857145</v>
      </c>
      <c r="P94" s="291">
        <v>0</v>
      </c>
      <c r="R94" s="383">
        <v>1</v>
      </c>
    </row>
    <row r="95" spans="1:18" ht="15" x14ac:dyDescent="0.25">
      <c r="A95" s="302">
        <v>10</v>
      </c>
      <c r="B95" s="346">
        <v>124720</v>
      </c>
      <c r="C95" s="346">
        <v>9353075</v>
      </c>
      <c r="D95" s="347">
        <v>3075</v>
      </c>
      <c r="E95" s="347" t="s">
        <v>1259</v>
      </c>
      <c r="F95" s="349">
        <v>0</v>
      </c>
      <c r="G95" s="349"/>
      <c r="H95" s="563" t="s">
        <v>1525</v>
      </c>
      <c r="I95" s="291">
        <v>124866.00000000001</v>
      </c>
      <c r="J95" s="291">
        <v>5</v>
      </c>
      <c r="L95" s="291">
        <v>29111.574468085084</v>
      </c>
      <c r="M95" s="291">
        <v>30000</v>
      </c>
      <c r="N95" s="545">
        <v>1.0305179485530367</v>
      </c>
      <c r="O95" s="291">
        <v>42857.142857142862</v>
      </c>
      <c r="P95" s="291">
        <v>13745.568389057778</v>
      </c>
      <c r="R95" s="383">
        <v>1</v>
      </c>
    </row>
    <row r="96" spans="1:18" ht="15" x14ac:dyDescent="0.25">
      <c r="A96" s="302">
        <v>11</v>
      </c>
      <c r="B96" s="346">
        <v>124721</v>
      </c>
      <c r="C96" s="346">
        <v>9353076</v>
      </c>
      <c r="D96" s="347">
        <v>3076</v>
      </c>
      <c r="E96" s="347" t="s">
        <v>1260</v>
      </c>
      <c r="F96" s="349">
        <v>0</v>
      </c>
      <c r="G96" s="349"/>
      <c r="H96" s="563" t="s">
        <v>1526</v>
      </c>
      <c r="I96" s="291">
        <v>280254.80000000005</v>
      </c>
      <c r="J96" s="291">
        <v>1</v>
      </c>
      <c r="L96" s="291">
        <v>51051.932755388953</v>
      </c>
      <c r="M96" s="291">
        <v>6000</v>
      </c>
      <c r="N96" s="545">
        <v>0.11752738194552782</v>
      </c>
      <c r="O96" s="291">
        <v>8571.4285714285725</v>
      </c>
      <c r="P96" s="291">
        <v>0</v>
      </c>
      <c r="R96" s="383">
        <v>1</v>
      </c>
    </row>
    <row r="97" spans="1:18" ht="15" x14ac:dyDescent="0.25">
      <c r="A97" s="302">
        <v>206</v>
      </c>
      <c r="B97" s="346">
        <v>124723</v>
      </c>
      <c r="C97" s="346">
        <v>9353078</v>
      </c>
      <c r="D97" s="347">
        <v>3078</v>
      </c>
      <c r="E97" s="347" t="s">
        <v>1261</v>
      </c>
      <c r="F97" s="349">
        <v>0</v>
      </c>
      <c r="G97" s="349"/>
      <c r="H97" s="563" t="s">
        <v>1595</v>
      </c>
      <c r="I97" s="291">
        <v>582708</v>
      </c>
      <c r="J97" s="291">
        <v>6</v>
      </c>
      <c r="L97" s="291">
        <v>117245.70140845072</v>
      </c>
      <c r="M97" s="291">
        <v>36000</v>
      </c>
      <c r="N97" s="545">
        <v>0.30704750423715943</v>
      </c>
      <c r="O97" s="291">
        <v>51428.571428571435</v>
      </c>
      <c r="P97" s="291">
        <v>0</v>
      </c>
      <c r="R97" s="383">
        <v>1</v>
      </c>
    </row>
    <row r="98" spans="1:18" ht="15" x14ac:dyDescent="0.25">
      <c r="A98" s="302">
        <v>22</v>
      </c>
      <c r="B98" s="346">
        <v>124727</v>
      </c>
      <c r="C98" s="346">
        <v>9353083</v>
      </c>
      <c r="D98" s="347">
        <v>3083</v>
      </c>
      <c r="E98" s="347" t="s">
        <v>1263</v>
      </c>
      <c r="F98" s="349">
        <v>0</v>
      </c>
      <c r="G98" s="349"/>
      <c r="H98" s="563" t="s">
        <v>1535</v>
      </c>
      <c r="I98" s="291">
        <v>319102</v>
      </c>
      <c r="J98" s="291">
        <v>8</v>
      </c>
      <c r="L98" s="291">
        <v>60615.813503683865</v>
      </c>
      <c r="M98" s="291">
        <v>48000</v>
      </c>
      <c r="N98" s="545">
        <v>0.79187256964031094</v>
      </c>
      <c r="O98" s="291">
        <v>68571.42857142858</v>
      </c>
      <c r="P98" s="291">
        <v>7955.6150677447149</v>
      </c>
      <c r="R98" s="383">
        <v>1</v>
      </c>
    </row>
    <row r="99" spans="1:18" ht="15" x14ac:dyDescent="0.25">
      <c r="A99" s="302">
        <v>223</v>
      </c>
      <c r="B99" s="346">
        <v>124729</v>
      </c>
      <c r="C99" s="346">
        <v>9353085</v>
      </c>
      <c r="D99" s="347">
        <v>3085</v>
      </c>
      <c r="E99" s="347" t="s">
        <v>1265</v>
      </c>
      <c r="F99" s="349">
        <v>0</v>
      </c>
      <c r="G99" s="349"/>
      <c r="H99" s="563" t="s">
        <v>1601</v>
      </c>
      <c r="I99" s="291">
        <v>543860.80000000005</v>
      </c>
      <c r="J99" s="291">
        <v>2</v>
      </c>
      <c r="L99" s="291">
        <v>60669.345167652871</v>
      </c>
      <c r="M99" s="291">
        <v>12000</v>
      </c>
      <c r="N99" s="545">
        <v>0.19779346500014724</v>
      </c>
      <c r="O99" s="291">
        <v>17142.857142857145</v>
      </c>
      <c r="P99" s="291">
        <v>0</v>
      </c>
      <c r="R99" s="383">
        <v>1</v>
      </c>
    </row>
    <row r="100" spans="1:18" ht="15" x14ac:dyDescent="0.25">
      <c r="A100" s="302">
        <v>444</v>
      </c>
      <c r="B100" s="346">
        <v>124732</v>
      </c>
      <c r="C100" s="346">
        <v>9353090</v>
      </c>
      <c r="D100" s="347">
        <v>3090</v>
      </c>
      <c r="E100" s="347" t="s">
        <v>1267</v>
      </c>
      <c r="F100" s="349">
        <v>0</v>
      </c>
      <c r="G100" s="349"/>
      <c r="H100" s="563" t="s">
        <v>1712</v>
      </c>
      <c r="I100" s="291">
        <v>363498.80000000005</v>
      </c>
      <c r="J100" s="291">
        <v>2</v>
      </c>
      <c r="L100" s="291">
        <v>50967.521276595748</v>
      </c>
      <c r="M100" s="291">
        <v>12000</v>
      </c>
      <c r="N100" s="545">
        <v>0.23544405730224108</v>
      </c>
      <c r="O100" s="291">
        <v>17142.857142857145</v>
      </c>
      <c r="P100" s="291">
        <v>0</v>
      </c>
      <c r="R100" s="383">
        <v>1</v>
      </c>
    </row>
    <row r="101" spans="1:18" ht="15" x14ac:dyDescent="0.25">
      <c r="A101" s="302">
        <v>50</v>
      </c>
      <c r="B101" s="346">
        <v>124735</v>
      </c>
      <c r="C101" s="346">
        <v>9353093</v>
      </c>
      <c r="D101" s="347">
        <v>3093</v>
      </c>
      <c r="E101" s="347" t="s">
        <v>1270</v>
      </c>
      <c r="F101" s="349">
        <v>0</v>
      </c>
      <c r="G101" s="349"/>
      <c r="H101" s="563" t="s">
        <v>1552</v>
      </c>
      <c r="I101" s="291">
        <v>449517.60000000003</v>
      </c>
      <c r="J101" s="291">
        <v>9</v>
      </c>
      <c r="L101" s="291">
        <v>76675.5568022441</v>
      </c>
      <c r="M101" s="291">
        <v>54000</v>
      </c>
      <c r="N101" s="545">
        <v>0.70426616058717106</v>
      </c>
      <c r="O101" s="291">
        <v>77142.857142857145</v>
      </c>
      <c r="P101" s="291">
        <v>467.30034061304468</v>
      </c>
      <c r="R101" s="383">
        <v>1</v>
      </c>
    </row>
    <row r="102" spans="1:18" ht="15" x14ac:dyDescent="0.25">
      <c r="A102" s="302">
        <v>331</v>
      </c>
      <c r="B102" s="346">
        <v>124744</v>
      </c>
      <c r="C102" s="346">
        <v>9353104</v>
      </c>
      <c r="D102" s="347">
        <v>3104</v>
      </c>
      <c r="E102" s="347" t="s">
        <v>1273</v>
      </c>
      <c r="F102" s="349">
        <v>0</v>
      </c>
      <c r="G102" s="349"/>
      <c r="H102" s="563" t="s">
        <v>1661</v>
      </c>
      <c r="I102" s="291">
        <v>230308.40000000002</v>
      </c>
      <c r="J102" s="291">
        <v>1</v>
      </c>
      <c r="L102" s="291">
        <v>47027.801114378584</v>
      </c>
      <c r="M102" s="291">
        <v>6000</v>
      </c>
      <c r="N102" s="545">
        <v>0.12758410680114748</v>
      </c>
      <c r="O102" s="291">
        <v>8571.4285714285725</v>
      </c>
      <c r="P102" s="291">
        <v>0</v>
      </c>
      <c r="R102" s="383">
        <v>1</v>
      </c>
    </row>
    <row r="103" spans="1:18" ht="15" x14ac:dyDescent="0.25">
      <c r="A103" s="302">
        <v>106</v>
      </c>
      <c r="B103" s="346">
        <v>124745</v>
      </c>
      <c r="C103" s="346">
        <v>9353105</v>
      </c>
      <c r="D103" s="347">
        <v>3105</v>
      </c>
      <c r="E103" s="347" t="s">
        <v>1274</v>
      </c>
      <c r="F103" s="349">
        <v>0</v>
      </c>
      <c r="G103" s="349"/>
      <c r="H103" s="563" t="s">
        <v>1570</v>
      </c>
      <c r="I103" s="291">
        <v>213659.6</v>
      </c>
      <c r="J103" s="291">
        <v>5</v>
      </c>
      <c r="L103" s="291">
        <v>37155.367729831167</v>
      </c>
      <c r="M103" s="291">
        <v>30000</v>
      </c>
      <c r="N103" s="545">
        <v>0.8074203495478719</v>
      </c>
      <c r="O103" s="291">
        <v>42857.142857142862</v>
      </c>
      <c r="P103" s="291">
        <v>5701.7751273116955</v>
      </c>
      <c r="R103" s="383">
        <v>1</v>
      </c>
    </row>
    <row r="104" spans="1:18" ht="15" x14ac:dyDescent="0.25">
      <c r="A104" s="302">
        <v>110</v>
      </c>
      <c r="B104" s="346">
        <v>124746</v>
      </c>
      <c r="C104" s="346">
        <v>9353108</v>
      </c>
      <c r="D104" s="347">
        <v>3108</v>
      </c>
      <c r="E104" s="347" t="s">
        <v>1275</v>
      </c>
      <c r="F104" s="349">
        <v>0</v>
      </c>
      <c r="G104" s="349"/>
      <c r="H104" s="563" t="s">
        <v>1572</v>
      </c>
      <c r="I104" s="291">
        <v>124866.00000000001</v>
      </c>
      <c r="J104" s="291">
        <v>3</v>
      </c>
      <c r="L104" s="291">
        <v>24117.25</v>
      </c>
      <c r="M104" s="291">
        <v>18000</v>
      </c>
      <c r="N104" s="545">
        <v>0.74635375094589973</v>
      </c>
      <c r="O104" s="291">
        <v>25714.285714285717</v>
      </c>
      <c r="P104" s="291">
        <v>1597.0357142857174</v>
      </c>
      <c r="R104" s="383">
        <v>1</v>
      </c>
    </row>
    <row r="105" spans="1:18" ht="15" x14ac:dyDescent="0.25">
      <c r="A105" s="302">
        <v>112</v>
      </c>
      <c r="B105" s="346">
        <v>124747</v>
      </c>
      <c r="C105" s="346">
        <v>9353109</v>
      </c>
      <c r="D105" s="347">
        <v>3109</v>
      </c>
      <c r="E105" s="347" t="s">
        <v>1276</v>
      </c>
      <c r="F105" s="349">
        <v>0</v>
      </c>
      <c r="G105" s="349"/>
      <c r="H105" s="563" t="s">
        <v>1574</v>
      </c>
      <c r="I105" s="291">
        <v>177587.20000000001</v>
      </c>
      <c r="J105" s="291">
        <v>6</v>
      </c>
      <c r="L105" s="291">
        <v>28643.428571428572</v>
      </c>
      <c r="M105" s="291">
        <v>36000</v>
      </c>
      <c r="N105" s="545">
        <v>1.2568327813908948</v>
      </c>
      <c r="O105" s="291">
        <v>51428.571428571435</v>
      </c>
      <c r="P105" s="291">
        <v>22785.142857142862</v>
      </c>
      <c r="R105" s="383">
        <v>1</v>
      </c>
    </row>
    <row r="106" spans="1:18" ht="15" x14ac:dyDescent="0.25">
      <c r="A106" s="302">
        <v>113</v>
      </c>
      <c r="B106" s="346">
        <v>124748</v>
      </c>
      <c r="C106" s="346">
        <v>9353111</v>
      </c>
      <c r="D106" s="347">
        <v>3111</v>
      </c>
      <c r="E106" s="347" t="s">
        <v>1277</v>
      </c>
      <c r="F106" s="349">
        <v>0</v>
      </c>
      <c r="G106" s="349"/>
      <c r="H106" s="563" t="s">
        <v>1576</v>
      </c>
      <c r="I106" s="291">
        <v>935107.60000000009</v>
      </c>
      <c r="J106" s="291">
        <v>13</v>
      </c>
      <c r="L106" s="291">
        <v>145451.00128040984</v>
      </c>
      <c r="M106" s="291">
        <v>78000</v>
      </c>
      <c r="N106" s="545">
        <v>0.5362630666916246</v>
      </c>
      <c r="O106" s="291">
        <v>111428.57142857143</v>
      </c>
      <c r="P106" s="291">
        <v>0</v>
      </c>
      <c r="R106" s="383">
        <v>1</v>
      </c>
    </row>
    <row r="107" spans="1:18" ht="15" x14ac:dyDescent="0.25">
      <c r="A107" s="302">
        <v>216</v>
      </c>
      <c r="B107" s="346">
        <v>124749</v>
      </c>
      <c r="C107" s="346">
        <v>9353112</v>
      </c>
      <c r="D107" s="347">
        <v>3112</v>
      </c>
      <c r="E107" s="347" t="s">
        <v>1278</v>
      </c>
      <c r="F107" s="349">
        <v>0</v>
      </c>
      <c r="G107" s="349"/>
      <c r="H107" s="563" t="s">
        <v>1598</v>
      </c>
      <c r="I107" s="291">
        <v>751970.8</v>
      </c>
      <c r="J107" s="291">
        <v>6</v>
      </c>
      <c r="L107" s="291">
        <v>82598.215966744159</v>
      </c>
      <c r="M107" s="291">
        <v>36000</v>
      </c>
      <c r="N107" s="545">
        <v>0.43584476466773064</v>
      </c>
      <c r="O107" s="291">
        <v>51428.571428571435</v>
      </c>
      <c r="P107" s="291">
        <v>0</v>
      </c>
      <c r="R107" s="383">
        <v>1</v>
      </c>
    </row>
    <row r="108" spans="1:18" ht="15" x14ac:dyDescent="0.25">
      <c r="A108" s="302">
        <v>114</v>
      </c>
      <c r="B108" s="346">
        <v>124750</v>
      </c>
      <c r="C108" s="346">
        <v>9353113</v>
      </c>
      <c r="D108" s="347">
        <v>3113</v>
      </c>
      <c r="E108" s="347" t="s">
        <v>1279</v>
      </c>
      <c r="F108" s="349">
        <v>0</v>
      </c>
      <c r="G108" s="349"/>
      <c r="H108" s="563" t="s">
        <v>1578</v>
      </c>
      <c r="I108" s="291">
        <v>144289.60000000001</v>
      </c>
      <c r="J108" s="291">
        <v>4</v>
      </c>
      <c r="L108" s="291">
        <v>34738.604651162816</v>
      </c>
      <c r="M108" s="291">
        <v>24000</v>
      </c>
      <c r="N108" s="545">
        <v>0.69087403598971675</v>
      </c>
      <c r="O108" s="291">
        <v>34285.71428571429</v>
      </c>
      <c r="P108" s="291">
        <v>0</v>
      </c>
      <c r="R108" s="383">
        <v>1</v>
      </c>
    </row>
    <row r="109" spans="1:18" ht="15" x14ac:dyDescent="0.25">
      <c r="A109" s="302">
        <v>12</v>
      </c>
      <c r="B109" s="346">
        <v>124751</v>
      </c>
      <c r="C109" s="346">
        <v>9353114</v>
      </c>
      <c r="D109" s="347">
        <v>3114</v>
      </c>
      <c r="E109" s="347" t="s">
        <v>1280</v>
      </c>
      <c r="F109" s="349">
        <v>0</v>
      </c>
      <c r="G109" s="349"/>
      <c r="H109" s="563" t="s">
        <v>1528</v>
      </c>
      <c r="I109" s="291">
        <v>554960</v>
      </c>
      <c r="J109" s="291">
        <v>1</v>
      </c>
      <c r="L109" s="291">
        <v>105142.39162339129</v>
      </c>
      <c r="M109" s="291">
        <v>6000</v>
      </c>
      <c r="N109" s="545">
        <v>5.7065470048383082E-2</v>
      </c>
      <c r="O109" s="291">
        <v>8571.4285714285725</v>
      </c>
      <c r="P109" s="291">
        <v>0</v>
      </c>
      <c r="R109" s="383">
        <v>1</v>
      </c>
    </row>
    <row r="110" spans="1:18" ht="15" x14ac:dyDescent="0.25">
      <c r="A110" s="302">
        <v>203</v>
      </c>
      <c r="B110" s="346">
        <v>124754</v>
      </c>
      <c r="C110" s="346">
        <v>9353117</v>
      </c>
      <c r="D110" s="347">
        <v>3117</v>
      </c>
      <c r="E110" s="347" t="s">
        <v>1281</v>
      </c>
      <c r="F110" s="349">
        <v>0</v>
      </c>
      <c r="G110" s="349"/>
      <c r="H110" s="563" t="s">
        <v>1593</v>
      </c>
      <c r="I110" s="291">
        <v>163713.20000000001</v>
      </c>
      <c r="J110" s="291">
        <v>1</v>
      </c>
      <c r="L110" s="291">
        <v>34517.563636363629</v>
      </c>
      <c r="M110" s="291">
        <v>6000</v>
      </c>
      <c r="N110" s="545">
        <v>0.17382455097958038</v>
      </c>
      <c r="O110" s="291">
        <v>8571.4285714285725</v>
      </c>
      <c r="P110" s="291">
        <v>0</v>
      </c>
      <c r="R110" s="383">
        <v>1</v>
      </c>
    </row>
    <row r="111" spans="1:18" ht="15" x14ac:dyDescent="0.25">
      <c r="A111" s="302">
        <v>507</v>
      </c>
      <c r="B111" s="346">
        <v>124757</v>
      </c>
      <c r="C111" s="346">
        <v>9353124</v>
      </c>
      <c r="D111" s="347">
        <v>3124</v>
      </c>
      <c r="E111" s="347" t="s">
        <v>1282</v>
      </c>
      <c r="F111" s="349">
        <v>0</v>
      </c>
      <c r="G111" s="349"/>
      <c r="H111" s="563" t="s">
        <v>1759</v>
      </c>
      <c r="I111" s="291">
        <v>602131.60000000009</v>
      </c>
      <c r="J111" s="291">
        <v>0</v>
      </c>
      <c r="L111" s="291">
        <v>103733.33869160827</v>
      </c>
      <c r="M111" s="291">
        <v>0</v>
      </c>
      <c r="N111" s="545">
        <v>0</v>
      </c>
      <c r="O111" s="291">
        <v>0</v>
      </c>
      <c r="P111" s="291">
        <v>0</v>
      </c>
      <c r="R111" s="383">
        <v>1</v>
      </c>
    </row>
    <row r="112" spans="1:18" ht="15" x14ac:dyDescent="0.25">
      <c r="A112" s="302">
        <v>17</v>
      </c>
      <c r="B112" s="346">
        <v>124758</v>
      </c>
      <c r="C112" s="346">
        <v>9353125</v>
      </c>
      <c r="D112" s="347">
        <v>3125</v>
      </c>
      <c r="E112" s="347" t="s">
        <v>1283</v>
      </c>
      <c r="F112" s="349">
        <v>0</v>
      </c>
      <c r="G112" s="349"/>
      <c r="H112" s="563" t="s">
        <v>1529</v>
      </c>
      <c r="I112" s="291">
        <v>491139.60000000003</v>
      </c>
      <c r="J112" s="291">
        <v>5</v>
      </c>
      <c r="L112" s="291">
        <v>92325.045454545427</v>
      </c>
      <c r="M112" s="291">
        <v>30000</v>
      </c>
      <c r="N112" s="545">
        <v>0.32493891394583674</v>
      </c>
      <c r="O112" s="291">
        <v>42857.142857142862</v>
      </c>
      <c r="P112" s="291">
        <v>0</v>
      </c>
      <c r="R112" s="383">
        <v>1</v>
      </c>
    </row>
    <row r="113" spans="1:18" ht="15" x14ac:dyDescent="0.25">
      <c r="A113" s="302">
        <v>421</v>
      </c>
      <c r="B113" s="346">
        <v>124762</v>
      </c>
      <c r="C113" s="346">
        <v>9353308</v>
      </c>
      <c r="D113" s="347">
        <v>3308</v>
      </c>
      <c r="E113" s="347" t="s">
        <v>1285</v>
      </c>
      <c r="F113" s="349">
        <v>0</v>
      </c>
      <c r="G113" s="349"/>
      <c r="H113" s="563" t="s">
        <v>1694</v>
      </c>
      <c r="I113" s="291">
        <v>746421.20000000007</v>
      </c>
      <c r="J113" s="291">
        <v>3</v>
      </c>
      <c r="L113" s="291">
        <v>133318.3479318734</v>
      </c>
      <c r="M113" s="291">
        <v>18000</v>
      </c>
      <c r="N113" s="545">
        <v>0.1350151744244395</v>
      </c>
      <c r="O113" s="291">
        <v>25714.285714285717</v>
      </c>
      <c r="P113" s="291">
        <v>0</v>
      </c>
      <c r="R113" s="383">
        <v>1</v>
      </c>
    </row>
    <row r="114" spans="1:18" ht="15" x14ac:dyDescent="0.25">
      <c r="A114" s="302">
        <v>420</v>
      </c>
      <c r="B114" s="346">
        <v>124763</v>
      </c>
      <c r="C114" s="346">
        <v>9353310</v>
      </c>
      <c r="D114" s="347">
        <v>3310</v>
      </c>
      <c r="E114" s="347" t="s">
        <v>418</v>
      </c>
      <c r="F114" s="349">
        <v>0</v>
      </c>
      <c r="G114" s="349"/>
      <c r="H114" s="563" t="s">
        <v>1692</v>
      </c>
      <c r="I114" s="291">
        <v>427319.2</v>
      </c>
      <c r="J114" s="291">
        <v>1</v>
      </c>
      <c r="L114" s="291">
        <v>75466.373166522855</v>
      </c>
      <c r="M114" s="291">
        <v>6000</v>
      </c>
      <c r="N114" s="545">
        <v>7.9505609561499643E-2</v>
      </c>
      <c r="O114" s="291">
        <v>8571.4285714285725</v>
      </c>
      <c r="P114" s="291">
        <v>0</v>
      </c>
      <c r="R114" s="383">
        <v>1</v>
      </c>
    </row>
    <row r="115" spans="1:18" ht="15" x14ac:dyDescent="0.25">
      <c r="A115" s="302">
        <v>420</v>
      </c>
      <c r="B115" s="346">
        <v>124764</v>
      </c>
      <c r="C115" s="346">
        <v>9353311</v>
      </c>
      <c r="D115" s="347">
        <v>3311</v>
      </c>
      <c r="E115" s="347" t="s">
        <v>530</v>
      </c>
      <c r="F115" s="349">
        <v>0</v>
      </c>
      <c r="G115" s="349"/>
      <c r="H115" s="563" t="s">
        <v>1692</v>
      </c>
      <c r="I115" s="291">
        <v>1065523.2000000002</v>
      </c>
      <c r="J115" s="291">
        <v>8</v>
      </c>
      <c r="L115" s="291">
        <v>135476.9255754904</v>
      </c>
      <c r="M115" s="291">
        <v>48000</v>
      </c>
      <c r="N115" s="545">
        <v>0.35430387718130979</v>
      </c>
      <c r="O115" s="291">
        <v>68571.42857142858</v>
      </c>
      <c r="P115" s="291">
        <v>0</v>
      </c>
      <c r="R115" s="383">
        <v>1</v>
      </c>
    </row>
    <row r="116" spans="1:18" ht="15" x14ac:dyDescent="0.25">
      <c r="A116" s="302">
        <v>432</v>
      </c>
      <c r="B116" s="346">
        <v>124770</v>
      </c>
      <c r="C116" s="346">
        <v>9353322</v>
      </c>
      <c r="D116" s="347">
        <v>3322</v>
      </c>
      <c r="E116" s="347" t="s">
        <v>1286</v>
      </c>
      <c r="F116" s="349">
        <v>0</v>
      </c>
      <c r="G116" s="349"/>
      <c r="H116" s="563" t="s">
        <v>1707</v>
      </c>
      <c r="I116" s="291">
        <v>283029.60000000003</v>
      </c>
      <c r="J116" s="291">
        <v>3</v>
      </c>
      <c r="L116" s="291">
        <v>45884.010145846572</v>
      </c>
      <c r="M116" s="291">
        <v>18000</v>
      </c>
      <c r="N116" s="545">
        <v>0.39229352322923244</v>
      </c>
      <c r="O116" s="291">
        <v>25714.285714285717</v>
      </c>
      <c r="P116" s="291">
        <v>0</v>
      </c>
      <c r="R116" s="383">
        <v>1</v>
      </c>
    </row>
    <row r="117" spans="1:18" ht="15" x14ac:dyDescent="0.25">
      <c r="A117" s="302">
        <v>101</v>
      </c>
      <c r="B117" s="346">
        <v>124772</v>
      </c>
      <c r="C117" s="346">
        <v>9353327</v>
      </c>
      <c r="D117" s="347">
        <v>3327</v>
      </c>
      <c r="E117" s="347" t="s">
        <v>1288</v>
      </c>
      <c r="F117" s="349">
        <v>0</v>
      </c>
      <c r="G117" s="349"/>
      <c r="H117" s="563" t="s">
        <v>1566</v>
      </c>
      <c r="I117" s="291">
        <v>535536.4</v>
      </c>
      <c r="J117" s="291">
        <v>1</v>
      </c>
      <c r="L117" s="291">
        <v>78031.708930694469</v>
      </c>
      <c r="M117" s="291">
        <v>6000</v>
      </c>
      <c r="N117" s="545">
        <v>7.6891818495594247E-2</v>
      </c>
      <c r="O117" s="291">
        <v>8571.4285714285725</v>
      </c>
      <c r="P117" s="291">
        <v>0</v>
      </c>
      <c r="R117" s="383">
        <v>1</v>
      </c>
    </row>
    <row r="118" spans="1:18" ht="15" x14ac:dyDescent="0.25">
      <c r="A118" s="302">
        <v>25</v>
      </c>
      <c r="B118" s="346">
        <v>124774</v>
      </c>
      <c r="C118" s="346">
        <v>9353329</v>
      </c>
      <c r="D118" s="347">
        <v>3329</v>
      </c>
      <c r="E118" s="347" t="s">
        <v>1289</v>
      </c>
      <c r="F118" s="349">
        <v>0</v>
      </c>
      <c r="G118" s="349"/>
      <c r="H118" s="563" t="s">
        <v>1539</v>
      </c>
      <c r="I118" s="291">
        <v>518887.60000000003</v>
      </c>
      <c r="J118" s="291">
        <v>1</v>
      </c>
      <c r="L118" s="291">
        <v>69098.424364750317</v>
      </c>
      <c r="M118" s="291">
        <v>6000</v>
      </c>
      <c r="N118" s="545">
        <v>8.6832660153403199E-2</v>
      </c>
      <c r="O118" s="291">
        <v>8571.4285714285725</v>
      </c>
      <c r="P118" s="291">
        <v>0</v>
      </c>
      <c r="R118" s="383">
        <v>1</v>
      </c>
    </row>
    <row r="119" spans="1:18" ht="15" x14ac:dyDescent="0.25">
      <c r="A119" s="302">
        <v>35</v>
      </c>
      <c r="B119" s="346">
        <v>124775</v>
      </c>
      <c r="C119" s="346">
        <v>9353330</v>
      </c>
      <c r="D119" s="347">
        <v>3330</v>
      </c>
      <c r="E119" s="347" t="s">
        <v>1290</v>
      </c>
      <c r="F119" s="349">
        <v>0</v>
      </c>
      <c r="G119" s="349"/>
      <c r="H119" s="563" t="s">
        <v>1546</v>
      </c>
      <c r="I119" s="291">
        <v>840764.4</v>
      </c>
      <c r="J119" s="291">
        <v>5</v>
      </c>
      <c r="L119" s="291">
        <v>109821.15968865569</v>
      </c>
      <c r="M119" s="291">
        <v>30000</v>
      </c>
      <c r="N119" s="545">
        <v>0.27317140053019257</v>
      </c>
      <c r="O119" s="291">
        <v>42857.142857142862</v>
      </c>
      <c r="P119" s="291">
        <v>0</v>
      </c>
      <c r="R119" s="383">
        <v>1</v>
      </c>
    </row>
    <row r="120" spans="1:18" ht="15" x14ac:dyDescent="0.25">
      <c r="A120" s="302">
        <v>317</v>
      </c>
      <c r="B120" s="346">
        <v>124777</v>
      </c>
      <c r="C120" s="346">
        <v>9353332</v>
      </c>
      <c r="D120" s="347">
        <v>3332</v>
      </c>
      <c r="E120" s="347" t="s">
        <v>1292</v>
      </c>
      <c r="F120" s="349">
        <v>0</v>
      </c>
      <c r="G120" s="349"/>
      <c r="H120" s="563" t="s">
        <v>1652</v>
      </c>
      <c r="I120" s="291">
        <v>163713.20000000001</v>
      </c>
      <c r="J120" s="291">
        <v>3</v>
      </c>
      <c r="L120" s="291">
        <v>36437.172932330803</v>
      </c>
      <c r="M120" s="291">
        <v>18000</v>
      </c>
      <c r="N120" s="545">
        <v>0.49400100368457922</v>
      </c>
      <c r="O120" s="291">
        <v>25714.285714285717</v>
      </c>
      <c r="P120" s="291">
        <v>0</v>
      </c>
      <c r="R120" s="383">
        <v>1</v>
      </c>
    </row>
    <row r="121" spans="1:18" ht="15" x14ac:dyDescent="0.25">
      <c r="A121" s="302">
        <v>284</v>
      </c>
      <c r="B121" s="346">
        <v>124781</v>
      </c>
      <c r="C121" s="346">
        <v>9353337</v>
      </c>
      <c r="D121" s="347">
        <v>3337</v>
      </c>
      <c r="E121" s="347" t="s">
        <v>1293</v>
      </c>
      <c r="F121" s="349">
        <v>0</v>
      </c>
      <c r="G121" s="349"/>
      <c r="H121" s="563" t="s">
        <v>1632</v>
      </c>
      <c r="I121" s="291">
        <v>582708</v>
      </c>
      <c r="J121" s="291">
        <v>2</v>
      </c>
      <c r="L121" s="291">
        <v>65171.40449438199</v>
      </c>
      <c r="M121" s="291">
        <v>12000</v>
      </c>
      <c r="N121" s="545">
        <v>0.18412983567101801</v>
      </c>
      <c r="O121" s="291">
        <v>17142.857142857145</v>
      </c>
      <c r="P121" s="291">
        <v>0</v>
      </c>
      <c r="R121" s="383">
        <v>1</v>
      </c>
    </row>
    <row r="122" spans="1:18" ht="15" x14ac:dyDescent="0.25">
      <c r="A122" s="302">
        <v>285</v>
      </c>
      <c r="B122" s="346">
        <v>124782</v>
      </c>
      <c r="C122" s="346">
        <v>9353338</v>
      </c>
      <c r="D122" s="347">
        <v>3338</v>
      </c>
      <c r="E122" s="347" t="s">
        <v>1294</v>
      </c>
      <c r="F122" s="349">
        <v>0</v>
      </c>
      <c r="G122" s="349"/>
      <c r="H122" s="563" t="s">
        <v>1634</v>
      </c>
      <c r="I122" s="291">
        <v>1087721.6000000001</v>
      </c>
      <c r="J122" s="291">
        <v>5</v>
      </c>
      <c r="L122" s="291">
        <v>166413.93791827944</v>
      </c>
      <c r="M122" s="291">
        <v>30000</v>
      </c>
      <c r="N122" s="545">
        <v>0.18027336156621712</v>
      </c>
      <c r="O122" s="291">
        <v>42857.142857142862</v>
      </c>
      <c r="P122" s="291">
        <v>0</v>
      </c>
      <c r="R122" s="383">
        <v>1</v>
      </c>
    </row>
    <row r="123" spans="1:18" ht="15" x14ac:dyDescent="0.25">
      <c r="A123" s="302">
        <v>288</v>
      </c>
      <c r="B123" s="346">
        <v>124783</v>
      </c>
      <c r="C123" s="346">
        <v>9353339</v>
      </c>
      <c r="D123" s="347">
        <v>3339</v>
      </c>
      <c r="E123" s="347" t="s">
        <v>1295</v>
      </c>
      <c r="F123" s="349">
        <v>0</v>
      </c>
      <c r="G123" s="349"/>
      <c r="H123" s="563" t="s">
        <v>1638</v>
      </c>
      <c r="I123" s="291">
        <v>1162641.2000000002</v>
      </c>
      <c r="J123" s="291">
        <v>9</v>
      </c>
      <c r="L123" s="291">
        <v>305385.86741978943</v>
      </c>
      <c r="M123" s="291">
        <v>54000</v>
      </c>
      <c r="N123" s="545">
        <v>0.1768254715132922</v>
      </c>
      <c r="O123" s="291">
        <v>77142.857142857145</v>
      </c>
      <c r="P123" s="291">
        <v>0</v>
      </c>
      <c r="R123" s="383">
        <v>1</v>
      </c>
    </row>
    <row r="124" spans="1:18" ht="15" x14ac:dyDescent="0.25">
      <c r="A124" s="302">
        <v>291</v>
      </c>
      <c r="B124" s="346">
        <v>124785</v>
      </c>
      <c r="C124" s="346">
        <v>9353341</v>
      </c>
      <c r="D124" s="347">
        <v>3341</v>
      </c>
      <c r="E124" s="347" t="s">
        <v>1296</v>
      </c>
      <c r="F124" s="349">
        <v>0</v>
      </c>
      <c r="G124" s="349"/>
      <c r="H124" s="563" t="s">
        <v>1640</v>
      </c>
      <c r="I124" s="291">
        <v>568834</v>
      </c>
      <c r="J124" s="291">
        <v>7</v>
      </c>
      <c r="L124" s="291">
        <v>134352.28053640673</v>
      </c>
      <c r="M124" s="291">
        <v>42000</v>
      </c>
      <c r="N124" s="545">
        <v>0.31261099426309219</v>
      </c>
      <c r="O124" s="291">
        <v>60000.000000000007</v>
      </c>
      <c r="P124" s="291">
        <v>0</v>
      </c>
      <c r="R124" s="383">
        <v>1</v>
      </c>
    </row>
    <row r="125" spans="1:18" ht="15" x14ac:dyDescent="0.25">
      <c r="A125" s="302">
        <v>287</v>
      </c>
      <c r="B125" s="346">
        <v>124786</v>
      </c>
      <c r="C125" s="346">
        <v>9353342</v>
      </c>
      <c r="D125" s="347">
        <v>3342</v>
      </c>
      <c r="E125" s="347" t="s">
        <v>1297</v>
      </c>
      <c r="F125" s="349">
        <v>0</v>
      </c>
      <c r="G125" s="349"/>
      <c r="H125" s="563" t="s">
        <v>1636</v>
      </c>
      <c r="I125" s="291">
        <v>593807.20000000007</v>
      </c>
      <c r="J125" s="291">
        <v>3</v>
      </c>
      <c r="L125" s="291">
        <v>95815.455307262673</v>
      </c>
      <c r="M125" s="291">
        <v>18000</v>
      </c>
      <c r="N125" s="545">
        <v>0.18786113307375399</v>
      </c>
      <c r="O125" s="291">
        <v>25714.285714285717</v>
      </c>
      <c r="P125" s="291">
        <v>0</v>
      </c>
      <c r="R125" s="383">
        <v>1</v>
      </c>
    </row>
    <row r="126" spans="1:18" ht="15" x14ac:dyDescent="0.25">
      <c r="A126" s="302">
        <v>560</v>
      </c>
      <c r="B126" s="346">
        <v>124802</v>
      </c>
      <c r="C126" s="346">
        <v>9354024</v>
      </c>
      <c r="D126" s="347">
        <v>4024</v>
      </c>
      <c r="E126" s="347" t="s">
        <v>438</v>
      </c>
      <c r="F126" s="349">
        <v>0</v>
      </c>
      <c r="G126" s="349"/>
      <c r="H126" s="563" t="s">
        <v>1773</v>
      </c>
      <c r="I126" s="291">
        <v>0</v>
      </c>
      <c r="J126" s="291">
        <v>8</v>
      </c>
      <c r="L126" s="291">
        <v>623170.94916569185</v>
      </c>
      <c r="M126" s="291">
        <v>48000</v>
      </c>
      <c r="N126" s="545">
        <v>7.7025413434729156E-2</v>
      </c>
      <c r="O126" s="291">
        <v>68571.42857142858</v>
      </c>
      <c r="P126" s="291">
        <v>0</v>
      </c>
      <c r="R126" s="383">
        <v>1</v>
      </c>
    </row>
    <row r="127" spans="1:18" ht="15" x14ac:dyDescent="0.25">
      <c r="A127" s="302">
        <v>370</v>
      </c>
      <c r="B127" s="346">
        <v>124840</v>
      </c>
      <c r="C127" s="346">
        <v>9354090</v>
      </c>
      <c r="D127" s="347">
        <v>4090</v>
      </c>
      <c r="E127" s="347" t="s">
        <v>330</v>
      </c>
      <c r="F127" s="349">
        <v>0</v>
      </c>
      <c r="G127" s="349"/>
      <c r="H127" s="563" t="s">
        <v>1671</v>
      </c>
      <c r="I127" s="291">
        <v>0</v>
      </c>
      <c r="J127" s="291">
        <v>31</v>
      </c>
      <c r="L127" s="291">
        <v>592328.7967945335</v>
      </c>
      <c r="M127" s="291">
        <v>186000</v>
      </c>
      <c r="N127" s="545">
        <v>0.3140147853802886</v>
      </c>
      <c r="O127" s="291">
        <v>265714.28571428574</v>
      </c>
      <c r="P127" s="291">
        <v>0</v>
      </c>
      <c r="R127" s="383">
        <v>1</v>
      </c>
    </row>
    <row r="128" spans="1:18" ht="15" x14ac:dyDescent="0.25">
      <c r="A128" s="302">
        <v>552</v>
      </c>
      <c r="B128" s="346">
        <v>124856</v>
      </c>
      <c r="C128" s="346">
        <v>9354500</v>
      </c>
      <c r="D128" s="347">
        <v>4500</v>
      </c>
      <c r="E128" s="347" t="s">
        <v>1298</v>
      </c>
      <c r="F128" s="349">
        <v>0</v>
      </c>
      <c r="G128" s="349"/>
      <c r="H128" s="563" t="s">
        <v>1768</v>
      </c>
      <c r="I128" s="291">
        <v>0</v>
      </c>
      <c r="J128" s="291">
        <v>20</v>
      </c>
      <c r="L128" s="291">
        <v>645730.35320374637</v>
      </c>
      <c r="M128" s="291">
        <v>120000</v>
      </c>
      <c r="N128" s="545">
        <v>0.18583608375326996</v>
      </c>
      <c r="O128" s="291">
        <v>171428.57142857145</v>
      </c>
      <c r="P128" s="291">
        <v>0</v>
      </c>
      <c r="R128" s="383">
        <v>1</v>
      </c>
    </row>
    <row r="129" spans="1:18" ht="15" x14ac:dyDescent="0.25">
      <c r="A129" s="302">
        <v>553</v>
      </c>
      <c r="B129" s="346">
        <v>124861</v>
      </c>
      <c r="C129" s="346">
        <v>9354600</v>
      </c>
      <c r="D129" s="347">
        <v>4600</v>
      </c>
      <c r="E129" s="347" t="s">
        <v>431</v>
      </c>
      <c r="F129" s="349">
        <v>0</v>
      </c>
      <c r="G129" s="349"/>
      <c r="H129" s="563" t="s">
        <v>1770</v>
      </c>
      <c r="I129" s="291">
        <v>0</v>
      </c>
      <c r="J129" s="291">
        <v>10</v>
      </c>
      <c r="L129" s="291">
        <v>303551.46920363652</v>
      </c>
      <c r="M129" s="291">
        <v>60000</v>
      </c>
      <c r="N129" s="545">
        <v>0.19766005467675465</v>
      </c>
      <c r="O129" s="291">
        <v>85714.285714285725</v>
      </c>
      <c r="P129" s="291">
        <v>0</v>
      </c>
      <c r="R129" s="383">
        <v>1</v>
      </c>
    </row>
    <row r="130" spans="1:18" ht="15" x14ac:dyDescent="0.25">
      <c r="A130" s="302">
        <v>157</v>
      </c>
      <c r="B130" s="346">
        <v>136438</v>
      </c>
      <c r="C130" s="346">
        <v>9354605</v>
      </c>
      <c r="D130" s="347">
        <v>4605</v>
      </c>
      <c r="E130" s="347" t="s">
        <v>562</v>
      </c>
      <c r="F130" s="349">
        <v>0</v>
      </c>
      <c r="G130" s="349"/>
      <c r="H130" s="563" t="s">
        <v>1581</v>
      </c>
      <c r="I130" s="291">
        <v>0</v>
      </c>
      <c r="J130" s="291">
        <v>16</v>
      </c>
      <c r="L130" s="291">
        <v>566945.17759197927</v>
      </c>
      <c r="M130" s="291">
        <v>96000</v>
      </c>
      <c r="N130" s="545">
        <v>0.16932854144336607</v>
      </c>
      <c r="O130" s="291">
        <v>137142.85714285716</v>
      </c>
      <c r="P130" s="291">
        <v>0</v>
      </c>
      <c r="R130" s="383">
        <v>1</v>
      </c>
    </row>
    <row r="131" spans="1:18" ht="15" x14ac:dyDescent="0.25">
      <c r="A131" s="302" t="s">
        <v>1156</v>
      </c>
      <c r="B131" s="346">
        <v>138117</v>
      </c>
      <c r="C131" s="346">
        <v>9352000</v>
      </c>
      <c r="D131" s="347">
        <v>2000</v>
      </c>
      <c r="E131" s="347" t="s">
        <v>561</v>
      </c>
      <c r="F131" s="349">
        <v>0</v>
      </c>
      <c r="G131" s="349"/>
      <c r="H131" s="349"/>
      <c r="I131" s="291">
        <v>460616.80000000005</v>
      </c>
      <c r="J131" s="291">
        <v>2</v>
      </c>
      <c r="L131" s="291">
        <v>131302.43025834055</v>
      </c>
      <c r="M131" s="291">
        <v>12000</v>
      </c>
      <c r="N131" s="545">
        <v>9.1392063165850954E-2</v>
      </c>
      <c r="O131" s="291">
        <v>17142.857142857145</v>
      </c>
      <c r="P131" s="291">
        <v>0</v>
      </c>
      <c r="R131" s="383">
        <v>1</v>
      </c>
    </row>
    <row r="132" spans="1:18" ht="15" x14ac:dyDescent="0.25">
      <c r="A132" s="302" t="s">
        <v>1156</v>
      </c>
      <c r="B132" s="346">
        <v>139803</v>
      </c>
      <c r="C132" s="346">
        <v>9352001</v>
      </c>
      <c r="D132" s="347">
        <v>2001</v>
      </c>
      <c r="E132" s="347" t="s">
        <v>1299</v>
      </c>
      <c r="F132" s="349">
        <v>0</v>
      </c>
      <c r="G132" s="349"/>
      <c r="H132" s="349"/>
      <c r="I132" s="291">
        <v>1609384</v>
      </c>
      <c r="J132" s="291">
        <v>9</v>
      </c>
      <c r="L132" s="291">
        <v>364391.72704974591</v>
      </c>
      <c r="M132" s="291">
        <v>54000</v>
      </c>
      <c r="N132" s="545">
        <v>0.14819216791008002</v>
      </c>
      <c r="O132" s="291">
        <v>77142.857142857145</v>
      </c>
      <c r="P132" s="291">
        <v>0</v>
      </c>
      <c r="R132" s="383">
        <v>1</v>
      </c>
    </row>
    <row r="133" spans="1:18" ht="15" x14ac:dyDescent="0.25">
      <c r="A133" s="302" t="s">
        <v>1156</v>
      </c>
      <c r="B133" s="346">
        <v>136316</v>
      </c>
      <c r="C133" s="346">
        <v>9352003</v>
      </c>
      <c r="D133" s="347">
        <v>2003</v>
      </c>
      <c r="E133" s="347" t="s">
        <v>344</v>
      </c>
      <c r="F133" s="349">
        <v>0</v>
      </c>
      <c r="G133" s="349"/>
      <c r="H133" s="349"/>
      <c r="I133" s="291">
        <v>954531.20000000007</v>
      </c>
      <c r="J133" s="291">
        <v>11</v>
      </c>
      <c r="L133" s="291">
        <v>154734.53558249859</v>
      </c>
      <c r="M133" s="291">
        <v>66000</v>
      </c>
      <c r="N133" s="545">
        <v>0.42653697024741644</v>
      </c>
      <c r="O133" s="291">
        <v>94285.71428571429</v>
      </c>
      <c r="P133" s="291">
        <v>0</v>
      </c>
      <c r="R133" s="383">
        <v>1</v>
      </c>
    </row>
    <row r="134" spans="1:18" ht="15" x14ac:dyDescent="0.25">
      <c r="A134" s="302" t="s">
        <v>1156</v>
      </c>
      <c r="B134" s="346">
        <v>139804</v>
      </c>
      <c r="C134" s="346">
        <v>9352006</v>
      </c>
      <c r="D134" s="347">
        <v>2006</v>
      </c>
      <c r="E134" s="347" t="s">
        <v>484</v>
      </c>
      <c r="F134" s="349">
        <v>0</v>
      </c>
      <c r="G134" s="349"/>
      <c r="H134" s="349"/>
      <c r="I134" s="291">
        <v>571608.80000000005</v>
      </c>
      <c r="J134" s="291">
        <v>3</v>
      </c>
      <c r="L134" s="291">
        <v>163508.28958693118</v>
      </c>
      <c r="M134" s="291">
        <v>18000</v>
      </c>
      <c r="N134" s="545">
        <v>0.11008616165867285</v>
      </c>
      <c r="O134" s="291">
        <v>25714.285714285717</v>
      </c>
      <c r="P134" s="291">
        <v>0</v>
      </c>
      <c r="R134" s="383">
        <v>1</v>
      </c>
    </row>
    <row r="135" spans="1:18" ht="15" x14ac:dyDescent="0.25">
      <c r="A135" s="302" t="s">
        <v>1156</v>
      </c>
      <c r="B135" s="346">
        <v>140044</v>
      </c>
      <c r="C135" s="346">
        <v>9352010</v>
      </c>
      <c r="D135" s="347">
        <v>2010</v>
      </c>
      <c r="E135" s="347" t="s">
        <v>1300</v>
      </c>
      <c r="F135" s="349">
        <v>0</v>
      </c>
      <c r="G135" s="349"/>
      <c r="H135" s="349"/>
      <c r="I135" s="291">
        <v>1107145.2000000002</v>
      </c>
      <c r="J135" s="291">
        <v>23</v>
      </c>
      <c r="L135" s="291">
        <v>201790.83518583703</v>
      </c>
      <c r="M135" s="291">
        <v>138000</v>
      </c>
      <c r="N135" s="545">
        <v>0.68387644995329167</v>
      </c>
      <c r="O135" s="291">
        <v>197142.85714285716</v>
      </c>
      <c r="P135" s="291">
        <v>0</v>
      </c>
      <c r="R135" s="383">
        <v>1</v>
      </c>
    </row>
    <row r="136" spans="1:18" ht="15" x14ac:dyDescent="0.25">
      <c r="A136" s="302" t="s">
        <v>1156</v>
      </c>
      <c r="B136" s="346">
        <v>140573</v>
      </c>
      <c r="C136" s="346">
        <v>9352014</v>
      </c>
      <c r="D136" s="347">
        <v>2014</v>
      </c>
      <c r="E136" s="347" t="s">
        <v>559</v>
      </c>
      <c r="F136" s="349">
        <v>0</v>
      </c>
      <c r="G136" s="349"/>
      <c r="H136" s="349"/>
      <c r="I136" s="291">
        <v>1098820.8</v>
      </c>
      <c r="J136" s="291">
        <v>7</v>
      </c>
      <c r="L136" s="291">
        <v>330879.70589184447</v>
      </c>
      <c r="M136" s="291">
        <v>42000</v>
      </c>
      <c r="N136" s="545">
        <v>0.12693434880448259</v>
      </c>
      <c r="O136" s="291">
        <v>60000.000000000007</v>
      </c>
      <c r="P136" s="291">
        <v>0</v>
      </c>
      <c r="R136" s="383">
        <v>1</v>
      </c>
    </row>
    <row r="137" spans="1:18" ht="15" x14ac:dyDescent="0.25">
      <c r="A137" s="302" t="s">
        <v>1156</v>
      </c>
      <c r="B137" s="346">
        <v>140822</v>
      </c>
      <c r="C137" s="346">
        <v>9352017</v>
      </c>
      <c r="D137" s="347">
        <v>2017</v>
      </c>
      <c r="E137" s="347" t="s">
        <v>291</v>
      </c>
      <c r="F137" s="349">
        <v>0</v>
      </c>
      <c r="G137" s="349"/>
      <c r="H137" s="349"/>
      <c r="I137" s="291">
        <v>1811944.4000000001</v>
      </c>
      <c r="J137" s="291">
        <v>15</v>
      </c>
      <c r="L137" s="291">
        <v>297606.27698583301</v>
      </c>
      <c r="M137" s="291">
        <v>90000</v>
      </c>
      <c r="N137" s="545">
        <v>0.30241297633747249</v>
      </c>
      <c r="O137" s="291">
        <v>128571.42857142858</v>
      </c>
      <c r="P137" s="291">
        <v>0</v>
      </c>
      <c r="R137" s="383">
        <v>1</v>
      </c>
    </row>
    <row r="138" spans="1:18" ht="15" x14ac:dyDescent="0.25">
      <c r="A138" s="302" t="s">
        <v>1156</v>
      </c>
      <c r="B138" s="346">
        <v>142993</v>
      </c>
      <c r="C138" s="346">
        <v>9352022</v>
      </c>
      <c r="D138" s="347">
        <v>2022</v>
      </c>
      <c r="E138" s="347" t="s">
        <v>1464</v>
      </c>
      <c r="F138" s="349">
        <v>0</v>
      </c>
      <c r="G138" s="349"/>
      <c r="H138" s="349"/>
      <c r="I138" s="291">
        <v>663177.20000000007</v>
      </c>
      <c r="J138" s="291">
        <v>4</v>
      </c>
      <c r="L138" s="291">
        <v>129584.79519519513</v>
      </c>
      <c r="M138" s="291">
        <v>24000</v>
      </c>
      <c r="N138" s="545">
        <v>0.18520691385010496</v>
      </c>
      <c r="O138" s="291">
        <v>34285.71428571429</v>
      </c>
      <c r="P138" s="291">
        <v>0</v>
      </c>
      <c r="R138" s="383">
        <v>1</v>
      </c>
    </row>
    <row r="139" spans="1:18" ht="15" x14ac:dyDescent="0.25">
      <c r="A139" s="302" t="s">
        <v>1156</v>
      </c>
      <c r="B139" s="346">
        <v>140823</v>
      </c>
      <c r="C139" s="346">
        <v>9352025</v>
      </c>
      <c r="D139" s="347">
        <v>2025</v>
      </c>
      <c r="E139" s="347" t="s">
        <v>195</v>
      </c>
      <c r="F139" s="349">
        <v>0</v>
      </c>
      <c r="G139" s="349"/>
      <c r="H139" s="349"/>
      <c r="I139" s="291">
        <v>832440</v>
      </c>
      <c r="J139" s="291">
        <v>7</v>
      </c>
      <c r="L139" s="291">
        <v>176061.00472186125</v>
      </c>
      <c r="M139" s="291">
        <v>42000</v>
      </c>
      <c r="N139" s="545">
        <v>0.23855367670059036</v>
      </c>
      <c r="O139" s="291">
        <v>60000.000000000007</v>
      </c>
      <c r="P139" s="291">
        <v>0</v>
      </c>
      <c r="R139" s="383">
        <v>1</v>
      </c>
    </row>
    <row r="140" spans="1:18" ht="15" x14ac:dyDescent="0.25">
      <c r="A140" s="302" t="s">
        <v>1156</v>
      </c>
      <c r="B140" s="346">
        <v>140887</v>
      </c>
      <c r="C140" s="346">
        <v>9352027</v>
      </c>
      <c r="D140" s="347">
        <v>2027</v>
      </c>
      <c r="E140" s="347" t="s">
        <v>1301</v>
      </c>
      <c r="F140" s="349">
        <v>0</v>
      </c>
      <c r="G140" s="349"/>
      <c r="H140" s="349"/>
      <c r="I140" s="291">
        <v>1531689.6</v>
      </c>
      <c r="J140" s="291">
        <v>3</v>
      </c>
      <c r="L140" s="291">
        <v>412390.73322848475</v>
      </c>
      <c r="M140" s="291">
        <v>18000</v>
      </c>
      <c r="N140" s="545">
        <v>4.3647925497945453E-2</v>
      </c>
      <c r="O140" s="291">
        <v>25714.285714285717</v>
      </c>
      <c r="P140" s="291">
        <v>0</v>
      </c>
      <c r="R140" s="383">
        <v>1</v>
      </c>
    </row>
    <row r="141" spans="1:18" ht="15" x14ac:dyDescent="0.25">
      <c r="A141" s="302" t="s">
        <v>1156</v>
      </c>
      <c r="B141" s="346">
        <v>140998</v>
      </c>
      <c r="C141" s="346">
        <v>9352029</v>
      </c>
      <c r="D141" s="347">
        <v>2029</v>
      </c>
      <c r="E141" s="347" t="s">
        <v>354</v>
      </c>
      <c r="F141" s="349">
        <v>0</v>
      </c>
      <c r="G141" s="349"/>
      <c r="H141" s="349"/>
      <c r="I141" s="291">
        <v>707574</v>
      </c>
      <c r="J141" s="291">
        <v>3</v>
      </c>
      <c r="L141" s="291">
        <v>158794.88392065332</v>
      </c>
      <c r="M141" s="291">
        <v>18000</v>
      </c>
      <c r="N141" s="545">
        <v>0.11335377787734173</v>
      </c>
      <c r="O141" s="291">
        <v>25714.285714285717</v>
      </c>
      <c r="P141" s="291">
        <v>0</v>
      </c>
      <c r="R141" s="383">
        <v>1</v>
      </c>
    </row>
    <row r="142" spans="1:18" ht="15" x14ac:dyDescent="0.25">
      <c r="A142" s="302" t="s">
        <v>1156</v>
      </c>
      <c r="B142" s="346">
        <v>142995</v>
      </c>
      <c r="C142" s="346">
        <v>9352030</v>
      </c>
      <c r="D142" s="347">
        <v>2030</v>
      </c>
      <c r="E142" s="347" t="s">
        <v>1465</v>
      </c>
      <c r="F142" s="349">
        <v>0</v>
      </c>
      <c r="G142" s="349"/>
      <c r="H142" s="349"/>
      <c r="I142" s="291">
        <v>455067.2</v>
      </c>
      <c r="J142" s="291">
        <v>5</v>
      </c>
      <c r="L142" s="291">
        <v>70744.656716417972</v>
      </c>
      <c r="M142" s="291">
        <v>30000</v>
      </c>
      <c r="N142" s="545">
        <v>0.42406029504469683</v>
      </c>
      <c r="O142" s="291">
        <v>42857.142857142862</v>
      </c>
      <c r="P142" s="291">
        <v>0</v>
      </c>
      <c r="R142" s="383">
        <v>1</v>
      </c>
    </row>
    <row r="143" spans="1:18" ht="15" x14ac:dyDescent="0.25">
      <c r="A143" s="302" t="s">
        <v>1156</v>
      </c>
      <c r="B143" s="346">
        <v>142566</v>
      </c>
      <c r="C143" s="346">
        <v>9352031</v>
      </c>
      <c r="D143" s="347">
        <v>2031</v>
      </c>
      <c r="E143" s="347" t="s">
        <v>555</v>
      </c>
      <c r="F143" s="349">
        <v>0</v>
      </c>
      <c r="G143" s="349"/>
      <c r="H143" s="349"/>
      <c r="I143" s="291">
        <v>441193.2</v>
      </c>
      <c r="J143" s="291">
        <v>14</v>
      </c>
      <c r="L143" s="291">
        <v>93117.61015058565</v>
      </c>
      <c r="M143" s="291">
        <v>84000</v>
      </c>
      <c r="N143" s="545">
        <v>0.90208500695152016</v>
      </c>
      <c r="O143" s="291">
        <v>120000.00000000001</v>
      </c>
      <c r="P143" s="291">
        <v>26882.389849414365</v>
      </c>
      <c r="R143" s="383">
        <v>1</v>
      </c>
    </row>
    <row r="144" spans="1:18" ht="15" x14ac:dyDescent="0.25">
      <c r="A144" s="302" t="s">
        <v>1156</v>
      </c>
      <c r="B144" s="346">
        <v>138161</v>
      </c>
      <c r="C144" s="346">
        <v>9352036</v>
      </c>
      <c r="D144" s="347">
        <v>2036</v>
      </c>
      <c r="E144" s="347" t="s">
        <v>554</v>
      </c>
      <c r="F144" s="349">
        <v>0</v>
      </c>
      <c r="G144" s="349"/>
      <c r="H144" s="349"/>
      <c r="I144" s="291">
        <v>1129343.6000000001</v>
      </c>
      <c r="J144" s="291">
        <v>16</v>
      </c>
      <c r="L144" s="291">
        <v>215672.43922290363</v>
      </c>
      <c r="M144" s="291">
        <v>96000</v>
      </c>
      <c r="N144" s="545">
        <v>0.44511946146619713</v>
      </c>
      <c r="O144" s="291">
        <v>137142.85714285716</v>
      </c>
      <c r="P144" s="291">
        <v>0</v>
      </c>
      <c r="R144" s="383">
        <v>1</v>
      </c>
    </row>
    <row r="145" spans="1:18" ht="15" x14ac:dyDescent="0.25">
      <c r="A145" s="302" t="s">
        <v>1156</v>
      </c>
      <c r="B145" s="346">
        <v>141546</v>
      </c>
      <c r="C145" s="346">
        <v>9352040</v>
      </c>
      <c r="D145" s="347">
        <v>2040</v>
      </c>
      <c r="E145" s="347" t="s">
        <v>553</v>
      </c>
      <c r="F145" s="349">
        <v>0</v>
      </c>
      <c r="G145" s="349"/>
      <c r="H145" s="349"/>
      <c r="I145" s="291">
        <v>1035000.4</v>
      </c>
      <c r="J145" s="291">
        <v>7</v>
      </c>
      <c r="L145" s="291">
        <v>184757.89960122044</v>
      </c>
      <c r="M145" s="291">
        <v>42000</v>
      </c>
      <c r="N145" s="545">
        <v>0.22732451543697113</v>
      </c>
      <c r="O145" s="291">
        <v>60000.000000000007</v>
      </c>
      <c r="P145" s="291">
        <v>0</v>
      </c>
      <c r="R145" s="383">
        <v>1</v>
      </c>
    </row>
    <row r="146" spans="1:18" ht="15" x14ac:dyDescent="0.25">
      <c r="A146" s="302" t="s">
        <v>1156</v>
      </c>
      <c r="B146" s="346">
        <v>141172</v>
      </c>
      <c r="C146" s="346">
        <v>9352043</v>
      </c>
      <c r="D146" s="347">
        <v>2043</v>
      </c>
      <c r="E146" s="347" t="s">
        <v>1302</v>
      </c>
      <c r="F146" s="349">
        <v>0</v>
      </c>
      <c r="G146" s="349"/>
      <c r="H146" s="349"/>
      <c r="I146" s="291">
        <v>624330</v>
      </c>
      <c r="J146" s="291">
        <v>10</v>
      </c>
      <c r="L146" s="291">
        <v>203534.46896848202</v>
      </c>
      <c r="M146" s="291">
        <v>60000</v>
      </c>
      <c r="N146" s="545">
        <v>0.29479036304799655</v>
      </c>
      <c r="O146" s="291">
        <v>85714.285714285725</v>
      </c>
      <c r="P146" s="291">
        <v>0</v>
      </c>
      <c r="R146" s="383">
        <v>1</v>
      </c>
    </row>
    <row r="147" spans="1:18" ht="15" x14ac:dyDescent="0.25">
      <c r="A147" s="302" t="s">
        <v>1156</v>
      </c>
      <c r="B147" s="346">
        <v>141371</v>
      </c>
      <c r="C147" s="346">
        <v>9352047</v>
      </c>
      <c r="D147" s="347">
        <v>2047</v>
      </c>
      <c r="E147" s="347" t="s">
        <v>551</v>
      </c>
      <c r="F147" s="349">
        <v>0</v>
      </c>
      <c r="G147" s="349"/>
      <c r="H147" s="349"/>
      <c r="I147" s="291">
        <v>754745.60000000009</v>
      </c>
      <c r="J147" s="291">
        <v>10</v>
      </c>
      <c r="L147" s="291">
        <v>131626.51051051056</v>
      </c>
      <c r="M147" s="291">
        <v>60000</v>
      </c>
      <c r="N147" s="545">
        <v>0.45583522473771659</v>
      </c>
      <c r="O147" s="291">
        <v>85714.285714285725</v>
      </c>
      <c r="P147" s="291">
        <v>0</v>
      </c>
      <c r="R147" s="383">
        <v>1</v>
      </c>
    </row>
    <row r="148" spans="1:18" ht="15" x14ac:dyDescent="0.25">
      <c r="A148" s="302" t="s">
        <v>1156</v>
      </c>
      <c r="B148" s="346">
        <v>141372</v>
      </c>
      <c r="C148" s="346">
        <v>9352048</v>
      </c>
      <c r="D148" s="347">
        <v>2048</v>
      </c>
      <c r="E148" s="347" t="s">
        <v>268</v>
      </c>
      <c r="F148" s="349">
        <v>0</v>
      </c>
      <c r="G148" s="349"/>
      <c r="H148" s="349"/>
      <c r="I148" s="291">
        <v>682600.8</v>
      </c>
      <c r="J148" s="291">
        <v>4</v>
      </c>
      <c r="L148" s="291">
        <v>111190.53044375649</v>
      </c>
      <c r="M148" s="291">
        <v>24000</v>
      </c>
      <c r="N148" s="545">
        <v>0.21584571909331721</v>
      </c>
      <c r="O148" s="291">
        <v>34285.71428571429</v>
      </c>
      <c r="P148" s="291">
        <v>0</v>
      </c>
      <c r="R148" s="383">
        <v>1</v>
      </c>
    </row>
    <row r="149" spans="1:18" ht="15" x14ac:dyDescent="0.25">
      <c r="A149" s="302" t="s">
        <v>1156</v>
      </c>
      <c r="B149" s="346">
        <v>141373</v>
      </c>
      <c r="C149" s="346">
        <v>9352050</v>
      </c>
      <c r="D149" s="347">
        <v>2050</v>
      </c>
      <c r="E149" s="347" t="s">
        <v>269</v>
      </c>
      <c r="F149" s="349">
        <v>0</v>
      </c>
      <c r="G149" s="349"/>
      <c r="H149" s="349"/>
      <c r="I149" s="291">
        <v>835214.8</v>
      </c>
      <c r="J149" s="291">
        <v>2</v>
      </c>
      <c r="L149" s="291">
        <v>198716.5418460544</v>
      </c>
      <c r="M149" s="291">
        <v>12000</v>
      </c>
      <c r="N149" s="545">
        <v>6.0387524302311951E-2</v>
      </c>
      <c r="O149" s="291">
        <v>17142.857142857145</v>
      </c>
      <c r="P149" s="291">
        <v>0</v>
      </c>
      <c r="R149" s="383">
        <v>1</v>
      </c>
    </row>
    <row r="150" spans="1:18" ht="15" x14ac:dyDescent="0.25">
      <c r="A150" s="302" t="s">
        <v>1156</v>
      </c>
      <c r="B150" s="346">
        <v>141406</v>
      </c>
      <c r="C150" s="346">
        <v>9352051</v>
      </c>
      <c r="D150" s="347">
        <v>2051</v>
      </c>
      <c r="E150" s="347" t="s">
        <v>549</v>
      </c>
      <c r="F150" s="349">
        <v>0</v>
      </c>
      <c r="G150" s="349"/>
      <c r="H150" s="349"/>
      <c r="I150" s="291">
        <v>538311.20000000007</v>
      </c>
      <c r="J150" s="291">
        <v>5</v>
      </c>
      <c r="L150" s="291">
        <v>95921.225000000006</v>
      </c>
      <c r="M150" s="291">
        <v>30000</v>
      </c>
      <c r="N150" s="545">
        <v>0.31275663962798639</v>
      </c>
      <c r="O150" s="291">
        <v>42857.142857142862</v>
      </c>
      <c r="P150" s="291">
        <v>0</v>
      </c>
      <c r="R150" s="383">
        <v>1</v>
      </c>
    </row>
    <row r="151" spans="1:18" ht="15" x14ac:dyDescent="0.25">
      <c r="A151" s="302" t="s">
        <v>1156</v>
      </c>
      <c r="B151" s="346">
        <v>141702</v>
      </c>
      <c r="C151" s="346">
        <v>9352052</v>
      </c>
      <c r="D151" s="347">
        <v>2052</v>
      </c>
      <c r="E151" s="347" t="s">
        <v>207</v>
      </c>
      <c r="F151" s="349">
        <v>0</v>
      </c>
      <c r="G151" s="349"/>
      <c r="H151" s="349"/>
      <c r="I151" s="291">
        <v>513338.00000000006</v>
      </c>
      <c r="J151" s="291">
        <v>5</v>
      </c>
      <c r="L151" s="291">
        <v>76993.01886792446</v>
      </c>
      <c r="M151" s="291">
        <v>30000</v>
      </c>
      <c r="N151" s="545">
        <v>0.38964571647025126</v>
      </c>
      <c r="O151" s="291">
        <v>42857.142857142862</v>
      </c>
      <c r="P151" s="291">
        <v>0</v>
      </c>
      <c r="R151" s="383">
        <v>1</v>
      </c>
    </row>
    <row r="152" spans="1:18" ht="15" x14ac:dyDescent="0.25">
      <c r="A152" s="302" t="s">
        <v>1156</v>
      </c>
      <c r="B152" s="346">
        <v>141736</v>
      </c>
      <c r="C152" s="346">
        <v>9352053</v>
      </c>
      <c r="D152" s="347">
        <v>2053</v>
      </c>
      <c r="E152" s="347" t="s">
        <v>169</v>
      </c>
      <c r="F152" s="349">
        <v>0</v>
      </c>
      <c r="G152" s="349"/>
      <c r="H152" s="349"/>
      <c r="I152" s="291">
        <v>1087721.6000000001</v>
      </c>
      <c r="J152" s="291">
        <v>21</v>
      </c>
      <c r="L152" s="291">
        <v>240884.57130649508</v>
      </c>
      <c r="M152" s="291">
        <v>126000</v>
      </c>
      <c r="N152" s="545">
        <v>0.52307210593276632</v>
      </c>
      <c r="O152" s="291">
        <v>180000</v>
      </c>
      <c r="P152" s="291">
        <v>0</v>
      </c>
      <c r="R152" s="383">
        <v>1</v>
      </c>
    </row>
    <row r="153" spans="1:18" ht="15" x14ac:dyDescent="0.25">
      <c r="A153" s="302" t="s">
        <v>1156</v>
      </c>
      <c r="B153" s="346">
        <v>139485</v>
      </c>
      <c r="C153" s="346">
        <v>9352054</v>
      </c>
      <c r="D153" s="347">
        <v>2054</v>
      </c>
      <c r="E153" s="347" t="s">
        <v>1303</v>
      </c>
      <c r="F153" s="349">
        <v>0</v>
      </c>
      <c r="G153" s="349"/>
      <c r="H153" s="349"/>
      <c r="I153" s="291">
        <v>563284.4</v>
      </c>
      <c r="J153" s="291">
        <v>4</v>
      </c>
      <c r="L153" s="291">
        <v>70774.852272727352</v>
      </c>
      <c r="M153" s="291">
        <v>24000</v>
      </c>
      <c r="N153" s="545">
        <v>0.33910349833747727</v>
      </c>
      <c r="O153" s="291">
        <v>34285.71428571429</v>
      </c>
      <c r="P153" s="291">
        <v>0</v>
      </c>
      <c r="R153" s="383">
        <v>1</v>
      </c>
    </row>
    <row r="154" spans="1:18" ht="15" x14ac:dyDescent="0.25">
      <c r="A154" s="302" t="s">
        <v>1156</v>
      </c>
      <c r="B154" s="346">
        <v>141983</v>
      </c>
      <c r="C154" s="346">
        <v>9352056</v>
      </c>
      <c r="D154" s="347">
        <v>2056</v>
      </c>
      <c r="E154" s="347" t="s">
        <v>1304</v>
      </c>
      <c r="F154" s="349">
        <v>0</v>
      </c>
      <c r="G154" s="349"/>
      <c r="H154" s="349"/>
      <c r="I154" s="291">
        <v>538311.20000000007</v>
      </c>
      <c r="J154" s="291">
        <v>6</v>
      </c>
      <c r="L154" s="291">
        <v>159666.8481152993</v>
      </c>
      <c r="M154" s="291">
        <v>36000</v>
      </c>
      <c r="N154" s="545">
        <v>0.22546947237289688</v>
      </c>
      <c r="O154" s="291">
        <v>51428.571428571435</v>
      </c>
      <c r="P154" s="291">
        <v>0</v>
      </c>
      <c r="R154" s="383">
        <v>1</v>
      </c>
    </row>
    <row r="155" spans="1:18" ht="15" x14ac:dyDescent="0.25">
      <c r="A155" s="302" t="s">
        <v>1156</v>
      </c>
      <c r="B155" s="346">
        <v>141984</v>
      </c>
      <c r="C155" s="346">
        <v>9352057</v>
      </c>
      <c r="D155" s="347">
        <v>2057</v>
      </c>
      <c r="E155" s="347" t="s">
        <v>1305</v>
      </c>
      <c r="F155" s="349">
        <v>0</v>
      </c>
      <c r="G155" s="349"/>
      <c r="H155" s="349"/>
      <c r="I155" s="291">
        <v>1118244.4000000001</v>
      </c>
      <c r="J155" s="291">
        <v>0</v>
      </c>
      <c r="L155" s="291">
        <v>328509.14024743176</v>
      </c>
      <c r="M155" s="291">
        <v>0</v>
      </c>
      <c r="N155" s="545">
        <v>0</v>
      </c>
      <c r="O155" s="291">
        <v>0</v>
      </c>
      <c r="P155" s="291">
        <v>0</v>
      </c>
      <c r="R155" s="383">
        <v>1</v>
      </c>
    </row>
    <row r="156" spans="1:18" ht="15" x14ac:dyDescent="0.25">
      <c r="A156" s="302" t="s">
        <v>1156</v>
      </c>
      <c r="B156" s="346">
        <v>144211</v>
      </c>
      <c r="C156" s="346">
        <v>9352058</v>
      </c>
      <c r="D156" s="347">
        <v>2058</v>
      </c>
      <c r="E156" s="347" t="s">
        <v>1306</v>
      </c>
      <c r="F156" s="349">
        <v>0</v>
      </c>
      <c r="G156" s="349"/>
      <c r="H156" s="349"/>
      <c r="I156" s="291">
        <v>291354</v>
      </c>
      <c r="J156" s="291">
        <v>2</v>
      </c>
      <c r="L156" s="291">
        <v>48443.610771113854</v>
      </c>
      <c r="M156" s="291">
        <v>12000</v>
      </c>
      <c r="N156" s="545">
        <v>0.24771068483514871</v>
      </c>
      <c r="O156" s="291">
        <v>17142.857142857145</v>
      </c>
      <c r="P156" s="291">
        <v>0</v>
      </c>
      <c r="R156" s="383">
        <v>1</v>
      </c>
    </row>
    <row r="157" spans="1:18" ht="15" x14ac:dyDescent="0.25">
      <c r="A157" s="302" t="s">
        <v>1156</v>
      </c>
      <c r="B157" s="346">
        <v>141985</v>
      </c>
      <c r="C157" s="346">
        <v>9352059</v>
      </c>
      <c r="D157" s="347">
        <v>2059</v>
      </c>
      <c r="E157" s="347" t="s">
        <v>544</v>
      </c>
      <c r="F157" s="349">
        <v>0</v>
      </c>
      <c r="G157" s="349"/>
      <c r="H157" s="349"/>
      <c r="I157" s="291">
        <v>1079397.2000000002</v>
      </c>
      <c r="J157" s="291">
        <v>8</v>
      </c>
      <c r="L157" s="291">
        <v>203458.56085826573</v>
      </c>
      <c r="M157" s="291">
        <v>48000</v>
      </c>
      <c r="N157" s="545">
        <v>0.23592027682451755</v>
      </c>
      <c r="O157" s="291">
        <v>68571.42857142858</v>
      </c>
      <c r="P157" s="291">
        <v>0</v>
      </c>
      <c r="R157" s="383">
        <v>1</v>
      </c>
    </row>
    <row r="158" spans="1:18" ht="15" x14ac:dyDescent="0.25">
      <c r="A158" s="302" t="s">
        <v>1156</v>
      </c>
      <c r="B158" s="346">
        <v>143359</v>
      </c>
      <c r="C158" s="346">
        <v>9352060</v>
      </c>
      <c r="D158" s="347">
        <v>2060</v>
      </c>
      <c r="E158" s="347" t="s">
        <v>1307</v>
      </c>
      <c r="F158" s="349">
        <v>0</v>
      </c>
      <c r="G158" s="349"/>
      <c r="H158" s="349"/>
      <c r="I158" s="291">
        <v>455067.2</v>
      </c>
      <c r="J158" s="291">
        <v>0</v>
      </c>
      <c r="L158" s="291">
        <v>67436.875949367168</v>
      </c>
      <c r="M158" s="291">
        <v>0</v>
      </c>
      <c r="N158" s="545">
        <v>0</v>
      </c>
      <c r="O158" s="291">
        <v>0</v>
      </c>
      <c r="P158" s="291">
        <v>0</v>
      </c>
      <c r="R158" s="383">
        <v>1</v>
      </c>
    </row>
    <row r="159" spans="1:18" ht="15" x14ac:dyDescent="0.25">
      <c r="A159" s="302" t="s">
        <v>1156</v>
      </c>
      <c r="B159" s="346">
        <v>143492</v>
      </c>
      <c r="C159" s="346">
        <v>9352063</v>
      </c>
      <c r="D159" s="347">
        <v>2063</v>
      </c>
      <c r="E159" s="347" t="s">
        <v>105</v>
      </c>
      <c r="F159" s="349">
        <v>0</v>
      </c>
      <c r="G159" s="349"/>
      <c r="H159" s="349"/>
      <c r="I159" s="291">
        <v>996153.20000000007</v>
      </c>
      <c r="J159" s="291">
        <v>3</v>
      </c>
      <c r="L159" s="291">
        <v>158015.65472738861</v>
      </c>
      <c r="M159" s="291">
        <v>18000</v>
      </c>
      <c r="N159" s="545">
        <v>0.11391276409324075</v>
      </c>
      <c r="O159" s="291">
        <v>25714.285714285717</v>
      </c>
      <c r="P159" s="291">
        <v>0</v>
      </c>
      <c r="R159" s="383">
        <v>1</v>
      </c>
    </row>
    <row r="160" spans="1:18" ht="15" x14ac:dyDescent="0.25">
      <c r="A160" s="302" t="s">
        <v>1156</v>
      </c>
      <c r="B160" s="346">
        <v>143491</v>
      </c>
      <c r="C160" s="346">
        <v>9352064</v>
      </c>
      <c r="D160" s="347">
        <v>2064</v>
      </c>
      <c r="E160" s="347" t="s">
        <v>107</v>
      </c>
      <c r="F160" s="349">
        <v>0</v>
      </c>
      <c r="G160" s="349"/>
      <c r="H160" s="349"/>
      <c r="I160" s="291">
        <v>158163.6</v>
      </c>
      <c r="J160" s="291">
        <v>0</v>
      </c>
      <c r="L160" s="291">
        <v>28430.153916628478</v>
      </c>
      <c r="M160" s="291">
        <v>0</v>
      </c>
      <c r="N160" s="545">
        <v>0</v>
      </c>
      <c r="O160" s="291">
        <v>0</v>
      </c>
      <c r="P160" s="291">
        <v>0</v>
      </c>
      <c r="R160" s="383">
        <v>1</v>
      </c>
    </row>
    <row r="161" spans="1:18" ht="15" x14ac:dyDescent="0.25">
      <c r="A161" s="302" t="s">
        <v>1156</v>
      </c>
      <c r="B161" s="346">
        <v>142016</v>
      </c>
      <c r="C161" s="346">
        <v>9352065</v>
      </c>
      <c r="D161" s="347">
        <v>2065</v>
      </c>
      <c r="E161" s="347" t="s">
        <v>540</v>
      </c>
      <c r="F161" s="349">
        <v>0</v>
      </c>
      <c r="G161" s="349"/>
      <c r="H161" s="349"/>
      <c r="I161" s="291">
        <v>1115469.6000000001</v>
      </c>
      <c r="J161" s="291">
        <v>10</v>
      </c>
      <c r="L161" s="291">
        <v>342648.53333396732</v>
      </c>
      <c r="M161" s="291">
        <v>60000</v>
      </c>
      <c r="N161" s="545">
        <v>0.17510654260270869</v>
      </c>
      <c r="O161" s="291">
        <v>85714.285714285725</v>
      </c>
      <c r="P161" s="291">
        <v>0</v>
      </c>
      <c r="R161" s="383">
        <v>1</v>
      </c>
    </row>
    <row r="162" spans="1:18" ht="15" x14ac:dyDescent="0.25">
      <c r="A162" s="302" t="s">
        <v>1156</v>
      </c>
      <c r="B162" s="346">
        <v>144443</v>
      </c>
      <c r="C162" s="346">
        <v>9352067</v>
      </c>
      <c r="D162" s="347">
        <v>2067</v>
      </c>
      <c r="E162" s="347" t="s">
        <v>122</v>
      </c>
      <c r="F162" s="349">
        <v>0</v>
      </c>
      <c r="G162" s="349"/>
      <c r="H162" s="349"/>
      <c r="I162" s="291">
        <v>593807.20000000007</v>
      </c>
      <c r="J162" s="291">
        <v>4</v>
      </c>
      <c r="L162" s="291">
        <v>134141.45272418906</v>
      </c>
      <c r="M162" s="291">
        <v>24000</v>
      </c>
      <c r="N162" s="545">
        <v>0.178915611189532</v>
      </c>
      <c r="O162" s="291">
        <v>34285.71428571429</v>
      </c>
      <c r="P162" s="291">
        <v>0</v>
      </c>
      <c r="R162" s="383">
        <v>1</v>
      </c>
    </row>
    <row r="163" spans="1:18" ht="15" x14ac:dyDescent="0.25">
      <c r="A163" s="302" t="s">
        <v>1156</v>
      </c>
      <c r="B163" s="346">
        <v>146021</v>
      </c>
      <c r="C163" s="346">
        <v>9352069</v>
      </c>
      <c r="D163" s="347">
        <v>2069</v>
      </c>
      <c r="E163" s="347" t="s">
        <v>246</v>
      </c>
      <c r="F163" s="349">
        <v>0</v>
      </c>
      <c r="G163" s="349"/>
      <c r="H163" s="349"/>
      <c r="I163" s="291">
        <v>1184839.6000000001</v>
      </c>
      <c r="J163" s="291">
        <v>11</v>
      </c>
      <c r="L163" s="291">
        <v>163766.6618008384</v>
      </c>
      <c r="M163" s="291">
        <v>66000</v>
      </c>
      <c r="N163" s="545">
        <v>0.40301242801336823</v>
      </c>
      <c r="O163" s="291">
        <v>94285.71428571429</v>
      </c>
      <c r="P163" s="291">
        <v>0</v>
      </c>
      <c r="R163" s="383">
        <v>1</v>
      </c>
    </row>
    <row r="164" spans="1:18" ht="15" x14ac:dyDescent="0.25">
      <c r="A164" s="302" t="s">
        <v>1156</v>
      </c>
      <c r="B164" s="346">
        <v>141550</v>
      </c>
      <c r="C164" s="346">
        <v>9352073</v>
      </c>
      <c r="D164" s="347">
        <v>2073</v>
      </c>
      <c r="E164" s="347" t="s">
        <v>539</v>
      </c>
      <c r="F164" s="349">
        <v>0</v>
      </c>
      <c r="G164" s="349"/>
      <c r="H164" s="349"/>
      <c r="I164" s="291">
        <v>221984</v>
      </c>
      <c r="J164" s="291">
        <v>1</v>
      </c>
      <c r="L164" s="291">
        <v>42474.358974358976</v>
      </c>
      <c r="M164" s="291">
        <v>6000</v>
      </c>
      <c r="N164" s="545">
        <v>0.14126169634772109</v>
      </c>
      <c r="O164" s="291">
        <v>8571.4285714285725</v>
      </c>
      <c r="P164" s="291">
        <v>0</v>
      </c>
      <c r="R164" s="383">
        <v>1</v>
      </c>
    </row>
    <row r="165" spans="1:18" ht="15" x14ac:dyDescent="0.25">
      <c r="A165" s="302" t="s">
        <v>1156</v>
      </c>
      <c r="B165" s="346">
        <v>142017</v>
      </c>
      <c r="C165" s="346">
        <v>9352078</v>
      </c>
      <c r="D165" s="347">
        <v>2078</v>
      </c>
      <c r="E165" s="347" t="s">
        <v>486</v>
      </c>
      <c r="F165" s="349">
        <v>0</v>
      </c>
      <c r="G165" s="349"/>
      <c r="H165" s="349"/>
      <c r="I165" s="291">
        <v>640978.80000000005</v>
      </c>
      <c r="J165" s="291">
        <v>10</v>
      </c>
      <c r="L165" s="291">
        <v>179203.65635898465</v>
      </c>
      <c r="M165" s="291">
        <v>60000</v>
      </c>
      <c r="N165" s="545">
        <v>0.3348145970850433</v>
      </c>
      <c r="O165" s="291">
        <v>85714.285714285725</v>
      </c>
      <c r="P165" s="291">
        <v>0</v>
      </c>
      <c r="R165" s="383">
        <v>1</v>
      </c>
    </row>
    <row r="166" spans="1:18" ht="15" x14ac:dyDescent="0.25">
      <c r="A166" s="302" t="s">
        <v>1156</v>
      </c>
      <c r="B166" s="346">
        <v>144444</v>
      </c>
      <c r="C166" s="346">
        <v>9352080</v>
      </c>
      <c r="D166" s="347">
        <v>2080</v>
      </c>
      <c r="E166" s="347" t="s">
        <v>151</v>
      </c>
      <c r="F166" s="349">
        <v>0</v>
      </c>
      <c r="G166" s="349"/>
      <c r="H166" s="349"/>
      <c r="I166" s="291">
        <v>799142.40000000002</v>
      </c>
      <c r="J166" s="291">
        <v>5</v>
      </c>
      <c r="L166" s="291">
        <v>145079.19589867149</v>
      </c>
      <c r="M166" s="291">
        <v>30000</v>
      </c>
      <c r="N166" s="545">
        <v>0.20678361093862882</v>
      </c>
      <c r="O166" s="291">
        <v>42857.142857142862</v>
      </c>
      <c r="P166" s="291">
        <v>0</v>
      </c>
      <c r="R166" s="383">
        <v>1</v>
      </c>
    </row>
    <row r="167" spans="1:18" ht="15" x14ac:dyDescent="0.25">
      <c r="A167" s="302" t="s">
        <v>1156</v>
      </c>
      <c r="B167" s="346">
        <v>144850</v>
      </c>
      <c r="C167" s="346">
        <v>9352083</v>
      </c>
      <c r="D167" s="347">
        <v>2083</v>
      </c>
      <c r="E167" s="347" t="s">
        <v>262</v>
      </c>
      <c r="F167" s="349">
        <v>0</v>
      </c>
      <c r="G167" s="349"/>
      <c r="H167" s="349"/>
      <c r="I167" s="291">
        <v>288579.20000000001</v>
      </c>
      <c r="J167" s="291">
        <v>4</v>
      </c>
      <c r="L167" s="291">
        <v>44854.884377758121</v>
      </c>
      <c r="M167" s="291">
        <v>24000</v>
      </c>
      <c r="N167" s="545">
        <v>0.53505878641615034</v>
      </c>
      <c r="O167" s="291">
        <v>34285.71428571429</v>
      </c>
      <c r="P167" s="291">
        <v>0</v>
      </c>
      <c r="R167" s="383">
        <v>1</v>
      </c>
    </row>
    <row r="168" spans="1:18" ht="15" x14ac:dyDescent="0.25">
      <c r="A168" s="302" t="s">
        <v>1156</v>
      </c>
      <c r="B168" s="346">
        <v>144442</v>
      </c>
      <c r="C168" s="346">
        <v>9352086</v>
      </c>
      <c r="D168" s="347">
        <v>2086</v>
      </c>
      <c r="E168" s="347" t="s">
        <v>155</v>
      </c>
      <c r="F168" s="349">
        <v>0</v>
      </c>
      <c r="G168" s="349"/>
      <c r="H168" s="349"/>
      <c r="I168" s="291">
        <v>263606</v>
      </c>
      <c r="J168" s="291">
        <v>1</v>
      </c>
      <c r="L168" s="291">
        <v>47803.846153846185</v>
      </c>
      <c r="M168" s="291">
        <v>6000</v>
      </c>
      <c r="N168" s="545">
        <v>0.1255129133478155</v>
      </c>
      <c r="O168" s="291">
        <v>8571.4285714285725</v>
      </c>
      <c r="P168" s="291">
        <v>0</v>
      </c>
      <c r="R168" s="383">
        <v>1</v>
      </c>
    </row>
    <row r="169" spans="1:18" ht="15" x14ac:dyDescent="0.25">
      <c r="A169" s="302" t="s">
        <v>1156</v>
      </c>
      <c r="B169" s="346">
        <v>143074</v>
      </c>
      <c r="C169" s="346">
        <v>9352087</v>
      </c>
      <c r="D169" s="347">
        <v>2087</v>
      </c>
      <c r="E169" s="347" t="s">
        <v>538</v>
      </c>
      <c r="F169" s="349">
        <v>0</v>
      </c>
      <c r="G169" s="349"/>
      <c r="H169" s="349"/>
      <c r="I169" s="291">
        <v>166488</v>
      </c>
      <c r="J169" s="291">
        <v>1</v>
      </c>
      <c r="L169" s="291">
        <v>26187.912087912104</v>
      </c>
      <c r="M169" s="291">
        <v>6000</v>
      </c>
      <c r="N169" s="545">
        <v>0.22911333976752954</v>
      </c>
      <c r="O169" s="291">
        <v>8571.4285714285725</v>
      </c>
      <c r="P169" s="291">
        <v>0</v>
      </c>
      <c r="R169" s="383">
        <v>1</v>
      </c>
    </row>
    <row r="170" spans="1:18" ht="15" x14ac:dyDescent="0.25">
      <c r="A170" s="302" t="s">
        <v>1156</v>
      </c>
      <c r="B170" s="346">
        <v>144445</v>
      </c>
      <c r="C170" s="346">
        <v>9352088</v>
      </c>
      <c r="D170" s="347">
        <v>2088</v>
      </c>
      <c r="E170" s="347" t="s">
        <v>159</v>
      </c>
      <c r="F170" s="349">
        <v>0</v>
      </c>
      <c r="G170" s="349"/>
      <c r="H170" s="349"/>
      <c r="I170" s="291">
        <v>274705.2</v>
      </c>
      <c r="J170" s="291">
        <v>4</v>
      </c>
      <c r="L170" s="291">
        <v>45907.615687238736</v>
      </c>
      <c r="M170" s="291">
        <v>24000</v>
      </c>
      <c r="N170" s="545">
        <v>0.52278907629418547</v>
      </c>
      <c r="O170" s="291">
        <v>34285.71428571429</v>
      </c>
      <c r="P170" s="291">
        <v>0</v>
      </c>
      <c r="R170" s="383">
        <v>1</v>
      </c>
    </row>
    <row r="171" spans="1:18" ht="15" x14ac:dyDescent="0.25">
      <c r="A171" s="302" t="s">
        <v>1156</v>
      </c>
      <c r="B171" s="346">
        <v>142018</v>
      </c>
      <c r="C171" s="346">
        <v>9352090</v>
      </c>
      <c r="D171" s="347">
        <v>2090</v>
      </c>
      <c r="E171" s="347" t="s">
        <v>537</v>
      </c>
      <c r="F171" s="349">
        <v>0</v>
      </c>
      <c r="G171" s="349"/>
      <c r="H171" s="349"/>
      <c r="I171" s="291">
        <v>244182.40000000002</v>
      </c>
      <c r="J171" s="291">
        <v>0</v>
      </c>
      <c r="L171" s="291">
        <v>55763.443243243215</v>
      </c>
      <c r="M171" s="291">
        <v>0</v>
      </c>
      <c r="N171" s="545">
        <v>0</v>
      </c>
      <c r="O171" s="291">
        <v>0</v>
      </c>
      <c r="P171" s="291">
        <v>0</v>
      </c>
      <c r="R171" s="383">
        <v>1</v>
      </c>
    </row>
    <row r="172" spans="1:18" ht="15" x14ac:dyDescent="0.25">
      <c r="A172" s="302" t="s">
        <v>1156</v>
      </c>
      <c r="B172" s="346">
        <v>141554</v>
      </c>
      <c r="C172" s="346">
        <v>9352091</v>
      </c>
      <c r="D172" s="347">
        <v>2091</v>
      </c>
      <c r="E172" s="347" t="s">
        <v>167</v>
      </c>
      <c r="F172" s="349">
        <v>0</v>
      </c>
      <c r="G172" s="349"/>
      <c r="H172" s="349"/>
      <c r="I172" s="291">
        <v>690925.20000000007</v>
      </c>
      <c r="J172" s="291">
        <v>5</v>
      </c>
      <c r="L172" s="291">
        <v>131241.07347882475</v>
      </c>
      <c r="M172" s="291">
        <v>30000</v>
      </c>
      <c r="N172" s="545">
        <v>0.22858697513503945</v>
      </c>
      <c r="O172" s="291">
        <v>42857.142857142862</v>
      </c>
      <c r="P172" s="291">
        <v>0</v>
      </c>
      <c r="R172" s="383">
        <v>1</v>
      </c>
    </row>
    <row r="173" spans="1:18" ht="15" x14ac:dyDescent="0.25">
      <c r="A173" s="302" t="s">
        <v>1156</v>
      </c>
      <c r="B173" s="346">
        <v>142025</v>
      </c>
      <c r="C173" s="346">
        <v>9352093</v>
      </c>
      <c r="D173" s="347">
        <v>2093</v>
      </c>
      <c r="E173" s="347" t="s">
        <v>423</v>
      </c>
      <c r="F173" s="349">
        <v>0</v>
      </c>
      <c r="G173" s="349"/>
      <c r="H173" s="349"/>
      <c r="I173" s="291">
        <v>893485.60000000009</v>
      </c>
      <c r="J173" s="291">
        <v>9</v>
      </c>
      <c r="L173" s="291">
        <v>185606.89347193751</v>
      </c>
      <c r="M173" s="291">
        <v>54000</v>
      </c>
      <c r="N173" s="545">
        <v>0.29093746999307668</v>
      </c>
      <c r="O173" s="291">
        <v>77142.857142857145</v>
      </c>
      <c r="P173" s="291">
        <v>0</v>
      </c>
      <c r="R173" s="383">
        <v>1</v>
      </c>
    </row>
    <row r="174" spans="1:18" ht="15" x14ac:dyDescent="0.25">
      <c r="A174" s="302" t="s">
        <v>1156</v>
      </c>
      <c r="B174" s="346">
        <v>143069</v>
      </c>
      <c r="C174" s="346">
        <v>9352096</v>
      </c>
      <c r="D174" s="347">
        <v>2096</v>
      </c>
      <c r="E174" s="347" t="s">
        <v>199</v>
      </c>
      <c r="F174" s="349">
        <v>0</v>
      </c>
      <c r="G174" s="349"/>
      <c r="H174" s="349"/>
      <c r="I174" s="291">
        <v>188686.40000000002</v>
      </c>
      <c r="J174" s="291">
        <v>1</v>
      </c>
      <c r="L174" s="291">
        <v>32502.962190352035</v>
      </c>
      <c r="M174" s="291">
        <v>6000</v>
      </c>
      <c r="N174" s="545">
        <v>0.18459855950547796</v>
      </c>
      <c r="O174" s="291">
        <v>8571.4285714285725</v>
      </c>
      <c r="P174" s="291">
        <v>0</v>
      </c>
      <c r="R174" s="383">
        <v>1</v>
      </c>
    </row>
    <row r="175" spans="1:18" ht="15" x14ac:dyDescent="0.25">
      <c r="A175" s="302" t="s">
        <v>1156</v>
      </c>
      <c r="B175" s="346">
        <v>143361</v>
      </c>
      <c r="C175" s="346">
        <v>9352097</v>
      </c>
      <c r="D175" s="347">
        <v>2097</v>
      </c>
      <c r="E175" s="347" t="s">
        <v>1308</v>
      </c>
      <c r="F175" s="349">
        <v>0</v>
      </c>
      <c r="G175" s="349"/>
      <c r="H175" s="349"/>
      <c r="I175" s="291">
        <v>277480</v>
      </c>
      <c r="J175" s="291">
        <v>5</v>
      </c>
      <c r="L175" s="291">
        <v>52819.759036144569</v>
      </c>
      <c r="M175" s="291">
        <v>30000</v>
      </c>
      <c r="N175" s="545">
        <v>0.56796927035337275</v>
      </c>
      <c r="O175" s="291">
        <v>42857.142857142862</v>
      </c>
      <c r="P175" s="291">
        <v>0</v>
      </c>
      <c r="R175" s="383">
        <v>1</v>
      </c>
    </row>
    <row r="176" spans="1:18" ht="15" x14ac:dyDescent="0.25">
      <c r="A176" s="302" t="s">
        <v>1156</v>
      </c>
      <c r="B176" s="346">
        <v>143806</v>
      </c>
      <c r="C176" s="346">
        <v>9352098</v>
      </c>
      <c r="D176" s="347">
        <v>2098</v>
      </c>
      <c r="E176" s="347" t="s">
        <v>201</v>
      </c>
      <c r="F176" s="349">
        <v>0</v>
      </c>
      <c r="G176" s="349"/>
      <c r="H176" s="349"/>
      <c r="I176" s="291">
        <v>99892.800000000003</v>
      </c>
      <c r="J176" s="291">
        <v>0</v>
      </c>
      <c r="L176" s="291">
        <v>28822.838709677435</v>
      </c>
      <c r="M176" s="291">
        <v>0</v>
      </c>
      <c r="N176" s="545">
        <v>0</v>
      </c>
      <c r="O176" s="291">
        <v>0</v>
      </c>
      <c r="P176" s="291">
        <v>0</v>
      </c>
      <c r="R176" s="383">
        <v>1</v>
      </c>
    </row>
    <row r="177" spans="1:18" ht="15" x14ac:dyDescent="0.25">
      <c r="A177" s="302" t="s">
        <v>1156</v>
      </c>
      <c r="B177" s="346">
        <v>142026</v>
      </c>
      <c r="C177" s="346">
        <v>9352099</v>
      </c>
      <c r="D177" s="347">
        <v>2099</v>
      </c>
      <c r="E177" s="347" t="s">
        <v>1309</v>
      </c>
      <c r="F177" s="349">
        <v>0</v>
      </c>
      <c r="G177" s="349"/>
      <c r="H177" s="349"/>
      <c r="I177" s="291">
        <v>602131.60000000009</v>
      </c>
      <c r="J177" s="291">
        <v>5</v>
      </c>
      <c r="L177" s="291">
        <v>131174.15419387235</v>
      </c>
      <c r="M177" s="291">
        <v>30000</v>
      </c>
      <c r="N177" s="545">
        <v>0.22870359015740782</v>
      </c>
      <c r="O177" s="291">
        <v>42857.142857142862</v>
      </c>
      <c r="P177" s="291">
        <v>0</v>
      </c>
      <c r="R177" s="383">
        <v>1</v>
      </c>
    </row>
    <row r="178" spans="1:18" ht="15" x14ac:dyDescent="0.25">
      <c r="A178" s="302" t="s">
        <v>1156</v>
      </c>
      <c r="B178" s="346">
        <v>146173</v>
      </c>
      <c r="C178" s="346">
        <v>9352100</v>
      </c>
      <c r="D178" s="347">
        <v>2100</v>
      </c>
      <c r="E178" s="347" t="s">
        <v>203</v>
      </c>
      <c r="F178" s="349">
        <v>0</v>
      </c>
      <c r="G178" s="349"/>
      <c r="H178" s="349"/>
      <c r="I178" s="291">
        <v>158163.6</v>
      </c>
      <c r="J178" s="291">
        <v>7</v>
      </c>
      <c r="L178" s="291">
        <v>35720.171428571433</v>
      </c>
      <c r="M178" s="291">
        <v>42000</v>
      </c>
      <c r="N178" s="545">
        <v>1.1758062271337681</v>
      </c>
      <c r="O178" s="291">
        <v>60000.000000000007</v>
      </c>
      <c r="P178" s="291">
        <v>24279.828571428574</v>
      </c>
      <c r="R178" s="383">
        <v>1</v>
      </c>
    </row>
    <row r="179" spans="1:18" ht="15" x14ac:dyDescent="0.25">
      <c r="A179" s="302" t="s">
        <v>1156</v>
      </c>
      <c r="B179" s="346">
        <v>142027</v>
      </c>
      <c r="C179" s="346">
        <v>9352103</v>
      </c>
      <c r="D179" s="347">
        <v>2103</v>
      </c>
      <c r="E179" s="347" t="s">
        <v>533</v>
      </c>
      <c r="F179" s="349">
        <v>0</v>
      </c>
      <c r="G179" s="349"/>
      <c r="H179" s="349"/>
      <c r="I179" s="291">
        <v>1423472.4000000001</v>
      </c>
      <c r="J179" s="291">
        <v>8</v>
      </c>
      <c r="L179" s="291">
        <v>277656.00989288813</v>
      </c>
      <c r="M179" s="291">
        <v>48000</v>
      </c>
      <c r="N179" s="545">
        <v>0.172875782586219</v>
      </c>
      <c r="O179" s="291">
        <v>68571.42857142858</v>
      </c>
      <c r="P179" s="291">
        <v>0</v>
      </c>
      <c r="R179" s="383">
        <v>1</v>
      </c>
    </row>
    <row r="180" spans="1:18" ht="15" x14ac:dyDescent="0.25">
      <c r="A180" s="302" t="s">
        <v>1156</v>
      </c>
      <c r="B180" s="346">
        <v>142187</v>
      </c>
      <c r="C180" s="346">
        <v>9352104</v>
      </c>
      <c r="D180" s="347">
        <v>2104</v>
      </c>
      <c r="E180" s="347" t="s">
        <v>532</v>
      </c>
      <c r="F180" s="349">
        <v>0</v>
      </c>
      <c r="G180" s="349"/>
      <c r="H180" s="349"/>
      <c r="I180" s="291">
        <v>871287.20000000007</v>
      </c>
      <c r="J180" s="291">
        <v>7</v>
      </c>
      <c r="L180" s="291">
        <v>157479.36159781512</v>
      </c>
      <c r="M180" s="291">
        <v>42000</v>
      </c>
      <c r="N180" s="545">
        <v>0.26670161457260255</v>
      </c>
      <c r="O180" s="291">
        <v>60000.000000000007</v>
      </c>
      <c r="P180" s="291">
        <v>0</v>
      </c>
      <c r="R180" s="383">
        <v>1</v>
      </c>
    </row>
    <row r="181" spans="1:18" ht="15" x14ac:dyDescent="0.25">
      <c r="A181" s="302" t="s">
        <v>1156</v>
      </c>
      <c r="B181" s="346">
        <v>142770</v>
      </c>
      <c r="C181" s="346">
        <v>9352116</v>
      </c>
      <c r="D181" s="347">
        <v>2116</v>
      </c>
      <c r="E181" s="347" t="s">
        <v>530</v>
      </c>
      <c r="F181" s="349">
        <v>0</v>
      </c>
      <c r="G181" s="349"/>
      <c r="H181" s="349"/>
      <c r="I181" s="291">
        <v>227533.6</v>
      </c>
      <c r="J181" s="291">
        <v>1</v>
      </c>
      <c r="L181" s="291">
        <v>52838.799999999981</v>
      </c>
      <c r="M181" s="291">
        <v>6000</v>
      </c>
      <c r="N181" s="545">
        <v>0.11355291944555898</v>
      </c>
      <c r="O181" s="291">
        <v>8571.4285714285725</v>
      </c>
      <c r="P181" s="291">
        <v>0</v>
      </c>
      <c r="R181" s="383">
        <v>1</v>
      </c>
    </row>
    <row r="182" spans="1:18" ht="15" x14ac:dyDescent="0.25">
      <c r="A182" s="302" t="s">
        <v>1156</v>
      </c>
      <c r="B182" s="346">
        <v>142786</v>
      </c>
      <c r="C182" s="346">
        <v>9352120</v>
      </c>
      <c r="D182" s="347">
        <v>2120</v>
      </c>
      <c r="E182" s="347" t="s">
        <v>110</v>
      </c>
      <c r="F182" s="349">
        <v>0</v>
      </c>
      <c r="G182" s="349"/>
      <c r="H182" s="349"/>
      <c r="I182" s="291">
        <v>263606</v>
      </c>
      <c r="J182" s="291">
        <v>1</v>
      </c>
      <c r="L182" s="291">
        <v>61084.772727272764</v>
      </c>
      <c r="M182" s="291">
        <v>6000</v>
      </c>
      <c r="N182" s="545">
        <v>9.8224151979551463E-2</v>
      </c>
      <c r="O182" s="291">
        <v>8571.4285714285725</v>
      </c>
      <c r="P182" s="291">
        <v>0</v>
      </c>
      <c r="R182" s="383">
        <v>1</v>
      </c>
    </row>
    <row r="183" spans="1:18" ht="15" x14ac:dyDescent="0.25">
      <c r="A183" s="302" t="s">
        <v>1156</v>
      </c>
      <c r="B183" s="346">
        <v>144446</v>
      </c>
      <c r="C183" s="346">
        <v>9352122</v>
      </c>
      <c r="D183" s="347">
        <v>2122</v>
      </c>
      <c r="E183" s="347" t="s">
        <v>221</v>
      </c>
      <c r="F183" s="349">
        <v>0</v>
      </c>
      <c r="G183" s="349"/>
      <c r="H183" s="349"/>
      <c r="I183" s="291">
        <v>238632.80000000002</v>
      </c>
      <c r="J183" s="291">
        <v>1</v>
      </c>
      <c r="L183" s="291">
        <v>44034.676434676396</v>
      </c>
      <c r="M183" s="291">
        <v>6000</v>
      </c>
      <c r="N183" s="545">
        <v>0.1362562527034972</v>
      </c>
      <c r="O183" s="291">
        <v>8571.4285714285725</v>
      </c>
      <c r="P183" s="291">
        <v>0</v>
      </c>
      <c r="R183" s="383">
        <v>1</v>
      </c>
    </row>
    <row r="184" spans="1:18" ht="15" x14ac:dyDescent="0.25">
      <c r="A184" s="302" t="s">
        <v>1156</v>
      </c>
      <c r="B184" s="346">
        <v>141551</v>
      </c>
      <c r="C184" s="346">
        <v>9352123</v>
      </c>
      <c r="D184" s="347">
        <v>2123</v>
      </c>
      <c r="E184" s="347" t="s">
        <v>529</v>
      </c>
      <c r="F184" s="349">
        <v>0</v>
      </c>
      <c r="G184" s="349"/>
      <c r="H184" s="349"/>
      <c r="I184" s="291">
        <v>410670.4</v>
      </c>
      <c r="J184" s="291">
        <v>6</v>
      </c>
      <c r="L184" s="291">
        <v>77474.09417509599</v>
      </c>
      <c r="M184" s="291">
        <v>36000</v>
      </c>
      <c r="N184" s="545">
        <v>0.46467145415908823</v>
      </c>
      <c r="O184" s="291">
        <v>51428.571428571435</v>
      </c>
      <c r="P184" s="291">
        <v>0</v>
      </c>
      <c r="R184" s="383">
        <v>1</v>
      </c>
    </row>
    <row r="185" spans="1:18" ht="15" x14ac:dyDescent="0.25">
      <c r="A185" s="302" t="s">
        <v>1156</v>
      </c>
      <c r="B185" s="346">
        <v>145460</v>
      </c>
      <c r="C185" s="346">
        <v>9352126</v>
      </c>
      <c r="D185" s="347">
        <v>2126</v>
      </c>
      <c r="E185" s="347" t="s">
        <v>227</v>
      </c>
      <c r="F185" s="349">
        <v>0</v>
      </c>
      <c r="G185" s="349"/>
      <c r="H185" s="349"/>
      <c r="I185" s="291">
        <v>288579.20000000001</v>
      </c>
      <c r="J185" s="291">
        <v>3</v>
      </c>
      <c r="L185" s="291">
        <v>29395.188829497121</v>
      </c>
      <c r="M185" s="291">
        <v>18000</v>
      </c>
      <c r="N185" s="545">
        <v>0.61234510533021591</v>
      </c>
      <c r="O185" s="291">
        <v>25714.285714285717</v>
      </c>
      <c r="P185" s="291">
        <v>0</v>
      </c>
      <c r="R185" s="383">
        <v>1</v>
      </c>
    </row>
    <row r="186" spans="1:18" ht="15" x14ac:dyDescent="0.25">
      <c r="A186" s="302" t="s">
        <v>1156</v>
      </c>
      <c r="B186" s="346">
        <v>145835</v>
      </c>
      <c r="C186" s="346">
        <v>9352133</v>
      </c>
      <c r="D186" s="347">
        <v>2133</v>
      </c>
      <c r="E186" s="347" t="s">
        <v>242</v>
      </c>
      <c r="F186" s="349">
        <v>0</v>
      </c>
      <c r="G186" s="349"/>
      <c r="H186" s="349"/>
      <c r="I186" s="291">
        <v>541086</v>
      </c>
      <c r="J186" s="291">
        <v>0</v>
      </c>
      <c r="L186" s="291">
        <v>81775.611305872022</v>
      </c>
      <c r="M186" s="291">
        <v>0</v>
      </c>
      <c r="N186" s="545">
        <v>0</v>
      </c>
      <c r="O186" s="291">
        <v>0</v>
      </c>
      <c r="P186" s="291">
        <v>0</v>
      </c>
      <c r="R186" s="383">
        <v>1</v>
      </c>
    </row>
    <row r="187" spans="1:18" ht="15" x14ac:dyDescent="0.25">
      <c r="A187" s="302" t="s">
        <v>1156</v>
      </c>
      <c r="B187" s="346">
        <v>141640</v>
      </c>
      <c r="C187" s="346">
        <v>9352145</v>
      </c>
      <c r="D187" s="347">
        <v>2145</v>
      </c>
      <c r="E187" s="347" t="s">
        <v>182</v>
      </c>
      <c r="F187" s="349">
        <v>0</v>
      </c>
      <c r="G187" s="349"/>
      <c r="H187" s="349"/>
      <c r="I187" s="291">
        <v>1121019.2000000002</v>
      </c>
      <c r="J187" s="291">
        <v>6</v>
      </c>
      <c r="L187" s="291">
        <v>197524.96019203513</v>
      </c>
      <c r="M187" s="291">
        <v>36000</v>
      </c>
      <c r="N187" s="545">
        <v>0.18225544743813923</v>
      </c>
      <c r="O187" s="291">
        <v>51428.571428571435</v>
      </c>
      <c r="P187" s="291">
        <v>0</v>
      </c>
      <c r="R187" s="383">
        <v>1</v>
      </c>
    </row>
    <row r="188" spans="1:18" ht="15" x14ac:dyDescent="0.25">
      <c r="A188" s="302" t="s">
        <v>1156</v>
      </c>
      <c r="B188" s="346">
        <v>145541</v>
      </c>
      <c r="C188" s="346">
        <v>9352147</v>
      </c>
      <c r="D188" s="347">
        <v>2147</v>
      </c>
      <c r="E188" s="347" t="s">
        <v>180</v>
      </c>
      <c r="F188" s="349">
        <v>0</v>
      </c>
      <c r="G188" s="349"/>
      <c r="H188" s="349"/>
      <c r="I188" s="291">
        <v>1293056.8</v>
      </c>
      <c r="J188" s="291">
        <v>28</v>
      </c>
      <c r="L188" s="291">
        <v>394237.58931534737</v>
      </c>
      <c r="M188" s="291">
        <v>168000</v>
      </c>
      <c r="N188" s="545">
        <v>0.4261389693756934</v>
      </c>
      <c r="O188" s="291">
        <v>240000.00000000003</v>
      </c>
      <c r="P188" s="291">
        <v>0</v>
      </c>
      <c r="R188" s="383">
        <v>1</v>
      </c>
    </row>
    <row r="189" spans="1:18" ht="15" x14ac:dyDescent="0.25">
      <c r="A189" s="302" t="s">
        <v>1156</v>
      </c>
      <c r="B189" s="346">
        <v>143050</v>
      </c>
      <c r="C189" s="346">
        <v>9352150</v>
      </c>
      <c r="D189" s="347">
        <v>2150</v>
      </c>
      <c r="E189" s="347" t="s">
        <v>528</v>
      </c>
      <c r="F189" s="349">
        <v>0</v>
      </c>
      <c r="G189" s="349"/>
      <c r="H189" s="349"/>
      <c r="I189" s="291">
        <v>252506.80000000002</v>
      </c>
      <c r="J189" s="291">
        <v>4</v>
      </c>
      <c r="L189" s="291">
        <v>52016.471264367778</v>
      </c>
      <c r="M189" s="291">
        <v>24000</v>
      </c>
      <c r="N189" s="545">
        <v>0.46139231317754598</v>
      </c>
      <c r="O189" s="291">
        <v>34285.71428571429</v>
      </c>
      <c r="P189" s="291">
        <v>0</v>
      </c>
      <c r="R189" s="383">
        <v>1</v>
      </c>
    </row>
    <row r="190" spans="1:18" ht="15" x14ac:dyDescent="0.25">
      <c r="A190" s="302" t="s">
        <v>1156</v>
      </c>
      <c r="B190" s="346">
        <v>145695</v>
      </c>
      <c r="C190" s="346">
        <v>9352152</v>
      </c>
      <c r="D190" s="347">
        <v>2152</v>
      </c>
      <c r="E190" s="347" t="s">
        <v>634</v>
      </c>
      <c r="F190" s="349">
        <v>0</v>
      </c>
      <c r="G190" s="349"/>
      <c r="H190" s="349"/>
      <c r="I190" s="291">
        <v>1157091.6000000001</v>
      </c>
      <c r="J190" s="291">
        <v>20</v>
      </c>
      <c r="L190" s="291">
        <v>210066.67929512571</v>
      </c>
      <c r="M190" s="291">
        <v>120000</v>
      </c>
      <c r="N190" s="545">
        <v>0.5712471887624323</v>
      </c>
      <c r="O190" s="291">
        <v>171428.57142857145</v>
      </c>
      <c r="P190" s="291">
        <v>0</v>
      </c>
      <c r="R190" s="383">
        <v>1</v>
      </c>
    </row>
    <row r="191" spans="1:18" ht="15" x14ac:dyDescent="0.25">
      <c r="A191" s="302" t="s">
        <v>1156</v>
      </c>
      <c r="B191" s="346">
        <v>144212</v>
      </c>
      <c r="C191" s="346">
        <v>9352154</v>
      </c>
      <c r="D191" s="347">
        <v>2154</v>
      </c>
      <c r="E191" s="347" t="s">
        <v>276</v>
      </c>
      <c r="F191" s="349">
        <v>0</v>
      </c>
      <c r="G191" s="349"/>
      <c r="H191" s="349"/>
      <c r="I191" s="291">
        <v>910134.4</v>
      </c>
      <c r="J191" s="291">
        <v>13</v>
      </c>
      <c r="L191" s="291">
        <v>177540.9345794394</v>
      </c>
      <c r="M191" s="291">
        <v>78000</v>
      </c>
      <c r="N191" s="545">
        <v>0.43933530137580451</v>
      </c>
      <c r="O191" s="291">
        <v>111428.57142857143</v>
      </c>
      <c r="P191" s="291">
        <v>0</v>
      </c>
      <c r="R191" s="383">
        <v>1</v>
      </c>
    </row>
    <row r="192" spans="1:18" ht="15" x14ac:dyDescent="0.25">
      <c r="A192" s="302" t="s">
        <v>1156</v>
      </c>
      <c r="B192" s="346">
        <v>143147</v>
      </c>
      <c r="C192" s="346">
        <v>9352155</v>
      </c>
      <c r="D192" s="347">
        <v>2155</v>
      </c>
      <c r="E192" s="347" t="s">
        <v>527</v>
      </c>
      <c r="F192" s="349">
        <v>0</v>
      </c>
      <c r="G192" s="349"/>
      <c r="H192" s="349"/>
      <c r="I192" s="291">
        <v>438418.4</v>
      </c>
      <c r="J192" s="291">
        <v>11</v>
      </c>
      <c r="L192" s="291">
        <v>79792.648003429727</v>
      </c>
      <c r="M192" s="291">
        <v>66000</v>
      </c>
      <c r="N192" s="545">
        <v>0.82714387417200541</v>
      </c>
      <c r="O192" s="291">
        <v>94285.71428571429</v>
      </c>
      <c r="P192" s="291">
        <v>14493.066282284562</v>
      </c>
      <c r="R192" s="383">
        <v>1</v>
      </c>
    </row>
    <row r="193" spans="1:18" ht="15" x14ac:dyDescent="0.25">
      <c r="A193" s="302" t="s">
        <v>1156</v>
      </c>
      <c r="B193" s="346">
        <v>141819</v>
      </c>
      <c r="C193" s="346">
        <v>9352158</v>
      </c>
      <c r="D193" s="347">
        <v>2158</v>
      </c>
      <c r="E193" s="347" t="s">
        <v>284</v>
      </c>
      <c r="F193" s="349">
        <v>0</v>
      </c>
      <c r="G193" s="349"/>
      <c r="H193" s="349"/>
      <c r="I193" s="291">
        <v>1157091.6000000001</v>
      </c>
      <c r="J193" s="291">
        <v>7</v>
      </c>
      <c r="L193" s="291">
        <v>228703.0380547953</v>
      </c>
      <c r="M193" s="291">
        <v>42000</v>
      </c>
      <c r="N193" s="545">
        <v>0.1836442591984159</v>
      </c>
      <c r="O193" s="291">
        <v>60000.000000000007</v>
      </c>
      <c r="P193" s="291">
        <v>0</v>
      </c>
      <c r="R193" s="383">
        <v>1</v>
      </c>
    </row>
    <row r="194" spans="1:18" ht="15" x14ac:dyDescent="0.25">
      <c r="A194" s="302" t="s">
        <v>1156</v>
      </c>
      <c r="B194" s="346">
        <v>141591</v>
      </c>
      <c r="C194" s="346">
        <v>9352159</v>
      </c>
      <c r="D194" s="347">
        <v>2159</v>
      </c>
      <c r="E194" s="347" t="s">
        <v>271</v>
      </c>
      <c r="F194" s="349">
        <v>0</v>
      </c>
      <c r="G194" s="349"/>
      <c r="H194" s="349"/>
      <c r="I194" s="291">
        <v>1093271.2000000002</v>
      </c>
      <c r="J194" s="291">
        <v>15</v>
      </c>
      <c r="L194" s="291">
        <v>240314.35266457693</v>
      </c>
      <c r="M194" s="291">
        <v>90000</v>
      </c>
      <c r="N194" s="545">
        <v>0.37450946646378258</v>
      </c>
      <c r="O194" s="291">
        <v>128571.42857142858</v>
      </c>
      <c r="P194" s="291">
        <v>0</v>
      </c>
      <c r="R194" s="383">
        <v>1</v>
      </c>
    </row>
    <row r="195" spans="1:18" ht="15" x14ac:dyDescent="0.25">
      <c r="A195" s="302" t="s">
        <v>1156</v>
      </c>
      <c r="B195" s="346">
        <v>145540</v>
      </c>
      <c r="C195" s="346">
        <v>9352167</v>
      </c>
      <c r="D195" s="347">
        <v>2167</v>
      </c>
      <c r="E195" s="347" t="s">
        <v>1466</v>
      </c>
      <c r="F195" s="349">
        <v>0</v>
      </c>
      <c r="G195" s="349"/>
      <c r="H195" s="349"/>
      <c r="I195" s="291">
        <v>846314</v>
      </c>
      <c r="J195" s="291">
        <v>4</v>
      </c>
      <c r="L195" s="291">
        <v>141073.17806597435</v>
      </c>
      <c r="M195" s="291">
        <v>24000</v>
      </c>
      <c r="N195" s="545">
        <v>0.1701244724831828</v>
      </c>
      <c r="O195" s="291">
        <v>34285.71428571429</v>
      </c>
      <c r="P195" s="291">
        <v>0</v>
      </c>
      <c r="R195" s="383">
        <v>1</v>
      </c>
    </row>
    <row r="196" spans="1:18" ht="15" x14ac:dyDescent="0.25">
      <c r="A196" s="302" t="s">
        <v>1156</v>
      </c>
      <c r="B196" s="346">
        <v>144213</v>
      </c>
      <c r="C196" s="346">
        <v>9352172</v>
      </c>
      <c r="D196" s="347">
        <v>2172</v>
      </c>
      <c r="E196" s="347" t="s">
        <v>1311</v>
      </c>
      <c r="F196" s="349">
        <v>0</v>
      </c>
      <c r="G196" s="349"/>
      <c r="H196" s="349"/>
      <c r="I196" s="291">
        <v>718673.20000000007</v>
      </c>
      <c r="J196" s="291">
        <v>8</v>
      </c>
      <c r="L196" s="291">
        <v>142609.54624746446</v>
      </c>
      <c r="M196" s="291">
        <v>48000</v>
      </c>
      <c r="N196" s="545">
        <v>0.33658335828870517</v>
      </c>
      <c r="O196" s="291">
        <v>68571.42857142858</v>
      </c>
      <c r="P196" s="291">
        <v>0</v>
      </c>
      <c r="R196" s="383">
        <v>1</v>
      </c>
    </row>
    <row r="197" spans="1:18" ht="15" x14ac:dyDescent="0.25">
      <c r="A197" s="302" t="s">
        <v>1156</v>
      </c>
      <c r="B197" s="346">
        <v>144216</v>
      </c>
      <c r="C197" s="346">
        <v>9352185</v>
      </c>
      <c r="D197" s="347">
        <v>2185</v>
      </c>
      <c r="E197" s="347" t="s">
        <v>274</v>
      </c>
      <c r="F197" s="349">
        <v>0</v>
      </c>
      <c r="G197" s="349"/>
      <c r="H197" s="349"/>
      <c r="I197" s="291">
        <v>957306.00000000012</v>
      </c>
      <c r="J197" s="291">
        <v>2</v>
      </c>
      <c r="L197" s="291">
        <v>260810.46102344833</v>
      </c>
      <c r="M197" s="291">
        <v>12000</v>
      </c>
      <c r="N197" s="545">
        <v>4.6010424401347665E-2</v>
      </c>
      <c r="O197" s="291">
        <v>17142.857142857145</v>
      </c>
      <c r="P197" s="291">
        <v>0</v>
      </c>
      <c r="R197" s="383">
        <v>1</v>
      </c>
    </row>
    <row r="198" spans="1:18" ht="15" x14ac:dyDescent="0.25">
      <c r="A198" s="302" t="s">
        <v>1156</v>
      </c>
      <c r="B198" s="346">
        <v>144217</v>
      </c>
      <c r="C198" s="346">
        <v>9352186</v>
      </c>
      <c r="D198" s="347">
        <v>2186</v>
      </c>
      <c r="E198" s="347" t="s">
        <v>275</v>
      </c>
      <c r="F198" s="349">
        <v>0</v>
      </c>
      <c r="G198" s="349"/>
      <c r="H198" s="349"/>
      <c r="I198" s="291">
        <v>1154316.8</v>
      </c>
      <c r="J198" s="291">
        <v>15</v>
      </c>
      <c r="L198" s="291">
        <v>221489.88699315232</v>
      </c>
      <c r="M198" s="291">
        <v>90000</v>
      </c>
      <c r="N198" s="545">
        <v>0.40633909395051737</v>
      </c>
      <c r="O198" s="291">
        <v>128571.42857142858</v>
      </c>
      <c r="P198" s="291">
        <v>0</v>
      </c>
      <c r="R198" s="383">
        <v>1</v>
      </c>
    </row>
    <row r="199" spans="1:18" ht="15" x14ac:dyDescent="0.25">
      <c r="A199" s="302" t="s">
        <v>1156</v>
      </c>
      <c r="B199" s="346">
        <v>143549</v>
      </c>
      <c r="C199" s="346">
        <v>9352187</v>
      </c>
      <c r="D199" s="347">
        <v>2187</v>
      </c>
      <c r="E199" s="347" t="s">
        <v>1312</v>
      </c>
      <c r="F199" s="349">
        <v>0</v>
      </c>
      <c r="G199" s="349"/>
      <c r="H199" s="349"/>
      <c r="I199" s="291">
        <v>335750.80000000005</v>
      </c>
      <c r="J199" s="291">
        <v>7</v>
      </c>
      <c r="L199" s="291">
        <v>59029.416605301885</v>
      </c>
      <c r="M199" s="291">
        <v>42000</v>
      </c>
      <c r="N199" s="545">
        <v>0.71150965764800833</v>
      </c>
      <c r="O199" s="291">
        <v>60000.000000000007</v>
      </c>
      <c r="P199" s="291">
        <v>970.58339469812199</v>
      </c>
      <c r="R199" s="383">
        <v>1</v>
      </c>
    </row>
    <row r="200" spans="1:18" ht="15" x14ac:dyDescent="0.25">
      <c r="A200" s="302" t="s">
        <v>1156</v>
      </c>
      <c r="B200" s="346">
        <v>143550</v>
      </c>
      <c r="C200" s="324">
        <v>9352188</v>
      </c>
      <c r="D200" s="347">
        <v>2188</v>
      </c>
      <c r="E200" s="347" t="s">
        <v>1467</v>
      </c>
      <c r="F200" s="349">
        <v>0</v>
      </c>
      <c r="G200" s="349"/>
      <c r="H200" s="349"/>
      <c r="I200" s="291">
        <v>901810.00000000012</v>
      </c>
      <c r="J200" s="291">
        <v>14</v>
      </c>
      <c r="L200" s="291">
        <v>235286.7704280155</v>
      </c>
      <c r="M200" s="291">
        <v>84000</v>
      </c>
      <c r="N200" s="545">
        <v>0.35701114791619476</v>
      </c>
      <c r="O200" s="291">
        <v>120000.00000000001</v>
      </c>
      <c r="P200" s="291">
        <v>0</v>
      </c>
      <c r="R200" s="383">
        <v>1</v>
      </c>
    </row>
    <row r="201" spans="1:18" ht="15" x14ac:dyDescent="0.25">
      <c r="A201" s="302" t="s">
        <v>1156</v>
      </c>
      <c r="B201" s="346">
        <v>143671</v>
      </c>
      <c r="C201" s="346">
        <v>9352189</v>
      </c>
      <c r="D201" s="347">
        <v>2189</v>
      </c>
      <c r="E201" s="347" t="s">
        <v>1468</v>
      </c>
      <c r="F201" s="349">
        <v>0</v>
      </c>
      <c r="G201" s="349"/>
      <c r="H201" s="349"/>
      <c r="I201" s="291">
        <v>106829.8</v>
      </c>
      <c r="J201" s="291">
        <v>1</v>
      </c>
      <c r="L201" s="291">
        <v>16551.754385964905</v>
      </c>
      <c r="M201" s="291">
        <v>6000</v>
      </c>
      <c r="N201" s="545">
        <v>0.36249933753776054</v>
      </c>
      <c r="O201" s="291">
        <v>8571.4285714285725</v>
      </c>
      <c r="P201" s="291">
        <v>0</v>
      </c>
      <c r="R201" s="383">
        <v>1</v>
      </c>
    </row>
    <row r="202" spans="1:18" ht="15" x14ac:dyDescent="0.25">
      <c r="A202" s="302" t="s">
        <v>1156</v>
      </c>
      <c r="B202" s="346">
        <v>143830</v>
      </c>
      <c r="C202" s="346">
        <v>9352197</v>
      </c>
      <c r="D202" s="347">
        <v>2197</v>
      </c>
      <c r="E202" s="347" t="s">
        <v>1313</v>
      </c>
      <c r="F202" s="349">
        <v>0</v>
      </c>
      <c r="G202" s="349"/>
      <c r="H202" s="349"/>
      <c r="I202" s="291">
        <v>183136.80000000002</v>
      </c>
      <c r="J202" s="291">
        <v>1</v>
      </c>
      <c r="L202" s="291">
        <v>43543.227108868094</v>
      </c>
      <c r="M202" s="291">
        <v>6000</v>
      </c>
      <c r="N202" s="545">
        <v>0.1377941048098851</v>
      </c>
      <c r="O202" s="291">
        <v>8571.4285714285725</v>
      </c>
      <c r="P202" s="291">
        <v>0</v>
      </c>
      <c r="R202" s="383">
        <v>1</v>
      </c>
    </row>
    <row r="203" spans="1:18" ht="15" x14ac:dyDescent="0.25">
      <c r="A203" s="302" t="s">
        <v>1156</v>
      </c>
      <c r="B203" s="346">
        <v>143860</v>
      </c>
      <c r="C203" s="346">
        <v>9352198</v>
      </c>
      <c r="D203" s="347">
        <v>2198</v>
      </c>
      <c r="E203" s="347" t="s">
        <v>1314</v>
      </c>
      <c r="F203" s="349">
        <v>0</v>
      </c>
      <c r="G203" s="349"/>
      <c r="H203" s="349"/>
      <c r="I203" s="291">
        <v>1073847.6000000001</v>
      </c>
      <c r="J203" s="291">
        <v>12</v>
      </c>
      <c r="L203" s="291">
        <v>235530.0954649389</v>
      </c>
      <c r="M203" s="291">
        <v>72000</v>
      </c>
      <c r="N203" s="545">
        <v>0.30569341832036895</v>
      </c>
      <c r="O203" s="291">
        <v>102857.14285714287</v>
      </c>
      <c r="P203" s="291">
        <v>0</v>
      </c>
      <c r="R203" s="383">
        <v>1</v>
      </c>
    </row>
    <row r="204" spans="1:18" ht="15" x14ac:dyDescent="0.25">
      <c r="A204" s="302" t="s">
        <v>1156</v>
      </c>
      <c r="B204" s="346">
        <v>143861</v>
      </c>
      <c r="C204" s="346">
        <v>9352199</v>
      </c>
      <c r="D204" s="347">
        <v>2199</v>
      </c>
      <c r="E204" s="347" t="s">
        <v>1315</v>
      </c>
      <c r="F204" s="349">
        <v>0</v>
      </c>
      <c r="G204" s="349"/>
      <c r="H204" s="349"/>
      <c r="I204" s="291">
        <v>857413.20000000007</v>
      </c>
      <c r="J204" s="291">
        <v>5</v>
      </c>
      <c r="L204" s="291">
        <v>147359.49675324687</v>
      </c>
      <c r="M204" s="291">
        <v>30000</v>
      </c>
      <c r="N204" s="545">
        <v>0.2035837571448478</v>
      </c>
      <c r="O204" s="291">
        <v>42857.142857142862</v>
      </c>
      <c r="P204" s="291">
        <v>0</v>
      </c>
      <c r="R204" s="383">
        <v>1</v>
      </c>
    </row>
    <row r="205" spans="1:18" ht="15" x14ac:dyDescent="0.25">
      <c r="A205" s="302" t="s">
        <v>1156</v>
      </c>
      <c r="B205" s="346">
        <v>144275</v>
      </c>
      <c r="C205" s="346">
        <v>9352200</v>
      </c>
      <c r="D205" s="347">
        <v>2200</v>
      </c>
      <c r="E205" s="347" t="s">
        <v>1469</v>
      </c>
      <c r="F205" s="349">
        <v>0</v>
      </c>
      <c r="G205" s="349"/>
      <c r="H205" s="349"/>
      <c r="I205" s="291">
        <v>510563.2</v>
      </c>
      <c r="J205" s="291">
        <v>4</v>
      </c>
      <c r="L205" s="291">
        <v>119090.02020202018</v>
      </c>
      <c r="M205" s="291">
        <v>24000</v>
      </c>
      <c r="N205" s="545">
        <v>0.20152822175432694</v>
      </c>
      <c r="O205" s="291">
        <v>34285.71428571429</v>
      </c>
      <c r="P205" s="291">
        <v>0</v>
      </c>
      <c r="R205" s="383">
        <v>1</v>
      </c>
    </row>
    <row r="206" spans="1:18" ht="15" x14ac:dyDescent="0.25">
      <c r="A206" s="302" t="s">
        <v>1156</v>
      </c>
      <c r="B206" s="346">
        <v>144276</v>
      </c>
      <c r="C206" s="346">
        <v>9352201</v>
      </c>
      <c r="D206" s="347">
        <v>2201</v>
      </c>
      <c r="E206" s="347" t="s">
        <v>1317</v>
      </c>
      <c r="F206" s="349">
        <v>0</v>
      </c>
      <c r="G206" s="349"/>
      <c r="H206" s="349"/>
      <c r="I206" s="291">
        <v>760295.20000000007</v>
      </c>
      <c r="J206" s="291">
        <v>8</v>
      </c>
      <c r="L206" s="291">
        <v>171689.35820476877</v>
      </c>
      <c r="M206" s="291">
        <v>48000</v>
      </c>
      <c r="N206" s="545">
        <v>0.27957469526301004</v>
      </c>
      <c r="O206" s="291">
        <v>68571.42857142858</v>
      </c>
      <c r="P206" s="291">
        <v>0</v>
      </c>
      <c r="R206" s="383">
        <v>1</v>
      </c>
    </row>
    <row r="207" spans="1:18" ht="15" x14ac:dyDescent="0.25">
      <c r="A207" s="302" t="s">
        <v>1156</v>
      </c>
      <c r="B207" s="346">
        <v>144399</v>
      </c>
      <c r="C207" s="346">
        <v>9352202</v>
      </c>
      <c r="D207" s="347">
        <v>2202</v>
      </c>
      <c r="E207" s="347" t="s">
        <v>358</v>
      </c>
      <c r="F207" s="349">
        <v>0</v>
      </c>
      <c r="G207" s="349"/>
      <c r="H207" s="349"/>
      <c r="I207" s="291">
        <v>524437.20000000007</v>
      </c>
      <c r="J207" s="291">
        <v>7</v>
      </c>
      <c r="L207" s="291">
        <v>73770.290814857552</v>
      </c>
      <c r="M207" s="291">
        <v>42000</v>
      </c>
      <c r="N207" s="545">
        <v>0.56933488449175362</v>
      </c>
      <c r="O207" s="291">
        <v>60000.000000000007</v>
      </c>
      <c r="P207" s="291">
        <v>0</v>
      </c>
      <c r="R207" s="383">
        <v>1</v>
      </c>
    </row>
    <row r="208" spans="1:18" ht="15" x14ac:dyDescent="0.25">
      <c r="A208" s="302" t="s">
        <v>1156</v>
      </c>
      <c r="B208" s="346">
        <v>144625</v>
      </c>
      <c r="C208" s="346">
        <v>9352203</v>
      </c>
      <c r="D208" s="347">
        <v>2203</v>
      </c>
      <c r="E208" s="347" t="s">
        <v>1318</v>
      </c>
      <c r="F208" s="349">
        <v>0</v>
      </c>
      <c r="G208" s="349"/>
      <c r="H208" s="349"/>
      <c r="I208" s="291">
        <v>344075.2</v>
      </c>
      <c r="J208" s="291">
        <v>7</v>
      </c>
      <c r="L208" s="291">
        <v>63556.406026962752</v>
      </c>
      <c r="M208" s="291">
        <v>42000</v>
      </c>
      <c r="N208" s="545">
        <v>0.66083031790976654</v>
      </c>
      <c r="O208" s="291">
        <v>60000.000000000007</v>
      </c>
      <c r="P208" s="291">
        <v>0</v>
      </c>
      <c r="R208" s="383">
        <v>1</v>
      </c>
    </row>
    <row r="209" spans="1:18" ht="15" x14ac:dyDescent="0.25">
      <c r="A209" s="302" t="s">
        <v>1156</v>
      </c>
      <c r="B209" s="346">
        <v>144215</v>
      </c>
      <c r="C209" s="346">
        <v>9352204</v>
      </c>
      <c r="D209" s="347">
        <v>2204</v>
      </c>
      <c r="E209" s="347" t="s">
        <v>1319</v>
      </c>
      <c r="F209" s="349">
        <v>0</v>
      </c>
      <c r="G209" s="349"/>
      <c r="H209" s="349"/>
      <c r="I209" s="291">
        <v>185911.6</v>
      </c>
      <c r="J209" s="291">
        <v>6</v>
      </c>
      <c r="L209" s="291">
        <v>36646.034546904062</v>
      </c>
      <c r="M209" s="291">
        <v>36000</v>
      </c>
      <c r="N209" s="545">
        <v>0.98237095623328119</v>
      </c>
      <c r="O209" s="291">
        <v>51428.571428571435</v>
      </c>
      <c r="P209" s="291">
        <v>14782.536881667373</v>
      </c>
      <c r="R209" s="383">
        <v>1</v>
      </c>
    </row>
    <row r="210" spans="1:18" ht="15" x14ac:dyDescent="0.25">
      <c r="A210" s="302" t="s">
        <v>1156</v>
      </c>
      <c r="B210" s="346">
        <v>144553</v>
      </c>
      <c r="C210" s="346">
        <v>9352205</v>
      </c>
      <c r="D210" s="347">
        <v>2205</v>
      </c>
      <c r="E210" s="347" t="s">
        <v>1320</v>
      </c>
      <c r="F210" s="349">
        <v>0</v>
      </c>
      <c r="G210" s="349"/>
      <c r="H210" s="349"/>
      <c r="I210" s="291">
        <v>155388.80000000002</v>
      </c>
      <c r="J210" s="291">
        <v>2</v>
      </c>
      <c r="L210" s="291">
        <v>36433.91690662277</v>
      </c>
      <c r="M210" s="291">
        <v>12000</v>
      </c>
      <c r="N210" s="545">
        <v>0.32936343437229232</v>
      </c>
      <c r="O210" s="291">
        <v>17142.857142857145</v>
      </c>
      <c r="P210" s="291">
        <v>0</v>
      </c>
      <c r="R210" s="383">
        <v>1</v>
      </c>
    </row>
    <row r="211" spans="1:18" ht="15" x14ac:dyDescent="0.25">
      <c r="A211" s="302" t="s">
        <v>1156</v>
      </c>
      <c r="B211" s="346">
        <v>144826</v>
      </c>
      <c r="C211" s="346">
        <v>9352206</v>
      </c>
      <c r="D211" s="347">
        <v>2206</v>
      </c>
      <c r="E211" s="347" t="s">
        <v>217</v>
      </c>
      <c r="F211" s="349">
        <v>0</v>
      </c>
      <c r="G211" s="349"/>
      <c r="H211" s="349"/>
      <c r="I211" s="291">
        <v>166488</v>
      </c>
      <c r="J211" s="291">
        <v>2</v>
      </c>
      <c r="L211" s="291">
        <v>33896.379716981159</v>
      </c>
      <c r="M211" s="291">
        <v>12000</v>
      </c>
      <c r="N211" s="545">
        <v>0.35402010775765319</v>
      </c>
      <c r="O211" s="291">
        <v>17142.857142857145</v>
      </c>
      <c r="P211" s="291">
        <v>0</v>
      </c>
      <c r="R211" s="383">
        <v>1</v>
      </c>
    </row>
    <row r="212" spans="1:18" ht="15" x14ac:dyDescent="0.25">
      <c r="A212" s="302" t="s">
        <v>1156</v>
      </c>
      <c r="B212" s="346">
        <v>144827</v>
      </c>
      <c r="C212" s="346">
        <v>9352207</v>
      </c>
      <c r="D212" s="347">
        <v>2207</v>
      </c>
      <c r="E212" s="347" t="s">
        <v>1321</v>
      </c>
      <c r="F212" s="349">
        <v>0</v>
      </c>
      <c r="G212" s="349"/>
      <c r="H212" s="349"/>
      <c r="I212" s="291">
        <v>241407.6</v>
      </c>
      <c r="J212" s="291">
        <v>9</v>
      </c>
      <c r="L212" s="291">
        <v>47854.828947368456</v>
      </c>
      <c r="M212" s="291">
        <v>54000</v>
      </c>
      <c r="N212" s="545">
        <v>1.1284127681114502</v>
      </c>
      <c r="O212" s="291">
        <v>77142.857142857145</v>
      </c>
      <c r="P212" s="291">
        <v>29288.028195488689</v>
      </c>
      <c r="R212" s="383">
        <v>1</v>
      </c>
    </row>
    <row r="213" spans="1:18" ht="15" x14ac:dyDescent="0.25">
      <c r="A213" s="302" t="s">
        <v>1156</v>
      </c>
      <c r="B213" s="346">
        <v>144828</v>
      </c>
      <c r="C213" s="346">
        <v>9352208</v>
      </c>
      <c r="D213" s="347">
        <v>2208</v>
      </c>
      <c r="E213" s="347" t="s">
        <v>1322</v>
      </c>
      <c r="F213" s="349">
        <v>0</v>
      </c>
      <c r="G213" s="349"/>
      <c r="H213" s="349"/>
      <c r="I213" s="291">
        <v>266380.80000000005</v>
      </c>
      <c r="J213" s="291">
        <v>1</v>
      </c>
      <c r="L213" s="291">
        <v>54009.003668378544</v>
      </c>
      <c r="M213" s="291">
        <v>6000</v>
      </c>
      <c r="N213" s="545">
        <v>0.11109258813290995</v>
      </c>
      <c r="O213" s="291">
        <v>8571.4285714285725</v>
      </c>
      <c r="P213" s="291">
        <v>0</v>
      </c>
      <c r="R213" s="383">
        <v>1</v>
      </c>
    </row>
    <row r="214" spans="1:18" ht="15" x14ac:dyDescent="0.25">
      <c r="A214" s="302" t="s">
        <v>1156</v>
      </c>
      <c r="B214" s="346">
        <v>144218</v>
      </c>
      <c r="C214" s="346">
        <v>9352209</v>
      </c>
      <c r="D214" s="347">
        <v>2209</v>
      </c>
      <c r="E214" s="347" t="s">
        <v>1323</v>
      </c>
      <c r="F214" s="349">
        <v>0</v>
      </c>
      <c r="G214" s="349"/>
      <c r="H214" s="349"/>
      <c r="I214" s="291">
        <v>1132118.4000000001</v>
      </c>
      <c r="J214" s="291">
        <v>3</v>
      </c>
      <c r="L214" s="291">
        <v>203150.36336743511</v>
      </c>
      <c r="M214" s="291">
        <v>18000</v>
      </c>
      <c r="N214" s="545">
        <v>8.860432096517426E-2</v>
      </c>
      <c r="O214" s="291">
        <v>25714.285714285717</v>
      </c>
      <c r="P214" s="291">
        <v>0</v>
      </c>
      <c r="R214" s="383">
        <v>1</v>
      </c>
    </row>
    <row r="215" spans="1:18" ht="15" x14ac:dyDescent="0.25">
      <c r="A215" s="302" t="s">
        <v>1156</v>
      </c>
      <c r="B215" s="346">
        <v>145031</v>
      </c>
      <c r="C215" s="346">
        <v>9352210</v>
      </c>
      <c r="D215" s="347">
        <v>2210</v>
      </c>
      <c r="E215" s="347" t="s">
        <v>1470</v>
      </c>
      <c r="F215" s="349">
        <v>0</v>
      </c>
      <c r="G215" s="349"/>
      <c r="H215" s="349"/>
      <c r="I215" s="291">
        <v>137352.6</v>
      </c>
      <c r="J215" s="291">
        <v>1</v>
      </c>
      <c r="L215" s="291">
        <v>16323.625</v>
      </c>
      <c r="M215" s="291">
        <v>6000</v>
      </c>
      <c r="N215" s="545">
        <v>0.36756541515747881</v>
      </c>
      <c r="O215" s="291">
        <v>8571.4285714285725</v>
      </c>
      <c r="P215" s="291">
        <v>0</v>
      </c>
      <c r="R215" s="383">
        <v>1</v>
      </c>
    </row>
    <row r="216" spans="1:18" ht="15" x14ac:dyDescent="0.25">
      <c r="A216" s="302" t="s">
        <v>1156</v>
      </c>
      <c r="B216" s="346">
        <v>145118</v>
      </c>
      <c r="C216" s="346">
        <v>9352211</v>
      </c>
      <c r="D216" s="347">
        <v>2211</v>
      </c>
      <c r="E216" s="347" t="s">
        <v>1324</v>
      </c>
      <c r="F216" s="349">
        <v>0</v>
      </c>
      <c r="G216" s="349"/>
      <c r="H216" s="349"/>
      <c r="I216" s="291">
        <v>937882.4</v>
      </c>
      <c r="J216" s="291">
        <v>13</v>
      </c>
      <c r="L216" s="291">
        <v>280406.38273551443</v>
      </c>
      <c r="M216" s="291">
        <v>78000</v>
      </c>
      <c r="N216" s="545">
        <v>0.27816770516800732</v>
      </c>
      <c r="O216" s="291">
        <v>111428.57142857143</v>
      </c>
      <c r="P216" s="291">
        <v>0</v>
      </c>
      <c r="R216" s="383">
        <v>1</v>
      </c>
    </row>
    <row r="217" spans="1:18" ht="15" x14ac:dyDescent="0.25">
      <c r="A217" s="302" t="s">
        <v>1156</v>
      </c>
      <c r="B217" s="346">
        <v>145234</v>
      </c>
      <c r="C217" s="346">
        <v>9352212</v>
      </c>
      <c r="D217" s="347">
        <v>2212</v>
      </c>
      <c r="E217" s="347" t="s">
        <v>1471</v>
      </c>
      <c r="F217" s="349">
        <v>0</v>
      </c>
      <c r="G217" s="349"/>
      <c r="H217" s="349"/>
      <c r="I217" s="291">
        <v>446742.80000000005</v>
      </c>
      <c r="J217" s="291">
        <v>8</v>
      </c>
      <c r="L217" s="291">
        <v>69208.000000000073</v>
      </c>
      <c r="M217" s="291">
        <v>48000</v>
      </c>
      <c r="N217" s="545">
        <v>0.69356143798404735</v>
      </c>
      <c r="O217" s="291">
        <v>68571.42857142858</v>
      </c>
      <c r="P217" s="291">
        <v>0</v>
      </c>
      <c r="R217" s="383">
        <v>1</v>
      </c>
    </row>
    <row r="218" spans="1:18" ht="15" x14ac:dyDescent="0.25">
      <c r="A218" s="302" t="s">
        <v>1156</v>
      </c>
      <c r="B218" s="346">
        <v>145237</v>
      </c>
      <c r="C218" s="346">
        <v>9352213</v>
      </c>
      <c r="D218" s="347">
        <v>2213</v>
      </c>
      <c r="E218" s="347" t="s">
        <v>1472</v>
      </c>
      <c r="F218" s="349">
        <v>0</v>
      </c>
      <c r="G218" s="349"/>
      <c r="H218" s="349"/>
      <c r="I218" s="291">
        <v>505013.60000000003</v>
      </c>
      <c r="J218" s="291">
        <v>4</v>
      </c>
      <c r="L218" s="291">
        <v>73165.570231310732</v>
      </c>
      <c r="M218" s="291">
        <v>24000</v>
      </c>
      <c r="N218" s="545">
        <v>0.32802313880865996</v>
      </c>
      <c r="O218" s="291">
        <v>34285.71428571429</v>
      </c>
      <c r="P218" s="291">
        <v>0</v>
      </c>
      <c r="R218" s="383">
        <v>1</v>
      </c>
    </row>
    <row r="219" spans="1:18" ht="15" x14ac:dyDescent="0.25">
      <c r="A219" s="302" t="s">
        <v>1156</v>
      </c>
      <c r="B219" s="346">
        <v>145476</v>
      </c>
      <c r="C219" s="346">
        <v>9352214</v>
      </c>
      <c r="D219" s="347">
        <v>2214</v>
      </c>
      <c r="E219" s="347" t="s">
        <v>1473</v>
      </c>
      <c r="F219" s="349">
        <v>0</v>
      </c>
      <c r="G219" s="349"/>
      <c r="H219" s="349"/>
      <c r="I219" s="291">
        <v>776944</v>
      </c>
      <c r="J219" s="291">
        <v>8</v>
      </c>
      <c r="L219" s="291">
        <v>170717.88348217</v>
      </c>
      <c r="M219" s="291">
        <v>48000</v>
      </c>
      <c r="N219" s="545">
        <v>0.28116562261043487</v>
      </c>
      <c r="O219" s="291">
        <v>68571.42857142858</v>
      </c>
      <c r="P219" s="291">
        <v>0</v>
      </c>
      <c r="R219" s="383">
        <v>1</v>
      </c>
    </row>
    <row r="220" spans="1:18" ht="15" x14ac:dyDescent="0.25">
      <c r="A220" s="302" t="s">
        <v>1156</v>
      </c>
      <c r="B220" s="346">
        <v>145559</v>
      </c>
      <c r="C220" s="346">
        <v>9352215</v>
      </c>
      <c r="D220" s="347">
        <v>2215</v>
      </c>
      <c r="E220" s="347" t="s">
        <v>184</v>
      </c>
      <c r="F220" s="349">
        <v>0</v>
      </c>
      <c r="G220" s="349"/>
      <c r="H220" s="349"/>
      <c r="I220" s="291">
        <v>1404048.8</v>
      </c>
      <c r="J220" s="291">
        <v>17</v>
      </c>
      <c r="L220" s="291">
        <v>426744.86421499291</v>
      </c>
      <c r="M220" s="291">
        <v>102000</v>
      </c>
      <c r="N220" s="545">
        <v>0.23901869372846787</v>
      </c>
      <c r="O220" s="291">
        <v>145714.28571428571</v>
      </c>
      <c r="P220" s="291">
        <v>0</v>
      </c>
      <c r="R220" s="383">
        <v>1</v>
      </c>
    </row>
    <row r="221" spans="1:18" ht="15" x14ac:dyDescent="0.25">
      <c r="A221" s="302" t="s">
        <v>1156</v>
      </c>
      <c r="B221" s="346">
        <v>145277</v>
      </c>
      <c r="C221" s="346">
        <v>9352216</v>
      </c>
      <c r="D221" s="347">
        <v>2216</v>
      </c>
      <c r="E221" s="347" t="s">
        <v>1474</v>
      </c>
      <c r="F221" s="349">
        <v>0</v>
      </c>
      <c r="G221" s="349"/>
      <c r="H221" s="349"/>
      <c r="I221" s="291">
        <v>632654.4</v>
      </c>
      <c r="J221" s="291">
        <v>18</v>
      </c>
      <c r="L221" s="291">
        <v>113503.62097816481</v>
      </c>
      <c r="M221" s="291">
        <v>108000</v>
      </c>
      <c r="N221" s="545">
        <v>0.95151149425247361</v>
      </c>
      <c r="O221" s="291">
        <v>154285.71428571429</v>
      </c>
      <c r="P221" s="291">
        <v>40782.093307549483</v>
      </c>
      <c r="R221" s="383">
        <v>1</v>
      </c>
    </row>
    <row r="222" spans="1:18" ht="15" x14ac:dyDescent="0.25">
      <c r="A222" s="302" t="s">
        <v>1156</v>
      </c>
      <c r="B222" s="346">
        <v>145851</v>
      </c>
      <c r="C222" s="346">
        <v>9352217</v>
      </c>
      <c r="D222" s="347">
        <v>2217</v>
      </c>
      <c r="E222" s="347" t="s">
        <v>1475</v>
      </c>
      <c r="F222" s="349">
        <v>0</v>
      </c>
      <c r="G222" s="349"/>
      <c r="H222" s="349"/>
      <c r="I222" s="291">
        <v>1029450.8</v>
      </c>
      <c r="J222" s="291">
        <v>14</v>
      </c>
      <c r="L222" s="291">
        <v>331515.00000000012</v>
      </c>
      <c r="M222" s="291">
        <v>84000</v>
      </c>
      <c r="N222" s="545">
        <v>0.25338219990045691</v>
      </c>
      <c r="O222" s="291">
        <v>120000.00000000001</v>
      </c>
      <c r="P222" s="291">
        <v>0</v>
      </c>
      <c r="R222" s="383">
        <v>1</v>
      </c>
    </row>
    <row r="223" spans="1:18" ht="15" x14ac:dyDescent="0.25">
      <c r="A223" s="302" t="s">
        <v>1156</v>
      </c>
      <c r="B223" s="346">
        <v>145698</v>
      </c>
      <c r="C223" s="346">
        <v>9352220</v>
      </c>
      <c r="D223" s="347">
        <v>2220</v>
      </c>
      <c r="E223" s="347" t="s">
        <v>1476</v>
      </c>
      <c r="F223" s="349">
        <v>0</v>
      </c>
      <c r="G223" s="349"/>
      <c r="H223" s="349"/>
      <c r="I223" s="291">
        <v>1118244.4000000001</v>
      </c>
      <c r="J223" s="291">
        <v>6</v>
      </c>
      <c r="L223" s="291">
        <v>172774.97048267766</v>
      </c>
      <c r="M223" s="291">
        <v>36000</v>
      </c>
      <c r="N223" s="545">
        <v>0.20836351410987128</v>
      </c>
      <c r="O223" s="291">
        <v>51428.571428571435</v>
      </c>
      <c r="P223" s="291">
        <v>0</v>
      </c>
      <c r="R223" s="383">
        <v>1</v>
      </c>
    </row>
    <row r="224" spans="1:18" ht="15" x14ac:dyDescent="0.25">
      <c r="A224" s="302" t="s">
        <v>1156</v>
      </c>
      <c r="B224" s="346">
        <v>145979</v>
      </c>
      <c r="C224" s="346">
        <v>9352221</v>
      </c>
      <c r="D224" s="347">
        <v>2221</v>
      </c>
      <c r="E224" s="347" t="s">
        <v>1477</v>
      </c>
      <c r="F224" s="349">
        <v>0</v>
      </c>
      <c r="G224" s="349"/>
      <c r="H224" s="349"/>
      <c r="I224" s="291">
        <v>83244</v>
      </c>
      <c r="J224" s="291">
        <v>0</v>
      </c>
      <c r="L224" s="291">
        <v>24826.428571428583</v>
      </c>
      <c r="M224" s="291">
        <v>0</v>
      </c>
      <c r="N224" s="545">
        <v>0</v>
      </c>
      <c r="O224" s="291">
        <v>0</v>
      </c>
      <c r="P224" s="291">
        <v>0</v>
      </c>
      <c r="R224" s="383">
        <v>1</v>
      </c>
    </row>
    <row r="225" spans="1:18" ht="15" x14ac:dyDescent="0.25">
      <c r="A225" s="302" t="s">
        <v>1156</v>
      </c>
      <c r="B225" s="346">
        <v>146086</v>
      </c>
      <c r="C225" s="346">
        <v>9352222</v>
      </c>
      <c r="D225" s="347">
        <v>2222</v>
      </c>
      <c r="E225" s="347" t="s">
        <v>1478</v>
      </c>
      <c r="F225" s="349">
        <v>0</v>
      </c>
      <c r="G225" s="349"/>
      <c r="H225" s="349"/>
      <c r="I225" s="291">
        <v>549410.4</v>
      </c>
      <c r="J225" s="291">
        <v>18</v>
      </c>
      <c r="L225" s="291">
        <v>108996.06956521737</v>
      </c>
      <c r="M225" s="291">
        <v>108000</v>
      </c>
      <c r="N225" s="545">
        <v>0.99086141757963686</v>
      </c>
      <c r="O225" s="291">
        <v>154285.71428571429</v>
      </c>
      <c r="P225" s="291">
        <v>45289.644720496915</v>
      </c>
      <c r="R225" s="383">
        <v>1</v>
      </c>
    </row>
    <row r="226" spans="1:18" ht="15" x14ac:dyDescent="0.25">
      <c r="A226" s="302" t="s">
        <v>1156</v>
      </c>
      <c r="B226" s="346">
        <v>146271</v>
      </c>
      <c r="C226" s="346">
        <v>9352223</v>
      </c>
      <c r="D226" s="347">
        <v>2223</v>
      </c>
      <c r="E226" s="347" t="s">
        <v>1479</v>
      </c>
      <c r="F226" s="349">
        <v>0</v>
      </c>
      <c r="G226" s="349"/>
      <c r="H226" s="349"/>
      <c r="I226" s="291">
        <v>413445.2</v>
      </c>
      <c r="J226" s="291">
        <v>0</v>
      </c>
      <c r="L226" s="291">
        <v>76857.299999999988</v>
      </c>
      <c r="M226" s="291">
        <v>0</v>
      </c>
      <c r="N226" s="545">
        <v>0</v>
      </c>
      <c r="O226" s="291">
        <v>0</v>
      </c>
      <c r="P226" s="291">
        <v>0</v>
      </c>
      <c r="R226" s="383">
        <v>1</v>
      </c>
    </row>
    <row r="227" spans="1:18" ht="15" x14ac:dyDescent="0.25">
      <c r="A227" s="302" t="s">
        <v>1156</v>
      </c>
      <c r="B227" s="346">
        <v>146280</v>
      </c>
      <c r="C227" s="346">
        <v>9352224</v>
      </c>
      <c r="D227" s="347">
        <v>2224</v>
      </c>
      <c r="E227" s="347" t="s">
        <v>349</v>
      </c>
      <c r="F227" s="349">
        <v>0</v>
      </c>
      <c r="G227" s="349"/>
      <c r="H227" s="349"/>
      <c r="I227" s="291">
        <v>438418.4</v>
      </c>
      <c r="J227" s="291">
        <v>18</v>
      </c>
      <c r="L227" s="291">
        <v>117902.50247583617</v>
      </c>
      <c r="M227" s="291">
        <v>108000</v>
      </c>
      <c r="N227" s="545">
        <v>0.91601109164018246</v>
      </c>
      <c r="O227" s="291">
        <v>154285.71428571429</v>
      </c>
      <c r="P227" s="291">
        <v>36383.211809878121</v>
      </c>
      <c r="R227" s="383">
        <v>1</v>
      </c>
    </row>
    <row r="228" spans="1:18" ht="15" x14ac:dyDescent="0.25">
      <c r="A228" s="302" t="s">
        <v>1156</v>
      </c>
      <c r="B228" s="346">
        <v>146323</v>
      </c>
      <c r="C228" s="346">
        <v>9352225</v>
      </c>
      <c r="D228" s="347">
        <v>2225</v>
      </c>
      <c r="E228" s="347" t="s">
        <v>267</v>
      </c>
      <c r="F228" s="349">
        <v>0</v>
      </c>
      <c r="G228" s="349"/>
      <c r="H228" s="349"/>
      <c r="I228" s="291">
        <v>1734250</v>
      </c>
      <c r="J228" s="291">
        <v>4</v>
      </c>
      <c r="L228" s="291">
        <v>234566.45503032714</v>
      </c>
      <c r="M228" s="291">
        <v>24000</v>
      </c>
      <c r="N228" s="545">
        <v>0.10231642029503765</v>
      </c>
      <c r="O228" s="291">
        <v>34285.71428571429</v>
      </c>
      <c r="P228" s="291">
        <v>0</v>
      </c>
      <c r="R228" s="383">
        <v>1</v>
      </c>
    </row>
    <row r="229" spans="1:18" ht="15" x14ac:dyDescent="0.25">
      <c r="A229" s="302" t="s">
        <v>1156</v>
      </c>
      <c r="B229" s="346">
        <v>141849</v>
      </c>
      <c r="C229" s="324">
        <v>9352927</v>
      </c>
      <c r="D229" s="347">
        <v>2927</v>
      </c>
      <c r="E229" s="347" t="s">
        <v>296</v>
      </c>
      <c r="F229" s="349">
        <v>0</v>
      </c>
      <c r="G229" s="349"/>
      <c r="H229" s="349"/>
      <c r="I229" s="291">
        <v>879611.60000000009</v>
      </c>
      <c r="J229" s="291">
        <v>3</v>
      </c>
      <c r="L229" s="291">
        <v>263738.48403263418</v>
      </c>
      <c r="M229" s="291">
        <v>18000</v>
      </c>
      <c r="N229" s="545">
        <v>6.8249425433766941E-2</v>
      </c>
      <c r="O229" s="291">
        <v>25714.285714285717</v>
      </c>
      <c r="P229" s="291">
        <v>0</v>
      </c>
      <c r="R229" s="383">
        <v>1</v>
      </c>
    </row>
    <row r="230" spans="1:18" ht="15" x14ac:dyDescent="0.25">
      <c r="A230" s="302" t="s">
        <v>1156</v>
      </c>
      <c r="B230" s="346">
        <v>143056</v>
      </c>
      <c r="C230" s="346">
        <v>9353002</v>
      </c>
      <c r="D230" s="347">
        <v>3002</v>
      </c>
      <c r="E230" s="347" t="s">
        <v>1480</v>
      </c>
      <c r="F230" s="349">
        <v>0</v>
      </c>
      <c r="G230" s="349"/>
      <c r="H230" s="349"/>
      <c r="I230" s="291">
        <v>169262.80000000002</v>
      </c>
      <c r="J230" s="291">
        <v>1</v>
      </c>
      <c r="L230" s="291">
        <v>35827.702292184469</v>
      </c>
      <c r="M230" s="291">
        <v>6000</v>
      </c>
      <c r="N230" s="545">
        <v>0.16746817730783847</v>
      </c>
      <c r="O230" s="291">
        <v>8571.4285714285725</v>
      </c>
      <c r="P230" s="291">
        <v>0</v>
      </c>
      <c r="R230" s="383">
        <v>1</v>
      </c>
    </row>
    <row r="231" spans="1:18" ht="15" x14ac:dyDescent="0.25">
      <c r="A231" s="302" t="s">
        <v>1156</v>
      </c>
      <c r="B231" s="346">
        <v>142547</v>
      </c>
      <c r="C231" s="346">
        <v>9353025</v>
      </c>
      <c r="D231" s="347">
        <v>3025</v>
      </c>
      <c r="E231" s="347" t="s">
        <v>524</v>
      </c>
      <c r="F231" s="349">
        <v>0</v>
      </c>
      <c r="G231" s="349"/>
      <c r="H231" s="349"/>
      <c r="I231" s="291">
        <v>588257.60000000009</v>
      </c>
      <c r="J231" s="291">
        <v>2</v>
      </c>
      <c r="L231" s="291">
        <v>82682.123519472501</v>
      </c>
      <c r="M231" s="291">
        <v>12000</v>
      </c>
      <c r="N231" s="545">
        <v>0.145134153420405</v>
      </c>
      <c r="O231" s="291">
        <v>17142.857142857145</v>
      </c>
      <c r="P231" s="291">
        <v>0</v>
      </c>
      <c r="R231" s="383">
        <v>1</v>
      </c>
    </row>
    <row r="232" spans="1:18" ht="15" x14ac:dyDescent="0.25">
      <c r="A232" s="302" t="s">
        <v>1156</v>
      </c>
      <c r="B232" s="346">
        <v>142554</v>
      </c>
      <c r="C232" s="346">
        <v>9353054</v>
      </c>
      <c r="D232" s="347">
        <v>3054</v>
      </c>
      <c r="E232" s="347" t="s">
        <v>1326</v>
      </c>
      <c r="F232" s="349">
        <v>0</v>
      </c>
      <c r="G232" s="349"/>
      <c r="H232" s="349"/>
      <c r="I232" s="291">
        <v>308002.80000000005</v>
      </c>
      <c r="J232" s="291">
        <v>4</v>
      </c>
      <c r="L232" s="291">
        <v>59105.62234998199</v>
      </c>
      <c r="M232" s="291">
        <v>24000</v>
      </c>
      <c r="N232" s="545">
        <v>0.40605274161379867</v>
      </c>
      <c r="O232" s="291">
        <v>34285.71428571429</v>
      </c>
      <c r="P232" s="291">
        <v>0</v>
      </c>
      <c r="R232" s="383">
        <v>1</v>
      </c>
    </row>
    <row r="233" spans="1:18" ht="15" x14ac:dyDescent="0.25">
      <c r="A233" s="302" t="s">
        <v>1156</v>
      </c>
      <c r="B233" s="346">
        <v>142562</v>
      </c>
      <c r="C233" s="346">
        <v>9353062</v>
      </c>
      <c r="D233" s="347">
        <v>3062</v>
      </c>
      <c r="E233" s="347" t="s">
        <v>1327</v>
      </c>
      <c r="F233" s="349">
        <v>0</v>
      </c>
      <c r="G233" s="349"/>
      <c r="H233" s="349"/>
      <c r="I233" s="291">
        <v>568834</v>
      </c>
      <c r="J233" s="291">
        <v>3</v>
      </c>
      <c r="L233" s="291">
        <v>92086.66666666657</v>
      </c>
      <c r="M233" s="291">
        <v>18000</v>
      </c>
      <c r="N233" s="545">
        <v>0.19546803735611401</v>
      </c>
      <c r="O233" s="291">
        <v>25714.285714285717</v>
      </c>
      <c r="P233" s="291">
        <v>0</v>
      </c>
      <c r="R233" s="383">
        <v>1</v>
      </c>
    </row>
    <row r="234" spans="1:18" ht="15" x14ac:dyDescent="0.25">
      <c r="A234" s="302" t="s">
        <v>1156</v>
      </c>
      <c r="B234" s="346">
        <v>146148</v>
      </c>
      <c r="C234" s="346">
        <v>9353081</v>
      </c>
      <c r="D234" s="347">
        <v>3081</v>
      </c>
      <c r="E234" s="347" t="s">
        <v>1481</v>
      </c>
      <c r="F234" s="349">
        <v>0</v>
      </c>
      <c r="G234" s="349"/>
      <c r="H234" s="349"/>
      <c r="I234" s="291">
        <v>122091.20000000001</v>
      </c>
      <c r="J234" s="291">
        <v>4</v>
      </c>
      <c r="L234" s="291">
        <v>28736.333333333314</v>
      </c>
      <c r="M234" s="291">
        <v>24000</v>
      </c>
      <c r="N234" s="545">
        <v>0.83517962161723314</v>
      </c>
      <c r="O234" s="291">
        <v>34285.71428571429</v>
      </c>
      <c r="P234" s="291">
        <v>5549.3809523809759</v>
      </c>
      <c r="R234" s="383">
        <v>1</v>
      </c>
    </row>
    <row r="235" spans="1:18" ht="15" x14ac:dyDescent="0.25">
      <c r="A235" s="302" t="s">
        <v>1156</v>
      </c>
      <c r="B235" s="346">
        <v>146234</v>
      </c>
      <c r="C235" s="346">
        <v>9353084</v>
      </c>
      <c r="D235" s="347">
        <v>3084</v>
      </c>
      <c r="E235" s="347" t="s">
        <v>1482</v>
      </c>
      <c r="F235" s="349">
        <v>0</v>
      </c>
      <c r="G235" s="349"/>
      <c r="H235" s="349"/>
      <c r="I235" s="291">
        <v>172037.6</v>
      </c>
      <c r="J235" s="291">
        <v>3</v>
      </c>
      <c r="L235" s="291">
        <v>46647.580893682614</v>
      </c>
      <c r="M235" s="291">
        <v>18000</v>
      </c>
      <c r="N235" s="545">
        <v>0.38587210001360872</v>
      </c>
      <c r="O235" s="291">
        <v>25714.285714285717</v>
      </c>
      <c r="P235" s="291">
        <v>0</v>
      </c>
      <c r="R235" s="383">
        <v>1</v>
      </c>
    </row>
    <row r="236" spans="1:18" ht="15" x14ac:dyDescent="0.25">
      <c r="A236" s="302" t="s">
        <v>1156</v>
      </c>
      <c r="B236" s="346">
        <v>145696</v>
      </c>
      <c r="C236" s="346">
        <v>9353089</v>
      </c>
      <c r="D236" s="347">
        <v>3089</v>
      </c>
      <c r="E236" s="347" t="s">
        <v>1483</v>
      </c>
      <c r="F236" s="349">
        <v>0</v>
      </c>
      <c r="G236" s="349"/>
      <c r="H236" s="349"/>
      <c r="I236" s="291">
        <v>363498.80000000005</v>
      </c>
      <c r="J236" s="291">
        <v>4</v>
      </c>
      <c r="L236" s="291">
        <v>60959.331136014021</v>
      </c>
      <c r="M236" s="291">
        <v>24000</v>
      </c>
      <c r="N236" s="545">
        <v>0.39370510720418805</v>
      </c>
      <c r="O236" s="291">
        <v>34285.71428571429</v>
      </c>
      <c r="P236" s="291">
        <v>0</v>
      </c>
      <c r="R236" s="383">
        <v>1</v>
      </c>
    </row>
    <row r="237" spans="1:18" ht="15" x14ac:dyDescent="0.25">
      <c r="A237" s="302" t="s">
        <v>1156</v>
      </c>
      <c r="B237" s="346">
        <v>146175</v>
      </c>
      <c r="C237" s="346">
        <v>9353091</v>
      </c>
      <c r="D237" s="347">
        <v>3091</v>
      </c>
      <c r="E237" s="347" t="s">
        <v>1484</v>
      </c>
      <c r="F237" s="349">
        <v>0</v>
      </c>
      <c r="G237" s="349"/>
      <c r="H237" s="349"/>
      <c r="I237" s="291">
        <v>238632.80000000002</v>
      </c>
      <c r="J237" s="291">
        <v>1</v>
      </c>
      <c r="L237" s="291">
        <v>59665.158636026666</v>
      </c>
      <c r="M237" s="291">
        <v>6000</v>
      </c>
      <c r="N237" s="545">
        <v>0.10056120082746441</v>
      </c>
      <c r="O237" s="291">
        <v>8571.4285714285725</v>
      </c>
      <c r="P237" s="291">
        <v>0</v>
      </c>
      <c r="R237" s="383">
        <v>1</v>
      </c>
    </row>
    <row r="238" spans="1:18" ht="15" x14ac:dyDescent="0.25">
      <c r="A238" s="302" t="s">
        <v>1156</v>
      </c>
      <c r="B238" s="346">
        <v>145539</v>
      </c>
      <c r="C238" s="346">
        <v>9353092</v>
      </c>
      <c r="D238" s="347">
        <v>3092</v>
      </c>
      <c r="E238" s="347" t="s">
        <v>1485</v>
      </c>
      <c r="F238" s="349">
        <v>0</v>
      </c>
      <c r="G238" s="349"/>
      <c r="H238" s="349"/>
      <c r="I238" s="291">
        <v>263606</v>
      </c>
      <c r="J238" s="291">
        <v>0</v>
      </c>
      <c r="L238" s="291">
        <v>31198.126507638688</v>
      </c>
      <c r="M238" s="291">
        <v>0</v>
      </c>
      <c r="N238" s="545">
        <v>0</v>
      </c>
      <c r="O238" s="291">
        <v>0</v>
      </c>
      <c r="P238" s="291">
        <v>0</v>
      </c>
      <c r="R238" s="383">
        <v>1</v>
      </c>
    </row>
    <row r="239" spans="1:18" ht="15" x14ac:dyDescent="0.25">
      <c r="A239" s="302" t="s">
        <v>1156</v>
      </c>
      <c r="B239" s="346">
        <v>143807</v>
      </c>
      <c r="C239" s="346">
        <v>9353096</v>
      </c>
      <c r="D239" s="347">
        <v>3096</v>
      </c>
      <c r="E239" s="347" t="s">
        <v>1486</v>
      </c>
      <c r="F239" s="349">
        <v>0</v>
      </c>
      <c r="G239" s="349"/>
      <c r="H239" s="349"/>
      <c r="I239" s="291">
        <v>493914.4</v>
      </c>
      <c r="J239" s="291">
        <v>0</v>
      </c>
      <c r="L239" s="291">
        <v>59807.861952117928</v>
      </c>
      <c r="M239" s="291">
        <v>0</v>
      </c>
      <c r="N239" s="545">
        <v>0</v>
      </c>
      <c r="O239" s="291">
        <v>0</v>
      </c>
      <c r="P239" s="291">
        <v>0</v>
      </c>
      <c r="R239" s="383">
        <v>1</v>
      </c>
    </row>
    <row r="240" spans="1:18" ht="15" x14ac:dyDescent="0.25">
      <c r="A240" s="302" t="s">
        <v>1156</v>
      </c>
      <c r="B240" s="346">
        <v>142994</v>
      </c>
      <c r="C240" s="346">
        <v>9353097</v>
      </c>
      <c r="D240" s="347">
        <v>3097</v>
      </c>
      <c r="E240" s="347" t="s">
        <v>521</v>
      </c>
      <c r="F240" s="349">
        <v>0</v>
      </c>
      <c r="G240" s="349"/>
      <c r="H240" s="349"/>
      <c r="I240" s="291">
        <v>274705.2</v>
      </c>
      <c r="J240" s="291">
        <v>2</v>
      </c>
      <c r="L240" s="291">
        <v>30230.50565753079</v>
      </c>
      <c r="M240" s="291">
        <v>12000</v>
      </c>
      <c r="N240" s="545">
        <v>0.39695002577671579</v>
      </c>
      <c r="O240" s="291">
        <v>17142.857142857145</v>
      </c>
      <c r="P240" s="291">
        <v>0</v>
      </c>
      <c r="R240" s="383">
        <v>1</v>
      </c>
    </row>
    <row r="241" spans="1:18" ht="15" x14ac:dyDescent="0.25">
      <c r="A241" s="302" t="s">
        <v>1156</v>
      </c>
      <c r="B241" s="346">
        <v>143070</v>
      </c>
      <c r="C241" s="346">
        <v>9353098</v>
      </c>
      <c r="D241" s="347">
        <v>3098</v>
      </c>
      <c r="E241" s="347" t="s">
        <v>1487</v>
      </c>
      <c r="F241" s="349">
        <v>0</v>
      </c>
      <c r="G241" s="349"/>
      <c r="H241" s="349"/>
      <c r="I241" s="291">
        <v>246957.2</v>
      </c>
      <c r="J241" s="291">
        <v>2</v>
      </c>
      <c r="L241" s="291">
        <v>49926.571244979947</v>
      </c>
      <c r="M241" s="291">
        <v>12000</v>
      </c>
      <c r="N241" s="545">
        <v>0.2403529763964431</v>
      </c>
      <c r="O241" s="291">
        <v>17142.857142857145</v>
      </c>
      <c r="P241" s="291">
        <v>0</v>
      </c>
      <c r="R241" s="383">
        <v>1</v>
      </c>
    </row>
    <row r="242" spans="1:18" ht="15" x14ac:dyDescent="0.25">
      <c r="A242" s="302" t="s">
        <v>1156</v>
      </c>
      <c r="B242" s="346">
        <v>143071</v>
      </c>
      <c r="C242" s="346">
        <v>9353099</v>
      </c>
      <c r="D242" s="347">
        <v>3099</v>
      </c>
      <c r="E242" s="347" t="s">
        <v>1488</v>
      </c>
      <c r="F242" s="349">
        <v>0</v>
      </c>
      <c r="G242" s="349"/>
      <c r="H242" s="349"/>
      <c r="I242" s="291">
        <v>230308.40000000002</v>
      </c>
      <c r="J242" s="291">
        <v>0</v>
      </c>
      <c r="L242" s="291">
        <v>35465.413974950578</v>
      </c>
      <c r="M242" s="291">
        <v>0</v>
      </c>
      <c r="N242" s="545">
        <v>0</v>
      </c>
      <c r="O242" s="291">
        <v>0</v>
      </c>
      <c r="P242" s="291">
        <v>0</v>
      </c>
      <c r="R242" s="383">
        <v>1</v>
      </c>
    </row>
    <row r="243" spans="1:18" ht="15" x14ac:dyDescent="0.25">
      <c r="A243" s="302" t="s">
        <v>1156</v>
      </c>
      <c r="B243" s="346">
        <v>144849</v>
      </c>
      <c r="C243" s="346">
        <v>9353101</v>
      </c>
      <c r="D243" s="347">
        <v>3101</v>
      </c>
      <c r="E243" s="347" t="s">
        <v>1331</v>
      </c>
      <c r="F243" s="349">
        <v>0</v>
      </c>
      <c r="G243" s="349"/>
      <c r="H243" s="349"/>
      <c r="I243" s="291">
        <v>260831.2</v>
      </c>
      <c r="J243" s="291">
        <v>3</v>
      </c>
      <c r="L243" s="291">
        <v>51923.856915739241</v>
      </c>
      <c r="M243" s="291">
        <v>18000</v>
      </c>
      <c r="N243" s="545">
        <v>0.34666145909018192</v>
      </c>
      <c r="O243" s="291">
        <v>25714.285714285717</v>
      </c>
      <c r="P243" s="291">
        <v>0</v>
      </c>
      <c r="R243" s="383">
        <v>1</v>
      </c>
    </row>
    <row r="244" spans="1:18" ht="15" x14ac:dyDescent="0.25">
      <c r="A244" s="302" t="s">
        <v>1156</v>
      </c>
      <c r="B244" s="346">
        <v>145697</v>
      </c>
      <c r="C244" s="346">
        <v>9353102</v>
      </c>
      <c r="D244" s="347">
        <v>3102</v>
      </c>
      <c r="E244" s="347" t="s">
        <v>1489</v>
      </c>
      <c r="F244" s="349">
        <v>0</v>
      </c>
      <c r="G244" s="349"/>
      <c r="H244" s="349"/>
      <c r="I244" s="291">
        <v>258056.40000000002</v>
      </c>
      <c r="J244" s="291">
        <v>6</v>
      </c>
      <c r="L244" s="291">
        <v>51258.03432494279</v>
      </c>
      <c r="M244" s="291">
        <v>36000</v>
      </c>
      <c r="N244" s="545">
        <v>0.70232892217019638</v>
      </c>
      <c r="O244" s="291">
        <v>51428.571428571435</v>
      </c>
      <c r="P244" s="291">
        <v>170.53710362864513</v>
      </c>
      <c r="R244" s="383">
        <v>1</v>
      </c>
    </row>
    <row r="245" spans="1:18" ht="15" x14ac:dyDescent="0.25">
      <c r="A245" s="302" t="s">
        <v>1156</v>
      </c>
      <c r="B245" s="346">
        <v>142595</v>
      </c>
      <c r="C245" s="346">
        <v>9353115</v>
      </c>
      <c r="D245" s="347">
        <v>3115</v>
      </c>
      <c r="E245" s="347" t="s">
        <v>520</v>
      </c>
      <c r="F245" s="349">
        <v>0</v>
      </c>
      <c r="G245" s="349"/>
      <c r="H245" s="349"/>
      <c r="I245" s="291">
        <v>280254.80000000005</v>
      </c>
      <c r="J245" s="291">
        <v>2</v>
      </c>
      <c r="L245" s="291">
        <v>44327.658823529448</v>
      </c>
      <c r="M245" s="291">
        <v>12000</v>
      </c>
      <c r="N245" s="545">
        <v>0.27071134182323003</v>
      </c>
      <c r="O245" s="291">
        <v>17142.857142857145</v>
      </c>
      <c r="P245" s="291">
        <v>0</v>
      </c>
      <c r="R245" s="383">
        <v>1</v>
      </c>
    </row>
    <row r="246" spans="1:18" ht="15" x14ac:dyDescent="0.25">
      <c r="A246" s="302" t="s">
        <v>1156</v>
      </c>
      <c r="B246" s="346">
        <v>143065</v>
      </c>
      <c r="C246" s="346">
        <v>9353116</v>
      </c>
      <c r="D246" s="347">
        <v>3116</v>
      </c>
      <c r="E246" s="347" t="s">
        <v>1490</v>
      </c>
      <c r="F246" s="349">
        <v>0</v>
      </c>
      <c r="G246" s="349"/>
      <c r="H246" s="349"/>
      <c r="I246" s="291">
        <v>369048.4</v>
      </c>
      <c r="J246" s="291">
        <v>2</v>
      </c>
      <c r="L246" s="291">
        <v>60596.682758620722</v>
      </c>
      <c r="M246" s="291">
        <v>12000</v>
      </c>
      <c r="N246" s="545">
        <v>0.19803064216898628</v>
      </c>
      <c r="O246" s="291">
        <v>17142.857142857145</v>
      </c>
      <c r="P246" s="291">
        <v>0</v>
      </c>
      <c r="R246" s="383">
        <v>1</v>
      </c>
    </row>
    <row r="247" spans="1:18" ht="15" x14ac:dyDescent="0.25">
      <c r="A247" s="302" t="s">
        <v>1156</v>
      </c>
      <c r="B247" s="346">
        <v>142597</v>
      </c>
      <c r="C247" s="346">
        <v>9353302</v>
      </c>
      <c r="D247" s="347">
        <v>3302</v>
      </c>
      <c r="E247" s="347" t="s">
        <v>1333</v>
      </c>
      <c r="F247" s="349">
        <v>0</v>
      </c>
      <c r="G247" s="349"/>
      <c r="H247" s="349"/>
      <c r="I247" s="291">
        <v>557734.80000000005</v>
      </c>
      <c r="J247" s="291">
        <v>4</v>
      </c>
      <c r="L247" s="291">
        <v>103410.91365873677</v>
      </c>
      <c r="M247" s="291">
        <v>24000</v>
      </c>
      <c r="N247" s="545">
        <v>0.23208382124155363</v>
      </c>
      <c r="O247" s="291">
        <v>34285.71428571429</v>
      </c>
      <c r="P247" s="291">
        <v>0</v>
      </c>
      <c r="R247" s="383">
        <v>1</v>
      </c>
    </row>
    <row r="248" spans="1:18" ht="15" x14ac:dyDescent="0.25">
      <c r="A248" s="302" t="s">
        <v>1156</v>
      </c>
      <c r="B248" s="346">
        <v>139149</v>
      </c>
      <c r="C248" s="346">
        <v>9353312</v>
      </c>
      <c r="D248" s="347">
        <v>3312</v>
      </c>
      <c r="E248" s="347" t="s">
        <v>1334</v>
      </c>
      <c r="F248" s="349">
        <v>0</v>
      </c>
      <c r="G248" s="349"/>
      <c r="H248" s="349"/>
      <c r="I248" s="291">
        <v>233083.2</v>
      </c>
      <c r="J248" s="291">
        <v>6</v>
      </c>
      <c r="L248" s="291">
        <v>39814.236144578303</v>
      </c>
      <c r="M248" s="291">
        <v>36000</v>
      </c>
      <c r="N248" s="545">
        <v>0.9041991881816448</v>
      </c>
      <c r="O248" s="291">
        <v>51428.571428571435</v>
      </c>
      <c r="P248" s="291">
        <v>11614.335283993132</v>
      </c>
      <c r="R248" s="383">
        <v>1</v>
      </c>
    </row>
    <row r="249" spans="1:18" ht="15" x14ac:dyDescent="0.25">
      <c r="A249" s="302" t="s">
        <v>1156</v>
      </c>
      <c r="B249" s="346">
        <v>137419</v>
      </c>
      <c r="C249" s="346">
        <v>9353314</v>
      </c>
      <c r="D249" s="347">
        <v>3314</v>
      </c>
      <c r="E249" s="347" t="s">
        <v>1335</v>
      </c>
      <c r="F249" s="349">
        <v>0</v>
      </c>
      <c r="G249" s="349"/>
      <c r="H249" s="349"/>
      <c r="I249" s="291">
        <v>1154316.8</v>
      </c>
      <c r="J249" s="291">
        <v>29</v>
      </c>
      <c r="L249" s="291">
        <v>215814.18947107825</v>
      </c>
      <c r="M249" s="291">
        <v>174000</v>
      </c>
      <c r="N249" s="545">
        <v>0.80624911840339453</v>
      </c>
      <c r="O249" s="291">
        <v>248571.42857142858</v>
      </c>
      <c r="P249" s="291">
        <v>32757.239100350329</v>
      </c>
      <c r="R249" s="383">
        <v>1</v>
      </c>
    </row>
    <row r="250" spans="1:18" ht="15" x14ac:dyDescent="0.25">
      <c r="A250" s="302" t="s">
        <v>1156</v>
      </c>
      <c r="B250" s="346">
        <v>139448</v>
      </c>
      <c r="C250" s="346">
        <v>9353318</v>
      </c>
      <c r="D250" s="347">
        <v>3318</v>
      </c>
      <c r="E250" s="347" t="s">
        <v>1491</v>
      </c>
      <c r="F250" s="349">
        <v>0</v>
      </c>
      <c r="G250" s="349"/>
      <c r="H250" s="349"/>
      <c r="I250" s="291">
        <v>857413.20000000007</v>
      </c>
      <c r="J250" s="291">
        <v>3</v>
      </c>
      <c r="L250" s="291">
        <v>123744.56181353131</v>
      </c>
      <c r="M250" s="291">
        <v>18000</v>
      </c>
      <c r="N250" s="545">
        <v>0.14546093772689511</v>
      </c>
      <c r="O250" s="291">
        <v>25714.285714285717</v>
      </c>
      <c r="P250" s="291">
        <v>0</v>
      </c>
      <c r="R250" s="383">
        <v>1</v>
      </c>
    </row>
    <row r="251" spans="1:18" ht="15" x14ac:dyDescent="0.25">
      <c r="A251" s="302" t="s">
        <v>1156</v>
      </c>
      <c r="B251" s="346">
        <v>143624</v>
      </c>
      <c r="C251" s="346">
        <v>9353320</v>
      </c>
      <c r="D251" s="347">
        <v>3320</v>
      </c>
      <c r="E251" s="347" t="s">
        <v>1337</v>
      </c>
      <c r="F251" s="349">
        <v>0</v>
      </c>
      <c r="G251" s="349"/>
      <c r="H251" s="349"/>
      <c r="I251" s="291">
        <v>771394.4</v>
      </c>
      <c r="J251" s="291">
        <v>3</v>
      </c>
      <c r="L251" s="291">
        <v>125038.61650210748</v>
      </c>
      <c r="M251" s="291">
        <v>18000</v>
      </c>
      <c r="N251" s="545">
        <v>0.14395552752854249</v>
      </c>
      <c r="O251" s="291">
        <v>25714.285714285717</v>
      </c>
      <c r="P251" s="291">
        <v>0</v>
      </c>
      <c r="R251" s="383">
        <v>1</v>
      </c>
    </row>
    <row r="252" spans="1:18" ht="15" x14ac:dyDescent="0.25">
      <c r="A252" s="302" t="s">
        <v>1156</v>
      </c>
      <c r="B252" s="346">
        <v>145692</v>
      </c>
      <c r="C252" s="346">
        <v>9353323</v>
      </c>
      <c r="D252" s="347">
        <v>3323</v>
      </c>
      <c r="E252" s="347" t="s">
        <v>1492</v>
      </c>
      <c r="F252" s="349">
        <v>0</v>
      </c>
      <c r="G252" s="349"/>
      <c r="H252" s="349"/>
      <c r="I252" s="291">
        <v>535536.4</v>
      </c>
      <c r="J252" s="291">
        <v>3</v>
      </c>
      <c r="L252" s="291">
        <v>70388.333333333314</v>
      </c>
      <c r="M252" s="291">
        <v>18000</v>
      </c>
      <c r="N252" s="545">
        <v>0.25572419671820623</v>
      </c>
      <c r="O252" s="291">
        <v>25714.285714285717</v>
      </c>
      <c r="P252" s="291">
        <v>0</v>
      </c>
      <c r="R252" s="383">
        <v>1</v>
      </c>
    </row>
    <row r="253" spans="1:18" ht="15" x14ac:dyDescent="0.25">
      <c r="A253" s="302" t="s">
        <v>1156</v>
      </c>
      <c r="B253" s="346">
        <v>142598</v>
      </c>
      <c r="C253" s="346">
        <v>9353328</v>
      </c>
      <c r="D253" s="347">
        <v>3328</v>
      </c>
      <c r="E253" s="347" t="s">
        <v>1338</v>
      </c>
      <c r="F253" s="349">
        <v>0</v>
      </c>
      <c r="G253" s="349"/>
      <c r="H253" s="349"/>
      <c r="I253" s="291">
        <v>535536.4</v>
      </c>
      <c r="J253" s="291">
        <v>1</v>
      </c>
      <c r="L253" s="291">
        <v>66385.898414788069</v>
      </c>
      <c r="M253" s="291">
        <v>6000</v>
      </c>
      <c r="N253" s="545">
        <v>9.0380640215353997E-2</v>
      </c>
      <c r="O253" s="291">
        <v>8571.4285714285725</v>
      </c>
      <c r="P253" s="291">
        <v>0</v>
      </c>
      <c r="R253" s="383">
        <v>1</v>
      </c>
    </row>
    <row r="254" spans="1:18" ht="15" x14ac:dyDescent="0.25">
      <c r="A254" s="302" t="s">
        <v>1156</v>
      </c>
      <c r="B254" s="346">
        <v>145693</v>
      </c>
      <c r="C254" s="346">
        <v>9353331</v>
      </c>
      <c r="D254" s="347">
        <v>3331</v>
      </c>
      <c r="E254" s="347" t="s">
        <v>1493</v>
      </c>
      <c r="F254" s="349">
        <v>0</v>
      </c>
      <c r="G254" s="349"/>
      <c r="H254" s="349"/>
      <c r="I254" s="291">
        <v>327426.40000000002</v>
      </c>
      <c r="J254" s="291">
        <v>9</v>
      </c>
      <c r="L254" s="291">
        <v>53986.836473969932</v>
      </c>
      <c r="M254" s="291">
        <v>54000</v>
      </c>
      <c r="N254" s="545">
        <v>1.0002438284383715</v>
      </c>
      <c r="O254" s="291">
        <v>77142.857142857145</v>
      </c>
      <c r="P254" s="291">
        <v>23156.020668887213</v>
      </c>
      <c r="R254" s="383">
        <v>1</v>
      </c>
    </row>
    <row r="255" spans="1:18" ht="15" x14ac:dyDescent="0.25">
      <c r="A255" s="302" t="s">
        <v>1156</v>
      </c>
      <c r="B255" s="346">
        <v>142806</v>
      </c>
      <c r="C255" s="346">
        <v>9353335</v>
      </c>
      <c r="D255" s="347">
        <v>3335</v>
      </c>
      <c r="E255" s="347" t="s">
        <v>1339</v>
      </c>
      <c r="F255" s="349">
        <v>0</v>
      </c>
      <c r="G255" s="349"/>
      <c r="H255" s="349"/>
      <c r="I255" s="291">
        <v>574383.60000000009</v>
      </c>
      <c r="J255" s="291">
        <v>3</v>
      </c>
      <c r="L255" s="291">
        <v>116659.40505170191</v>
      </c>
      <c r="M255" s="291">
        <v>18000</v>
      </c>
      <c r="N255" s="545">
        <v>0.15429531799877291</v>
      </c>
      <c r="O255" s="291">
        <v>25714.285714285717</v>
      </c>
      <c r="P255" s="291">
        <v>0</v>
      </c>
      <c r="R255" s="383">
        <v>1</v>
      </c>
    </row>
    <row r="256" spans="1:18" ht="15" x14ac:dyDescent="0.25">
      <c r="A256" s="302" t="s">
        <v>1156</v>
      </c>
      <c r="B256" s="346">
        <v>145382</v>
      </c>
      <c r="C256" s="346">
        <v>9353340</v>
      </c>
      <c r="D256" s="347">
        <v>3340</v>
      </c>
      <c r="E256" s="347" t="s">
        <v>289</v>
      </c>
      <c r="F256" s="349">
        <v>0</v>
      </c>
      <c r="G256" s="349"/>
      <c r="H256" s="349"/>
      <c r="I256" s="291">
        <v>591032.4</v>
      </c>
      <c r="J256" s="291">
        <v>4</v>
      </c>
      <c r="L256" s="291">
        <v>60878.009665051308</v>
      </c>
      <c r="M256" s="291">
        <v>24000</v>
      </c>
      <c r="N256" s="545">
        <v>0.39423102253255593</v>
      </c>
      <c r="O256" s="291">
        <v>34285.71428571429</v>
      </c>
      <c r="P256" s="291">
        <v>0</v>
      </c>
      <c r="R256" s="383">
        <v>1</v>
      </c>
    </row>
    <row r="257" spans="1:18" ht="15" x14ac:dyDescent="0.25">
      <c r="A257" s="302" t="s">
        <v>1156</v>
      </c>
      <c r="B257" s="346">
        <v>141842</v>
      </c>
      <c r="C257" s="346">
        <v>9353344</v>
      </c>
      <c r="D257" s="347">
        <v>3344</v>
      </c>
      <c r="E257" s="347" t="s">
        <v>512</v>
      </c>
      <c r="F257" s="349">
        <v>0</v>
      </c>
      <c r="G257" s="349"/>
      <c r="H257" s="349"/>
      <c r="I257" s="291">
        <v>1087721.6000000001</v>
      </c>
      <c r="J257" s="291">
        <v>4</v>
      </c>
      <c r="L257" s="291">
        <v>311836.2687427674</v>
      </c>
      <c r="M257" s="291">
        <v>24000</v>
      </c>
      <c r="N257" s="545">
        <v>7.6963465785301305E-2</v>
      </c>
      <c r="O257" s="291">
        <v>34285.71428571429</v>
      </c>
      <c r="P257" s="291">
        <v>0</v>
      </c>
      <c r="R257" s="383">
        <v>1</v>
      </c>
    </row>
    <row r="258" spans="1:18" ht="15" x14ac:dyDescent="0.25">
      <c r="A258" s="302" t="s">
        <v>1156</v>
      </c>
      <c r="B258" s="346">
        <v>143360</v>
      </c>
      <c r="C258" s="346">
        <v>9353345</v>
      </c>
      <c r="D258" s="347">
        <v>3345</v>
      </c>
      <c r="E258" s="347" t="s">
        <v>1340</v>
      </c>
      <c r="F258" s="349">
        <v>0</v>
      </c>
      <c r="G258" s="349"/>
      <c r="H258" s="349"/>
      <c r="I258" s="291">
        <v>1212587.6000000001</v>
      </c>
      <c r="J258" s="291">
        <v>0</v>
      </c>
      <c r="L258" s="291">
        <v>160472.68867924516</v>
      </c>
      <c r="M258" s="291">
        <v>0</v>
      </c>
      <c r="N258" s="545">
        <v>0</v>
      </c>
      <c r="O258" s="291">
        <v>0</v>
      </c>
      <c r="P258" s="291">
        <v>0</v>
      </c>
      <c r="R258" s="383">
        <v>1</v>
      </c>
    </row>
    <row r="259" spans="1:18" ht="15" x14ac:dyDescent="0.25">
      <c r="A259" s="302" t="s">
        <v>1156</v>
      </c>
      <c r="B259" s="346">
        <v>145795</v>
      </c>
      <c r="C259" s="346">
        <v>9353346</v>
      </c>
      <c r="D259" s="347">
        <v>3346</v>
      </c>
      <c r="E259" s="347" t="s">
        <v>1494</v>
      </c>
      <c r="F259" s="349">
        <v>0</v>
      </c>
      <c r="G259" s="349"/>
      <c r="H259" s="349"/>
      <c r="I259" s="291">
        <v>796367.60000000009</v>
      </c>
      <c r="J259" s="291">
        <v>4</v>
      </c>
      <c r="L259" s="291">
        <v>122234.59504132233</v>
      </c>
      <c r="M259" s="291">
        <v>24000</v>
      </c>
      <c r="N259" s="545">
        <v>0.19634376006143447</v>
      </c>
      <c r="O259" s="291">
        <v>34285.71428571429</v>
      </c>
      <c r="P259" s="291">
        <v>0</v>
      </c>
      <c r="R259" s="383">
        <v>1</v>
      </c>
    </row>
    <row r="260" spans="1:18" ht="15" x14ac:dyDescent="0.25">
      <c r="A260" s="302" t="s">
        <v>1156</v>
      </c>
      <c r="B260" s="346">
        <v>137179</v>
      </c>
      <c r="C260" s="346">
        <v>9354029</v>
      </c>
      <c r="D260" s="347">
        <v>4029</v>
      </c>
      <c r="E260" s="347" t="s">
        <v>427</v>
      </c>
      <c r="F260" s="349">
        <v>0</v>
      </c>
      <c r="G260" s="349"/>
      <c r="H260" s="349"/>
      <c r="I260" s="291">
        <v>471716.00000000006</v>
      </c>
      <c r="J260" s="291">
        <v>1</v>
      </c>
      <c r="L260" s="291">
        <v>159835.15322953963</v>
      </c>
      <c r="M260" s="291">
        <v>6000</v>
      </c>
      <c r="N260" s="545">
        <v>3.7538675809215674E-2</v>
      </c>
      <c r="O260" s="291">
        <v>8571.4285714285725</v>
      </c>
      <c r="P260" s="291">
        <v>0</v>
      </c>
      <c r="R260" s="383">
        <v>1</v>
      </c>
    </row>
    <row r="261" spans="1:18" ht="15" x14ac:dyDescent="0.25">
      <c r="A261" s="302" t="s">
        <v>1156</v>
      </c>
      <c r="B261" s="346">
        <v>137180</v>
      </c>
      <c r="C261" s="346">
        <v>9354030</v>
      </c>
      <c r="D261" s="347">
        <v>4030</v>
      </c>
      <c r="E261" s="347" t="s">
        <v>428</v>
      </c>
      <c r="F261" s="349">
        <v>0</v>
      </c>
      <c r="G261" s="349"/>
      <c r="H261" s="349"/>
      <c r="I261" s="291">
        <v>663177.20000000007</v>
      </c>
      <c r="J261" s="291">
        <v>1</v>
      </c>
      <c r="L261" s="291">
        <v>212219.92606618619</v>
      </c>
      <c r="M261" s="291">
        <v>6000</v>
      </c>
      <c r="N261" s="545">
        <v>2.8272557206191595E-2</v>
      </c>
      <c r="O261" s="291">
        <v>8571.4285714285725</v>
      </c>
      <c r="P261" s="291">
        <v>0</v>
      </c>
      <c r="R261" s="383">
        <v>1</v>
      </c>
    </row>
    <row r="262" spans="1:18" ht="15" x14ac:dyDescent="0.25">
      <c r="A262" s="302" t="s">
        <v>1156</v>
      </c>
      <c r="B262" s="346">
        <v>136990</v>
      </c>
      <c r="C262" s="346">
        <v>9354000</v>
      </c>
      <c r="D262" s="347">
        <v>4000</v>
      </c>
      <c r="E262" s="347" t="s">
        <v>1341</v>
      </c>
      <c r="F262" s="349">
        <v>0</v>
      </c>
      <c r="G262" s="349"/>
      <c r="H262" s="349"/>
      <c r="I262" s="291">
        <v>0</v>
      </c>
      <c r="J262" s="291">
        <v>0</v>
      </c>
      <c r="L262" s="291">
        <v>321313.58927395428</v>
      </c>
      <c r="M262" s="291">
        <v>0</v>
      </c>
      <c r="N262" s="545">
        <v>0</v>
      </c>
      <c r="O262" s="291">
        <v>0</v>
      </c>
      <c r="P262" s="291">
        <v>0</v>
      </c>
      <c r="R262" s="383">
        <v>1</v>
      </c>
    </row>
    <row r="263" spans="1:18" ht="15" x14ac:dyDescent="0.25">
      <c r="A263" s="302" t="s">
        <v>1156</v>
      </c>
      <c r="B263" s="346">
        <v>136757</v>
      </c>
      <c r="C263" s="346">
        <v>9354001</v>
      </c>
      <c r="D263" s="347">
        <v>4001</v>
      </c>
      <c r="E263" s="347" t="s">
        <v>440</v>
      </c>
      <c r="F263" s="349">
        <v>0</v>
      </c>
      <c r="G263" s="349"/>
      <c r="H263" s="349"/>
      <c r="I263" s="291">
        <v>0</v>
      </c>
      <c r="J263" s="291">
        <v>7</v>
      </c>
      <c r="L263" s="291">
        <v>260732.52903844742</v>
      </c>
      <c r="M263" s="291">
        <v>42000</v>
      </c>
      <c r="N263" s="545">
        <v>0.16108461861238155</v>
      </c>
      <c r="O263" s="291">
        <v>60000.000000000007</v>
      </c>
      <c r="P263" s="291">
        <v>0</v>
      </c>
      <c r="R263" s="383">
        <v>1</v>
      </c>
    </row>
    <row r="264" spans="1:18" ht="15" x14ac:dyDescent="0.25">
      <c r="A264" s="302" t="s">
        <v>1156</v>
      </c>
      <c r="B264" s="346">
        <v>137134</v>
      </c>
      <c r="C264" s="346">
        <v>9354002</v>
      </c>
      <c r="D264" s="347">
        <v>4002</v>
      </c>
      <c r="E264" s="347" t="s">
        <v>236</v>
      </c>
      <c r="F264" s="349">
        <v>0</v>
      </c>
      <c r="G264" s="349"/>
      <c r="H264" s="349"/>
      <c r="I264" s="291">
        <v>0</v>
      </c>
      <c r="J264" s="291">
        <v>20</v>
      </c>
      <c r="L264" s="291">
        <v>625207.27174950601</v>
      </c>
      <c r="M264" s="291">
        <v>120000</v>
      </c>
      <c r="N264" s="545">
        <v>0.19193634722802599</v>
      </c>
      <c r="O264" s="291">
        <v>171428.57142857145</v>
      </c>
      <c r="P264" s="291">
        <v>0</v>
      </c>
      <c r="R264" s="383">
        <v>1</v>
      </c>
    </row>
    <row r="265" spans="1:18" ht="15" x14ac:dyDescent="0.25">
      <c r="A265" s="302" t="s">
        <v>1156</v>
      </c>
      <c r="B265" s="346">
        <v>137321</v>
      </c>
      <c r="C265" s="346">
        <v>9354003</v>
      </c>
      <c r="D265" s="347">
        <v>4003</v>
      </c>
      <c r="E265" s="347" t="s">
        <v>323</v>
      </c>
      <c r="F265" s="349">
        <v>0</v>
      </c>
      <c r="G265" s="349"/>
      <c r="H265" s="349"/>
      <c r="I265" s="291">
        <v>0</v>
      </c>
      <c r="J265" s="291">
        <v>15</v>
      </c>
      <c r="L265" s="291">
        <v>673317.59262637584</v>
      </c>
      <c r="M265" s="291">
        <v>90000</v>
      </c>
      <c r="N265" s="545">
        <v>0.13366649109663326</v>
      </c>
      <c r="O265" s="291">
        <v>128571.42857142858</v>
      </c>
      <c r="P265" s="291">
        <v>0</v>
      </c>
      <c r="R265" s="383">
        <v>1</v>
      </c>
    </row>
    <row r="266" spans="1:18" ht="15" x14ac:dyDescent="0.25">
      <c r="A266" s="302" t="s">
        <v>1156</v>
      </c>
      <c r="B266" s="346">
        <v>138162</v>
      </c>
      <c r="C266" s="346">
        <v>9354004</v>
      </c>
      <c r="D266" s="347">
        <v>4004</v>
      </c>
      <c r="E266" s="347" t="s">
        <v>434</v>
      </c>
      <c r="F266" s="349">
        <v>0</v>
      </c>
      <c r="G266" s="349"/>
      <c r="H266" s="349"/>
      <c r="I266" s="291">
        <v>0</v>
      </c>
      <c r="J266" s="291">
        <v>4</v>
      </c>
      <c r="L266" s="291">
        <v>456217.10264577763</v>
      </c>
      <c r="M266" s="291">
        <v>24000</v>
      </c>
      <c r="N266" s="545">
        <v>5.2606532856429127E-2</v>
      </c>
      <c r="O266" s="291">
        <v>34285.71428571429</v>
      </c>
      <c r="P266" s="291">
        <v>0</v>
      </c>
      <c r="R266" s="383">
        <v>1</v>
      </c>
    </row>
    <row r="267" spans="1:18" ht="15" x14ac:dyDescent="0.25">
      <c r="A267" s="302" t="s">
        <v>1156</v>
      </c>
      <c r="B267" s="346">
        <v>137674</v>
      </c>
      <c r="C267" s="346">
        <v>9354006</v>
      </c>
      <c r="D267" s="347">
        <v>4006</v>
      </c>
      <c r="E267" s="347" t="s">
        <v>333</v>
      </c>
      <c r="F267" s="349">
        <v>0</v>
      </c>
      <c r="G267" s="349"/>
      <c r="H267" s="349"/>
      <c r="I267" s="291">
        <v>0</v>
      </c>
      <c r="J267" s="291">
        <v>4</v>
      </c>
      <c r="L267" s="291">
        <v>379479.90902032552</v>
      </c>
      <c r="M267" s="291">
        <v>24000</v>
      </c>
      <c r="N267" s="545">
        <v>6.3244454922419951E-2</v>
      </c>
      <c r="O267" s="291">
        <v>34285.71428571429</v>
      </c>
      <c r="P267" s="291">
        <v>0</v>
      </c>
      <c r="R267" s="383">
        <v>1</v>
      </c>
    </row>
    <row r="268" spans="1:18" ht="15" x14ac:dyDescent="0.25">
      <c r="A268" s="302" t="s">
        <v>1156</v>
      </c>
      <c r="B268" s="346">
        <v>138373</v>
      </c>
      <c r="C268" s="346">
        <v>9354007</v>
      </c>
      <c r="D268" s="347">
        <v>4007</v>
      </c>
      <c r="E268" s="347" t="s">
        <v>510</v>
      </c>
      <c r="F268" s="349">
        <v>0</v>
      </c>
      <c r="G268" s="349"/>
      <c r="H268" s="349"/>
      <c r="I268" s="291">
        <v>0</v>
      </c>
      <c r="J268" s="291">
        <v>16</v>
      </c>
      <c r="L268" s="291">
        <v>792703.25032826734</v>
      </c>
      <c r="M268" s="291">
        <v>96000</v>
      </c>
      <c r="N268" s="545">
        <v>0.12110458732223606</v>
      </c>
      <c r="O268" s="291">
        <v>137142.85714285716</v>
      </c>
      <c r="P268" s="291">
        <v>0</v>
      </c>
      <c r="R268" s="383">
        <v>1</v>
      </c>
    </row>
    <row r="269" spans="1:18" ht="15" x14ac:dyDescent="0.25">
      <c r="A269" s="302" t="s">
        <v>1156</v>
      </c>
      <c r="B269" s="346">
        <v>138506</v>
      </c>
      <c r="C269" s="346">
        <v>9354008</v>
      </c>
      <c r="D269" s="347">
        <v>4008</v>
      </c>
      <c r="E269" s="347" t="s">
        <v>509</v>
      </c>
      <c r="F269" s="349">
        <v>0</v>
      </c>
      <c r="G269" s="349"/>
      <c r="H269" s="349"/>
      <c r="I269" s="291">
        <v>0</v>
      </c>
      <c r="J269" s="291">
        <v>12</v>
      </c>
      <c r="L269" s="291">
        <v>469207.94684965117</v>
      </c>
      <c r="M269" s="291">
        <v>72000</v>
      </c>
      <c r="N269" s="545">
        <v>0.15345008643485539</v>
      </c>
      <c r="O269" s="291">
        <v>102857.14285714287</v>
      </c>
      <c r="P269" s="291">
        <v>0</v>
      </c>
      <c r="R269" s="383">
        <v>1</v>
      </c>
    </row>
    <row r="270" spans="1:18" ht="15" x14ac:dyDescent="0.25">
      <c r="A270" s="302" t="s">
        <v>1156</v>
      </c>
      <c r="B270" s="346">
        <v>138250</v>
      </c>
      <c r="C270" s="346">
        <v>9354009</v>
      </c>
      <c r="D270" s="347">
        <v>4009</v>
      </c>
      <c r="E270" s="347" t="s">
        <v>441</v>
      </c>
      <c r="F270" s="349">
        <v>0</v>
      </c>
      <c r="G270" s="349"/>
      <c r="H270" s="349"/>
      <c r="I270" s="291">
        <v>0</v>
      </c>
      <c r="J270" s="291">
        <v>7</v>
      </c>
      <c r="L270" s="291">
        <v>276096.84939466271</v>
      </c>
      <c r="M270" s="291">
        <v>42000</v>
      </c>
      <c r="N270" s="545">
        <v>0.15212053340008852</v>
      </c>
      <c r="O270" s="291">
        <v>60000.000000000007</v>
      </c>
      <c r="P270" s="291">
        <v>0</v>
      </c>
      <c r="R270" s="383">
        <v>1</v>
      </c>
    </row>
    <row r="271" spans="1:18" ht="15" x14ac:dyDescent="0.25">
      <c r="A271" s="302" t="s">
        <v>1156</v>
      </c>
      <c r="B271" s="346">
        <v>138273</v>
      </c>
      <c r="C271" s="346">
        <v>9354010</v>
      </c>
      <c r="D271" s="347">
        <v>4010</v>
      </c>
      <c r="E271" s="347" t="s">
        <v>442</v>
      </c>
      <c r="F271" s="349">
        <v>0</v>
      </c>
      <c r="G271" s="349"/>
      <c r="H271" s="349"/>
      <c r="I271" s="291">
        <v>0</v>
      </c>
      <c r="J271" s="291">
        <v>25</v>
      </c>
      <c r="L271" s="291">
        <v>305908.4617392756</v>
      </c>
      <c r="M271" s="291">
        <v>150000</v>
      </c>
      <c r="N271" s="545">
        <v>0.49034276184175751</v>
      </c>
      <c r="O271" s="291">
        <v>214285.71428571429</v>
      </c>
      <c r="P271" s="291">
        <v>0</v>
      </c>
      <c r="R271" s="383">
        <v>1</v>
      </c>
    </row>
    <row r="272" spans="1:18" ht="15" x14ac:dyDescent="0.25">
      <c r="A272" s="302" t="s">
        <v>1156</v>
      </c>
      <c r="B272" s="346">
        <v>138274</v>
      </c>
      <c r="C272" s="346">
        <v>9354016</v>
      </c>
      <c r="D272" s="347">
        <v>4016</v>
      </c>
      <c r="E272" s="347" t="s">
        <v>443</v>
      </c>
      <c r="F272" s="349">
        <v>0</v>
      </c>
      <c r="G272" s="349"/>
      <c r="H272" s="349"/>
      <c r="I272" s="291">
        <v>0</v>
      </c>
      <c r="J272" s="291">
        <v>23</v>
      </c>
      <c r="L272" s="291">
        <v>282815.09510627633</v>
      </c>
      <c r="M272" s="291">
        <v>138000</v>
      </c>
      <c r="N272" s="545">
        <v>0.48795132363123095</v>
      </c>
      <c r="O272" s="291">
        <v>197142.85714285716</v>
      </c>
      <c r="P272" s="291">
        <v>0</v>
      </c>
      <c r="R272" s="383">
        <v>1</v>
      </c>
    </row>
    <row r="273" spans="1:18" ht="15" x14ac:dyDescent="0.25">
      <c r="A273" s="302" t="s">
        <v>1156</v>
      </c>
      <c r="B273" s="346">
        <v>136918</v>
      </c>
      <c r="C273" s="346">
        <v>9354017</v>
      </c>
      <c r="D273" s="347">
        <v>4017</v>
      </c>
      <c r="E273" s="347" t="s">
        <v>326</v>
      </c>
      <c r="F273" s="349">
        <v>0</v>
      </c>
      <c r="G273" s="349"/>
      <c r="H273" s="349"/>
      <c r="I273" s="291">
        <v>0</v>
      </c>
      <c r="J273" s="291">
        <v>15</v>
      </c>
      <c r="L273" s="291">
        <v>296849.74637820909</v>
      </c>
      <c r="M273" s="291">
        <v>90000</v>
      </c>
      <c r="N273" s="545">
        <v>0.30318368500585874</v>
      </c>
      <c r="O273" s="291">
        <v>128571.42857142858</v>
      </c>
      <c r="P273" s="291">
        <v>0</v>
      </c>
      <c r="R273" s="383">
        <v>1</v>
      </c>
    </row>
    <row r="274" spans="1:18" ht="15" x14ac:dyDescent="0.25">
      <c r="A274" s="302" t="s">
        <v>1156</v>
      </c>
      <c r="B274" s="346">
        <v>141639</v>
      </c>
      <c r="C274" s="346">
        <v>9354019</v>
      </c>
      <c r="D274" s="347">
        <v>4019</v>
      </c>
      <c r="E274" s="347" t="s">
        <v>433</v>
      </c>
      <c r="F274" s="349">
        <v>0</v>
      </c>
      <c r="G274" s="349"/>
      <c r="H274" s="349"/>
      <c r="I274" s="291">
        <v>0</v>
      </c>
      <c r="J274" s="291">
        <v>13</v>
      </c>
      <c r="L274" s="291">
        <v>702233.64628461399</v>
      </c>
      <c r="M274" s="291">
        <v>78000</v>
      </c>
      <c r="N274" s="545">
        <v>0.11107414236370375</v>
      </c>
      <c r="O274" s="291">
        <v>111428.57142857143</v>
      </c>
      <c r="P274" s="291">
        <v>0</v>
      </c>
      <c r="R274" s="383">
        <v>1</v>
      </c>
    </row>
    <row r="275" spans="1:18" ht="15" x14ac:dyDescent="0.25">
      <c r="A275" s="302" t="s">
        <v>1156</v>
      </c>
      <c r="B275" s="346">
        <v>139403</v>
      </c>
      <c r="C275" s="346">
        <v>9354032</v>
      </c>
      <c r="D275" s="347">
        <v>4032</v>
      </c>
      <c r="E275" s="347" t="s">
        <v>483</v>
      </c>
      <c r="F275" s="349">
        <v>0</v>
      </c>
      <c r="G275" s="349"/>
      <c r="H275" s="349"/>
      <c r="I275" s="291">
        <v>0</v>
      </c>
      <c r="J275" s="291">
        <v>28</v>
      </c>
      <c r="L275" s="291">
        <v>934664.35402980342</v>
      </c>
      <c r="M275" s="291">
        <v>168000</v>
      </c>
      <c r="N275" s="545">
        <v>0.17974366870381689</v>
      </c>
      <c r="O275" s="291">
        <v>240000.00000000003</v>
      </c>
      <c r="P275" s="291">
        <v>0</v>
      </c>
      <c r="R275" s="383">
        <v>1</v>
      </c>
    </row>
    <row r="276" spans="1:18" ht="15" x14ac:dyDescent="0.25">
      <c r="A276" s="302" t="s">
        <v>1156</v>
      </c>
      <c r="B276" s="346">
        <v>139867</v>
      </c>
      <c r="C276" s="346">
        <v>9354033</v>
      </c>
      <c r="D276" s="347">
        <v>4033</v>
      </c>
      <c r="E276" s="347" t="s">
        <v>477</v>
      </c>
      <c r="F276" s="349">
        <v>0</v>
      </c>
      <c r="G276" s="349"/>
      <c r="H276" s="349"/>
      <c r="I276" s="291">
        <v>0</v>
      </c>
      <c r="J276" s="291">
        <v>9</v>
      </c>
      <c r="L276" s="291">
        <v>614307.33836496202</v>
      </c>
      <c r="M276" s="291">
        <v>54000</v>
      </c>
      <c r="N276" s="545">
        <v>8.7903882352644833E-2</v>
      </c>
      <c r="O276" s="291">
        <v>77142.857142857145</v>
      </c>
      <c r="P276" s="291">
        <v>0</v>
      </c>
      <c r="R276" s="383">
        <v>1</v>
      </c>
    </row>
    <row r="277" spans="1:18" ht="15" x14ac:dyDescent="0.25">
      <c r="A277" s="302" t="s">
        <v>1156</v>
      </c>
      <c r="B277" s="346">
        <v>140032</v>
      </c>
      <c r="C277" s="346">
        <v>9354034</v>
      </c>
      <c r="D277" s="347">
        <v>4034</v>
      </c>
      <c r="E277" s="347" t="s">
        <v>508</v>
      </c>
      <c r="F277" s="349">
        <v>0</v>
      </c>
      <c r="G277" s="349"/>
      <c r="H277" s="349"/>
      <c r="I277" s="291">
        <v>0</v>
      </c>
      <c r="J277" s="291">
        <v>2</v>
      </c>
      <c r="L277" s="291">
        <v>587803.61104195914</v>
      </c>
      <c r="M277" s="291">
        <v>12000</v>
      </c>
      <c r="N277" s="545">
        <v>2.04149817636003E-2</v>
      </c>
      <c r="O277" s="291">
        <v>17142.857142857145</v>
      </c>
      <c r="P277" s="291">
        <v>0</v>
      </c>
      <c r="R277" s="383">
        <v>1</v>
      </c>
    </row>
    <row r="278" spans="1:18" ht="15" x14ac:dyDescent="0.25">
      <c r="A278" s="302" t="s">
        <v>1156</v>
      </c>
      <c r="B278" s="346">
        <v>140047</v>
      </c>
      <c r="C278" s="346">
        <v>9354035</v>
      </c>
      <c r="D278" s="347">
        <v>4035</v>
      </c>
      <c r="E278" s="347" t="s">
        <v>444</v>
      </c>
      <c r="F278" s="349">
        <v>0</v>
      </c>
      <c r="G278" s="349"/>
      <c r="H278" s="349"/>
      <c r="I278" s="291">
        <v>0</v>
      </c>
      <c r="J278" s="291">
        <v>4</v>
      </c>
      <c r="L278" s="291">
        <v>183433.625279912</v>
      </c>
      <c r="M278" s="291">
        <v>24000</v>
      </c>
      <c r="N278" s="545">
        <v>0.13083751664056689</v>
      </c>
      <c r="O278" s="291">
        <v>34285.71428571429</v>
      </c>
      <c r="P278" s="291">
        <v>0</v>
      </c>
      <c r="R278" s="383">
        <v>1</v>
      </c>
    </row>
    <row r="279" spans="1:18" ht="15" x14ac:dyDescent="0.25">
      <c r="A279" s="302" t="s">
        <v>1156</v>
      </c>
      <c r="B279" s="346">
        <v>136271</v>
      </c>
      <c r="C279" s="346">
        <v>9354036</v>
      </c>
      <c r="D279" s="347">
        <v>4036</v>
      </c>
      <c r="E279" s="347" t="s">
        <v>507</v>
      </c>
      <c r="F279" s="349">
        <v>0</v>
      </c>
      <c r="G279" s="349"/>
      <c r="H279" s="349"/>
      <c r="I279" s="291">
        <v>0</v>
      </c>
      <c r="J279" s="291">
        <v>8</v>
      </c>
      <c r="L279" s="291">
        <v>295190.99435554398</v>
      </c>
      <c r="M279" s="291">
        <v>48000</v>
      </c>
      <c r="N279" s="545">
        <v>0.16260658664331137</v>
      </c>
      <c r="O279" s="291">
        <v>68571.42857142858</v>
      </c>
      <c r="P279" s="291">
        <v>0</v>
      </c>
      <c r="R279" s="383">
        <v>1</v>
      </c>
    </row>
    <row r="280" spans="1:18" ht="15" x14ac:dyDescent="0.25">
      <c r="A280" s="302" t="s">
        <v>1156</v>
      </c>
      <c r="B280" s="346">
        <v>136782</v>
      </c>
      <c r="C280" s="346">
        <v>9354040</v>
      </c>
      <c r="D280" s="347">
        <v>4040</v>
      </c>
      <c r="E280" s="347" t="s">
        <v>233</v>
      </c>
      <c r="F280" s="349">
        <v>0</v>
      </c>
      <c r="G280" s="349"/>
      <c r="H280" s="349"/>
      <c r="I280" s="291">
        <v>0</v>
      </c>
      <c r="J280" s="291">
        <v>6</v>
      </c>
      <c r="L280" s="291">
        <v>284405.94878001418</v>
      </c>
      <c r="M280" s="291">
        <v>36000</v>
      </c>
      <c r="N280" s="545">
        <v>0.12657963082145557</v>
      </c>
      <c r="O280" s="291">
        <v>51428.571428571435</v>
      </c>
      <c r="P280" s="291">
        <v>0</v>
      </c>
      <c r="R280" s="383">
        <v>1</v>
      </c>
    </row>
    <row r="281" spans="1:18" ht="15" x14ac:dyDescent="0.25">
      <c r="A281" s="302" t="s">
        <v>1156</v>
      </c>
      <c r="B281" s="346">
        <v>140669</v>
      </c>
      <c r="C281" s="346">
        <v>9354041</v>
      </c>
      <c r="D281" s="347">
        <v>4041</v>
      </c>
      <c r="E281" s="347" t="s">
        <v>506</v>
      </c>
      <c r="F281" s="349">
        <v>0</v>
      </c>
      <c r="G281" s="349"/>
      <c r="H281" s="349"/>
      <c r="I281" s="291">
        <v>0</v>
      </c>
      <c r="J281" s="291">
        <v>4</v>
      </c>
      <c r="L281" s="291">
        <v>411001.68034434249</v>
      </c>
      <c r="M281" s="291">
        <v>24000</v>
      </c>
      <c r="N281" s="545">
        <v>5.8393921844534777E-2</v>
      </c>
      <c r="O281" s="291">
        <v>34285.71428571429</v>
      </c>
      <c r="P281" s="291">
        <v>0</v>
      </c>
      <c r="R281" s="383">
        <v>1</v>
      </c>
    </row>
    <row r="282" spans="1:18" ht="15" x14ac:dyDescent="0.25">
      <c r="A282" s="302" t="s">
        <v>1156</v>
      </c>
      <c r="B282" s="346">
        <v>140969</v>
      </c>
      <c r="C282" s="346">
        <v>9354042</v>
      </c>
      <c r="D282" s="347">
        <v>4042</v>
      </c>
      <c r="E282" s="347" t="s">
        <v>473</v>
      </c>
      <c r="F282" s="349">
        <v>0</v>
      </c>
      <c r="G282" s="349"/>
      <c r="H282" s="349"/>
      <c r="I282" s="291">
        <v>0</v>
      </c>
      <c r="J282" s="291">
        <v>8</v>
      </c>
      <c r="L282" s="291">
        <v>336451.91542796872</v>
      </c>
      <c r="M282" s="291">
        <v>48000</v>
      </c>
      <c r="N282" s="545">
        <v>0.14266526002369084</v>
      </c>
      <c r="O282" s="291">
        <v>68571.42857142858</v>
      </c>
      <c r="P282" s="291">
        <v>0</v>
      </c>
      <c r="R282" s="383">
        <v>1</v>
      </c>
    </row>
    <row r="283" spans="1:18" ht="15" x14ac:dyDescent="0.25">
      <c r="A283" s="302" t="s">
        <v>1156</v>
      </c>
      <c r="B283" s="346">
        <v>141236</v>
      </c>
      <c r="C283" s="346">
        <v>9354043</v>
      </c>
      <c r="D283" s="347">
        <v>4043</v>
      </c>
      <c r="E283" s="347" t="s">
        <v>1342</v>
      </c>
      <c r="F283" s="349">
        <v>0</v>
      </c>
      <c r="G283" s="349"/>
      <c r="H283" s="349"/>
      <c r="I283" s="291">
        <v>0</v>
      </c>
      <c r="J283" s="291">
        <v>29</v>
      </c>
      <c r="L283" s="291">
        <v>252348.81617280788</v>
      </c>
      <c r="M283" s="291">
        <v>174000</v>
      </c>
      <c r="N283" s="545">
        <v>0.68952176054927561</v>
      </c>
      <c r="O283" s="291">
        <v>248571.42857142858</v>
      </c>
      <c r="P283" s="291">
        <v>0</v>
      </c>
      <c r="R283" s="383">
        <v>1</v>
      </c>
    </row>
    <row r="284" spans="1:18" ht="15" x14ac:dyDescent="0.25">
      <c r="A284" s="302" t="s">
        <v>1156</v>
      </c>
      <c r="B284" s="346">
        <v>142759</v>
      </c>
      <c r="C284" s="346">
        <v>9354045</v>
      </c>
      <c r="D284" s="347">
        <v>4045</v>
      </c>
      <c r="E284" s="347" t="s">
        <v>504</v>
      </c>
      <c r="F284" s="349">
        <v>0</v>
      </c>
      <c r="G284" s="349"/>
      <c r="H284" s="349"/>
      <c r="I284" s="291">
        <v>0</v>
      </c>
      <c r="J284" s="291">
        <v>12</v>
      </c>
      <c r="L284" s="291">
        <v>626819.707571732</v>
      </c>
      <c r="M284" s="291">
        <v>72000</v>
      </c>
      <c r="N284" s="545">
        <v>0.11486556521798649</v>
      </c>
      <c r="O284" s="291">
        <v>102857.14285714287</v>
      </c>
      <c r="P284" s="291">
        <v>0</v>
      </c>
      <c r="R284" s="383">
        <v>1</v>
      </c>
    </row>
    <row r="285" spans="1:18" ht="15" x14ac:dyDescent="0.25">
      <c r="A285" s="302" t="s">
        <v>1156</v>
      </c>
      <c r="B285" s="346">
        <v>145055</v>
      </c>
      <c r="C285" s="346">
        <v>9354048</v>
      </c>
      <c r="D285" s="347">
        <v>4048</v>
      </c>
      <c r="E285" s="347" t="s">
        <v>436</v>
      </c>
      <c r="F285" s="349">
        <v>0</v>
      </c>
      <c r="G285" s="349"/>
      <c r="H285" s="349"/>
      <c r="I285" s="291">
        <v>0</v>
      </c>
      <c r="J285" s="291">
        <v>25</v>
      </c>
      <c r="L285" s="291">
        <v>515926.44149086229</v>
      </c>
      <c r="M285" s="291">
        <v>150000</v>
      </c>
      <c r="N285" s="545">
        <v>0.29073912080673364</v>
      </c>
      <c r="O285" s="291">
        <v>214285.71428571429</v>
      </c>
      <c r="P285" s="291">
        <v>0</v>
      </c>
      <c r="R285" s="383">
        <v>1</v>
      </c>
    </row>
    <row r="286" spans="1:18" ht="15" x14ac:dyDescent="0.25">
      <c r="A286" s="302" t="s">
        <v>1156</v>
      </c>
      <c r="B286" s="346">
        <v>137901</v>
      </c>
      <c r="C286" s="346">
        <v>9354051</v>
      </c>
      <c r="D286" s="347">
        <v>4051</v>
      </c>
      <c r="E286" s="347" t="s">
        <v>503</v>
      </c>
      <c r="F286" s="349">
        <v>0</v>
      </c>
      <c r="G286" s="349"/>
      <c r="H286" s="349"/>
      <c r="I286" s="291">
        <v>0</v>
      </c>
      <c r="J286" s="291">
        <v>24</v>
      </c>
      <c r="L286" s="291">
        <v>158058.47671886376</v>
      </c>
      <c r="M286" s="291">
        <v>144000</v>
      </c>
      <c r="N286" s="545">
        <v>0.91105521822869795</v>
      </c>
      <c r="O286" s="291">
        <v>205714.28571428574</v>
      </c>
      <c r="P286" s="291">
        <v>47655.808995421976</v>
      </c>
      <c r="R286" s="383">
        <v>1</v>
      </c>
    </row>
    <row r="287" spans="1:18" ht="15" x14ac:dyDescent="0.25">
      <c r="A287" s="302" t="s">
        <v>1156</v>
      </c>
      <c r="B287" s="346">
        <v>137055</v>
      </c>
      <c r="C287" s="346">
        <v>9354056</v>
      </c>
      <c r="D287" s="347">
        <v>4056</v>
      </c>
      <c r="E287" s="347" t="s">
        <v>229</v>
      </c>
      <c r="F287" s="349">
        <v>0</v>
      </c>
      <c r="G287" s="349"/>
      <c r="H287" s="349"/>
      <c r="I287" s="291">
        <v>0</v>
      </c>
      <c r="J287" s="291">
        <v>9</v>
      </c>
      <c r="L287" s="291">
        <v>614732.59670659993</v>
      </c>
      <c r="M287" s="291">
        <v>54000</v>
      </c>
      <c r="N287" s="545">
        <v>8.7843072401402461E-2</v>
      </c>
      <c r="O287" s="291">
        <v>77142.857142857145</v>
      </c>
      <c r="P287" s="291">
        <v>0</v>
      </c>
      <c r="R287" s="383">
        <v>1</v>
      </c>
    </row>
    <row r="288" spans="1:18" ht="15" x14ac:dyDescent="0.25">
      <c r="A288" s="302" t="s">
        <v>1156</v>
      </c>
      <c r="B288" s="346">
        <v>136998</v>
      </c>
      <c r="C288" s="346">
        <v>9354075</v>
      </c>
      <c r="D288" s="347">
        <v>4075</v>
      </c>
      <c r="E288" s="347" t="s">
        <v>230</v>
      </c>
      <c r="F288" s="349">
        <v>0</v>
      </c>
      <c r="G288" s="349"/>
      <c r="H288" s="349"/>
      <c r="I288" s="291">
        <v>0</v>
      </c>
      <c r="J288" s="291">
        <v>6</v>
      </c>
      <c r="L288" s="291">
        <v>380920.01475185889</v>
      </c>
      <c r="M288" s="291">
        <v>36000</v>
      </c>
      <c r="N288" s="545">
        <v>9.4508029522815507E-2</v>
      </c>
      <c r="O288" s="291">
        <v>51428.571428571435</v>
      </c>
      <c r="P288" s="291">
        <v>0</v>
      </c>
      <c r="R288" s="383">
        <v>1</v>
      </c>
    </row>
    <row r="289" spans="1:18" ht="15" x14ac:dyDescent="0.25">
      <c r="A289" s="302" t="s">
        <v>1156</v>
      </c>
      <c r="B289" s="346">
        <v>136834</v>
      </c>
      <c r="C289" s="346">
        <v>9354076</v>
      </c>
      <c r="D289" s="347">
        <v>4076</v>
      </c>
      <c r="E289" s="347" t="s">
        <v>336</v>
      </c>
      <c r="F289" s="349">
        <v>0</v>
      </c>
      <c r="G289" s="349"/>
      <c r="H289" s="349"/>
      <c r="I289" s="291">
        <v>0</v>
      </c>
      <c r="J289" s="291">
        <v>20</v>
      </c>
      <c r="L289" s="291">
        <v>627457.75650499575</v>
      </c>
      <c r="M289" s="291">
        <v>120000</v>
      </c>
      <c r="N289" s="545">
        <v>0.19124793463134848</v>
      </c>
      <c r="O289" s="291">
        <v>171428.57142857145</v>
      </c>
      <c r="P289" s="291">
        <v>0</v>
      </c>
      <c r="R289" s="383">
        <v>1</v>
      </c>
    </row>
    <row r="290" spans="1:18" ht="15" x14ac:dyDescent="0.25">
      <c r="A290" s="302" t="s">
        <v>1156</v>
      </c>
      <c r="B290" s="346">
        <v>136827</v>
      </c>
      <c r="C290" s="346">
        <v>9354092</v>
      </c>
      <c r="D290" s="347">
        <v>4092</v>
      </c>
      <c r="E290" s="347" t="s">
        <v>328</v>
      </c>
      <c r="F290" s="349">
        <v>0</v>
      </c>
      <c r="G290" s="349"/>
      <c r="H290" s="349"/>
      <c r="I290" s="291">
        <v>0</v>
      </c>
      <c r="J290" s="291">
        <v>16</v>
      </c>
      <c r="L290" s="291">
        <v>729456.78657492599</v>
      </c>
      <c r="M290" s="291">
        <v>96000</v>
      </c>
      <c r="N290" s="545">
        <v>0.13160478011419444</v>
      </c>
      <c r="O290" s="291">
        <v>137142.85714285716</v>
      </c>
      <c r="P290" s="291">
        <v>0</v>
      </c>
      <c r="R290" s="383">
        <v>1</v>
      </c>
    </row>
    <row r="291" spans="1:18" ht="15" x14ac:dyDescent="0.25">
      <c r="A291" s="302" t="s">
        <v>1156</v>
      </c>
      <c r="B291" s="346">
        <v>139288</v>
      </c>
      <c r="C291" s="346">
        <v>9354095</v>
      </c>
      <c r="D291" s="347">
        <v>4095</v>
      </c>
      <c r="E291" s="347" t="s">
        <v>502</v>
      </c>
      <c r="F291" s="349">
        <v>0</v>
      </c>
      <c r="G291" s="349"/>
      <c r="H291" s="349"/>
      <c r="I291" s="291">
        <v>0</v>
      </c>
      <c r="J291" s="291">
        <v>24</v>
      </c>
      <c r="L291" s="291">
        <v>693037.77537686611</v>
      </c>
      <c r="M291" s="291">
        <v>144000</v>
      </c>
      <c r="N291" s="545">
        <v>0.20778088167227887</v>
      </c>
      <c r="O291" s="291">
        <v>205714.28571428574</v>
      </c>
      <c r="P291" s="291">
        <v>0</v>
      </c>
      <c r="R291" s="383">
        <v>1</v>
      </c>
    </row>
    <row r="292" spans="1:18" ht="15" x14ac:dyDescent="0.25">
      <c r="A292" s="302" t="s">
        <v>1156</v>
      </c>
      <c r="B292" s="346">
        <v>144214</v>
      </c>
      <c r="C292" s="346">
        <v>9354096</v>
      </c>
      <c r="D292" s="347">
        <v>4096</v>
      </c>
      <c r="E292" s="347" t="s">
        <v>324</v>
      </c>
      <c r="F292" s="349">
        <v>0</v>
      </c>
      <c r="G292" s="349"/>
      <c r="H292" s="349"/>
      <c r="I292" s="291">
        <v>0</v>
      </c>
      <c r="J292" s="291">
        <v>11</v>
      </c>
      <c r="L292" s="291">
        <v>329404.156899967</v>
      </c>
      <c r="M292" s="291">
        <v>66000</v>
      </c>
      <c r="N292" s="545">
        <v>0.20036177023729179</v>
      </c>
      <c r="O292" s="291">
        <v>94285.71428571429</v>
      </c>
      <c r="P292" s="291">
        <v>0</v>
      </c>
      <c r="R292" s="383">
        <v>1</v>
      </c>
    </row>
    <row r="293" spans="1:18" ht="15" x14ac:dyDescent="0.25">
      <c r="A293" s="302" t="s">
        <v>1156</v>
      </c>
      <c r="B293" s="346">
        <v>137218</v>
      </c>
      <c r="C293" s="346">
        <v>9354097</v>
      </c>
      <c r="D293" s="347">
        <v>4097</v>
      </c>
      <c r="E293" s="347" t="s">
        <v>325</v>
      </c>
      <c r="F293" s="349">
        <v>0</v>
      </c>
      <c r="G293" s="349"/>
      <c r="H293" s="349"/>
      <c r="I293" s="291">
        <v>0</v>
      </c>
      <c r="J293" s="291">
        <v>5</v>
      </c>
      <c r="L293" s="291">
        <v>345432.75421654677</v>
      </c>
      <c r="M293" s="291">
        <v>30000</v>
      </c>
      <c r="N293" s="545">
        <v>8.6847583600000583E-2</v>
      </c>
      <c r="O293" s="291">
        <v>42857.142857142862</v>
      </c>
      <c r="P293" s="291">
        <v>0</v>
      </c>
      <c r="R293" s="383">
        <v>1</v>
      </c>
    </row>
    <row r="294" spans="1:18" ht="15" x14ac:dyDescent="0.25">
      <c r="A294" s="302" t="s">
        <v>1156</v>
      </c>
      <c r="B294" s="346">
        <v>137208</v>
      </c>
      <c r="C294" s="346">
        <v>9354098</v>
      </c>
      <c r="D294" s="347">
        <v>4098</v>
      </c>
      <c r="E294" s="347" t="s">
        <v>501</v>
      </c>
      <c r="F294" s="349">
        <v>0</v>
      </c>
      <c r="G294" s="349"/>
      <c r="H294" s="349"/>
      <c r="I294" s="291">
        <v>0</v>
      </c>
      <c r="J294" s="291">
        <v>24</v>
      </c>
      <c r="L294" s="291">
        <v>298806.59475811792</v>
      </c>
      <c r="M294" s="291">
        <v>144000</v>
      </c>
      <c r="N294" s="545">
        <v>0.48191707454304045</v>
      </c>
      <c r="O294" s="291">
        <v>205714.28571428574</v>
      </c>
      <c r="P294" s="291">
        <v>0</v>
      </c>
      <c r="R294" s="383">
        <v>1</v>
      </c>
    </row>
    <row r="295" spans="1:18" ht="15" x14ac:dyDescent="0.25">
      <c r="A295" s="302" t="s">
        <v>1156</v>
      </c>
      <c r="B295" s="346">
        <v>136969</v>
      </c>
      <c r="C295" s="346">
        <v>9354099</v>
      </c>
      <c r="D295" s="347">
        <v>4099</v>
      </c>
      <c r="E295" s="347" t="s">
        <v>335</v>
      </c>
      <c r="F295" s="349">
        <v>0</v>
      </c>
      <c r="G295" s="349"/>
      <c r="H295" s="349"/>
      <c r="I295" s="291">
        <v>0</v>
      </c>
      <c r="J295" s="291">
        <v>44</v>
      </c>
      <c r="L295" s="291">
        <v>576010.79355099029</v>
      </c>
      <c r="M295" s="291">
        <v>264000</v>
      </c>
      <c r="N295" s="545">
        <v>0.45832474487586122</v>
      </c>
      <c r="O295" s="291">
        <v>377142.85714285716</v>
      </c>
      <c r="P295" s="291">
        <v>0</v>
      </c>
      <c r="R295" s="383">
        <v>1</v>
      </c>
    </row>
    <row r="296" spans="1:18" ht="15" x14ac:dyDescent="0.25">
      <c r="A296" s="302" t="s">
        <v>1156</v>
      </c>
      <c r="B296" s="346">
        <v>136322</v>
      </c>
      <c r="C296" s="346">
        <v>9354102</v>
      </c>
      <c r="D296" s="347">
        <v>4102</v>
      </c>
      <c r="E296" s="347" t="s">
        <v>432</v>
      </c>
      <c r="F296" s="349">
        <v>0</v>
      </c>
      <c r="G296" s="349"/>
      <c r="H296" s="349"/>
      <c r="I296" s="291">
        <v>0</v>
      </c>
      <c r="J296" s="291">
        <v>4</v>
      </c>
      <c r="L296" s="291">
        <v>486771.43913569127</v>
      </c>
      <c r="M296" s="291">
        <v>24000</v>
      </c>
      <c r="N296" s="545">
        <v>4.930445393964418E-2</v>
      </c>
      <c r="O296" s="291">
        <v>34285.71428571429</v>
      </c>
      <c r="P296" s="291">
        <v>0</v>
      </c>
      <c r="R296" s="383">
        <v>1</v>
      </c>
    </row>
    <row r="297" spans="1:18" ht="15" x14ac:dyDescent="0.25">
      <c r="A297" s="302" t="s">
        <v>1156</v>
      </c>
      <c r="B297" s="346">
        <v>143362</v>
      </c>
      <c r="C297" s="346">
        <v>9354103</v>
      </c>
      <c r="D297" s="347">
        <v>4103</v>
      </c>
      <c r="E297" s="347" t="s">
        <v>439</v>
      </c>
      <c r="F297" s="349">
        <v>0</v>
      </c>
      <c r="G297" s="349"/>
      <c r="H297" s="349"/>
      <c r="I297" s="291">
        <v>0</v>
      </c>
      <c r="J297" s="291">
        <v>0</v>
      </c>
      <c r="L297" s="291">
        <v>506665.05336607789</v>
      </c>
      <c r="M297" s="291">
        <v>0</v>
      </c>
      <c r="N297" s="545">
        <v>0</v>
      </c>
      <c r="O297" s="291">
        <v>0</v>
      </c>
      <c r="P297" s="291">
        <v>0</v>
      </c>
      <c r="R297" s="383">
        <v>1</v>
      </c>
    </row>
    <row r="298" spans="1:18" ht="15" x14ac:dyDescent="0.25">
      <c r="A298" s="302" t="s">
        <v>1156</v>
      </c>
      <c r="B298" s="346">
        <v>136416</v>
      </c>
      <c r="C298" s="346">
        <v>9354504</v>
      </c>
      <c r="D298" s="347">
        <v>4504</v>
      </c>
      <c r="E298" s="347" t="s">
        <v>232</v>
      </c>
      <c r="F298" s="349">
        <v>0</v>
      </c>
      <c r="G298" s="349"/>
      <c r="H298" s="349"/>
      <c r="I298" s="291">
        <v>0</v>
      </c>
      <c r="J298" s="291">
        <v>11</v>
      </c>
      <c r="L298" s="291">
        <v>241318.14482925326</v>
      </c>
      <c r="M298" s="291">
        <v>66000</v>
      </c>
      <c r="N298" s="545">
        <v>0.27349787578840734</v>
      </c>
      <c r="O298" s="291">
        <v>94285.71428571429</v>
      </c>
      <c r="P298" s="291">
        <v>0</v>
      </c>
      <c r="R298" s="383">
        <v>1</v>
      </c>
    </row>
    <row r="299" spans="1:18" ht="15" x14ac:dyDescent="0.25">
      <c r="A299" s="302" t="s">
        <v>1156</v>
      </c>
      <c r="B299" s="346">
        <v>137849</v>
      </c>
      <c r="C299" s="346">
        <v>9354603</v>
      </c>
      <c r="D299" s="347">
        <v>4603</v>
      </c>
      <c r="E299" s="347" t="s">
        <v>332</v>
      </c>
      <c r="F299" s="349">
        <v>0</v>
      </c>
      <c r="G299" s="349"/>
      <c r="H299" s="349"/>
      <c r="I299" s="291">
        <v>0</v>
      </c>
      <c r="J299" s="291">
        <v>10</v>
      </c>
      <c r="L299" s="291">
        <v>364896.09307845531</v>
      </c>
      <c r="M299" s="291">
        <v>60000</v>
      </c>
      <c r="N299" s="545">
        <v>0.16443037110594541</v>
      </c>
      <c r="O299" s="291">
        <v>85714.285714285725</v>
      </c>
      <c r="P299" s="291">
        <v>0</v>
      </c>
      <c r="R299" s="383">
        <v>1</v>
      </c>
    </row>
    <row r="300" spans="1:18" ht="15" x14ac:dyDescent="0.25">
      <c r="A300" s="302" t="s">
        <v>1156</v>
      </c>
      <c r="B300" s="346">
        <v>136453</v>
      </c>
      <c r="C300" s="346">
        <v>9354606</v>
      </c>
      <c r="D300" s="347">
        <v>4606</v>
      </c>
      <c r="E300" s="347" t="s">
        <v>329</v>
      </c>
      <c r="F300" s="349">
        <v>0</v>
      </c>
      <c r="G300" s="349"/>
      <c r="H300" s="349"/>
      <c r="I300" s="291">
        <v>0</v>
      </c>
      <c r="J300" s="291">
        <v>12</v>
      </c>
      <c r="L300" s="291">
        <v>731897.58227211679</v>
      </c>
      <c r="M300" s="291">
        <v>72000</v>
      </c>
      <c r="N300" s="545">
        <v>9.8374419787645467E-2</v>
      </c>
      <c r="O300" s="291">
        <v>102857.14285714287</v>
      </c>
      <c r="P300" s="291">
        <v>0</v>
      </c>
      <c r="R300" s="383">
        <v>1</v>
      </c>
    </row>
    <row r="301" spans="1:18" ht="15" x14ac:dyDescent="0.25">
      <c r="A301" s="302" t="s">
        <v>1156</v>
      </c>
      <c r="B301" s="346">
        <v>142580</v>
      </c>
      <c r="C301" s="346">
        <v>9352113</v>
      </c>
      <c r="D301" s="347">
        <v>2113</v>
      </c>
      <c r="E301" s="347" t="s">
        <v>1310</v>
      </c>
      <c r="F301" s="349">
        <v>0</v>
      </c>
      <c r="G301" s="349"/>
      <c r="H301" s="349"/>
      <c r="I301" s="291">
        <v>1001702.8</v>
      </c>
      <c r="J301" s="291">
        <v>20</v>
      </c>
      <c r="L301" s="291">
        <v>232623.72056917663</v>
      </c>
      <c r="M301" s="291">
        <v>120000</v>
      </c>
      <c r="N301" s="545">
        <v>0.51585452982347479</v>
      </c>
      <c r="O301" s="291">
        <v>171428.57142857145</v>
      </c>
      <c r="P301" s="291">
        <v>0</v>
      </c>
      <c r="R301" s="383">
        <v>1</v>
      </c>
    </row>
    <row r="302" spans="1:18" ht="15" x14ac:dyDescent="0.25">
      <c r="A302" s="302" t="s">
        <v>1156</v>
      </c>
      <c r="B302" s="346">
        <v>124671</v>
      </c>
      <c r="C302" s="346">
        <v>9352194</v>
      </c>
      <c r="D302" s="347">
        <v>2194</v>
      </c>
      <c r="E302" s="347" t="s">
        <v>266</v>
      </c>
      <c r="F302" s="349">
        <v>0</v>
      </c>
      <c r="G302" s="349"/>
      <c r="H302" s="349"/>
      <c r="I302" s="291">
        <v>1731475.2000000002</v>
      </c>
      <c r="J302" s="291">
        <v>11</v>
      </c>
      <c r="L302" s="291">
        <v>197184.58606816648</v>
      </c>
      <c r="M302" s="291">
        <v>66000</v>
      </c>
      <c r="N302" s="545">
        <v>0.33471176077213194</v>
      </c>
      <c r="O302" s="291">
        <v>94285.71428571429</v>
      </c>
      <c r="P302" s="291">
        <v>0</v>
      </c>
      <c r="R302" s="383">
        <v>1</v>
      </c>
    </row>
    <row r="303" spans="1:18" ht="15" x14ac:dyDescent="0.25">
      <c r="A303" s="302" t="s">
        <v>1156</v>
      </c>
      <c r="B303" s="346">
        <v>124608</v>
      </c>
      <c r="C303" s="346">
        <v>9352109</v>
      </c>
      <c r="D303" s="347">
        <v>2109</v>
      </c>
      <c r="E303" s="347" t="s">
        <v>215</v>
      </c>
      <c r="F303" s="349">
        <v>0</v>
      </c>
      <c r="G303" s="349"/>
      <c r="H303" s="349"/>
      <c r="I303" s="291">
        <v>163713.20000000001</v>
      </c>
      <c r="J303" s="291">
        <v>1</v>
      </c>
      <c r="L303" s="291">
        <v>34099.280323450133</v>
      </c>
      <c r="M303" s="291">
        <v>6000</v>
      </c>
      <c r="N303" s="545">
        <v>0.17595679272661335</v>
      </c>
      <c r="O303" s="291">
        <v>8571.4285714285725</v>
      </c>
      <c r="P303" s="291">
        <v>0</v>
      </c>
      <c r="R303" s="383">
        <v>1</v>
      </c>
    </row>
    <row r="304" spans="1:18" ht="15" x14ac:dyDescent="0.25">
      <c r="A304" s="302" t="s">
        <v>1156</v>
      </c>
      <c r="B304" s="346">
        <v>124657</v>
      </c>
      <c r="C304" s="346">
        <v>9352171</v>
      </c>
      <c r="D304" s="347">
        <v>2171</v>
      </c>
      <c r="E304" s="347" t="s">
        <v>293</v>
      </c>
      <c r="F304" s="349">
        <v>0</v>
      </c>
      <c r="G304" s="349"/>
      <c r="H304" s="349"/>
      <c r="I304" s="291">
        <v>962855.60000000009</v>
      </c>
      <c r="J304" s="291">
        <v>8</v>
      </c>
      <c r="L304" s="291">
        <v>204875.29657019002</v>
      </c>
      <c r="M304" s="291">
        <v>48000</v>
      </c>
      <c r="N304" s="545">
        <v>0.23428886158344259</v>
      </c>
      <c r="O304" s="291">
        <v>68571.42857142858</v>
      </c>
      <c r="P304" s="291">
        <v>0</v>
      </c>
      <c r="R304" s="383">
        <v>1</v>
      </c>
    </row>
    <row r="307" spans="2:18" x14ac:dyDescent="0.2">
      <c r="B307" s="383"/>
      <c r="C307" s="383"/>
      <c r="D307" s="383"/>
      <c r="E307" s="383"/>
      <c r="F307" s="383"/>
      <c r="G307" s="383"/>
      <c r="H307" s="383"/>
      <c r="I307" s="383"/>
      <c r="J307" s="383"/>
      <c r="P307" s="564">
        <v>691076.67169833719</v>
      </c>
      <c r="R307" s="383">
        <v>273</v>
      </c>
    </row>
    <row r="311" spans="2:18" x14ac:dyDescent="0.2">
      <c r="L311" s="383" t="s">
        <v>1809</v>
      </c>
    </row>
    <row r="312" spans="2:18" x14ac:dyDescent="0.2">
      <c r="L312" s="383" t="s">
        <v>1810</v>
      </c>
    </row>
    <row r="313" spans="2:18" x14ac:dyDescent="0.2">
      <c r="L313" s="383" t="s">
        <v>1811</v>
      </c>
    </row>
  </sheetData>
  <autoFilter ref="A5:R304" xr:uid="{00000000-0009-0000-0000-00000C000000}">
    <filterColumn colId="1" showButton="0"/>
  </autoFilter>
  <mergeCells count="2">
    <mergeCell ref="L2:P2"/>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tabColor rgb="FF0066CC"/>
    <pageSetUpPr fitToPage="1"/>
  </sheetPr>
  <dimension ref="A1:BT329"/>
  <sheetViews>
    <sheetView zoomScale="80" zoomScaleNormal="80" workbookViewId="0">
      <pane xSplit="4" ySplit="5" topLeftCell="BD290" activePane="bottomRight" state="frozenSplit"/>
      <selection activeCell="D3" sqref="D3:D330"/>
      <selection pane="topRight" activeCell="D3" sqref="D3:D330"/>
      <selection pane="bottomLeft" activeCell="D3" sqref="D3:D330"/>
      <selection pane="bottomRight" activeCell="BT329" sqref="BT329"/>
    </sheetView>
  </sheetViews>
  <sheetFormatPr defaultRowHeight="11.25" x14ac:dyDescent="0.2"/>
  <cols>
    <col min="2" max="3" width="16.6640625" style="287" customWidth="1"/>
    <col min="4" max="4" width="43.83203125" style="353" customWidth="1"/>
    <col min="5" max="5" width="24" style="353" customWidth="1"/>
    <col min="6" max="6" width="29" style="292" customWidth="1"/>
    <col min="7" max="58" width="16.6640625" style="354" customWidth="1"/>
    <col min="59" max="59" width="14" style="292" customWidth="1"/>
    <col min="60" max="60" width="15.1640625" style="292" customWidth="1"/>
    <col min="61" max="71" width="15.5" style="292" customWidth="1"/>
    <col min="72" max="72" width="41" style="292" bestFit="1" customWidth="1"/>
    <col min="73" max="16384" width="9.33203125" style="301"/>
  </cols>
  <sheetData>
    <row r="1" spans="1:72" x14ac:dyDescent="0.2">
      <c r="B1" s="287">
        <v>2</v>
      </c>
      <c r="C1">
        <v>3</v>
      </c>
      <c r="D1" s="287">
        <v>4</v>
      </c>
      <c r="E1">
        <v>5</v>
      </c>
      <c r="F1" s="287">
        <v>6</v>
      </c>
      <c r="G1">
        <v>7</v>
      </c>
      <c r="H1" s="287">
        <v>8</v>
      </c>
      <c r="I1">
        <v>9</v>
      </c>
      <c r="J1" s="287">
        <v>10</v>
      </c>
      <c r="K1">
        <v>11</v>
      </c>
      <c r="L1" s="287">
        <v>12</v>
      </c>
      <c r="M1">
        <v>13</v>
      </c>
      <c r="N1" s="287">
        <v>14</v>
      </c>
      <c r="O1">
        <v>15</v>
      </c>
      <c r="P1" s="287">
        <v>16</v>
      </c>
      <c r="Q1">
        <v>17</v>
      </c>
      <c r="R1" s="287">
        <v>18</v>
      </c>
      <c r="S1">
        <v>19</v>
      </c>
      <c r="T1" s="287">
        <v>20</v>
      </c>
      <c r="U1">
        <v>21</v>
      </c>
      <c r="V1" s="287">
        <v>22</v>
      </c>
      <c r="W1">
        <v>23</v>
      </c>
      <c r="X1" s="287">
        <v>24</v>
      </c>
      <c r="Y1">
        <v>25</v>
      </c>
      <c r="Z1" s="287">
        <v>26</v>
      </c>
      <c r="AA1">
        <v>27</v>
      </c>
      <c r="AB1" s="287">
        <v>28</v>
      </c>
      <c r="AC1">
        <v>29</v>
      </c>
      <c r="AD1" s="287">
        <v>30</v>
      </c>
      <c r="AE1">
        <v>31</v>
      </c>
      <c r="AF1" s="287">
        <v>32</v>
      </c>
      <c r="AG1">
        <v>33</v>
      </c>
      <c r="AH1" s="287">
        <v>34</v>
      </c>
      <c r="AI1">
        <v>35</v>
      </c>
      <c r="AJ1" s="287">
        <v>36</v>
      </c>
      <c r="AK1">
        <v>37</v>
      </c>
      <c r="AL1" s="287">
        <v>38</v>
      </c>
      <c r="AM1">
        <v>39</v>
      </c>
      <c r="AN1" s="287">
        <v>40</v>
      </c>
      <c r="AO1">
        <v>41</v>
      </c>
      <c r="AP1" s="287">
        <v>42</v>
      </c>
      <c r="AQ1">
        <v>43</v>
      </c>
      <c r="AR1" s="287">
        <v>44</v>
      </c>
      <c r="AS1">
        <v>45</v>
      </c>
      <c r="AT1" s="287">
        <v>46</v>
      </c>
      <c r="AU1">
        <v>47</v>
      </c>
      <c r="AV1" s="287">
        <v>48</v>
      </c>
      <c r="AW1">
        <v>49</v>
      </c>
      <c r="AX1" s="287">
        <v>50</v>
      </c>
      <c r="AY1">
        <v>51</v>
      </c>
      <c r="AZ1" s="287">
        <v>52</v>
      </c>
      <c r="BA1">
        <v>53</v>
      </c>
      <c r="BB1" s="287">
        <v>54</v>
      </c>
      <c r="BC1">
        <v>55</v>
      </c>
      <c r="BD1" s="287">
        <v>56</v>
      </c>
      <c r="BE1">
        <v>57</v>
      </c>
      <c r="BF1" s="287">
        <v>58</v>
      </c>
      <c r="BG1">
        <v>59</v>
      </c>
      <c r="BH1" s="287">
        <v>60</v>
      </c>
      <c r="BI1">
        <v>61</v>
      </c>
      <c r="BJ1" s="287">
        <v>62</v>
      </c>
      <c r="BK1">
        <v>63</v>
      </c>
      <c r="BL1" s="287">
        <v>64</v>
      </c>
      <c r="BM1">
        <v>65</v>
      </c>
      <c r="BN1" s="287">
        <v>66</v>
      </c>
      <c r="BO1">
        <v>67</v>
      </c>
      <c r="BP1" s="287">
        <v>68</v>
      </c>
      <c r="BQ1">
        <v>69</v>
      </c>
      <c r="BR1" s="287">
        <v>70</v>
      </c>
      <c r="BS1">
        <v>71</v>
      </c>
      <c r="BT1"/>
    </row>
    <row r="2" spans="1:72" x14ac:dyDescent="0.2">
      <c r="D2" s="332"/>
      <c r="E2" s="332"/>
      <c r="F2" s="333"/>
      <c r="G2" s="334"/>
      <c r="H2" s="334"/>
      <c r="I2" s="334"/>
      <c r="J2" s="334"/>
      <c r="K2" s="334"/>
      <c r="L2" s="335"/>
      <c r="M2" s="336" t="s">
        <v>40</v>
      </c>
      <c r="N2" s="335"/>
      <c r="O2" s="335"/>
      <c r="P2" s="335"/>
      <c r="Q2" s="337"/>
      <c r="R2" s="336" t="s">
        <v>780</v>
      </c>
      <c r="S2" s="336" t="s">
        <v>779</v>
      </c>
      <c r="T2" s="335"/>
      <c r="U2" s="335"/>
      <c r="V2" s="335"/>
      <c r="W2" s="335"/>
      <c r="X2" s="338"/>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288"/>
      <c r="BH2" s="288"/>
      <c r="BI2" s="288"/>
      <c r="BJ2" s="288"/>
      <c r="BK2" s="288"/>
      <c r="BL2" s="288"/>
      <c r="BM2" s="288"/>
      <c r="BN2" s="288"/>
      <c r="BO2" s="288"/>
      <c r="BP2" s="288"/>
      <c r="BQ2" s="288"/>
      <c r="BR2" s="288"/>
      <c r="BS2" s="288"/>
      <c r="BT2" s="288"/>
    </row>
    <row r="3" spans="1:72" x14ac:dyDescent="0.2">
      <c r="D3" s="332"/>
      <c r="E3" s="333"/>
      <c r="F3" s="332"/>
      <c r="G3" s="334"/>
      <c r="H3" s="334"/>
      <c r="I3" s="334"/>
      <c r="J3" s="334"/>
      <c r="K3" s="334"/>
      <c r="L3" s="335"/>
      <c r="M3" s="335"/>
      <c r="N3" s="335"/>
      <c r="O3" s="335"/>
      <c r="P3" s="335"/>
      <c r="Q3" s="335"/>
      <c r="R3" s="335"/>
      <c r="S3" s="335"/>
      <c r="T3" s="335"/>
      <c r="U3" s="335"/>
      <c r="V3" s="335"/>
      <c r="W3" s="335"/>
      <c r="X3" s="335"/>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288"/>
      <c r="BH3" s="288"/>
      <c r="BI3" s="288"/>
      <c r="BJ3" s="288"/>
      <c r="BK3" s="288"/>
      <c r="BL3" s="288"/>
      <c r="BM3" s="288"/>
      <c r="BN3" s="808" t="s">
        <v>1348</v>
      </c>
      <c r="BO3" s="809"/>
      <c r="BP3" s="809"/>
      <c r="BQ3" s="809"/>
      <c r="BR3" s="809"/>
      <c r="BS3" s="810"/>
      <c r="BT3" s="288"/>
    </row>
    <row r="4" spans="1:72" ht="120" x14ac:dyDescent="0.2">
      <c r="A4" s="416" t="s">
        <v>50</v>
      </c>
      <c r="B4" s="339" t="s">
        <v>714</v>
      </c>
      <c r="C4" s="340" t="s">
        <v>713</v>
      </c>
      <c r="D4" s="416" t="s">
        <v>712</v>
      </c>
      <c r="E4" s="416" t="s">
        <v>778</v>
      </c>
      <c r="F4" s="416" t="s">
        <v>777</v>
      </c>
      <c r="G4" s="416" t="s">
        <v>62</v>
      </c>
      <c r="H4" s="289" t="s">
        <v>776</v>
      </c>
      <c r="I4" s="289" t="s">
        <v>775</v>
      </c>
      <c r="J4" s="289" t="s">
        <v>774</v>
      </c>
      <c r="K4" s="289" t="s">
        <v>773</v>
      </c>
      <c r="L4" s="340" t="s">
        <v>772</v>
      </c>
      <c r="M4" s="340" t="s">
        <v>771</v>
      </c>
      <c r="N4" s="340" t="s">
        <v>770</v>
      </c>
      <c r="O4" s="340" t="s">
        <v>1349</v>
      </c>
      <c r="P4" s="340" t="s">
        <v>1350</v>
      </c>
      <c r="Q4" s="340" t="s">
        <v>769</v>
      </c>
      <c r="R4" s="340" t="s">
        <v>768</v>
      </c>
      <c r="S4" s="340" t="s">
        <v>767</v>
      </c>
      <c r="T4" s="340" t="s">
        <v>766</v>
      </c>
      <c r="U4" s="340" t="s">
        <v>1351</v>
      </c>
      <c r="V4" s="340" t="s">
        <v>1352</v>
      </c>
      <c r="W4" s="340" t="s">
        <v>765</v>
      </c>
      <c r="X4" s="341" t="s">
        <v>1353</v>
      </c>
      <c r="Y4" s="289" t="s">
        <v>764</v>
      </c>
      <c r="Z4" s="289" t="s">
        <v>763</v>
      </c>
      <c r="AA4" s="289" t="s">
        <v>762</v>
      </c>
      <c r="AB4" s="289" t="s">
        <v>761</v>
      </c>
      <c r="AC4" s="289" t="s">
        <v>760</v>
      </c>
      <c r="AD4" s="289" t="s">
        <v>759</v>
      </c>
      <c r="AE4" s="289" t="s">
        <v>758</v>
      </c>
      <c r="AF4" s="289" t="s">
        <v>757</v>
      </c>
      <c r="AG4" s="289" t="s">
        <v>756</v>
      </c>
      <c r="AH4" s="289" t="s">
        <v>755</v>
      </c>
      <c r="AI4" s="289" t="s">
        <v>754</v>
      </c>
      <c r="AJ4" s="289" t="s">
        <v>753</v>
      </c>
      <c r="AK4" s="289" t="s">
        <v>752</v>
      </c>
      <c r="AL4" s="289" t="s">
        <v>751</v>
      </c>
      <c r="AM4" s="289" t="s">
        <v>750</v>
      </c>
      <c r="AN4" s="289" t="s">
        <v>749</v>
      </c>
      <c r="AO4" s="289" t="s">
        <v>748</v>
      </c>
      <c r="AP4" s="289" t="s">
        <v>747</v>
      </c>
      <c r="AQ4" s="289" t="s">
        <v>746</v>
      </c>
      <c r="AR4" s="289" t="s">
        <v>745</v>
      </c>
      <c r="AS4" s="289" t="s">
        <v>744</v>
      </c>
      <c r="AT4" s="289" t="s">
        <v>743</v>
      </c>
      <c r="AU4" s="289" t="s">
        <v>742</v>
      </c>
      <c r="AV4" s="289" t="s">
        <v>741</v>
      </c>
      <c r="AW4" s="289" t="s">
        <v>740</v>
      </c>
      <c r="AX4" s="289" t="s">
        <v>739</v>
      </c>
      <c r="AY4" s="289" t="s">
        <v>738</v>
      </c>
      <c r="AZ4" s="289" t="s">
        <v>737</v>
      </c>
      <c r="BA4" s="289" t="s">
        <v>736</v>
      </c>
      <c r="BB4" s="289" t="s">
        <v>735</v>
      </c>
      <c r="BC4" s="289" t="s">
        <v>734</v>
      </c>
      <c r="BD4" s="289" t="s">
        <v>1354</v>
      </c>
      <c r="BE4" s="289" t="s">
        <v>1355</v>
      </c>
      <c r="BF4" s="289" t="s">
        <v>733</v>
      </c>
      <c r="BG4" s="289" t="s">
        <v>732</v>
      </c>
      <c r="BH4" s="289" t="s">
        <v>731</v>
      </c>
      <c r="BI4" s="289" t="s">
        <v>730</v>
      </c>
      <c r="BJ4" s="289" t="s">
        <v>729</v>
      </c>
      <c r="BK4" s="289" t="s">
        <v>728</v>
      </c>
      <c r="BL4" s="289" t="s">
        <v>727</v>
      </c>
      <c r="BM4" s="289" t="s">
        <v>726</v>
      </c>
      <c r="BN4" s="342" t="s">
        <v>725</v>
      </c>
      <c r="BO4" s="342" t="s">
        <v>724</v>
      </c>
      <c r="BP4" s="342" t="s">
        <v>8</v>
      </c>
      <c r="BQ4" s="342" t="s">
        <v>1170</v>
      </c>
      <c r="BR4" s="342" t="s">
        <v>1171</v>
      </c>
      <c r="BS4" s="342" t="s">
        <v>1172</v>
      </c>
      <c r="BT4" s="342" t="s">
        <v>723</v>
      </c>
    </row>
    <row r="5" spans="1:72" ht="15" x14ac:dyDescent="0.2">
      <c r="B5" s="807" t="s">
        <v>44</v>
      </c>
      <c r="C5" s="807"/>
      <c r="D5" s="343"/>
      <c r="E5" s="343"/>
      <c r="F5" s="343"/>
      <c r="G5" s="344"/>
      <c r="H5" s="344"/>
      <c r="I5" s="344"/>
      <c r="J5" s="344"/>
      <c r="K5" s="344"/>
      <c r="L5" s="150">
        <v>92235.199999999997</v>
      </c>
      <c r="M5" s="150">
        <v>55946.450000000004</v>
      </c>
      <c r="N5" s="150">
        <v>7886.6500000000005</v>
      </c>
      <c r="O5" s="150">
        <v>40372.799999999996</v>
      </c>
      <c r="P5" s="150">
        <v>7688</v>
      </c>
      <c r="Q5" s="150">
        <v>36288.75</v>
      </c>
      <c r="R5" s="150">
        <v>22351.75</v>
      </c>
      <c r="S5" s="150">
        <v>13937</v>
      </c>
      <c r="T5" s="150">
        <v>7403.88</v>
      </c>
      <c r="U5" s="150">
        <v>7481.17</v>
      </c>
      <c r="V5" s="150">
        <v>21403.7</v>
      </c>
      <c r="W5" s="150">
        <v>0</v>
      </c>
      <c r="X5" s="150">
        <v>92235.199999999997</v>
      </c>
      <c r="Y5" s="150">
        <v>15804.419047619049</v>
      </c>
      <c r="Z5" s="150">
        <v>6822.5807185273534</v>
      </c>
      <c r="AA5" s="150">
        <v>11795.08497795203</v>
      </c>
      <c r="AB5" s="150">
        <v>4090.2263092269322</v>
      </c>
      <c r="AC5" s="150">
        <v>8657.3622429020179</v>
      </c>
      <c r="AD5" s="150">
        <v>39450.762795483344</v>
      </c>
      <c r="AE5" s="150">
        <v>5083.0455770767767</v>
      </c>
      <c r="AF5" s="150">
        <v>3153.2120790399749</v>
      </c>
      <c r="AG5" s="150">
        <v>3550.0248163843294</v>
      </c>
      <c r="AH5" s="150">
        <v>2356.3284530481742</v>
      </c>
      <c r="AI5" s="150">
        <v>1942.3698145439851</v>
      </c>
      <c r="AJ5" s="150">
        <v>410.70646442342399</v>
      </c>
      <c r="AK5" s="150">
        <v>26676.654425687706</v>
      </c>
      <c r="AL5" s="150">
        <v>3055.6272545135262</v>
      </c>
      <c r="AM5" s="150">
        <v>1848.9963729036645</v>
      </c>
      <c r="AN5" s="150">
        <v>2047.8886399831617</v>
      </c>
      <c r="AO5" s="150">
        <v>1303.0445762227735</v>
      </c>
      <c r="AP5" s="150">
        <v>1163.1710947444938</v>
      </c>
      <c r="AQ5" s="150">
        <v>193.36763594467374</v>
      </c>
      <c r="AR5" s="150">
        <v>1243.6396062715705</v>
      </c>
      <c r="AS5" s="150">
        <v>2417.9583448617805</v>
      </c>
      <c r="AT5" s="150">
        <v>3407.9419614376234</v>
      </c>
      <c r="AU5" s="150">
        <v>186.62700991403477</v>
      </c>
      <c r="AV5" s="150">
        <v>385.11281666201251</v>
      </c>
      <c r="AW5" s="150">
        <v>588.44569081414443</v>
      </c>
      <c r="AX5" s="150">
        <v>448.32164614473749</v>
      </c>
      <c r="AY5" s="150">
        <v>14402.352835458802</v>
      </c>
      <c r="AZ5" s="150">
        <v>884.29523136821069</v>
      </c>
      <c r="BA5" s="150">
        <v>1300.9420314857812</v>
      </c>
      <c r="BB5" s="150">
        <v>12867.130957305171</v>
      </c>
      <c r="BC5" s="150">
        <v>3146.9995777907611</v>
      </c>
      <c r="BD5" s="150">
        <v>3815.6131112778889</v>
      </c>
      <c r="BE5" s="150">
        <v>5347.2101020886594</v>
      </c>
      <c r="BF5" s="150">
        <v>9006.1270552732021</v>
      </c>
      <c r="BG5" s="345"/>
      <c r="BH5" s="345"/>
      <c r="BI5" s="290"/>
      <c r="BJ5" s="290">
        <v>251.97404814329184</v>
      </c>
      <c r="BK5" s="290">
        <v>45.025951856708147</v>
      </c>
      <c r="BL5" s="290"/>
      <c r="BM5" s="290"/>
      <c r="BN5" s="290"/>
      <c r="BO5" s="290"/>
      <c r="BP5" s="290"/>
      <c r="BQ5" s="290"/>
      <c r="BR5" s="290"/>
      <c r="BS5" s="290"/>
      <c r="BT5" s="290"/>
    </row>
    <row r="6" spans="1:72" ht="15" x14ac:dyDescent="0.25">
      <c r="A6" s="302">
        <v>205</v>
      </c>
      <c r="B6" s="346">
        <v>124531</v>
      </c>
      <c r="C6" s="346">
        <v>9352002</v>
      </c>
      <c r="D6" s="347" t="s">
        <v>240</v>
      </c>
      <c r="E6" s="348" t="s">
        <v>40</v>
      </c>
      <c r="F6" s="349">
        <v>0</v>
      </c>
      <c r="G6" s="291">
        <v>1</v>
      </c>
      <c r="H6" s="291">
        <v>0</v>
      </c>
      <c r="I6" s="291">
        <v>0</v>
      </c>
      <c r="J6" s="291">
        <v>7</v>
      </c>
      <c r="K6" s="291">
        <v>0</v>
      </c>
      <c r="L6" s="291">
        <v>93</v>
      </c>
      <c r="M6" s="291">
        <v>93</v>
      </c>
      <c r="N6" s="291">
        <v>10</v>
      </c>
      <c r="O6" s="291">
        <v>71</v>
      </c>
      <c r="P6" s="291">
        <v>12</v>
      </c>
      <c r="Q6" s="291">
        <v>0</v>
      </c>
      <c r="R6" s="291">
        <v>0</v>
      </c>
      <c r="S6" s="291">
        <v>0</v>
      </c>
      <c r="T6" s="291">
        <v>0</v>
      </c>
      <c r="U6" s="291">
        <v>0</v>
      </c>
      <c r="V6" s="291">
        <v>0</v>
      </c>
      <c r="W6" s="291">
        <v>0</v>
      </c>
      <c r="X6" s="291">
        <v>93</v>
      </c>
      <c r="Y6" s="291">
        <v>13.285714285714286</v>
      </c>
      <c r="Z6" s="291">
        <v>17.999999999999982</v>
      </c>
      <c r="AA6" s="291">
        <v>25.363636363636363</v>
      </c>
      <c r="AB6" s="291">
        <v>0</v>
      </c>
      <c r="AC6" s="291">
        <v>0</v>
      </c>
      <c r="AD6" s="291">
        <v>90</v>
      </c>
      <c r="AE6" s="291">
        <v>2.9999999999999969</v>
      </c>
      <c r="AF6" s="291">
        <v>0</v>
      </c>
      <c r="AG6" s="291">
        <v>0</v>
      </c>
      <c r="AH6" s="291">
        <v>0</v>
      </c>
      <c r="AI6" s="291">
        <v>0</v>
      </c>
      <c r="AJ6" s="291">
        <v>0</v>
      </c>
      <c r="AK6" s="291">
        <v>0</v>
      </c>
      <c r="AL6" s="291">
        <v>0</v>
      </c>
      <c r="AM6" s="291">
        <v>0</v>
      </c>
      <c r="AN6" s="291">
        <v>0</v>
      </c>
      <c r="AO6" s="291">
        <v>0</v>
      </c>
      <c r="AP6" s="291">
        <v>0</v>
      </c>
      <c r="AQ6" s="291">
        <v>0</v>
      </c>
      <c r="AR6" s="291">
        <v>0</v>
      </c>
      <c r="AS6" s="291">
        <v>0</v>
      </c>
      <c r="AT6" s="291">
        <v>1.12048192771084</v>
      </c>
      <c r="AU6" s="291">
        <v>0</v>
      </c>
      <c r="AV6" s="291">
        <v>0</v>
      </c>
      <c r="AW6" s="291">
        <v>0</v>
      </c>
      <c r="AX6" s="291">
        <v>0.84545454545454546</v>
      </c>
      <c r="AY6" s="291">
        <v>29.414285714285693</v>
      </c>
      <c r="AZ6" s="291">
        <v>0.99999999999999956</v>
      </c>
      <c r="BA6" s="291">
        <v>2.000000000000004</v>
      </c>
      <c r="BB6" s="291">
        <v>24.563536161790005</v>
      </c>
      <c r="BC6" s="291">
        <v>0</v>
      </c>
      <c r="BD6" s="291">
        <v>0</v>
      </c>
      <c r="BE6" s="291">
        <v>0</v>
      </c>
      <c r="BF6" s="291">
        <v>0</v>
      </c>
      <c r="BG6" s="291">
        <v>0</v>
      </c>
      <c r="BH6" s="291">
        <v>0</v>
      </c>
      <c r="BI6" s="291">
        <v>2.7535043257353</v>
      </c>
      <c r="BJ6" s="291">
        <v>0</v>
      </c>
      <c r="BK6" s="291">
        <v>1</v>
      </c>
      <c r="BL6" s="291">
        <v>1</v>
      </c>
      <c r="BM6" s="291">
        <v>0</v>
      </c>
      <c r="BN6" s="291"/>
      <c r="BO6" s="291"/>
      <c r="BP6" s="291"/>
      <c r="BQ6" s="291">
        <v>0</v>
      </c>
      <c r="BR6" s="291">
        <v>0</v>
      </c>
      <c r="BS6" s="291">
        <v>0</v>
      </c>
      <c r="BT6" s="291"/>
    </row>
    <row r="7" spans="1:72" ht="15" x14ac:dyDescent="0.25">
      <c r="A7" s="302">
        <v>436</v>
      </c>
      <c r="B7" s="346">
        <v>124534</v>
      </c>
      <c r="C7" s="346">
        <v>9352007</v>
      </c>
      <c r="D7" s="347" t="s">
        <v>362</v>
      </c>
      <c r="E7" s="348" t="s">
        <v>40</v>
      </c>
      <c r="F7" s="349">
        <v>0</v>
      </c>
      <c r="G7" s="291">
        <v>1</v>
      </c>
      <c r="H7" s="291">
        <v>0</v>
      </c>
      <c r="I7" s="291">
        <v>0</v>
      </c>
      <c r="J7" s="291">
        <v>7</v>
      </c>
      <c r="K7" s="291">
        <v>0</v>
      </c>
      <c r="L7" s="291">
        <v>267</v>
      </c>
      <c r="M7" s="291">
        <v>267</v>
      </c>
      <c r="N7" s="291">
        <v>42</v>
      </c>
      <c r="O7" s="291">
        <v>188</v>
      </c>
      <c r="P7" s="291">
        <v>37</v>
      </c>
      <c r="Q7" s="291">
        <v>0</v>
      </c>
      <c r="R7" s="291">
        <v>0</v>
      </c>
      <c r="S7" s="291">
        <v>0</v>
      </c>
      <c r="T7" s="291">
        <v>0</v>
      </c>
      <c r="U7" s="291">
        <v>0</v>
      </c>
      <c r="V7" s="291">
        <v>0</v>
      </c>
      <c r="W7" s="291">
        <v>0</v>
      </c>
      <c r="X7" s="291">
        <v>267</v>
      </c>
      <c r="Y7" s="291">
        <v>38.142857142857146</v>
      </c>
      <c r="Z7" s="291">
        <v>16</v>
      </c>
      <c r="AA7" s="291">
        <v>29.780769230769231</v>
      </c>
      <c r="AB7" s="291">
        <v>0</v>
      </c>
      <c r="AC7" s="291">
        <v>0</v>
      </c>
      <c r="AD7" s="291">
        <v>265.98091603053427</v>
      </c>
      <c r="AE7" s="291">
        <v>1.0190839694656486</v>
      </c>
      <c r="AF7" s="291">
        <v>0</v>
      </c>
      <c r="AG7" s="291">
        <v>0</v>
      </c>
      <c r="AH7" s="291">
        <v>0</v>
      </c>
      <c r="AI7" s="291">
        <v>0</v>
      </c>
      <c r="AJ7" s="291">
        <v>0</v>
      </c>
      <c r="AK7" s="291">
        <v>0</v>
      </c>
      <c r="AL7" s="291">
        <v>0</v>
      </c>
      <c r="AM7" s="291">
        <v>0</v>
      </c>
      <c r="AN7" s="291">
        <v>0</v>
      </c>
      <c r="AO7" s="291">
        <v>0</v>
      </c>
      <c r="AP7" s="291">
        <v>0</v>
      </c>
      <c r="AQ7" s="291">
        <v>0</v>
      </c>
      <c r="AR7" s="291">
        <v>0</v>
      </c>
      <c r="AS7" s="291">
        <v>0</v>
      </c>
      <c r="AT7" s="291">
        <v>1.1866666666666654</v>
      </c>
      <c r="AU7" s="291">
        <v>0</v>
      </c>
      <c r="AV7" s="291">
        <v>0</v>
      </c>
      <c r="AW7" s="291">
        <v>0</v>
      </c>
      <c r="AX7" s="291">
        <v>0</v>
      </c>
      <c r="AY7" s="291">
        <v>66.709677419354776</v>
      </c>
      <c r="AZ7" s="291">
        <v>3.2647058823529429</v>
      </c>
      <c r="BA7" s="291">
        <v>3.2647058823529429</v>
      </c>
      <c r="BB7" s="291">
        <v>57.490642206198551</v>
      </c>
      <c r="BC7" s="291">
        <v>0</v>
      </c>
      <c r="BD7" s="291">
        <v>0</v>
      </c>
      <c r="BE7" s="291">
        <v>0</v>
      </c>
      <c r="BF7" s="291">
        <v>0</v>
      </c>
      <c r="BG7" s="291">
        <v>0</v>
      </c>
      <c r="BH7" s="291">
        <v>0</v>
      </c>
      <c r="BI7" s="291">
        <v>1.39043669575758</v>
      </c>
      <c r="BJ7" s="291">
        <v>0</v>
      </c>
      <c r="BK7" s="291">
        <v>0</v>
      </c>
      <c r="BL7" s="291">
        <v>1</v>
      </c>
      <c r="BM7" s="291">
        <v>0</v>
      </c>
      <c r="BN7" s="291"/>
      <c r="BO7" s="291"/>
      <c r="BP7" s="291"/>
      <c r="BQ7" s="291">
        <v>13</v>
      </c>
      <c r="BR7" s="291">
        <v>14</v>
      </c>
      <c r="BS7" s="291">
        <v>18</v>
      </c>
      <c r="BT7" s="291"/>
    </row>
    <row r="8" spans="1:72" ht="15" x14ac:dyDescent="0.25">
      <c r="A8" s="302">
        <v>443</v>
      </c>
      <c r="B8" s="346">
        <v>124536</v>
      </c>
      <c r="C8" s="346">
        <v>9352009</v>
      </c>
      <c r="D8" s="347" t="s">
        <v>367</v>
      </c>
      <c r="E8" s="348" t="s">
        <v>40</v>
      </c>
      <c r="F8" s="349">
        <v>0</v>
      </c>
      <c r="G8" s="291">
        <v>1</v>
      </c>
      <c r="H8" s="291">
        <v>0</v>
      </c>
      <c r="I8" s="291">
        <v>0</v>
      </c>
      <c r="J8" s="291">
        <v>7</v>
      </c>
      <c r="K8" s="291">
        <v>0</v>
      </c>
      <c r="L8" s="291">
        <v>277</v>
      </c>
      <c r="M8" s="291">
        <v>277</v>
      </c>
      <c r="N8" s="291">
        <v>31</v>
      </c>
      <c r="O8" s="291">
        <v>213</v>
      </c>
      <c r="P8" s="291">
        <v>33</v>
      </c>
      <c r="Q8" s="291">
        <v>0</v>
      </c>
      <c r="R8" s="291">
        <v>0</v>
      </c>
      <c r="S8" s="291">
        <v>0</v>
      </c>
      <c r="T8" s="291">
        <v>0</v>
      </c>
      <c r="U8" s="291">
        <v>0</v>
      </c>
      <c r="V8" s="291">
        <v>0</v>
      </c>
      <c r="W8" s="291">
        <v>0</v>
      </c>
      <c r="X8" s="291">
        <v>277</v>
      </c>
      <c r="Y8" s="291">
        <v>39.571428571428569</v>
      </c>
      <c r="Z8" s="291">
        <v>53.999999999999929</v>
      </c>
      <c r="AA8" s="291">
        <v>98.558052434456926</v>
      </c>
      <c r="AB8" s="291">
        <v>0</v>
      </c>
      <c r="AC8" s="291">
        <v>0</v>
      </c>
      <c r="AD8" s="291">
        <v>81.000000000000028</v>
      </c>
      <c r="AE8" s="291">
        <v>136.99999999999991</v>
      </c>
      <c r="AF8" s="291">
        <v>2.0000000000000013</v>
      </c>
      <c r="AG8" s="291">
        <v>54.999999999999901</v>
      </c>
      <c r="AH8" s="291">
        <v>2.0000000000000013</v>
      </c>
      <c r="AI8" s="291">
        <v>0</v>
      </c>
      <c r="AJ8" s="291">
        <v>0</v>
      </c>
      <c r="AK8" s="291">
        <v>0</v>
      </c>
      <c r="AL8" s="291">
        <v>0</v>
      </c>
      <c r="AM8" s="291">
        <v>0</v>
      </c>
      <c r="AN8" s="291">
        <v>0</v>
      </c>
      <c r="AO8" s="291">
        <v>0</v>
      </c>
      <c r="AP8" s="291">
        <v>0</v>
      </c>
      <c r="AQ8" s="291">
        <v>0</v>
      </c>
      <c r="AR8" s="291">
        <v>4.5040650406504019</v>
      </c>
      <c r="AS8" s="291">
        <v>11.260162601626005</v>
      </c>
      <c r="AT8" s="291">
        <v>14.638211382113834</v>
      </c>
      <c r="AU8" s="291">
        <v>0</v>
      </c>
      <c r="AV8" s="291">
        <v>0</v>
      </c>
      <c r="AW8" s="291">
        <v>0</v>
      </c>
      <c r="AX8" s="291">
        <v>0</v>
      </c>
      <c r="AY8" s="291">
        <v>90.703349282296728</v>
      </c>
      <c r="AZ8" s="291">
        <v>4.125</v>
      </c>
      <c r="BA8" s="291">
        <v>7.21875</v>
      </c>
      <c r="BB8" s="291">
        <v>77.303412950752772</v>
      </c>
      <c r="BC8" s="291">
        <v>0</v>
      </c>
      <c r="BD8" s="291">
        <v>0</v>
      </c>
      <c r="BE8" s="291">
        <v>0</v>
      </c>
      <c r="BF8" s="291">
        <v>0</v>
      </c>
      <c r="BG8" s="291">
        <v>5.2999999999999368</v>
      </c>
      <c r="BH8" s="291">
        <v>0</v>
      </c>
      <c r="BI8" s="291">
        <v>0.61501025216494798</v>
      </c>
      <c r="BJ8" s="291">
        <v>0</v>
      </c>
      <c r="BK8" s="291">
        <v>0</v>
      </c>
      <c r="BL8" s="291">
        <v>1</v>
      </c>
      <c r="BM8" s="291">
        <v>0</v>
      </c>
      <c r="BN8" s="291"/>
      <c r="BO8" s="291"/>
      <c r="BP8" s="291"/>
      <c r="BQ8" s="291">
        <v>42.4</v>
      </c>
      <c r="BR8" s="291">
        <v>20.2</v>
      </c>
      <c r="BS8" s="291">
        <v>35.799999999999997</v>
      </c>
      <c r="BT8" s="291"/>
    </row>
    <row r="9" spans="1:72" ht="15" x14ac:dyDescent="0.25">
      <c r="A9" s="302">
        <v>451</v>
      </c>
      <c r="B9" s="346">
        <v>124537</v>
      </c>
      <c r="C9" s="346">
        <v>9352011</v>
      </c>
      <c r="D9" s="347" t="s">
        <v>375</v>
      </c>
      <c r="E9" s="348" t="s">
        <v>40</v>
      </c>
      <c r="F9" s="349">
        <v>0</v>
      </c>
      <c r="G9" s="291">
        <v>1</v>
      </c>
      <c r="H9" s="291">
        <v>0</v>
      </c>
      <c r="I9" s="291">
        <v>0</v>
      </c>
      <c r="J9" s="291">
        <v>7</v>
      </c>
      <c r="K9" s="291">
        <v>0</v>
      </c>
      <c r="L9" s="291">
        <v>227</v>
      </c>
      <c r="M9" s="291">
        <v>227</v>
      </c>
      <c r="N9" s="291">
        <v>30</v>
      </c>
      <c r="O9" s="291">
        <v>148</v>
      </c>
      <c r="P9" s="291">
        <v>49</v>
      </c>
      <c r="Q9" s="291">
        <v>0</v>
      </c>
      <c r="R9" s="291">
        <v>0</v>
      </c>
      <c r="S9" s="291">
        <v>0</v>
      </c>
      <c r="T9" s="291">
        <v>0</v>
      </c>
      <c r="U9" s="291">
        <v>0</v>
      </c>
      <c r="V9" s="291">
        <v>0</v>
      </c>
      <c r="W9" s="291">
        <v>0</v>
      </c>
      <c r="X9" s="291">
        <v>227</v>
      </c>
      <c r="Y9" s="291">
        <v>32.428571428571431</v>
      </c>
      <c r="Z9" s="291">
        <v>24.999999999999918</v>
      </c>
      <c r="AA9" s="291">
        <v>41.815789473684205</v>
      </c>
      <c r="AB9" s="291">
        <v>0</v>
      </c>
      <c r="AC9" s="291">
        <v>0</v>
      </c>
      <c r="AD9" s="291">
        <v>215</v>
      </c>
      <c r="AE9" s="291">
        <v>11.999999999999996</v>
      </c>
      <c r="AF9" s="291">
        <v>0</v>
      </c>
      <c r="AG9" s="291">
        <v>0</v>
      </c>
      <c r="AH9" s="291">
        <v>0</v>
      </c>
      <c r="AI9" s="291">
        <v>0</v>
      </c>
      <c r="AJ9" s="291">
        <v>0</v>
      </c>
      <c r="AK9" s="291">
        <v>0</v>
      </c>
      <c r="AL9" s="291">
        <v>0</v>
      </c>
      <c r="AM9" s="291">
        <v>0</v>
      </c>
      <c r="AN9" s="291">
        <v>0</v>
      </c>
      <c r="AO9" s="291">
        <v>0</v>
      </c>
      <c r="AP9" s="291">
        <v>0</v>
      </c>
      <c r="AQ9" s="291">
        <v>0</v>
      </c>
      <c r="AR9" s="291">
        <v>5.7614213197969599</v>
      </c>
      <c r="AS9" s="291">
        <v>6.9137055837563519</v>
      </c>
      <c r="AT9" s="291">
        <v>6.9137055837563519</v>
      </c>
      <c r="AU9" s="291">
        <v>0</v>
      </c>
      <c r="AV9" s="291">
        <v>0</v>
      </c>
      <c r="AW9" s="291">
        <v>0</v>
      </c>
      <c r="AX9" s="291">
        <v>1.9912280701754386</v>
      </c>
      <c r="AY9" s="291">
        <v>56.380952380952387</v>
      </c>
      <c r="AZ9" s="291">
        <v>4.2608695652173898</v>
      </c>
      <c r="BA9" s="291">
        <v>6.3913043478261047</v>
      </c>
      <c r="BB9" s="291">
        <v>51.36667010541143</v>
      </c>
      <c r="BC9" s="291">
        <v>0</v>
      </c>
      <c r="BD9" s="291">
        <v>0</v>
      </c>
      <c r="BE9" s="291">
        <v>0</v>
      </c>
      <c r="BF9" s="291">
        <v>0</v>
      </c>
      <c r="BG9" s="291">
        <v>0</v>
      </c>
      <c r="BH9" s="291">
        <v>0</v>
      </c>
      <c r="BI9" s="291">
        <v>0.57006985405405397</v>
      </c>
      <c r="BJ9" s="291">
        <v>0</v>
      </c>
      <c r="BK9" s="291">
        <v>0</v>
      </c>
      <c r="BL9" s="291">
        <v>1</v>
      </c>
      <c r="BM9" s="291">
        <v>0</v>
      </c>
      <c r="BN9" s="291"/>
      <c r="BO9" s="291"/>
      <c r="BP9" s="291"/>
      <c r="BQ9" s="291">
        <v>0</v>
      </c>
      <c r="BR9" s="291">
        <v>0</v>
      </c>
      <c r="BS9" s="291">
        <v>0</v>
      </c>
      <c r="BT9" s="291"/>
    </row>
    <row r="10" spans="1:72" ht="15" x14ac:dyDescent="0.25">
      <c r="A10" s="302">
        <v>460</v>
      </c>
      <c r="B10" s="346">
        <v>124538</v>
      </c>
      <c r="C10" s="346">
        <v>9352012</v>
      </c>
      <c r="D10" s="347" t="s">
        <v>381</v>
      </c>
      <c r="E10" s="348" t="s">
        <v>40</v>
      </c>
      <c r="F10" s="349">
        <v>0</v>
      </c>
      <c r="G10" s="291">
        <v>1</v>
      </c>
      <c r="H10" s="291">
        <v>0</v>
      </c>
      <c r="I10" s="291">
        <v>0</v>
      </c>
      <c r="J10" s="291">
        <v>7</v>
      </c>
      <c r="K10" s="291">
        <v>0</v>
      </c>
      <c r="L10" s="291">
        <v>92</v>
      </c>
      <c r="M10" s="291">
        <v>92</v>
      </c>
      <c r="N10" s="291">
        <v>13</v>
      </c>
      <c r="O10" s="291">
        <v>68</v>
      </c>
      <c r="P10" s="291">
        <v>11</v>
      </c>
      <c r="Q10" s="291">
        <v>0</v>
      </c>
      <c r="R10" s="291">
        <v>0</v>
      </c>
      <c r="S10" s="291">
        <v>0</v>
      </c>
      <c r="T10" s="291">
        <v>0</v>
      </c>
      <c r="U10" s="291">
        <v>0</v>
      </c>
      <c r="V10" s="291">
        <v>0</v>
      </c>
      <c r="W10" s="291">
        <v>0</v>
      </c>
      <c r="X10" s="291">
        <v>92</v>
      </c>
      <c r="Y10" s="291">
        <v>13.142857142857142</v>
      </c>
      <c r="Z10" s="291">
        <v>1.9999999999999993</v>
      </c>
      <c r="AA10" s="291">
        <v>11.767441860465116</v>
      </c>
      <c r="AB10" s="291">
        <v>0</v>
      </c>
      <c r="AC10" s="291">
        <v>0</v>
      </c>
      <c r="AD10" s="291">
        <v>85.000000000000014</v>
      </c>
      <c r="AE10" s="291">
        <v>6.9999999999999964</v>
      </c>
      <c r="AF10" s="291">
        <v>0</v>
      </c>
      <c r="AG10" s="291">
        <v>0</v>
      </c>
      <c r="AH10" s="291">
        <v>0</v>
      </c>
      <c r="AI10" s="291">
        <v>0</v>
      </c>
      <c r="AJ10" s="291">
        <v>0</v>
      </c>
      <c r="AK10" s="291">
        <v>0</v>
      </c>
      <c r="AL10" s="291">
        <v>0</v>
      </c>
      <c r="AM10" s="291">
        <v>0</v>
      </c>
      <c r="AN10" s="291">
        <v>0</v>
      </c>
      <c r="AO10" s="291">
        <v>0</v>
      </c>
      <c r="AP10" s="291">
        <v>0</v>
      </c>
      <c r="AQ10" s="291">
        <v>0</v>
      </c>
      <c r="AR10" s="291">
        <v>0</v>
      </c>
      <c r="AS10" s="291">
        <v>0</v>
      </c>
      <c r="AT10" s="291">
        <v>0</v>
      </c>
      <c r="AU10" s="291">
        <v>0</v>
      </c>
      <c r="AV10" s="291">
        <v>0</v>
      </c>
      <c r="AW10" s="291">
        <v>0</v>
      </c>
      <c r="AX10" s="291">
        <v>0</v>
      </c>
      <c r="AY10" s="291">
        <v>26.787878787878789</v>
      </c>
      <c r="AZ10" s="291">
        <v>2.0000000000000018</v>
      </c>
      <c r="BA10" s="291">
        <v>2.0000000000000018</v>
      </c>
      <c r="BB10" s="291">
        <v>23.458171998465673</v>
      </c>
      <c r="BC10" s="291">
        <v>0</v>
      </c>
      <c r="BD10" s="291">
        <v>0</v>
      </c>
      <c r="BE10" s="291">
        <v>0</v>
      </c>
      <c r="BF10" s="291">
        <v>0</v>
      </c>
      <c r="BG10" s="291">
        <v>4.799999999999975</v>
      </c>
      <c r="BH10" s="291">
        <v>0</v>
      </c>
      <c r="BI10" s="291">
        <v>2.3355150347826101</v>
      </c>
      <c r="BJ10" s="291">
        <v>0</v>
      </c>
      <c r="BK10" s="291">
        <v>1</v>
      </c>
      <c r="BL10" s="291">
        <v>1</v>
      </c>
      <c r="BM10" s="291">
        <v>0</v>
      </c>
      <c r="BN10" s="291"/>
      <c r="BO10" s="291"/>
      <c r="BP10" s="291"/>
      <c r="BQ10" s="291">
        <v>0</v>
      </c>
      <c r="BR10" s="291">
        <v>0</v>
      </c>
      <c r="BS10" s="291">
        <v>0</v>
      </c>
      <c r="BT10" s="291"/>
    </row>
    <row r="11" spans="1:72" ht="15" x14ac:dyDescent="0.25">
      <c r="A11" s="302">
        <v>466</v>
      </c>
      <c r="B11" s="346">
        <v>124539</v>
      </c>
      <c r="C11" s="346">
        <v>9352013</v>
      </c>
      <c r="D11" s="347" t="s">
        <v>385</v>
      </c>
      <c r="E11" s="348" t="s">
        <v>40</v>
      </c>
      <c r="F11" s="349">
        <v>0</v>
      </c>
      <c r="G11" s="291">
        <v>1</v>
      </c>
      <c r="H11" s="291">
        <v>0</v>
      </c>
      <c r="I11" s="291">
        <v>0</v>
      </c>
      <c r="J11" s="291">
        <v>7</v>
      </c>
      <c r="K11" s="291">
        <v>0</v>
      </c>
      <c r="L11" s="291">
        <v>290</v>
      </c>
      <c r="M11" s="291">
        <v>290</v>
      </c>
      <c r="N11" s="291">
        <v>44</v>
      </c>
      <c r="O11" s="291">
        <v>215</v>
      </c>
      <c r="P11" s="291">
        <v>31</v>
      </c>
      <c r="Q11" s="291">
        <v>0</v>
      </c>
      <c r="R11" s="291">
        <v>0</v>
      </c>
      <c r="S11" s="291">
        <v>0</v>
      </c>
      <c r="T11" s="291">
        <v>0</v>
      </c>
      <c r="U11" s="291">
        <v>0</v>
      </c>
      <c r="V11" s="291">
        <v>0</v>
      </c>
      <c r="W11" s="291">
        <v>0</v>
      </c>
      <c r="X11" s="291">
        <v>290</v>
      </c>
      <c r="Y11" s="291">
        <v>41.428571428571431</v>
      </c>
      <c r="Z11" s="291">
        <v>30.000000000000011</v>
      </c>
      <c r="AA11" s="291">
        <v>70.303030303030312</v>
      </c>
      <c r="AB11" s="291">
        <v>0</v>
      </c>
      <c r="AC11" s="291">
        <v>0</v>
      </c>
      <c r="AD11" s="291">
        <v>288</v>
      </c>
      <c r="AE11" s="291">
        <v>1.0000000000000013</v>
      </c>
      <c r="AF11" s="291">
        <v>0</v>
      </c>
      <c r="AG11" s="291">
        <v>1.0000000000000013</v>
      </c>
      <c r="AH11" s="291">
        <v>0</v>
      </c>
      <c r="AI11" s="291">
        <v>0</v>
      </c>
      <c r="AJ11" s="291">
        <v>0</v>
      </c>
      <c r="AK11" s="291">
        <v>0</v>
      </c>
      <c r="AL11" s="291">
        <v>0</v>
      </c>
      <c r="AM11" s="291">
        <v>0</v>
      </c>
      <c r="AN11" s="291">
        <v>0</v>
      </c>
      <c r="AO11" s="291">
        <v>0</v>
      </c>
      <c r="AP11" s="291">
        <v>0</v>
      </c>
      <c r="AQ11" s="291">
        <v>0</v>
      </c>
      <c r="AR11" s="291">
        <v>2.357723577235773</v>
      </c>
      <c r="AS11" s="291">
        <v>2.357723577235773</v>
      </c>
      <c r="AT11" s="291">
        <v>2.357723577235773</v>
      </c>
      <c r="AU11" s="291">
        <v>0</v>
      </c>
      <c r="AV11" s="291">
        <v>0</v>
      </c>
      <c r="AW11" s="291">
        <v>0</v>
      </c>
      <c r="AX11" s="291">
        <v>0</v>
      </c>
      <c r="AY11" s="291">
        <v>77.153110047846809</v>
      </c>
      <c r="AZ11" s="291">
        <v>3.9999999999999956</v>
      </c>
      <c r="BA11" s="291">
        <v>4.9999999999999947</v>
      </c>
      <c r="BB11" s="291">
        <v>67.496676488894011</v>
      </c>
      <c r="BC11" s="291">
        <v>0</v>
      </c>
      <c r="BD11" s="291">
        <v>0</v>
      </c>
      <c r="BE11" s="291">
        <v>0</v>
      </c>
      <c r="BF11" s="291">
        <v>0</v>
      </c>
      <c r="BG11" s="291">
        <v>0</v>
      </c>
      <c r="BH11" s="291">
        <v>0</v>
      </c>
      <c r="BI11" s="291">
        <v>3.2456156480487799</v>
      </c>
      <c r="BJ11" s="291">
        <v>0</v>
      </c>
      <c r="BK11" s="291">
        <v>0</v>
      </c>
      <c r="BL11" s="291">
        <v>1</v>
      </c>
      <c r="BM11" s="291">
        <v>0</v>
      </c>
      <c r="BN11" s="291"/>
      <c r="BO11" s="291"/>
      <c r="BP11" s="291"/>
      <c r="BQ11" s="291">
        <v>0</v>
      </c>
      <c r="BR11" s="291">
        <v>0</v>
      </c>
      <c r="BS11" s="291">
        <v>0</v>
      </c>
      <c r="BT11" s="291"/>
    </row>
    <row r="12" spans="1:72" ht="15" x14ac:dyDescent="0.25">
      <c r="A12" s="302">
        <v>467</v>
      </c>
      <c r="B12" s="346">
        <v>124540</v>
      </c>
      <c r="C12" s="346">
        <v>9352015</v>
      </c>
      <c r="D12" s="347" t="s">
        <v>386</v>
      </c>
      <c r="E12" s="348" t="s">
        <v>40</v>
      </c>
      <c r="F12" s="349">
        <v>0</v>
      </c>
      <c r="G12" s="291">
        <v>1</v>
      </c>
      <c r="H12" s="291">
        <v>0</v>
      </c>
      <c r="I12" s="291">
        <v>0</v>
      </c>
      <c r="J12" s="291">
        <v>7</v>
      </c>
      <c r="K12" s="291">
        <v>0</v>
      </c>
      <c r="L12" s="291">
        <v>106</v>
      </c>
      <c r="M12" s="291">
        <v>106</v>
      </c>
      <c r="N12" s="291">
        <v>19</v>
      </c>
      <c r="O12" s="291">
        <v>74</v>
      </c>
      <c r="P12" s="291">
        <v>13</v>
      </c>
      <c r="Q12" s="291">
        <v>0</v>
      </c>
      <c r="R12" s="291">
        <v>0</v>
      </c>
      <c r="S12" s="291">
        <v>0</v>
      </c>
      <c r="T12" s="291">
        <v>0</v>
      </c>
      <c r="U12" s="291">
        <v>0</v>
      </c>
      <c r="V12" s="291">
        <v>0</v>
      </c>
      <c r="W12" s="291">
        <v>0</v>
      </c>
      <c r="X12" s="291">
        <v>106</v>
      </c>
      <c r="Y12" s="291">
        <v>15.142857142857142</v>
      </c>
      <c r="Z12" s="291">
        <v>7.9999999999999956</v>
      </c>
      <c r="AA12" s="291">
        <v>9.1730769230769234</v>
      </c>
      <c r="AB12" s="291">
        <v>0</v>
      </c>
      <c r="AC12" s="291">
        <v>0</v>
      </c>
      <c r="AD12" s="291">
        <v>101.99999999999997</v>
      </c>
      <c r="AE12" s="291">
        <v>0.99999999999999956</v>
      </c>
      <c r="AF12" s="291">
        <v>0</v>
      </c>
      <c r="AG12" s="291">
        <v>2.0000000000000013</v>
      </c>
      <c r="AH12" s="291">
        <v>0.99999999999999956</v>
      </c>
      <c r="AI12" s="291">
        <v>0</v>
      </c>
      <c r="AJ12" s="291">
        <v>0</v>
      </c>
      <c r="AK12" s="291">
        <v>0</v>
      </c>
      <c r="AL12" s="291">
        <v>0</v>
      </c>
      <c r="AM12" s="291">
        <v>0</v>
      </c>
      <c r="AN12" s="291">
        <v>0</v>
      </c>
      <c r="AO12" s="291">
        <v>0</v>
      </c>
      <c r="AP12" s="291">
        <v>0</v>
      </c>
      <c r="AQ12" s="291">
        <v>0</v>
      </c>
      <c r="AR12" s="291">
        <v>0</v>
      </c>
      <c r="AS12" s="291">
        <v>0</v>
      </c>
      <c r="AT12" s="291">
        <v>0</v>
      </c>
      <c r="AU12" s="291">
        <v>0</v>
      </c>
      <c r="AV12" s="291">
        <v>0</v>
      </c>
      <c r="AW12" s="291">
        <v>0</v>
      </c>
      <c r="AX12" s="291">
        <v>0</v>
      </c>
      <c r="AY12" s="291">
        <v>11.150684931506825</v>
      </c>
      <c r="AZ12" s="291">
        <v>0</v>
      </c>
      <c r="BA12" s="291">
        <v>0</v>
      </c>
      <c r="BB12" s="291">
        <v>9.201724641788676</v>
      </c>
      <c r="BC12" s="291">
        <v>0</v>
      </c>
      <c r="BD12" s="291">
        <v>0</v>
      </c>
      <c r="BE12" s="291">
        <v>0</v>
      </c>
      <c r="BF12" s="291">
        <v>0</v>
      </c>
      <c r="BG12" s="291">
        <v>0</v>
      </c>
      <c r="BH12" s="291">
        <v>0</v>
      </c>
      <c r="BI12" s="291">
        <v>2.9108505128712898</v>
      </c>
      <c r="BJ12" s="291">
        <v>0</v>
      </c>
      <c r="BK12" s="291">
        <v>1</v>
      </c>
      <c r="BL12" s="291">
        <v>1</v>
      </c>
      <c r="BM12" s="291">
        <v>0</v>
      </c>
      <c r="BN12" s="291"/>
      <c r="BO12" s="291"/>
      <c r="BP12" s="291"/>
      <c r="BQ12" s="291">
        <v>0</v>
      </c>
      <c r="BR12" s="291">
        <v>0</v>
      </c>
      <c r="BS12" s="291">
        <v>0</v>
      </c>
      <c r="BT12" s="291"/>
    </row>
    <row r="13" spans="1:72" ht="15" x14ac:dyDescent="0.25">
      <c r="A13" s="302">
        <v>508</v>
      </c>
      <c r="B13" s="346">
        <v>140623</v>
      </c>
      <c r="C13" s="346">
        <v>9352016</v>
      </c>
      <c r="D13" s="347" t="s">
        <v>666</v>
      </c>
      <c r="E13" s="348" t="s">
        <v>40</v>
      </c>
      <c r="F13" s="349">
        <v>0</v>
      </c>
      <c r="G13" s="291">
        <v>1</v>
      </c>
      <c r="H13" s="291">
        <v>0</v>
      </c>
      <c r="I13" s="291">
        <v>0</v>
      </c>
      <c r="J13" s="291">
        <v>4</v>
      </c>
      <c r="K13" s="291">
        <v>0</v>
      </c>
      <c r="L13" s="291">
        <v>116.25</v>
      </c>
      <c r="M13" s="291">
        <v>116.25</v>
      </c>
      <c r="N13" s="291">
        <v>26.25</v>
      </c>
      <c r="O13" s="291">
        <v>91</v>
      </c>
      <c r="P13" s="291">
        <v>0</v>
      </c>
      <c r="Q13" s="291">
        <v>0</v>
      </c>
      <c r="R13" s="291">
        <v>0</v>
      </c>
      <c r="S13" s="291">
        <v>0</v>
      </c>
      <c r="T13" s="291">
        <v>0</v>
      </c>
      <c r="U13" s="291">
        <v>0</v>
      </c>
      <c r="V13" s="291">
        <v>0</v>
      </c>
      <c r="W13" s="291">
        <v>0</v>
      </c>
      <c r="X13" s="291">
        <v>116.25</v>
      </c>
      <c r="Y13" s="291">
        <v>29.0625</v>
      </c>
      <c r="Z13" s="291">
        <v>12.774725274725288</v>
      </c>
      <c r="AA13" s="291">
        <v>13.587662337662337</v>
      </c>
      <c r="AB13" s="291">
        <v>0</v>
      </c>
      <c r="AC13" s="291">
        <v>0</v>
      </c>
      <c r="AD13" s="291">
        <v>94.532967032967008</v>
      </c>
      <c r="AE13" s="291">
        <v>2.5549450549450574</v>
      </c>
      <c r="AF13" s="291">
        <v>0</v>
      </c>
      <c r="AG13" s="291">
        <v>19.16208791208793</v>
      </c>
      <c r="AH13" s="291">
        <v>0</v>
      </c>
      <c r="AI13" s="291">
        <v>0</v>
      </c>
      <c r="AJ13" s="291">
        <v>0</v>
      </c>
      <c r="AK13" s="291">
        <v>0</v>
      </c>
      <c r="AL13" s="291">
        <v>0</v>
      </c>
      <c r="AM13" s="291">
        <v>0</v>
      </c>
      <c r="AN13" s="291">
        <v>0</v>
      </c>
      <c r="AO13" s="291">
        <v>0</v>
      </c>
      <c r="AP13" s="291">
        <v>0</v>
      </c>
      <c r="AQ13" s="291">
        <v>0</v>
      </c>
      <c r="AR13" s="291">
        <v>3.4191176470588291</v>
      </c>
      <c r="AS13" s="291">
        <v>3.4191176470588291</v>
      </c>
      <c r="AT13" s="291">
        <v>5.128676470588232</v>
      </c>
      <c r="AU13" s="291">
        <v>0</v>
      </c>
      <c r="AV13" s="291">
        <v>0</v>
      </c>
      <c r="AW13" s="291">
        <v>0</v>
      </c>
      <c r="AX13" s="291">
        <v>0</v>
      </c>
      <c r="AY13" s="291">
        <v>15.399999999999977</v>
      </c>
      <c r="AZ13" s="291">
        <v>0</v>
      </c>
      <c r="BA13" s="291">
        <v>0</v>
      </c>
      <c r="BB13" s="291">
        <v>13.324574999999982</v>
      </c>
      <c r="BC13" s="291">
        <v>0</v>
      </c>
      <c r="BD13" s="291">
        <v>0</v>
      </c>
      <c r="BE13" s="291">
        <v>0</v>
      </c>
      <c r="BF13" s="291">
        <v>0</v>
      </c>
      <c r="BG13" s="291">
        <v>0</v>
      </c>
      <c r="BH13" s="291">
        <v>0</v>
      </c>
      <c r="BI13" s="291">
        <v>0.44794110094339601</v>
      </c>
      <c r="BJ13" s="291">
        <v>0</v>
      </c>
      <c r="BK13" s="291">
        <v>0</v>
      </c>
      <c r="BL13" s="291">
        <v>1</v>
      </c>
      <c r="BM13" s="291">
        <v>0</v>
      </c>
      <c r="BN13" s="291"/>
      <c r="BO13" s="291"/>
      <c r="BP13" s="291"/>
      <c r="BQ13" s="291">
        <v>0</v>
      </c>
      <c r="BR13" s="291">
        <v>0</v>
      </c>
      <c r="BS13" s="291">
        <v>0</v>
      </c>
      <c r="BT13" s="291"/>
    </row>
    <row r="14" spans="1:72" ht="15" x14ac:dyDescent="0.25">
      <c r="A14" s="302">
        <v>479</v>
      </c>
      <c r="B14" s="346">
        <v>124543</v>
      </c>
      <c r="C14" s="346">
        <v>9352020</v>
      </c>
      <c r="D14" s="347" t="s">
        <v>395</v>
      </c>
      <c r="E14" s="348" t="s">
        <v>40</v>
      </c>
      <c r="F14" s="349">
        <v>0</v>
      </c>
      <c r="G14" s="291">
        <v>1</v>
      </c>
      <c r="H14" s="291">
        <v>0</v>
      </c>
      <c r="I14" s="291">
        <v>0</v>
      </c>
      <c r="J14" s="291">
        <v>7</v>
      </c>
      <c r="K14" s="291">
        <v>0</v>
      </c>
      <c r="L14" s="291">
        <v>208</v>
      </c>
      <c r="M14" s="291">
        <v>208</v>
      </c>
      <c r="N14" s="291">
        <v>30</v>
      </c>
      <c r="O14" s="291">
        <v>147</v>
      </c>
      <c r="P14" s="291">
        <v>31</v>
      </c>
      <c r="Q14" s="291">
        <v>0</v>
      </c>
      <c r="R14" s="291">
        <v>0</v>
      </c>
      <c r="S14" s="291">
        <v>0</v>
      </c>
      <c r="T14" s="291">
        <v>0</v>
      </c>
      <c r="U14" s="291">
        <v>0</v>
      </c>
      <c r="V14" s="291">
        <v>0</v>
      </c>
      <c r="W14" s="291">
        <v>0</v>
      </c>
      <c r="X14" s="291">
        <v>208</v>
      </c>
      <c r="Y14" s="291">
        <v>29.714285714285715</v>
      </c>
      <c r="Z14" s="291">
        <v>3.9999999999999938</v>
      </c>
      <c r="AA14" s="291">
        <v>8.278606965174129</v>
      </c>
      <c r="AB14" s="291">
        <v>0</v>
      </c>
      <c r="AC14" s="291">
        <v>0</v>
      </c>
      <c r="AD14" s="291">
        <v>207.00000000000009</v>
      </c>
      <c r="AE14" s="291">
        <v>1.0000000000000004</v>
      </c>
      <c r="AF14" s="291">
        <v>0</v>
      </c>
      <c r="AG14" s="291">
        <v>0</v>
      </c>
      <c r="AH14" s="291">
        <v>0</v>
      </c>
      <c r="AI14" s="291">
        <v>0</v>
      </c>
      <c r="AJ14" s="291">
        <v>0</v>
      </c>
      <c r="AK14" s="291">
        <v>0</v>
      </c>
      <c r="AL14" s="291">
        <v>0</v>
      </c>
      <c r="AM14" s="291">
        <v>0</v>
      </c>
      <c r="AN14" s="291">
        <v>0</v>
      </c>
      <c r="AO14" s="291">
        <v>0</v>
      </c>
      <c r="AP14" s="291">
        <v>0</v>
      </c>
      <c r="AQ14" s="291">
        <v>0</v>
      </c>
      <c r="AR14" s="291">
        <v>1.168539325842697</v>
      </c>
      <c r="AS14" s="291">
        <v>1.168539325842697</v>
      </c>
      <c r="AT14" s="291">
        <v>1.168539325842697</v>
      </c>
      <c r="AU14" s="291">
        <v>0</v>
      </c>
      <c r="AV14" s="291">
        <v>0</v>
      </c>
      <c r="AW14" s="291">
        <v>0</v>
      </c>
      <c r="AX14" s="291">
        <v>0</v>
      </c>
      <c r="AY14" s="291">
        <v>52.356164383561662</v>
      </c>
      <c r="AZ14" s="291">
        <v>0.99999999999999889</v>
      </c>
      <c r="BA14" s="291">
        <v>0.99999999999999889</v>
      </c>
      <c r="BB14" s="291">
        <v>42.605913867939066</v>
      </c>
      <c r="BC14" s="291">
        <v>0</v>
      </c>
      <c r="BD14" s="291">
        <v>0</v>
      </c>
      <c r="BE14" s="291">
        <v>0</v>
      </c>
      <c r="BF14" s="291">
        <v>0</v>
      </c>
      <c r="BG14" s="291">
        <v>0</v>
      </c>
      <c r="BH14" s="291">
        <v>0</v>
      </c>
      <c r="BI14" s="291">
        <v>1.85122530479452</v>
      </c>
      <c r="BJ14" s="291">
        <v>0</v>
      </c>
      <c r="BK14" s="291">
        <v>0</v>
      </c>
      <c r="BL14" s="291">
        <v>1</v>
      </c>
      <c r="BM14" s="291">
        <v>0</v>
      </c>
      <c r="BN14" s="291"/>
      <c r="BO14" s="291"/>
      <c r="BP14" s="291"/>
      <c r="BQ14" s="291">
        <v>0</v>
      </c>
      <c r="BR14" s="291">
        <v>0</v>
      </c>
      <c r="BS14" s="291">
        <v>0</v>
      </c>
      <c r="BT14" s="291"/>
    </row>
    <row r="15" spans="1:72" ht="15" x14ac:dyDescent="0.25">
      <c r="A15" s="302">
        <v>482</v>
      </c>
      <c r="B15" s="346">
        <v>124544</v>
      </c>
      <c r="C15" s="346">
        <v>9352021</v>
      </c>
      <c r="D15" s="347" t="s">
        <v>398</v>
      </c>
      <c r="E15" s="348" t="s">
        <v>40</v>
      </c>
      <c r="F15" s="349">
        <v>0</v>
      </c>
      <c r="G15" s="291">
        <v>1</v>
      </c>
      <c r="H15" s="291">
        <v>0</v>
      </c>
      <c r="I15" s="291">
        <v>0</v>
      </c>
      <c r="J15" s="291">
        <v>7</v>
      </c>
      <c r="K15" s="291">
        <v>0</v>
      </c>
      <c r="L15" s="291">
        <v>205</v>
      </c>
      <c r="M15" s="291">
        <v>205</v>
      </c>
      <c r="N15" s="291">
        <v>30</v>
      </c>
      <c r="O15" s="291">
        <v>151</v>
      </c>
      <c r="P15" s="291">
        <v>24</v>
      </c>
      <c r="Q15" s="291">
        <v>0</v>
      </c>
      <c r="R15" s="291">
        <v>0</v>
      </c>
      <c r="S15" s="291">
        <v>0</v>
      </c>
      <c r="T15" s="291">
        <v>0</v>
      </c>
      <c r="U15" s="291">
        <v>0</v>
      </c>
      <c r="V15" s="291">
        <v>0</v>
      </c>
      <c r="W15" s="291">
        <v>0</v>
      </c>
      <c r="X15" s="291">
        <v>205</v>
      </c>
      <c r="Y15" s="291">
        <v>29.285714285714285</v>
      </c>
      <c r="Z15" s="291">
        <v>7.9999999999999911</v>
      </c>
      <c r="AA15" s="291">
        <v>26</v>
      </c>
      <c r="AB15" s="291">
        <v>0</v>
      </c>
      <c r="AC15" s="291">
        <v>0</v>
      </c>
      <c r="AD15" s="291">
        <v>202.00000000000009</v>
      </c>
      <c r="AE15" s="291">
        <v>2.9999999999999969</v>
      </c>
      <c r="AF15" s="291">
        <v>0</v>
      </c>
      <c r="AG15" s="291">
        <v>0</v>
      </c>
      <c r="AH15" s="291">
        <v>0</v>
      </c>
      <c r="AI15" s="291">
        <v>0</v>
      </c>
      <c r="AJ15" s="291">
        <v>0</v>
      </c>
      <c r="AK15" s="291">
        <v>0</v>
      </c>
      <c r="AL15" s="291">
        <v>0</v>
      </c>
      <c r="AM15" s="291">
        <v>0</v>
      </c>
      <c r="AN15" s="291">
        <v>0</v>
      </c>
      <c r="AO15" s="291">
        <v>0</v>
      </c>
      <c r="AP15" s="291">
        <v>0</v>
      </c>
      <c r="AQ15" s="291">
        <v>0</v>
      </c>
      <c r="AR15" s="291">
        <v>1.1714285714285706</v>
      </c>
      <c r="AS15" s="291">
        <v>1.1714285714285706</v>
      </c>
      <c r="AT15" s="291">
        <v>2.3428571428571372</v>
      </c>
      <c r="AU15" s="291">
        <v>0</v>
      </c>
      <c r="AV15" s="291">
        <v>0</v>
      </c>
      <c r="AW15" s="291">
        <v>0</v>
      </c>
      <c r="AX15" s="291">
        <v>0</v>
      </c>
      <c r="AY15" s="291">
        <v>37.496644295302055</v>
      </c>
      <c r="AZ15" s="291">
        <v>3.1304347826087042</v>
      </c>
      <c r="BA15" s="291">
        <v>5.2173913043478244</v>
      </c>
      <c r="BB15" s="291">
        <v>35.861960225936919</v>
      </c>
      <c r="BC15" s="291">
        <v>0</v>
      </c>
      <c r="BD15" s="291">
        <v>0</v>
      </c>
      <c r="BE15" s="291">
        <v>0</v>
      </c>
      <c r="BF15" s="291">
        <v>0</v>
      </c>
      <c r="BG15" s="291">
        <v>0</v>
      </c>
      <c r="BH15" s="291">
        <v>0</v>
      </c>
      <c r="BI15" s="291">
        <v>1.0675681604651199</v>
      </c>
      <c r="BJ15" s="291">
        <v>0</v>
      </c>
      <c r="BK15" s="291">
        <v>0</v>
      </c>
      <c r="BL15" s="291">
        <v>1</v>
      </c>
      <c r="BM15" s="291">
        <v>0</v>
      </c>
      <c r="BN15" s="291"/>
      <c r="BO15" s="291"/>
      <c r="BP15" s="291"/>
      <c r="BQ15" s="291">
        <v>0</v>
      </c>
      <c r="BR15" s="291">
        <v>0</v>
      </c>
      <c r="BS15" s="291">
        <v>0</v>
      </c>
      <c r="BT15" s="291"/>
    </row>
    <row r="16" spans="1:72" ht="15" x14ac:dyDescent="0.25">
      <c r="A16" s="302">
        <v>499</v>
      </c>
      <c r="B16" s="346">
        <v>124547</v>
      </c>
      <c r="C16" s="346">
        <v>9352026</v>
      </c>
      <c r="D16" s="347" t="s">
        <v>409</v>
      </c>
      <c r="E16" s="348" t="s">
        <v>40</v>
      </c>
      <c r="F16" s="349">
        <v>0</v>
      </c>
      <c r="G16" s="291">
        <v>1</v>
      </c>
      <c r="H16" s="291">
        <v>0</v>
      </c>
      <c r="I16" s="291">
        <v>0</v>
      </c>
      <c r="J16" s="291">
        <v>7</v>
      </c>
      <c r="K16" s="291">
        <v>0</v>
      </c>
      <c r="L16" s="291">
        <v>205</v>
      </c>
      <c r="M16" s="291">
        <v>205</v>
      </c>
      <c r="N16" s="291">
        <v>32</v>
      </c>
      <c r="O16" s="291">
        <v>141</v>
      </c>
      <c r="P16" s="291">
        <v>32</v>
      </c>
      <c r="Q16" s="291">
        <v>0</v>
      </c>
      <c r="R16" s="291">
        <v>0</v>
      </c>
      <c r="S16" s="291">
        <v>0</v>
      </c>
      <c r="T16" s="291">
        <v>0</v>
      </c>
      <c r="U16" s="291">
        <v>0</v>
      </c>
      <c r="V16" s="291">
        <v>0</v>
      </c>
      <c r="W16" s="291">
        <v>0</v>
      </c>
      <c r="X16" s="291">
        <v>205</v>
      </c>
      <c r="Y16" s="291">
        <v>29.285714285714285</v>
      </c>
      <c r="Z16" s="291">
        <v>17.000000000000004</v>
      </c>
      <c r="AA16" s="291">
        <v>37.583333333333329</v>
      </c>
      <c r="AB16" s="291">
        <v>0</v>
      </c>
      <c r="AC16" s="291">
        <v>0</v>
      </c>
      <c r="AD16" s="291">
        <v>205</v>
      </c>
      <c r="AE16" s="291">
        <v>0</v>
      </c>
      <c r="AF16" s="291">
        <v>0</v>
      </c>
      <c r="AG16" s="291">
        <v>0</v>
      </c>
      <c r="AH16" s="291">
        <v>0</v>
      </c>
      <c r="AI16" s="291">
        <v>0</v>
      </c>
      <c r="AJ16" s="291">
        <v>0</v>
      </c>
      <c r="AK16" s="291">
        <v>0</v>
      </c>
      <c r="AL16" s="291">
        <v>0</v>
      </c>
      <c r="AM16" s="291">
        <v>0</v>
      </c>
      <c r="AN16" s="291">
        <v>0</v>
      </c>
      <c r="AO16" s="291">
        <v>0</v>
      </c>
      <c r="AP16" s="291">
        <v>0</v>
      </c>
      <c r="AQ16" s="291">
        <v>0</v>
      </c>
      <c r="AR16" s="291">
        <v>0</v>
      </c>
      <c r="AS16" s="291">
        <v>0</v>
      </c>
      <c r="AT16" s="291">
        <v>0</v>
      </c>
      <c r="AU16" s="291">
        <v>0</v>
      </c>
      <c r="AV16" s="291">
        <v>0</v>
      </c>
      <c r="AW16" s="291">
        <v>0</v>
      </c>
      <c r="AX16" s="291">
        <v>1.1388888888888888</v>
      </c>
      <c r="AY16" s="291">
        <v>51.838235294117588</v>
      </c>
      <c r="AZ16" s="291">
        <v>2.0645161290322593</v>
      </c>
      <c r="BA16" s="291">
        <v>6.1935483870967678</v>
      </c>
      <c r="BB16" s="291">
        <v>48.943554659650495</v>
      </c>
      <c r="BC16" s="291">
        <v>0</v>
      </c>
      <c r="BD16" s="291">
        <v>0</v>
      </c>
      <c r="BE16" s="291">
        <v>0</v>
      </c>
      <c r="BF16" s="291">
        <v>0</v>
      </c>
      <c r="BG16" s="291">
        <v>12.500000000000091</v>
      </c>
      <c r="BH16" s="291">
        <v>0</v>
      </c>
      <c r="BI16" s="291">
        <v>1.6282751295154201</v>
      </c>
      <c r="BJ16" s="291">
        <v>0</v>
      </c>
      <c r="BK16" s="291">
        <v>0</v>
      </c>
      <c r="BL16" s="291">
        <v>1</v>
      </c>
      <c r="BM16" s="291">
        <v>0</v>
      </c>
      <c r="BN16" s="291"/>
      <c r="BO16" s="291"/>
      <c r="BP16" s="291"/>
      <c r="BQ16" s="291">
        <v>21.6</v>
      </c>
      <c r="BR16" s="291">
        <v>13</v>
      </c>
      <c r="BS16" s="291">
        <v>17.399999999999999</v>
      </c>
      <c r="BT16" s="291"/>
    </row>
    <row r="17" spans="1:72" ht="15" x14ac:dyDescent="0.25">
      <c r="A17" s="302">
        <v>415</v>
      </c>
      <c r="B17" s="346">
        <v>124550</v>
      </c>
      <c r="C17" s="346">
        <v>9352032</v>
      </c>
      <c r="D17" s="347" t="s">
        <v>347</v>
      </c>
      <c r="E17" s="348" t="s">
        <v>40</v>
      </c>
      <c r="F17" s="349">
        <v>0</v>
      </c>
      <c r="G17" s="291">
        <v>1</v>
      </c>
      <c r="H17" s="291">
        <v>0</v>
      </c>
      <c r="I17" s="291">
        <v>0</v>
      </c>
      <c r="J17" s="291">
        <v>7</v>
      </c>
      <c r="K17" s="291">
        <v>0</v>
      </c>
      <c r="L17" s="291">
        <v>377</v>
      </c>
      <c r="M17" s="291">
        <v>377</v>
      </c>
      <c r="N17" s="291">
        <v>60</v>
      </c>
      <c r="O17" s="291">
        <v>268</v>
      </c>
      <c r="P17" s="291">
        <v>49</v>
      </c>
      <c r="Q17" s="291">
        <v>0</v>
      </c>
      <c r="R17" s="291">
        <v>0</v>
      </c>
      <c r="S17" s="291">
        <v>0</v>
      </c>
      <c r="T17" s="291">
        <v>0</v>
      </c>
      <c r="U17" s="291">
        <v>0</v>
      </c>
      <c r="V17" s="291">
        <v>0</v>
      </c>
      <c r="W17" s="291">
        <v>0</v>
      </c>
      <c r="X17" s="291">
        <v>377</v>
      </c>
      <c r="Y17" s="291">
        <v>53.857142857142854</v>
      </c>
      <c r="Z17" s="291">
        <v>26.999999999999996</v>
      </c>
      <c r="AA17" s="291">
        <v>54.287999999999997</v>
      </c>
      <c r="AB17" s="291">
        <v>0</v>
      </c>
      <c r="AC17" s="291">
        <v>0</v>
      </c>
      <c r="AD17" s="291">
        <v>303.80585106382972</v>
      </c>
      <c r="AE17" s="291">
        <v>68.180851063829692</v>
      </c>
      <c r="AF17" s="291">
        <v>0</v>
      </c>
      <c r="AG17" s="291">
        <v>5.0132978723404138</v>
      </c>
      <c r="AH17" s="291">
        <v>0</v>
      </c>
      <c r="AI17" s="291">
        <v>0</v>
      </c>
      <c r="AJ17" s="291">
        <v>0</v>
      </c>
      <c r="AK17" s="291">
        <v>0</v>
      </c>
      <c r="AL17" s="291">
        <v>0</v>
      </c>
      <c r="AM17" s="291">
        <v>0</v>
      </c>
      <c r="AN17" s="291">
        <v>0</v>
      </c>
      <c r="AO17" s="291">
        <v>0</v>
      </c>
      <c r="AP17" s="291">
        <v>0</v>
      </c>
      <c r="AQ17" s="291">
        <v>0</v>
      </c>
      <c r="AR17" s="291">
        <v>8.3249211356466901</v>
      </c>
      <c r="AS17" s="291">
        <v>14.271293375394334</v>
      </c>
      <c r="AT17" s="291">
        <v>17.839116719242902</v>
      </c>
      <c r="AU17" s="291">
        <v>0</v>
      </c>
      <c r="AV17" s="291">
        <v>0</v>
      </c>
      <c r="AW17" s="291">
        <v>0</v>
      </c>
      <c r="AX17" s="291">
        <v>1.0053333333333332</v>
      </c>
      <c r="AY17" s="291">
        <v>90.866952789699482</v>
      </c>
      <c r="AZ17" s="291">
        <v>2.3333333333333326</v>
      </c>
      <c r="BA17" s="291">
        <v>4.6666666666666652</v>
      </c>
      <c r="BB17" s="291">
        <v>78.742876590713124</v>
      </c>
      <c r="BC17" s="291">
        <v>0</v>
      </c>
      <c r="BD17" s="291">
        <v>0</v>
      </c>
      <c r="BE17" s="291">
        <v>0</v>
      </c>
      <c r="BF17" s="291">
        <v>0</v>
      </c>
      <c r="BG17" s="291">
        <v>0</v>
      </c>
      <c r="BH17" s="291">
        <v>0</v>
      </c>
      <c r="BI17" s="291">
        <v>0.46783549715909101</v>
      </c>
      <c r="BJ17" s="291">
        <v>0</v>
      </c>
      <c r="BK17" s="291">
        <v>0</v>
      </c>
      <c r="BL17" s="291">
        <v>1</v>
      </c>
      <c r="BM17" s="291">
        <v>0</v>
      </c>
      <c r="BN17" s="291"/>
      <c r="BO17" s="291"/>
      <c r="BP17" s="291"/>
      <c r="BQ17" s="291">
        <v>0</v>
      </c>
      <c r="BR17" s="291">
        <v>0</v>
      </c>
      <c r="BS17" s="291">
        <v>0</v>
      </c>
      <c r="BT17" s="291"/>
    </row>
    <row r="18" spans="1:72" ht="15" x14ac:dyDescent="0.25">
      <c r="A18" s="302">
        <v>424</v>
      </c>
      <c r="B18" s="346">
        <v>124552</v>
      </c>
      <c r="C18" s="346">
        <v>9352034</v>
      </c>
      <c r="D18" s="347" t="s">
        <v>355</v>
      </c>
      <c r="E18" s="348" t="s">
        <v>40</v>
      </c>
      <c r="F18" s="349">
        <v>0</v>
      </c>
      <c r="G18" s="291">
        <v>1</v>
      </c>
      <c r="H18" s="291">
        <v>0</v>
      </c>
      <c r="I18" s="291">
        <v>0</v>
      </c>
      <c r="J18" s="291">
        <v>7</v>
      </c>
      <c r="K18" s="291">
        <v>0</v>
      </c>
      <c r="L18" s="291">
        <v>334</v>
      </c>
      <c r="M18" s="291">
        <v>334</v>
      </c>
      <c r="N18" s="291">
        <v>58</v>
      </c>
      <c r="O18" s="291">
        <v>233</v>
      </c>
      <c r="P18" s="291">
        <v>43</v>
      </c>
      <c r="Q18" s="291">
        <v>0</v>
      </c>
      <c r="R18" s="291">
        <v>0</v>
      </c>
      <c r="S18" s="291">
        <v>0</v>
      </c>
      <c r="T18" s="291">
        <v>0</v>
      </c>
      <c r="U18" s="291">
        <v>0</v>
      </c>
      <c r="V18" s="291">
        <v>0</v>
      </c>
      <c r="W18" s="291">
        <v>0</v>
      </c>
      <c r="X18" s="291">
        <v>334</v>
      </c>
      <c r="Y18" s="291">
        <v>47.714285714285715</v>
      </c>
      <c r="Z18" s="291">
        <v>67.999999999999844</v>
      </c>
      <c r="AA18" s="291">
        <v>107.49425287356321</v>
      </c>
      <c r="AB18" s="291">
        <v>0</v>
      </c>
      <c r="AC18" s="291">
        <v>0</v>
      </c>
      <c r="AD18" s="291">
        <v>223.00000000000011</v>
      </c>
      <c r="AE18" s="291">
        <v>101.99999999999993</v>
      </c>
      <c r="AF18" s="291">
        <v>0</v>
      </c>
      <c r="AG18" s="291">
        <v>8.9999999999999876</v>
      </c>
      <c r="AH18" s="291">
        <v>0</v>
      </c>
      <c r="AI18" s="291">
        <v>0</v>
      </c>
      <c r="AJ18" s="291">
        <v>0</v>
      </c>
      <c r="AK18" s="291">
        <v>0</v>
      </c>
      <c r="AL18" s="291">
        <v>0</v>
      </c>
      <c r="AM18" s="291">
        <v>0</v>
      </c>
      <c r="AN18" s="291">
        <v>0</v>
      </c>
      <c r="AO18" s="291">
        <v>0</v>
      </c>
      <c r="AP18" s="291">
        <v>0</v>
      </c>
      <c r="AQ18" s="291">
        <v>0</v>
      </c>
      <c r="AR18" s="291">
        <v>6.0507246376811574</v>
      </c>
      <c r="AS18" s="291">
        <v>10.891304347826082</v>
      </c>
      <c r="AT18" s="291">
        <v>15.731884057971008</v>
      </c>
      <c r="AU18" s="291">
        <v>0</v>
      </c>
      <c r="AV18" s="291">
        <v>0</v>
      </c>
      <c r="AW18" s="291">
        <v>0</v>
      </c>
      <c r="AX18" s="291">
        <v>0</v>
      </c>
      <c r="AY18" s="291">
        <v>78.702222222222275</v>
      </c>
      <c r="AZ18" s="291">
        <v>10.000000000000012</v>
      </c>
      <c r="BA18" s="291">
        <v>15.000000000000018</v>
      </c>
      <c r="BB18" s="291">
        <v>82.658967561996832</v>
      </c>
      <c r="BC18" s="291">
        <v>0</v>
      </c>
      <c r="BD18" s="291">
        <v>0</v>
      </c>
      <c r="BE18" s="291">
        <v>0</v>
      </c>
      <c r="BF18" s="291">
        <v>0</v>
      </c>
      <c r="BG18" s="291">
        <v>1.6000000000001164</v>
      </c>
      <c r="BH18" s="291">
        <v>0</v>
      </c>
      <c r="BI18" s="291">
        <v>0.62244349843049296</v>
      </c>
      <c r="BJ18" s="291">
        <v>0</v>
      </c>
      <c r="BK18" s="291">
        <v>0</v>
      </c>
      <c r="BL18" s="291">
        <v>1</v>
      </c>
      <c r="BM18" s="291">
        <v>0</v>
      </c>
      <c r="BN18" s="291">
        <v>15</v>
      </c>
      <c r="BO18" s="291"/>
      <c r="BP18" s="291"/>
      <c r="BQ18" s="291">
        <v>24</v>
      </c>
      <c r="BR18" s="291">
        <v>14</v>
      </c>
      <c r="BS18" s="291">
        <v>18</v>
      </c>
      <c r="BT18" s="291"/>
    </row>
    <row r="19" spans="1:72" ht="15" x14ac:dyDescent="0.25">
      <c r="A19" s="302">
        <v>422</v>
      </c>
      <c r="B19" s="346">
        <v>124553</v>
      </c>
      <c r="C19" s="346">
        <v>9352035</v>
      </c>
      <c r="D19" s="347" t="s">
        <v>1229</v>
      </c>
      <c r="E19" s="348" t="s">
        <v>40</v>
      </c>
      <c r="F19" s="349">
        <v>0</v>
      </c>
      <c r="G19" s="291">
        <v>1</v>
      </c>
      <c r="H19" s="291">
        <v>0</v>
      </c>
      <c r="I19" s="291">
        <v>0</v>
      </c>
      <c r="J19" s="291">
        <v>7</v>
      </c>
      <c r="K19" s="291">
        <v>0</v>
      </c>
      <c r="L19" s="291">
        <v>172</v>
      </c>
      <c r="M19" s="291">
        <v>172</v>
      </c>
      <c r="N19" s="291">
        <v>30</v>
      </c>
      <c r="O19" s="291">
        <v>131</v>
      </c>
      <c r="P19" s="291">
        <v>11</v>
      </c>
      <c r="Q19" s="291">
        <v>0</v>
      </c>
      <c r="R19" s="291">
        <v>0</v>
      </c>
      <c r="S19" s="291">
        <v>0</v>
      </c>
      <c r="T19" s="291">
        <v>0</v>
      </c>
      <c r="U19" s="291">
        <v>0</v>
      </c>
      <c r="V19" s="291">
        <v>0</v>
      </c>
      <c r="W19" s="291">
        <v>0</v>
      </c>
      <c r="X19" s="291">
        <v>172</v>
      </c>
      <c r="Y19" s="291">
        <v>24.571428571428573</v>
      </c>
      <c r="Z19" s="291">
        <v>13</v>
      </c>
      <c r="AA19" s="291">
        <v>34.4</v>
      </c>
      <c r="AB19" s="291">
        <v>0</v>
      </c>
      <c r="AC19" s="291">
        <v>0</v>
      </c>
      <c r="AD19" s="291">
        <v>123.99999999999991</v>
      </c>
      <c r="AE19" s="291">
        <v>32.999999999999986</v>
      </c>
      <c r="AF19" s="291">
        <v>0</v>
      </c>
      <c r="AG19" s="291">
        <v>15</v>
      </c>
      <c r="AH19" s="291">
        <v>0</v>
      </c>
      <c r="AI19" s="291">
        <v>0</v>
      </c>
      <c r="AJ19" s="291">
        <v>0</v>
      </c>
      <c r="AK19" s="291">
        <v>0</v>
      </c>
      <c r="AL19" s="291">
        <v>0</v>
      </c>
      <c r="AM19" s="291">
        <v>0</v>
      </c>
      <c r="AN19" s="291">
        <v>0</v>
      </c>
      <c r="AO19" s="291">
        <v>0</v>
      </c>
      <c r="AP19" s="291">
        <v>0</v>
      </c>
      <c r="AQ19" s="291">
        <v>0</v>
      </c>
      <c r="AR19" s="291">
        <v>6.0563380281690131</v>
      </c>
      <c r="AS19" s="291">
        <v>7.2676056338028223</v>
      </c>
      <c r="AT19" s="291">
        <v>12.112676056338026</v>
      </c>
      <c r="AU19" s="291">
        <v>0</v>
      </c>
      <c r="AV19" s="291">
        <v>0</v>
      </c>
      <c r="AW19" s="291">
        <v>0</v>
      </c>
      <c r="AX19" s="291">
        <v>0</v>
      </c>
      <c r="AY19" s="291">
        <v>40.9375</v>
      </c>
      <c r="AZ19" s="291">
        <v>2.0000000000000018</v>
      </c>
      <c r="BA19" s="291">
        <v>3.0000000000000027</v>
      </c>
      <c r="BB19" s="291">
        <v>37.218581866197191</v>
      </c>
      <c r="BC19" s="291">
        <v>0</v>
      </c>
      <c r="BD19" s="291">
        <v>0</v>
      </c>
      <c r="BE19" s="291">
        <v>0</v>
      </c>
      <c r="BF19" s="291">
        <v>0</v>
      </c>
      <c r="BG19" s="291">
        <v>0</v>
      </c>
      <c r="BH19" s="291">
        <v>0</v>
      </c>
      <c r="BI19" s="291">
        <v>0.73108299011627897</v>
      </c>
      <c r="BJ19" s="291">
        <v>0</v>
      </c>
      <c r="BK19" s="291">
        <v>0</v>
      </c>
      <c r="BL19" s="291">
        <v>1</v>
      </c>
      <c r="BM19" s="291">
        <v>0</v>
      </c>
      <c r="BN19" s="291"/>
      <c r="BO19" s="291"/>
      <c r="BP19" s="291"/>
      <c r="BQ19" s="291">
        <v>18</v>
      </c>
      <c r="BR19" s="291">
        <v>20</v>
      </c>
      <c r="BS19" s="291">
        <v>24</v>
      </c>
      <c r="BT19" s="291"/>
    </row>
    <row r="20" spans="1:72" ht="15" x14ac:dyDescent="0.25">
      <c r="A20" s="302">
        <v>269</v>
      </c>
      <c r="B20" s="346">
        <v>141125</v>
      </c>
      <c r="C20" s="346">
        <v>9352037</v>
      </c>
      <c r="D20" s="347" t="s">
        <v>1230</v>
      </c>
      <c r="E20" s="348" t="s">
        <v>40</v>
      </c>
      <c r="F20" s="349">
        <v>0</v>
      </c>
      <c r="G20" s="291">
        <v>1</v>
      </c>
      <c r="H20" s="291">
        <v>0</v>
      </c>
      <c r="I20" s="291">
        <v>0</v>
      </c>
      <c r="J20" s="291">
        <v>7</v>
      </c>
      <c r="K20" s="291">
        <v>0</v>
      </c>
      <c r="L20" s="291">
        <v>377</v>
      </c>
      <c r="M20" s="291">
        <v>377</v>
      </c>
      <c r="N20" s="291">
        <v>56</v>
      </c>
      <c r="O20" s="291">
        <v>269</v>
      </c>
      <c r="P20" s="291">
        <v>52</v>
      </c>
      <c r="Q20" s="291">
        <v>0</v>
      </c>
      <c r="R20" s="291">
        <v>0</v>
      </c>
      <c r="S20" s="291">
        <v>0</v>
      </c>
      <c r="T20" s="291">
        <v>0</v>
      </c>
      <c r="U20" s="291">
        <v>0</v>
      </c>
      <c r="V20" s="291">
        <v>0</v>
      </c>
      <c r="W20" s="291">
        <v>0</v>
      </c>
      <c r="X20" s="291">
        <v>377</v>
      </c>
      <c r="Y20" s="291">
        <v>53.857142857142854</v>
      </c>
      <c r="Z20" s="291">
        <v>74.999999999999886</v>
      </c>
      <c r="AA20" s="291">
        <v>135.59673024523161</v>
      </c>
      <c r="AB20" s="291">
        <v>0</v>
      </c>
      <c r="AC20" s="291">
        <v>0</v>
      </c>
      <c r="AD20" s="291">
        <v>82.000000000000085</v>
      </c>
      <c r="AE20" s="291">
        <v>7.9999999999999876</v>
      </c>
      <c r="AF20" s="291">
        <v>39.999999999999936</v>
      </c>
      <c r="AG20" s="291">
        <v>81.000000000000171</v>
      </c>
      <c r="AH20" s="291">
        <v>147.99999999999991</v>
      </c>
      <c r="AI20" s="291">
        <v>18.000000000000011</v>
      </c>
      <c r="AJ20" s="291">
        <v>0</v>
      </c>
      <c r="AK20" s="291">
        <v>0</v>
      </c>
      <c r="AL20" s="291">
        <v>0</v>
      </c>
      <c r="AM20" s="291">
        <v>0</v>
      </c>
      <c r="AN20" s="291">
        <v>0</v>
      </c>
      <c r="AO20" s="291">
        <v>0</v>
      </c>
      <c r="AP20" s="291">
        <v>0</v>
      </c>
      <c r="AQ20" s="291">
        <v>0</v>
      </c>
      <c r="AR20" s="291">
        <v>3.5233644859813067</v>
      </c>
      <c r="AS20" s="291">
        <v>18.791277258566975</v>
      </c>
      <c r="AT20" s="291">
        <v>28.186915887850461</v>
      </c>
      <c r="AU20" s="291">
        <v>0</v>
      </c>
      <c r="AV20" s="291">
        <v>0</v>
      </c>
      <c r="AW20" s="291">
        <v>0</v>
      </c>
      <c r="AX20" s="291">
        <v>1.0272479564032697</v>
      </c>
      <c r="AY20" s="291">
        <v>161.60456273764251</v>
      </c>
      <c r="AZ20" s="291">
        <v>13.79591836734696</v>
      </c>
      <c r="BA20" s="291">
        <v>18.04081632653061</v>
      </c>
      <c r="BB20" s="291">
        <v>149.73780739599198</v>
      </c>
      <c r="BC20" s="291">
        <v>0</v>
      </c>
      <c r="BD20" s="291">
        <v>0</v>
      </c>
      <c r="BE20" s="291">
        <v>0</v>
      </c>
      <c r="BF20" s="291">
        <v>0</v>
      </c>
      <c r="BG20" s="291">
        <v>0</v>
      </c>
      <c r="BH20" s="291">
        <v>0</v>
      </c>
      <c r="BI20" s="291">
        <v>0.32259505931034499</v>
      </c>
      <c r="BJ20" s="291">
        <v>0</v>
      </c>
      <c r="BK20" s="291">
        <v>0</v>
      </c>
      <c r="BL20" s="291">
        <v>1</v>
      </c>
      <c r="BM20" s="291">
        <v>0</v>
      </c>
      <c r="BN20" s="291"/>
      <c r="BO20" s="291"/>
      <c r="BP20" s="291"/>
      <c r="BQ20" s="291">
        <v>46.2</v>
      </c>
      <c r="BR20" s="291">
        <v>39</v>
      </c>
      <c r="BS20" s="291">
        <v>45</v>
      </c>
      <c r="BT20" s="291"/>
    </row>
    <row r="21" spans="1:72" ht="15" x14ac:dyDescent="0.25">
      <c r="A21" s="302">
        <v>417</v>
      </c>
      <c r="B21" s="346">
        <v>124555</v>
      </c>
      <c r="C21" s="346">
        <v>9352038</v>
      </c>
      <c r="D21" s="347" t="s">
        <v>349</v>
      </c>
      <c r="E21" s="348" t="s">
        <v>40</v>
      </c>
      <c r="F21" s="349">
        <v>0</v>
      </c>
      <c r="G21" s="291">
        <v>1</v>
      </c>
      <c r="H21" s="291">
        <v>0</v>
      </c>
      <c r="I21" s="291">
        <v>0</v>
      </c>
      <c r="J21" s="291">
        <v>7</v>
      </c>
      <c r="K21" s="291">
        <v>0</v>
      </c>
      <c r="L21" s="291">
        <v>230</v>
      </c>
      <c r="M21" s="291">
        <v>230</v>
      </c>
      <c r="N21" s="291">
        <v>29</v>
      </c>
      <c r="O21" s="291">
        <v>173</v>
      </c>
      <c r="P21" s="291">
        <v>28</v>
      </c>
      <c r="Q21" s="291">
        <v>0</v>
      </c>
      <c r="R21" s="291">
        <v>0</v>
      </c>
      <c r="S21" s="291">
        <v>0</v>
      </c>
      <c r="T21" s="291">
        <v>0</v>
      </c>
      <c r="U21" s="291">
        <v>0</v>
      </c>
      <c r="V21" s="291">
        <v>0</v>
      </c>
      <c r="W21" s="291">
        <v>0</v>
      </c>
      <c r="X21" s="291">
        <v>230</v>
      </c>
      <c r="Y21" s="291">
        <v>32.857142857142854</v>
      </c>
      <c r="Z21" s="291">
        <v>42.000000000000021</v>
      </c>
      <c r="AA21" s="291">
        <v>93.769230769230774</v>
      </c>
      <c r="AB21" s="291">
        <v>0</v>
      </c>
      <c r="AC21" s="291">
        <v>0</v>
      </c>
      <c r="AD21" s="291">
        <v>73.964757709251003</v>
      </c>
      <c r="AE21" s="291">
        <v>99.295154185022071</v>
      </c>
      <c r="AF21" s="291">
        <v>0</v>
      </c>
      <c r="AG21" s="291">
        <v>56.740088105726933</v>
      </c>
      <c r="AH21" s="291">
        <v>0</v>
      </c>
      <c r="AI21" s="291">
        <v>0</v>
      </c>
      <c r="AJ21" s="291">
        <v>0</v>
      </c>
      <c r="AK21" s="291">
        <v>0</v>
      </c>
      <c r="AL21" s="291">
        <v>0</v>
      </c>
      <c r="AM21" s="291">
        <v>0</v>
      </c>
      <c r="AN21" s="291">
        <v>0</v>
      </c>
      <c r="AO21" s="291">
        <v>0</v>
      </c>
      <c r="AP21" s="291">
        <v>0</v>
      </c>
      <c r="AQ21" s="291">
        <v>0</v>
      </c>
      <c r="AR21" s="291">
        <v>8.0099502487562262</v>
      </c>
      <c r="AS21" s="291">
        <v>12.587064676616921</v>
      </c>
      <c r="AT21" s="291">
        <v>17.164179104477615</v>
      </c>
      <c r="AU21" s="291">
        <v>0</v>
      </c>
      <c r="AV21" s="291">
        <v>0</v>
      </c>
      <c r="AW21" s="291">
        <v>0</v>
      </c>
      <c r="AX21" s="291">
        <v>3.5384615384615388</v>
      </c>
      <c r="AY21" s="291">
        <v>74.430232558139551</v>
      </c>
      <c r="AZ21" s="291">
        <v>2.999999999999996</v>
      </c>
      <c r="BA21" s="291">
        <v>8.0000000000000071</v>
      </c>
      <c r="BB21" s="291">
        <v>66.839140286937436</v>
      </c>
      <c r="BC21" s="291">
        <v>0</v>
      </c>
      <c r="BD21" s="291">
        <v>0</v>
      </c>
      <c r="BE21" s="291">
        <v>0</v>
      </c>
      <c r="BF21" s="291">
        <v>0</v>
      </c>
      <c r="BG21" s="291">
        <v>0</v>
      </c>
      <c r="BH21" s="291">
        <v>0</v>
      </c>
      <c r="BI21" s="291">
        <v>0.83617449418103496</v>
      </c>
      <c r="BJ21" s="291">
        <v>0</v>
      </c>
      <c r="BK21" s="291">
        <v>0</v>
      </c>
      <c r="BL21" s="291">
        <v>1</v>
      </c>
      <c r="BM21" s="291">
        <v>0</v>
      </c>
      <c r="BN21" s="291"/>
      <c r="BO21" s="291"/>
      <c r="BP21" s="291"/>
      <c r="BQ21" s="291">
        <v>43</v>
      </c>
      <c r="BR21" s="291">
        <v>16</v>
      </c>
      <c r="BS21" s="291">
        <v>34</v>
      </c>
      <c r="BT21" s="291"/>
    </row>
    <row r="22" spans="1:72" ht="15" x14ac:dyDescent="0.25">
      <c r="A22" s="302">
        <v>239</v>
      </c>
      <c r="B22" s="346">
        <v>124559</v>
      </c>
      <c r="C22" s="346">
        <v>9352042</v>
      </c>
      <c r="D22" s="347" t="s">
        <v>260</v>
      </c>
      <c r="E22" s="348" t="s">
        <v>40</v>
      </c>
      <c r="F22" s="349">
        <v>0</v>
      </c>
      <c r="G22" s="291">
        <v>1</v>
      </c>
      <c r="H22" s="291">
        <v>0</v>
      </c>
      <c r="I22" s="291">
        <v>0</v>
      </c>
      <c r="J22" s="291">
        <v>7</v>
      </c>
      <c r="K22" s="291">
        <v>0</v>
      </c>
      <c r="L22" s="291">
        <v>507</v>
      </c>
      <c r="M22" s="291">
        <v>507</v>
      </c>
      <c r="N22" s="291">
        <v>53</v>
      </c>
      <c r="O22" s="291">
        <v>376</v>
      </c>
      <c r="P22" s="291">
        <v>78</v>
      </c>
      <c r="Q22" s="291">
        <v>0</v>
      </c>
      <c r="R22" s="291">
        <v>0</v>
      </c>
      <c r="S22" s="291">
        <v>0</v>
      </c>
      <c r="T22" s="291">
        <v>0</v>
      </c>
      <c r="U22" s="291">
        <v>0</v>
      </c>
      <c r="V22" s="291">
        <v>0</v>
      </c>
      <c r="W22" s="291">
        <v>0</v>
      </c>
      <c r="X22" s="291">
        <v>507</v>
      </c>
      <c r="Y22" s="291">
        <v>72.428571428571431</v>
      </c>
      <c r="Z22" s="291">
        <v>34.999999999999993</v>
      </c>
      <c r="AA22" s="291">
        <v>62.400000000000006</v>
      </c>
      <c r="AB22" s="291">
        <v>0</v>
      </c>
      <c r="AC22" s="291">
        <v>0</v>
      </c>
      <c r="AD22" s="291">
        <v>408.99999999999994</v>
      </c>
      <c r="AE22" s="291">
        <v>95.999999999999744</v>
      </c>
      <c r="AF22" s="291">
        <v>0</v>
      </c>
      <c r="AG22" s="291">
        <v>0.99999999999999833</v>
      </c>
      <c r="AH22" s="291">
        <v>0.99999999999999833</v>
      </c>
      <c r="AI22" s="291">
        <v>0</v>
      </c>
      <c r="AJ22" s="291">
        <v>0</v>
      </c>
      <c r="AK22" s="291">
        <v>0</v>
      </c>
      <c r="AL22" s="291">
        <v>0</v>
      </c>
      <c r="AM22" s="291">
        <v>0</v>
      </c>
      <c r="AN22" s="291">
        <v>0</v>
      </c>
      <c r="AO22" s="291">
        <v>0</v>
      </c>
      <c r="AP22" s="291">
        <v>0</v>
      </c>
      <c r="AQ22" s="291">
        <v>0</v>
      </c>
      <c r="AR22" s="291">
        <v>3.3502202643171795</v>
      </c>
      <c r="AS22" s="291">
        <v>6.7004405286343589</v>
      </c>
      <c r="AT22" s="291">
        <v>8.9339207048457947</v>
      </c>
      <c r="AU22" s="291">
        <v>0</v>
      </c>
      <c r="AV22" s="291">
        <v>0</v>
      </c>
      <c r="AW22" s="291">
        <v>0</v>
      </c>
      <c r="AX22" s="291">
        <v>0</v>
      </c>
      <c r="AY22" s="291">
        <v>84.90322580645153</v>
      </c>
      <c r="AZ22" s="291">
        <v>4.051948051948056</v>
      </c>
      <c r="BA22" s="291">
        <v>4.051948051948056</v>
      </c>
      <c r="BB22" s="291">
        <v>68.743061157628745</v>
      </c>
      <c r="BC22" s="291">
        <v>0</v>
      </c>
      <c r="BD22" s="291">
        <v>0</v>
      </c>
      <c r="BE22" s="291">
        <v>0</v>
      </c>
      <c r="BF22" s="291">
        <v>0</v>
      </c>
      <c r="BG22" s="291">
        <v>0</v>
      </c>
      <c r="BH22" s="291">
        <v>0</v>
      </c>
      <c r="BI22" s="291">
        <v>0.67954896205128201</v>
      </c>
      <c r="BJ22" s="291">
        <v>0</v>
      </c>
      <c r="BK22" s="291">
        <v>0</v>
      </c>
      <c r="BL22" s="291">
        <v>1</v>
      </c>
      <c r="BM22" s="291">
        <v>0</v>
      </c>
      <c r="BN22" s="291"/>
      <c r="BO22" s="291"/>
      <c r="BP22" s="291"/>
      <c r="BQ22" s="291">
        <v>48.8</v>
      </c>
      <c r="BR22" s="291">
        <v>40</v>
      </c>
      <c r="BS22" s="291">
        <v>40</v>
      </c>
      <c r="BT22" s="291"/>
    </row>
    <row r="23" spans="1:72" ht="15" x14ac:dyDescent="0.25">
      <c r="A23" s="302">
        <v>416</v>
      </c>
      <c r="B23" s="346">
        <v>124561</v>
      </c>
      <c r="C23" s="346">
        <v>9352045</v>
      </c>
      <c r="D23" s="347" t="s">
        <v>348</v>
      </c>
      <c r="E23" s="348" t="s">
        <v>40</v>
      </c>
      <c r="F23" s="349">
        <v>0</v>
      </c>
      <c r="G23" s="291">
        <v>1</v>
      </c>
      <c r="H23" s="291">
        <v>0</v>
      </c>
      <c r="I23" s="291">
        <v>0</v>
      </c>
      <c r="J23" s="291">
        <v>7</v>
      </c>
      <c r="K23" s="291">
        <v>0</v>
      </c>
      <c r="L23" s="291">
        <v>283</v>
      </c>
      <c r="M23" s="291">
        <v>283</v>
      </c>
      <c r="N23" s="291">
        <v>40</v>
      </c>
      <c r="O23" s="291">
        <v>208</v>
      </c>
      <c r="P23" s="291">
        <v>35</v>
      </c>
      <c r="Q23" s="291">
        <v>0</v>
      </c>
      <c r="R23" s="291">
        <v>0</v>
      </c>
      <c r="S23" s="291">
        <v>0</v>
      </c>
      <c r="T23" s="291">
        <v>0</v>
      </c>
      <c r="U23" s="291">
        <v>0</v>
      </c>
      <c r="V23" s="291">
        <v>0</v>
      </c>
      <c r="W23" s="291">
        <v>0</v>
      </c>
      <c r="X23" s="291">
        <v>283</v>
      </c>
      <c r="Y23" s="291">
        <v>40.428571428571431</v>
      </c>
      <c r="Z23" s="291">
        <v>17.000000000000007</v>
      </c>
      <c r="AA23" s="291">
        <v>33.805460750853243</v>
      </c>
      <c r="AB23" s="291">
        <v>0</v>
      </c>
      <c r="AC23" s="291">
        <v>0</v>
      </c>
      <c r="AD23" s="291">
        <v>273.99999999999994</v>
      </c>
      <c r="AE23" s="291">
        <v>7.0000000000000062</v>
      </c>
      <c r="AF23" s="291">
        <v>0</v>
      </c>
      <c r="AG23" s="291">
        <v>2</v>
      </c>
      <c r="AH23" s="291">
        <v>0</v>
      </c>
      <c r="AI23" s="291">
        <v>0</v>
      </c>
      <c r="AJ23" s="291">
        <v>0</v>
      </c>
      <c r="AK23" s="291">
        <v>0</v>
      </c>
      <c r="AL23" s="291">
        <v>0</v>
      </c>
      <c r="AM23" s="291">
        <v>0</v>
      </c>
      <c r="AN23" s="291">
        <v>0</v>
      </c>
      <c r="AO23" s="291">
        <v>0</v>
      </c>
      <c r="AP23" s="291">
        <v>0</v>
      </c>
      <c r="AQ23" s="291">
        <v>0</v>
      </c>
      <c r="AR23" s="291">
        <v>6.9876543209876658</v>
      </c>
      <c r="AS23" s="291">
        <v>10.48148148148147</v>
      </c>
      <c r="AT23" s="291">
        <v>16.304526748971185</v>
      </c>
      <c r="AU23" s="291">
        <v>0</v>
      </c>
      <c r="AV23" s="291">
        <v>0</v>
      </c>
      <c r="AW23" s="291">
        <v>0</v>
      </c>
      <c r="AX23" s="291">
        <v>0</v>
      </c>
      <c r="AY23" s="291">
        <v>74.211055276381913</v>
      </c>
      <c r="AZ23" s="291">
        <v>3.9999999999999902</v>
      </c>
      <c r="BA23" s="291">
        <v>3.9999999999999902</v>
      </c>
      <c r="BB23" s="291">
        <v>63.195353127778809</v>
      </c>
      <c r="BC23" s="291">
        <v>0</v>
      </c>
      <c r="BD23" s="291">
        <v>0</v>
      </c>
      <c r="BE23" s="291">
        <v>0</v>
      </c>
      <c r="BF23" s="291">
        <v>0</v>
      </c>
      <c r="BG23" s="291">
        <v>0</v>
      </c>
      <c r="BH23" s="291">
        <v>0</v>
      </c>
      <c r="BI23" s="291">
        <v>0.79880761468749995</v>
      </c>
      <c r="BJ23" s="291">
        <v>0</v>
      </c>
      <c r="BK23" s="291">
        <v>0</v>
      </c>
      <c r="BL23" s="291">
        <v>1</v>
      </c>
      <c r="BM23" s="291">
        <v>0</v>
      </c>
      <c r="BN23" s="291"/>
      <c r="BO23" s="291"/>
      <c r="BP23" s="291"/>
      <c r="BQ23" s="291">
        <v>0</v>
      </c>
      <c r="BR23" s="291">
        <v>0</v>
      </c>
      <c r="BS23" s="291">
        <v>0</v>
      </c>
      <c r="BT23" s="291"/>
    </row>
    <row r="24" spans="1:72" ht="15" x14ac:dyDescent="0.25">
      <c r="A24" s="302">
        <v>486</v>
      </c>
      <c r="B24" s="346">
        <v>124565</v>
      </c>
      <c r="C24" s="346">
        <v>9352055</v>
      </c>
      <c r="D24" s="347" t="s">
        <v>401</v>
      </c>
      <c r="E24" s="348" t="s">
        <v>40</v>
      </c>
      <c r="F24" s="349">
        <v>0</v>
      </c>
      <c r="G24" s="291">
        <v>1</v>
      </c>
      <c r="H24" s="291">
        <v>0</v>
      </c>
      <c r="I24" s="291">
        <v>0</v>
      </c>
      <c r="J24" s="291">
        <v>7</v>
      </c>
      <c r="K24" s="291">
        <v>0</v>
      </c>
      <c r="L24" s="291">
        <v>198</v>
      </c>
      <c r="M24" s="291">
        <v>198</v>
      </c>
      <c r="N24" s="291">
        <v>28</v>
      </c>
      <c r="O24" s="291">
        <v>142</v>
      </c>
      <c r="P24" s="291">
        <v>28</v>
      </c>
      <c r="Q24" s="291">
        <v>0</v>
      </c>
      <c r="R24" s="291">
        <v>0</v>
      </c>
      <c r="S24" s="291">
        <v>0</v>
      </c>
      <c r="T24" s="291">
        <v>0</v>
      </c>
      <c r="U24" s="291">
        <v>0</v>
      </c>
      <c r="V24" s="291">
        <v>0</v>
      </c>
      <c r="W24" s="291">
        <v>0</v>
      </c>
      <c r="X24" s="291">
        <v>198</v>
      </c>
      <c r="Y24" s="291">
        <v>28.285714285714285</v>
      </c>
      <c r="Z24" s="291">
        <v>14</v>
      </c>
      <c r="AA24" s="291">
        <v>28.709999999999997</v>
      </c>
      <c r="AB24" s="291">
        <v>0</v>
      </c>
      <c r="AC24" s="291">
        <v>0</v>
      </c>
      <c r="AD24" s="291">
        <v>176.89340101522833</v>
      </c>
      <c r="AE24" s="291">
        <v>19.09644670050761</v>
      </c>
      <c r="AF24" s="291">
        <v>0</v>
      </c>
      <c r="AG24" s="291">
        <v>2.0101522842639614</v>
      </c>
      <c r="AH24" s="291">
        <v>0</v>
      </c>
      <c r="AI24" s="291">
        <v>0</v>
      </c>
      <c r="AJ24" s="291">
        <v>0</v>
      </c>
      <c r="AK24" s="291">
        <v>0</v>
      </c>
      <c r="AL24" s="291">
        <v>0</v>
      </c>
      <c r="AM24" s="291">
        <v>0</v>
      </c>
      <c r="AN24" s="291">
        <v>0</v>
      </c>
      <c r="AO24" s="291">
        <v>0</v>
      </c>
      <c r="AP24" s="291">
        <v>0</v>
      </c>
      <c r="AQ24" s="291">
        <v>0</v>
      </c>
      <c r="AR24" s="291">
        <v>4.6588235294117677</v>
      </c>
      <c r="AS24" s="291">
        <v>11.647058823529409</v>
      </c>
      <c r="AT24" s="291">
        <v>17.470588235294127</v>
      </c>
      <c r="AU24" s="291">
        <v>0</v>
      </c>
      <c r="AV24" s="291">
        <v>0</v>
      </c>
      <c r="AW24" s="291">
        <v>0</v>
      </c>
      <c r="AX24" s="291">
        <v>0.99</v>
      </c>
      <c r="AY24" s="291">
        <v>43.447761194029802</v>
      </c>
      <c r="AZ24" s="291">
        <v>2.0740740740740748</v>
      </c>
      <c r="BA24" s="291">
        <v>2.0740740740740748</v>
      </c>
      <c r="BB24" s="291">
        <v>36.689682709979479</v>
      </c>
      <c r="BC24" s="291">
        <v>0</v>
      </c>
      <c r="BD24" s="291">
        <v>0</v>
      </c>
      <c r="BE24" s="291">
        <v>0</v>
      </c>
      <c r="BF24" s="291">
        <v>0</v>
      </c>
      <c r="BG24" s="291">
        <v>0</v>
      </c>
      <c r="BH24" s="291">
        <v>0</v>
      </c>
      <c r="BI24" s="291">
        <v>0.39346861015625001</v>
      </c>
      <c r="BJ24" s="291">
        <v>0</v>
      </c>
      <c r="BK24" s="291">
        <v>0</v>
      </c>
      <c r="BL24" s="291">
        <v>1</v>
      </c>
      <c r="BM24" s="291">
        <v>0</v>
      </c>
      <c r="BN24" s="291"/>
      <c r="BO24" s="291"/>
      <c r="BP24" s="291"/>
      <c r="BQ24" s="291">
        <v>0</v>
      </c>
      <c r="BR24" s="291">
        <v>0</v>
      </c>
      <c r="BS24" s="291">
        <v>0</v>
      </c>
      <c r="BT24" s="291"/>
    </row>
    <row r="25" spans="1:72" ht="15" x14ac:dyDescent="0.25">
      <c r="A25" s="302">
        <v>211</v>
      </c>
      <c r="B25" s="346">
        <v>124572</v>
      </c>
      <c r="C25" s="346">
        <v>9352066</v>
      </c>
      <c r="D25" s="347" t="s">
        <v>243</v>
      </c>
      <c r="E25" s="348" t="s">
        <v>40</v>
      </c>
      <c r="F25" s="349">
        <v>0</v>
      </c>
      <c r="G25" s="291">
        <v>1</v>
      </c>
      <c r="H25" s="291">
        <v>0</v>
      </c>
      <c r="I25" s="291">
        <v>0</v>
      </c>
      <c r="J25" s="291">
        <v>7</v>
      </c>
      <c r="K25" s="291">
        <v>0</v>
      </c>
      <c r="L25" s="291">
        <v>102</v>
      </c>
      <c r="M25" s="291">
        <v>102</v>
      </c>
      <c r="N25" s="291">
        <v>16</v>
      </c>
      <c r="O25" s="291">
        <v>74</v>
      </c>
      <c r="P25" s="291">
        <v>12</v>
      </c>
      <c r="Q25" s="291">
        <v>0</v>
      </c>
      <c r="R25" s="291">
        <v>0</v>
      </c>
      <c r="S25" s="291">
        <v>0</v>
      </c>
      <c r="T25" s="291">
        <v>0</v>
      </c>
      <c r="U25" s="291">
        <v>0</v>
      </c>
      <c r="V25" s="291">
        <v>0</v>
      </c>
      <c r="W25" s="291">
        <v>0</v>
      </c>
      <c r="X25" s="291">
        <v>102</v>
      </c>
      <c r="Y25" s="291">
        <v>14.571428571428571</v>
      </c>
      <c r="Z25" s="291">
        <v>2</v>
      </c>
      <c r="AA25" s="291">
        <v>9.463917525773196</v>
      </c>
      <c r="AB25" s="291">
        <v>0</v>
      </c>
      <c r="AC25" s="291">
        <v>0</v>
      </c>
      <c r="AD25" s="291">
        <v>82</v>
      </c>
      <c r="AE25" s="291">
        <v>4</v>
      </c>
      <c r="AF25" s="291">
        <v>8</v>
      </c>
      <c r="AG25" s="291">
        <v>0</v>
      </c>
      <c r="AH25" s="291">
        <v>8</v>
      </c>
      <c r="AI25" s="291">
        <v>0</v>
      </c>
      <c r="AJ25" s="291">
        <v>0</v>
      </c>
      <c r="AK25" s="291">
        <v>0</v>
      </c>
      <c r="AL25" s="291">
        <v>0</v>
      </c>
      <c r="AM25" s="291">
        <v>0</v>
      </c>
      <c r="AN25" s="291">
        <v>0</v>
      </c>
      <c r="AO25" s="291">
        <v>0</v>
      </c>
      <c r="AP25" s="291">
        <v>0</v>
      </c>
      <c r="AQ25" s="291">
        <v>0</v>
      </c>
      <c r="AR25" s="291">
        <v>0</v>
      </c>
      <c r="AS25" s="291">
        <v>0</v>
      </c>
      <c r="AT25" s="291">
        <v>0</v>
      </c>
      <c r="AU25" s="291">
        <v>0</v>
      </c>
      <c r="AV25" s="291">
        <v>0</v>
      </c>
      <c r="AW25" s="291">
        <v>0</v>
      </c>
      <c r="AX25" s="291">
        <v>0</v>
      </c>
      <c r="AY25" s="291">
        <v>15.999999999999984</v>
      </c>
      <c r="AZ25" s="291">
        <v>2.1818181818181839</v>
      </c>
      <c r="BA25" s="291">
        <v>2.1818181818181839</v>
      </c>
      <c r="BB25" s="291">
        <v>15.440686680761088</v>
      </c>
      <c r="BC25" s="291">
        <v>0</v>
      </c>
      <c r="BD25" s="291">
        <v>0</v>
      </c>
      <c r="BE25" s="291">
        <v>0</v>
      </c>
      <c r="BF25" s="291">
        <v>0</v>
      </c>
      <c r="BG25" s="291">
        <v>3.7999999999999665</v>
      </c>
      <c r="BH25" s="291">
        <v>0</v>
      </c>
      <c r="BI25" s="291">
        <v>1.76514209142857</v>
      </c>
      <c r="BJ25" s="291">
        <v>0</v>
      </c>
      <c r="BK25" s="291">
        <v>0</v>
      </c>
      <c r="BL25" s="291">
        <v>1</v>
      </c>
      <c r="BM25" s="291">
        <v>0</v>
      </c>
      <c r="BN25" s="291"/>
      <c r="BO25" s="291"/>
      <c r="BP25" s="291"/>
      <c r="BQ25" s="291">
        <v>0</v>
      </c>
      <c r="BR25" s="291">
        <v>0</v>
      </c>
      <c r="BS25" s="291">
        <v>0</v>
      </c>
      <c r="BT25" s="291"/>
    </row>
    <row r="26" spans="1:72" ht="15" x14ac:dyDescent="0.25">
      <c r="A26" s="302">
        <v>19</v>
      </c>
      <c r="B26" s="346">
        <v>124574</v>
      </c>
      <c r="C26" s="346">
        <v>9352068</v>
      </c>
      <c r="D26" s="347" t="s">
        <v>128</v>
      </c>
      <c r="E26" s="348" t="s">
        <v>40</v>
      </c>
      <c r="F26" s="349">
        <v>0</v>
      </c>
      <c r="G26" s="291">
        <v>1</v>
      </c>
      <c r="H26" s="291">
        <v>0</v>
      </c>
      <c r="I26" s="291">
        <v>0</v>
      </c>
      <c r="J26" s="291">
        <v>7</v>
      </c>
      <c r="K26" s="291">
        <v>0</v>
      </c>
      <c r="L26" s="291">
        <v>419</v>
      </c>
      <c r="M26" s="291">
        <v>419</v>
      </c>
      <c r="N26" s="291">
        <v>61</v>
      </c>
      <c r="O26" s="291">
        <v>299</v>
      </c>
      <c r="P26" s="291">
        <v>59</v>
      </c>
      <c r="Q26" s="291">
        <v>0</v>
      </c>
      <c r="R26" s="291">
        <v>0</v>
      </c>
      <c r="S26" s="291">
        <v>0</v>
      </c>
      <c r="T26" s="291">
        <v>0</v>
      </c>
      <c r="U26" s="291">
        <v>0</v>
      </c>
      <c r="V26" s="291">
        <v>0</v>
      </c>
      <c r="W26" s="291">
        <v>0</v>
      </c>
      <c r="X26" s="291">
        <v>419</v>
      </c>
      <c r="Y26" s="291">
        <v>59.857142857142854</v>
      </c>
      <c r="Z26" s="291">
        <v>48.999999999999993</v>
      </c>
      <c r="AA26" s="291">
        <v>74.893719806763286</v>
      </c>
      <c r="AB26" s="291">
        <v>0</v>
      </c>
      <c r="AC26" s="291">
        <v>0</v>
      </c>
      <c r="AD26" s="291">
        <v>258.00000000000017</v>
      </c>
      <c r="AE26" s="291">
        <v>112.99999999999997</v>
      </c>
      <c r="AF26" s="291">
        <v>8.9999999999999929</v>
      </c>
      <c r="AG26" s="291">
        <v>31.000000000000004</v>
      </c>
      <c r="AH26" s="291">
        <v>4</v>
      </c>
      <c r="AI26" s="291">
        <v>3.0000000000000018</v>
      </c>
      <c r="AJ26" s="291">
        <v>1.000000000000002</v>
      </c>
      <c r="AK26" s="291">
        <v>0</v>
      </c>
      <c r="AL26" s="291">
        <v>0</v>
      </c>
      <c r="AM26" s="291">
        <v>0</v>
      </c>
      <c r="AN26" s="291">
        <v>0</v>
      </c>
      <c r="AO26" s="291">
        <v>0</v>
      </c>
      <c r="AP26" s="291">
        <v>0</v>
      </c>
      <c r="AQ26" s="291">
        <v>0</v>
      </c>
      <c r="AR26" s="291">
        <v>0</v>
      </c>
      <c r="AS26" s="291">
        <v>3.5111731843575398</v>
      </c>
      <c r="AT26" s="291">
        <v>4.6815642458100557</v>
      </c>
      <c r="AU26" s="291">
        <v>0</v>
      </c>
      <c r="AV26" s="291">
        <v>0</v>
      </c>
      <c r="AW26" s="291">
        <v>0</v>
      </c>
      <c r="AX26" s="291">
        <v>3.0362318840579712</v>
      </c>
      <c r="AY26" s="291">
        <v>92.308724832214736</v>
      </c>
      <c r="AZ26" s="291">
        <v>2.9999999999999973</v>
      </c>
      <c r="BA26" s="291">
        <v>6.9999999999999902</v>
      </c>
      <c r="BB26" s="291">
        <v>81.366405080424414</v>
      </c>
      <c r="BC26" s="291">
        <v>0</v>
      </c>
      <c r="BD26" s="291">
        <v>0</v>
      </c>
      <c r="BE26" s="291">
        <v>0</v>
      </c>
      <c r="BF26" s="291">
        <v>0</v>
      </c>
      <c r="BG26" s="291">
        <v>0</v>
      </c>
      <c r="BH26" s="291">
        <v>0</v>
      </c>
      <c r="BI26" s="291">
        <v>0.89022513283582105</v>
      </c>
      <c r="BJ26" s="291">
        <v>0</v>
      </c>
      <c r="BK26" s="291">
        <v>0</v>
      </c>
      <c r="BL26" s="291">
        <v>1</v>
      </c>
      <c r="BM26" s="291">
        <v>0</v>
      </c>
      <c r="BN26" s="291"/>
      <c r="BO26" s="291"/>
      <c r="BP26" s="291"/>
      <c r="BQ26" s="291">
        <v>49</v>
      </c>
      <c r="BR26" s="291">
        <v>47</v>
      </c>
      <c r="BS26" s="291">
        <v>49</v>
      </c>
      <c r="BT26" s="291"/>
    </row>
    <row r="27" spans="1:72" ht="15" x14ac:dyDescent="0.25">
      <c r="A27" s="302">
        <v>219</v>
      </c>
      <c r="B27" s="346">
        <v>124575</v>
      </c>
      <c r="C27" s="346">
        <v>9352069</v>
      </c>
      <c r="D27" s="347" t="s">
        <v>246</v>
      </c>
      <c r="E27" s="348" t="s">
        <v>40</v>
      </c>
      <c r="F27" s="349">
        <v>0</v>
      </c>
      <c r="G27" s="291">
        <v>1</v>
      </c>
      <c r="H27" s="291">
        <v>0</v>
      </c>
      <c r="I27" s="291">
        <v>0</v>
      </c>
      <c r="J27" s="291">
        <v>7</v>
      </c>
      <c r="K27" s="291">
        <v>0</v>
      </c>
      <c r="L27" s="291">
        <v>407</v>
      </c>
      <c r="M27" s="291">
        <v>407</v>
      </c>
      <c r="N27" s="291">
        <v>60</v>
      </c>
      <c r="O27" s="291">
        <v>298</v>
      </c>
      <c r="P27" s="291">
        <v>49</v>
      </c>
      <c r="Q27" s="291">
        <v>0</v>
      </c>
      <c r="R27" s="291">
        <v>0</v>
      </c>
      <c r="S27" s="291">
        <v>0</v>
      </c>
      <c r="T27" s="291">
        <v>0</v>
      </c>
      <c r="U27" s="291">
        <v>0</v>
      </c>
      <c r="V27" s="291">
        <v>0</v>
      </c>
      <c r="W27" s="291">
        <v>0</v>
      </c>
      <c r="X27" s="291">
        <v>407</v>
      </c>
      <c r="Y27" s="291">
        <v>58.142857142857146</v>
      </c>
      <c r="Z27" s="291">
        <v>33.999999999999979</v>
      </c>
      <c r="AA27" s="291">
        <v>81.191815856777495</v>
      </c>
      <c r="AB27" s="291">
        <v>0</v>
      </c>
      <c r="AC27" s="291">
        <v>0</v>
      </c>
      <c r="AD27" s="291">
        <v>378.93103448275872</v>
      </c>
      <c r="AE27" s="291">
        <v>2.0049261083743857</v>
      </c>
      <c r="AF27" s="291">
        <v>1.0024630541871928</v>
      </c>
      <c r="AG27" s="291">
        <v>6.0147783251231486</v>
      </c>
      <c r="AH27" s="291">
        <v>19.046798029556633</v>
      </c>
      <c r="AI27" s="291">
        <v>0</v>
      </c>
      <c r="AJ27" s="291">
        <v>0</v>
      </c>
      <c r="AK27" s="291">
        <v>0</v>
      </c>
      <c r="AL27" s="291">
        <v>0</v>
      </c>
      <c r="AM27" s="291">
        <v>0</v>
      </c>
      <c r="AN27" s="291">
        <v>0</v>
      </c>
      <c r="AO27" s="291">
        <v>0</v>
      </c>
      <c r="AP27" s="291">
        <v>0</v>
      </c>
      <c r="AQ27" s="291">
        <v>0</v>
      </c>
      <c r="AR27" s="291">
        <v>1.1729106628242083</v>
      </c>
      <c r="AS27" s="291">
        <v>1.1729106628242083</v>
      </c>
      <c r="AT27" s="291">
        <v>1.1729106628242083</v>
      </c>
      <c r="AU27" s="291">
        <v>0</v>
      </c>
      <c r="AV27" s="291">
        <v>0</v>
      </c>
      <c r="AW27" s="291">
        <v>0</v>
      </c>
      <c r="AX27" s="291">
        <v>1.040920716112532</v>
      </c>
      <c r="AY27" s="291">
        <v>89.197278911564496</v>
      </c>
      <c r="AZ27" s="291">
        <v>0</v>
      </c>
      <c r="BA27" s="291">
        <v>1.042553191489364</v>
      </c>
      <c r="BB27" s="291">
        <v>72.082245448717117</v>
      </c>
      <c r="BC27" s="291">
        <v>0</v>
      </c>
      <c r="BD27" s="291">
        <v>0</v>
      </c>
      <c r="BE27" s="291">
        <v>0</v>
      </c>
      <c r="BF27" s="291">
        <v>0</v>
      </c>
      <c r="BG27" s="291">
        <v>0</v>
      </c>
      <c r="BH27" s="291">
        <v>0</v>
      </c>
      <c r="BI27" s="291">
        <v>2.0251689301745599</v>
      </c>
      <c r="BJ27" s="291">
        <v>0</v>
      </c>
      <c r="BK27" s="291">
        <v>0</v>
      </c>
      <c r="BL27" s="291">
        <v>1</v>
      </c>
      <c r="BM27" s="291">
        <v>0</v>
      </c>
      <c r="BN27" s="291"/>
      <c r="BO27" s="291"/>
      <c r="BP27" s="291"/>
      <c r="BQ27" s="291">
        <v>0</v>
      </c>
      <c r="BR27" s="291">
        <v>0</v>
      </c>
      <c r="BS27" s="291">
        <v>0</v>
      </c>
      <c r="BT27" s="291"/>
    </row>
    <row r="28" spans="1:72" ht="15" x14ac:dyDescent="0.25">
      <c r="A28" s="302">
        <v>431</v>
      </c>
      <c r="B28" s="346">
        <v>124576</v>
      </c>
      <c r="C28" s="346">
        <v>9352070</v>
      </c>
      <c r="D28" s="347" t="s">
        <v>360</v>
      </c>
      <c r="E28" s="348" t="s">
        <v>40</v>
      </c>
      <c r="F28" s="349">
        <v>0</v>
      </c>
      <c r="G28" s="291">
        <v>1</v>
      </c>
      <c r="H28" s="291">
        <v>0</v>
      </c>
      <c r="I28" s="291">
        <v>0</v>
      </c>
      <c r="J28" s="291">
        <v>7</v>
      </c>
      <c r="K28" s="291">
        <v>0</v>
      </c>
      <c r="L28" s="291">
        <v>401</v>
      </c>
      <c r="M28" s="291">
        <v>401</v>
      </c>
      <c r="N28" s="291">
        <v>58</v>
      </c>
      <c r="O28" s="291">
        <v>283</v>
      </c>
      <c r="P28" s="291">
        <v>60</v>
      </c>
      <c r="Q28" s="291">
        <v>0</v>
      </c>
      <c r="R28" s="291">
        <v>0</v>
      </c>
      <c r="S28" s="291">
        <v>0</v>
      </c>
      <c r="T28" s="291">
        <v>0</v>
      </c>
      <c r="U28" s="291">
        <v>0</v>
      </c>
      <c r="V28" s="291">
        <v>0</v>
      </c>
      <c r="W28" s="291">
        <v>0</v>
      </c>
      <c r="X28" s="291">
        <v>401</v>
      </c>
      <c r="Y28" s="291">
        <v>57.285714285714285</v>
      </c>
      <c r="Z28" s="291">
        <v>65.999999999999901</v>
      </c>
      <c r="AA28" s="291">
        <v>100.74875621890548</v>
      </c>
      <c r="AB28" s="291">
        <v>0</v>
      </c>
      <c r="AC28" s="291">
        <v>0</v>
      </c>
      <c r="AD28" s="291">
        <v>257.99999999999983</v>
      </c>
      <c r="AE28" s="291">
        <v>8</v>
      </c>
      <c r="AF28" s="291">
        <v>8</v>
      </c>
      <c r="AG28" s="291">
        <v>127.00000000000004</v>
      </c>
      <c r="AH28" s="291">
        <v>0</v>
      </c>
      <c r="AI28" s="291">
        <v>0</v>
      </c>
      <c r="AJ28" s="291">
        <v>0</v>
      </c>
      <c r="AK28" s="291">
        <v>0</v>
      </c>
      <c r="AL28" s="291">
        <v>0</v>
      </c>
      <c r="AM28" s="291">
        <v>0</v>
      </c>
      <c r="AN28" s="291">
        <v>0</v>
      </c>
      <c r="AO28" s="291">
        <v>0</v>
      </c>
      <c r="AP28" s="291">
        <v>0</v>
      </c>
      <c r="AQ28" s="291">
        <v>0</v>
      </c>
      <c r="AR28" s="291">
        <v>2.3381924198250714</v>
      </c>
      <c r="AS28" s="291">
        <v>7.0145772594752227</v>
      </c>
      <c r="AT28" s="291">
        <v>14.029154518950445</v>
      </c>
      <c r="AU28" s="291">
        <v>0</v>
      </c>
      <c r="AV28" s="291">
        <v>0</v>
      </c>
      <c r="AW28" s="291">
        <v>0</v>
      </c>
      <c r="AX28" s="291">
        <v>0</v>
      </c>
      <c r="AY28" s="291">
        <v>108.38297872340416</v>
      </c>
      <c r="AZ28" s="291">
        <v>5.2631578947368398</v>
      </c>
      <c r="BA28" s="291">
        <v>7.3684210526316001</v>
      </c>
      <c r="BB28" s="291">
        <v>94.435163933933794</v>
      </c>
      <c r="BC28" s="291">
        <v>0</v>
      </c>
      <c r="BD28" s="291">
        <v>0</v>
      </c>
      <c r="BE28" s="291">
        <v>0</v>
      </c>
      <c r="BF28" s="291">
        <v>0</v>
      </c>
      <c r="BG28" s="291">
        <v>0</v>
      </c>
      <c r="BH28" s="291">
        <v>0</v>
      </c>
      <c r="BI28" s="291">
        <v>0.58343399969040199</v>
      </c>
      <c r="BJ28" s="291">
        <v>0</v>
      </c>
      <c r="BK28" s="291">
        <v>0</v>
      </c>
      <c r="BL28" s="291">
        <v>1</v>
      </c>
      <c r="BM28" s="291">
        <v>0</v>
      </c>
      <c r="BN28" s="291"/>
      <c r="BO28" s="291"/>
      <c r="BP28" s="291"/>
      <c r="BQ28" s="291">
        <v>0</v>
      </c>
      <c r="BR28" s="291">
        <v>0</v>
      </c>
      <c r="BS28" s="291">
        <v>0</v>
      </c>
      <c r="BT28" s="291"/>
    </row>
    <row r="29" spans="1:72" ht="15" x14ac:dyDescent="0.25">
      <c r="A29" s="302">
        <v>220</v>
      </c>
      <c r="B29" s="346">
        <v>124577</v>
      </c>
      <c r="C29" s="346">
        <v>9352071</v>
      </c>
      <c r="D29" s="347" t="s">
        <v>247</v>
      </c>
      <c r="E29" s="348" t="s">
        <v>40</v>
      </c>
      <c r="F29" s="349">
        <v>0</v>
      </c>
      <c r="G29" s="291">
        <v>1</v>
      </c>
      <c r="H29" s="291">
        <v>0</v>
      </c>
      <c r="I29" s="291">
        <v>0</v>
      </c>
      <c r="J29" s="291">
        <v>7</v>
      </c>
      <c r="K29" s="291">
        <v>0</v>
      </c>
      <c r="L29" s="291">
        <v>82</v>
      </c>
      <c r="M29" s="291">
        <v>82</v>
      </c>
      <c r="N29" s="291">
        <v>12</v>
      </c>
      <c r="O29" s="291">
        <v>60</v>
      </c>
      <c r="P29" s="291">
        <v>10</v>
      </c>
      <c r="Q29" s="291">
        <v>0</v>
      </c>
      <c r="R29" s="291">
        <v>0</v>
      </c>
      <c r="S29" s="291">
        <v>0</v>
      </c>
      <c r="T29" s="291">
        <v>0</v>
      </c>
      <c r="U29" s="291">
        <v>0</v>
      </c>
      <c r="V29" s="291">
        <v>0</v>
      </c>
      <c r="W29" s="291">
        <v>0</v>
      </c>
      <c r="X29" s="291">
        <v>82</v>
      </c>
      <c r="Y29" s="291">
        <v>11.714285714285714</v>
      </c>
      <c r="Z29" s="291">
        <v>8</v>
      </c>
      <c r="AA29" s="291">
        <v>11.41772151898734</v>
      </c>
      <c r="AB29" s="291">
        <v>0</v>
      </c>
      <c r="AC29" s="291">
        <v>0</v>
      </c>
      <c r="AD29" s="291">
        <v>70.999999999999972</v>
      </c>
      <c r="AE29" s="291">
        <v>0.999999999999999</v>
      </c>
      <c r="AF29" s="291">
        <v>2.9999999999999969</v>
      </c>
      <c r="AG29" s="291">
        <v>6.0000000000000018</v>
      </c>
      <c r="AH29" s="291">
        <v>0.999999999999999</v>
      </c>
      <c r="AI29" s="291">
        <v>0</v>
      </c>
      <c r="AJ29" s="291">
        <v>0</v>
      </c>
      <c r="AK29" s="291">
        <v>0</v>
      </c>
      <c r="AL29" s="291">
        <v>0</v>
      </c>
      <c r="AM29" s="291">
        <v>0</v>
      </c>
      <c r="AN29" s="291">
        <v>0</v>
      </c>
      <c r="AO29" s="291">
        <v>0</v>
      </c>
      <c r="AP29" s="291">
        <v>0</v>
      </c>
      <c r="AQ29" s="291">
        <v>0</v>
      </c>
      <c r="AR29" s="291">
        <v>0</v>
      </c>
      <c r="AS29" s="291">
        <v>0</v>
      </c>
      <c r="AT29" s="291">
        <v>0</v>
      </c>
      <c r="AU29" s="291">
        <v>0</v>
      </c>
      <c r="AV29" s="291">
        <v>0</v>
      </c>
      <c r="AW29" s="291">
        <v>0</v>
      </c>
      <c r="AX29" s="291">
        <v>0</v>
      </c>
      <c r="AY29" s="291">
        <v>22.999999999999982</v>
      </c>
      <c r="AZ29" s="291">
        <v>0</v>
      </c>
      <c r="BA29" s="291">
        <v>2</v>
      </c>
      <c r="BB29" s="291">
        <v>20.591254285714271</v>
      </c>
      <c r="BC29" s="291">
        <v>0</v>
      </c>
      <c r="BD29" s="291">
        <v>0</v>
      </c>
      <c r="BE29" s="291">
        <v>0</v>
      </c>
      <c r="BF29" s="291">
        <v>0</v>
      </c>
      <c r="BG29" s="291">
        <v>0</v>
      </c>
      <c r="BH29" s="291">
        <v>0</v>
      </c>
      <c r="BI29" s="291">
        <v>1.31638024857143</v>
      </c>
      <c r="BJ29" s="291">
        <v>0</v>
      </c>
      <c r="BK29" s="291">
        <v>0</v>
      </c>
      <c r="BL29" s="291">
        <v>1</v>
      </c>
      <c r="BM29" s="291">
        <v>0</v>
      </c>
      <c r="BN29" s="291"/>
      <c r="BO29" s="291"/>
      <c r="BP29" s="291"/>
      <c r="BQ29" s="291">
        <v>0</v>
      </c>
      <c r="BR29" s="291">
        <v>0</v>
      </c>
      <c r="BS29" s="291">
        <v>0</v>
      </c>
      <c r="BT29" s="291"/>
    </row>
    <row r="30" spans="1:72" ht="15" x14ac:dyDescent="0.25">
      <c r="A30" s="302">
        <v>29</v>
      </c>
      <c r="B30" s="346">
        <v>124578</v>
      </c>
      <c r="C30" s="346">
        <v>9352072</v>
      </c>
      <c r="D30" s="347" t="s">
        <v>139</v>
      </c>
      <c r="E30" s="348" t="s">
        <v>40</v>
      </c>
      <c r="F30" s="349">
        <v>0</v>
      </c>
      <c r="G30" s="291">
        <v>1</v>
      </c>
      <c r="H30" s="291">
        <v>0</v>
      </c>
      <c r="I30" s="291">
        <v>0</v>
      </c>
      <c r="J30" s="291">
        <v>7</v>
      </c>
      <c r="K30" s="291">
        <v>0</v>
      </c>
      <c r="L30" s="291">
        <v>58</v>
      </c>
      <c r="M30" s="291">
        <v>58</v>
      </c>
      <c r="N30" s="291">
        <v>1</v>
      </c>
      <c r="O30" s="291">
        <v>45</v>
      </c>
      <c r="P30" s="291">
        <v>12</v>
      </c>
      <c r="Q30" s="291">
        <v>0</v>
      </c>
      <c r="R30" s="291">
        <v>0</v>
      </c>
      <c r="S30" s="291">
        <v>0</v>
      </c>
      <c r="T30" s="291">
        <v>0</v>
      </c>
      <c r="U30" s="291">
        <v>0</v>
      </c>
      <c r="V30" s="291">
        <v>0</v>
      </c>
      <c r="W30" s="291">
        <v>0</v>
      </c>
      <c r="X30" s="291">
        <v>58</v>
      </c>
      <c r="Y30" s="291">
        <v>8.2857142857142865</v>
      </c>
      <c r="Z30" s="291">
        <v>0.99999999999999833</v>
      </c>
      <c r="AA30" s="291">
        <v>13.44927536231884</v>
      </c>
      <c r="AB30" s="291">
        <v>0</v>
      </c>
      <c r="AC30" s="291">
        <v>0</v>
      </c>
      <c r="AD30" s="291">
        <v>56.999999999999993</v>
      </c>
      <c r="AE30" s="291">
        <v>0.99999999999999833</v>
      </c>
      <c r="AF30" s="291">
        <v>0</v>
      </c>
      <c r="AG30" s="291">
        <v>0</v>
      </c>
      <c r="AH30" s="291">
        <v>0</v>
      </c>
      <c r="AI30" s="291">
        <v>0</v>
      </c>
      <c r="AJ30" s="291">
        <v>0</v>
      </c>
      <c r="AK30" s="291">
        <v>0</v>
      </c>
      <c r="AL30" s="291">
        <v>0</v>
      </c>
      <c r="AM30" s="291">
        <v>0</v>
      </c>
      <c r="AN30" s="291">
        <v>0</v>
      </c>
      <c r="AO30" s="291">
        <v>0</v>
      </c>
      <c r="AP30" s="291">
        <v>0</v>
      </c>
      <c r="AQ30" s="291">
        <v>0</v>
      </c>
      <c r="AR30" s="291">
        <v>0</v>
      </c>
      <c r="AS30" s="291">
        <v>0</v>
      </c>
      <c r="AT30" s="291">
        <v>0</v>
      </c>
      <c r="AU30" s="291">
        <v>0</v>
      </c>
      <c r="AV30" s="291">
        <v>0</v>
      </c>
      <c r="AW30" s="291">
        <v>0</v>
      </c>
      <c r="AX30" s="291">
        <v>0</v>
      </c>
      <c r="AY30" s="291">
        <v>15.340909090909095</v>
      </c>
      <c r="AZ30" s="291">
        <v>1.0909090909090908</v>
      </c>
      <c r="BA30" s="291">
        <v>1.0909090909090908</v>
      </c>
      <c r="BB30" s="291">
        <v>11.68273325358852</v>
      </c>
      <c r="BC30" s="291">
        <v>0</v>
      </c>
      <c r="BD30" s="291">
        <v>0</v>
      </c>
      <c r="BE30" s="291">
        <v>0</v>
      </c>
      <c r="BF30" s="291">
        <v>0</v>
      </c>
      <c r="BG30" s="291">
        <v>6.2000000000000046</v>
      </c>
      <c r="BH30" s="291">
        <v>0</v>
      </c>
      <c r="BI30" s="291">
        <v>2.18146468723404</v>
      </c>
      <c r="BJ30" s="291">
        <v>0</v>
      </c>
      <c r="BK30" s="291">
        <v>1</v>
      </c>
      <c r="BL30" s="291">
        <v>1</v>
      </c>
      <c r="BM30" s="291">
        <v>0</v>
      </c>
      <c r="BN30" s="291"/>
      <c r="BO30" s="291"/>
      <c r="BP30" s="291"/>
      <c r="BQ30" s="291">
        <v>0</v>
      </c>
      <c r="BR30" s="291">
        <v>0</v>
      </c>
      <c r="BS30" s="291">
        <v>0</v>
      </c>
      <c r="BT30" s="291"/>
    </row>
    <row r="31" spans="1:72" ht="15" x14ac:dyDescent="0.25">
      <c r="A31" s="302">
        <v>228</v>
      </c>
      <c r="B31" s="346">
        <v>124580</v>
      </c>
      <c r="C31" s="346">
        <v>9352074</v>
      </c>
      <c r="D31" s="347" t="s">
        <v>251</v>
      </c>
      <c r="E31" s="348" t="s">
        <v>40</v>
      </c>
      <c r="F31" s="349">
        <v>0</v>
      </c>
      <c r="G31" s="291">
        <v>1</v>
      </c>
      <c r="H31" s="291">
        <v>0</v>
      </c>
      <c r="I31" s="291">
        <v>0</v>
      </c>
      <c r="J31" s="291">
        <v>4</v>
      </c>
      <c r="K31" s="291">
        <v>0</v>
      </c>
      <c r="L31" s="291">
        <v>206</v>
      </c>
      <c r="M31" s="291">
        <v>206</v>
      </c>
      <c r="N31" s="291">
        <v>0</v>
      </c>
      <c r="O31" s="291">
        <v>164</v>
      </c>
      <c r="P31" s="291">
        <v>42</v>
      </c>
      <c r="Q31" s="291">
        <v>0</v>
      </c>
      <c r="R31" s="291">
        <v>0</v>
      </c>
      <c r="S31" s="291">
        <v>0</v>
      </c>
      <c r="T31" s="291">
        <v>0</v>
      </c>
      <c r="U31" s="291">
        <v>0</v>
      </c>
      <c r="V31" s="291">
        <v>0</v>
      </c>
      <c r="W31" s="291">
        <v>0</v>
      </c>
      <c r="X31" s="291">
        <v>206</v>
      </c>
      <c r="Y31" s="291">
        <v>51.5</v>
      </c>
      <c r="Z31" s="291">
        <v>59.999999999999986</v>
      </c>
      <c r="AA31" s="291">
        <v>107.43540669856458</v>
      </c>
      <c r="AB31" s="291">
        <v>0</v>
      </c>
      <c r="AC31" s="291">
        <v>0</v>
      </c>
      <c r="AD31" s="291">
        <v>55.000000000000021</v>
      </c>
      <c r="AE31" s="291">
        <v>21.000000000000096</v>
      </c>
      <c r="AF31" s="291">
        <v>80.000000000000043</v>
      </c>
      <c r="AG31" s="291">
        <v>49.000000000000021</v>
      </c>
      <c r="AH31" s="291">
        <v>0.999999999999999</v>
      </c>
      <c r="AI31" s="291">
        <v>0</v>
      </c>
      <c r="AJ31" s="291">
        <v>0</v>
      </c>
      <c r="AK31" s="291">
        <v>0</v>
      </c>
      <c r="AL31" s="291">
        <v>0</v>
      </c>
      <c r="AM31" s="291">
        <v>0</v>
      </c>
      <c r="AN31" s="291">
        <v>0</v>
      </c>
      <c r="AO31" s="291">
        <v>0</v>
      </c>
      <c r="AP31" s="291">
        <v>0</v>
      </c>
      <c r="AQ31" s="291">
        <v>0</v>
      </c>
      <c r="AR31" s="291">
        <v>0</v>
      </c>
      <c r="AS31" s="291">
        <v>5.0000000000000053</v>
      </c>
      <c r="AT31" s="291">
        <v>14.000000000000002</v>
      </c>
      <c r="AU31" s="291">
        <v>0</v>
      </c>
      <c r="AV31" s="291">
        <v>0</v>
      </c>
      <c r="AW31" s="291">
        <v>0</v>
      </c>
      <c r="AX31" s="291">
        <v>0</v>
      </c>
      <c r="AY31" s="291">
        <v>75.032679738562081</v>
      </c>
      <c r="AZ31" s="291">
        <v>7.736842105263138</v>
      </c>
      <c r="BA31" s="291">
        <v>7.736842105263138</v>
      </c>
      <c r="BB31" s="291">
        <v>58.556476092191232</v>
      </c>
      <c r="BC31" s="291">
        <v>0</v>
      </c>
      <c r="BD31" s="291">
        <v>0</v>
      </c>
      <c r="BE31" s="291">
        <v>0</v>
      </c>
      <c r="BF31" s="291">
        <v>0</v>
      </c>
      <c r="BG31" s="291">
        <v>0</v>
      </c>
      <c r="BH31" s="291">
        <v>0</v>
      </c>
      <c r="BI31" s="291">
        <v>0.57313612196078401</v>
      </c>
      <c r="BJ31" s="291">
        <v>0</v>
      </c>
      <c r="BK31" s="291">
        <v>0</v>
      </c>
      <c r="BL31" s="291">
        <v>1</v>
      </c>
      <c r="BM31" s="291">
        <v>0</v>
      </c>
      <c r="BN31" s="291"/>
      <c r="BO31" s="291"/>
      <c r="BP31" s="291"/>
      <c r="BQ31" s="291">
        <v>0</v>
      </c>
      <c r="BR31" s="291">
        <v>0</v>
      </c>
      <c r="BS31" s="291">
        <v>0</v>
      </c>
      <c r="BT31" s="291"/>
    </row>
    <row r="32" spans="1:72" ht="15" x14ac:dyDescent="0.25">
      <c r="A32" s="302">
        <v>234</v>
      </c>
      <c r="B32" s="346">
        <v>124581</v>
      </c>
      <c r="C32" s="346">
        <v>9352075</v>
      </c>
      <c r="D32" s="347" t="s">
        <v>257</v>
      </c>
      <c r="E32" s="348" t="s">
        <v>40</v>
      </c>
      <c r="F32" s="349">
        <v>0</v>
      </c>
      <c r="G32" s="291">
        <v>1</v>
      </c>
      <c r="H32" s="291">
        <v>0</v>
      </c>
      <c r="I32" s="291">
        <v>0</v>
      </c>
      <c r="J32" s="291">
        <v>3</v>
      </c>
      <c r="K32" s="291">
        <v>0</v>
      </c>
      <c r="L32" s="291">
        <v>131</v>
      </c>
      <c r="M32" s="291">
        <v>131</v>
      </c>
      <c r="N32" s="291">
        <v>47</v>
      </c>
      <c r="O32" s="291">
        <v>84</v>
      </c>
      <c r="P32" s="291">
        <v>0</v>
      </c>
      <c r="Q32" s="291">
        <v>0</v>
      </c>
      <c r="R32" s="291">
        <v>0</v>
      </c>
      <c r="S32" s="291">
        <v>0</v>
      </c>
      <c r="T32" s="291">
        <v>0</v>
      </c>
      <c r="U32" s="291">
        <v>0</v>
      </c>
      <c r="V32" s="291">
        <v>0</v>
      </c>
      <c r="W32" s="291">
        <v>0</v>
      </c>
      <c r="X32" s="291">
        <v>131</v>
      </c>
      <c r="Y32" s="291">
        <v>43.666666666666664</v>
      </c>
      <c r="Z32" s="291">
        <v>35.000000000000007</v>
      </c>
      <c r="AA32" s="291">
        <v>50.54330708661417</v>
      </c>
      <c r="AB32" s="291">
        <v>0</v>
      </c>
      <c r="AC32" s="291">
        <v>0</v>
      </c>
      <c r="AD32" s="291">
        <v>31.999999999999954</v>
      </c>
      <c r="AE32" s="291">
        <v>14.999999999999984</v>
      </c>
      <c r="AF32" s="291">
        <v>62.999999999999979</v>
      </c>
      <c r="AG32" s="291">
        <v>18.999999999999961</v>
      </c>
      <c r="AH32" s="291">
        <v>0.99999999999999978</v>
      </c>
      <c r="AI32" s="291">
        <v>0.99999999999999978</v>
      </c>
      <c r="AJ32" s="291">
        <v>0</v>
      </c>
      <c r="AK32" s="291">
        <v>0</v>
      </c>
      <c r="AL32" s="291">
        <v>0</v>
      </c>
      <c r="AM32" s="291">
        <v>0</v>
      </c>
      <c r="AN32" s="291">
        <v>0</v>
      </c>
      <c r="AO32" s="291">
        <v>0</v>
      </c>
      <c r="AP32" s="291">
        <v>0</v>
      </c>
      <c r="AQ32" s="291">
        <v>0</v>
      </c>
      <c r="AR32" s="291">
        <v>10.916666666666663</v>
      </c>
      <c r="AS32" s="291">
        <v>20.273809523809554</v>
      </c>
      <c r="AT32" s="291">
        <v>20.273809523809554</v>
      </c>
      <c r="AU32" s="291">
        <v>0</v>
      </c>
      <c r="AV32" s="291">
        <v>0</v>
      </c>
      <c r="AW32" s="291">
        <v>0</v>
      </c>
      <c r="AX32" s="291">
        <v>2.0629921259842519</v>
      </c>
      <c r="AY32" s="291">
        <v>33.000000000000014</v>
      </c>
      <c r="AZ32" s="291">
        <v>0</v>
      </c>
      <c r="BA32" s="291">
        <v>0</v>
      </c>
      <c r="BB32" s="291">
        <v>34.856760714285734</v>
      </c>
      <c r="BC32" s="291">
        <v>0</v>
      </c>
      <c r="BD32" s="291">
        <v>0</v>
      </c>
      <c r="BE32" s="291">
        <v>0</v>
      </c>
      <c r="BF32" s="291">
        <v>0</v>
      </c>
      <c r="BG32" s="291">
        <v>0</v>
      </c>
      <c r="BH32" s="291">
        <v>0</v>
      </c>
      <c r="BI32" s="291">
        <v>0.467667574860335</v>
      </c>
      <c r="BJ32" s="291">
        <v>0</v>
      </c>
      <c r="BK32" s="291">
        <v>0</v>
      </c>
      <c r="BL32" s="291">
        <v>1</v>
      </c>
      <c r="BM32" s="291">
        <v>0</v>
      </c>
      <c r="BN32" s="291" t="s">
        <v>1392</v>
      </c>
      <c r="BO32" s="291"/>
      <c r="BP32" s="291"/>
      <c r="BQ32" s="291">
        <v>27</v>
      </c>
      <c r="BR32" s="291">
        <v>26</v>
      </c>
      <c r="BS32" s="291">
        <v>26</v>
      </c>
      <c r="BT32" s="291"/>
    </row>
    <row r="33" spans="1:72" ht="15" x14ac:dyDescent="0.25">
      <c r="A33" s="302">
        <v>230</v>
      </c>
      <c r="B33" s="346">
        <v>124582</v>
      </c>
      <c r="C33" s="346">
        <v>9352076</v>
      </c>
      <c r="D33" s="347" t="s">
        <v>253</v>
      </c>
      <c r="E33" s="348" t="s">
        <v>40</v>
      </c>
      <c r="F33" s="349">
        <v>0</v>
      </c>
      <c r="G33" s="291">
        <v>1</v>
      </c>
      <c r="H33" s="291">
        <v>0</v>
      </c>
      <c r="I33" s="291">
        <v>0</v>
      </c>
      <c r="J33" s="291">
        <v>3</v>
      </c>
      <c r="K33" s="291">
        <v>0</v>
      </c>
      <c r="L33" s="291">
        <v>270</v>
      </c>
      <c r="M33" s="291">
        <v>270</v>
      </c>
      <c r="N33" s="291">
        <v>90</v>
      </c>
      <c r="O33" s="291">
        <v>180</v>
      </c>
      <c r="P33" s="291">
        <v>0</v>
      </c>
      <c r="Q33" s="291">
        <v>0</v>
      </c>
      <c r="R33" s="291">
        <v>0</v>
      </c>
      <c r="S33" s="291">
        <v>0</v>
      </c>
      <c r="T33" s="291">
        <v>0</v>
      </c>
      <c r="U33" s="291">
        <v>0</v>
      </c>
      <c r="V33" s="291">
        <v>0</v>
      </c>
      <c r="W33" s="291">
        <v>0</v>
      </c>
      <c r="X33" s="291">
        <v>270</v>
      </c>
      <c r="Y33" s="291">
        <v>90</v>
      </c>
      <c r="Z33" s="291">
        <v>14.000000000000012</v>
      </c>
      <c r="AA33" s="291">
        <v>24.638783269961976</v>
      </c>
      <c r="AB33" s="291">
        <v>0</v>
      </c>
      <c r="AC33" s="291">
        <v>0</v>
      </c>
      <c r="AD33" s="291">
        <v>200.00000000000009</v>
      </c>
      <c r="AE33" s="291">
        <v>12.999999999999988</v>
      </c>
      <c r="AF33" s="291">
        <v>35.999999999999908</v>
      </c>
      <c r="AG33" s="291">
        <v>21.000000000000007</v>
      </c>
      <c r="AH33" s="291">
        <v>0</v>
      </c>
      <c r="AI33" s="291">
        <v>0</v>
      </c>
      <c r="AJ33" s="291">
        <v>0</v>
      </c>
      <c r="AK33" s="291">
        <v>0</v>
      </c>
      <c r="AL33" s="291">
        <v>0</v>
      </c>
      <c r="AM33" s="291">
        <v>0</v>
      </c>
      <c r="AN33" s="291">
        <v>0</v>
      </c>
      <c r="AO33" s="291">
        <v>0</v>
      </c>
      <c r="AP33" s="291">
        <v>0</v>
      </c>
      <c r="AQ33" s="291">
        <v>0</v>
      </c>
      <c r="AR33" s="291">
        <v>25.499999999999989</v>
      </c>
      <c r="AS33" s="291">
        <v>37.500000000000028</v>
      </c>
      <c r="AT33" s="291">
        <v>37.500000000000028</v>
      </c>
      <c r="AU33" s="291">
        <v>0</v>
      </c>
      <c r="AV33" s="291">
        <v>0</v>
      </c>
      <c r="AW33" s="291">
        <v>0</v>
      </c>
      <c r="AX33" s="291">
        <v>0</v>
      </c>
      <c r="AY33" s="291">
        <v>70.391061452513881</v>
      </c>
      <c r="AZ33" s="291">
        <v>0</v>
      </c>
      <c r="BA33" s="291">
        <v>0</v>
      </c>
      <c r="BB33" s="291">
        <v>71.513798882681485</v>
      </c>
      <c r="BC33" s="291">
        <v>0</v>
      </c>
      <c r="BD33" s="291">
        <v>0</v>
      </c>
      <c r="BE33" s="291">
        <v>0</v>
      </c>
      <c r="BF33" s="291">
        <v>0</v>
      </c>
      <c r="BG33" s="291">
        <v>0</v>
      </c>
      <c r="BH33" s="291">
        <v>0</v>
      </c>
      <c r="BI33" s="291">
        <v>0.66729137961783402</v>
      </c>
      <c r="BJ33" s="291">
        <v>0</v>
      </c>
      <c r="BK33" s="291">
        <v>0</v>
      </c>
      <c r="BL33" s="291">
        <v>1</v>
      </c>
      <c r="BM33" s="291">
        <v>0</v>
      </c>
      <c r="BN33" s="291" t="s">
        <v>1392</v>
      </c>
      <c r="BO33" s="291"/>
      <c r="BP33" s="291"/>
      <c r="BQ33" s="291">
        <v>52</v>
      </c>
      <c r="BR33" s="291">
        <v>48</v>
      </c>
      <c r="BS33" s="291">
        <v>52</v>
      </c>
      <c r="BT33" s="291"/>
    </row>
    <row r="34" spans="1:72" ht="15" x14ac:dyDescent="0.25">
      <c r="A34" s="302">
        <v>237</v>
      </c>
      <c r="B34" s="346">
        <v>124584</v>
      </c>
      <c r="C34" s="346">
        <v>9352079</v>
      </c>
      <c r="D34" s="347" t="s">
        <v>258</v>
      </c>
      <c r="E34" s="348" t="s">
        <v>40</v>
      </c>
      <c r="F34" s="349">
        <v>0</v>
      </c>
      <c r="G34" s="291">
        <v>1</v>
      </c>
      <c r="H34" s="291">
        <v>0</v>
      </c>
      <c r="I34" s="291">
        <v>0</v>
      </c>
      <c r="J34" s="291">
        <v>7</v>
      </c>
      <c r="K34" s="291">
        <v>0</v>
      </c>
      <c r="L34" s="291">
        <v>176</v>
      </c>
      <c r="M34" s="291">
        <v>176</v>
      </c>
      <c r="N34" s="291">
        <v>19</v>
      </c>
      <c r="O34" s="291">
        <v>130</v>
      </c>
      <c r="P34" s="291">
        <v>27</v>
      </c>
      <c r="Q34" s="291">
        <v>0</v>
      </c>
      <c r="R34" s="291">
        <v>0</v>
      </c>
      <c r="S34" s="291">
        <v>0</v>
      </c>
      <c r="T34" s="291">
        <v>0</v>
      </c>
      <c r="U34" s="291">
        <v>0</v>
      </c>
      <c r="V34" s="291">
        <v>0</v>
      </c>
      <c r="W34" s="291">
        <v>0</v>
      </c>
      <c r="X34" s="291">
        <v>176</v>
      </c>
      <c r="Y34" s="291">
        <v>25.142857142857142</v>
      </c>
      <c r="Z34" s="291">
        <v>14.999999999999995</v>
      </c>
      <c r="AA34" s="291">
        <v>29.165714285714284</v>
      </c>
      <c r="AB34" s="291">
        <v>0</v>
      </c>
      <c r="AC34" s="291">
        <v>0</v>
      </c>
      <c r="AD34" s="291">
        <v>172.96551724137927</v>
      </c>
      <c r="AE34" s="291">
        <v>3.0344827586206846</v>
      </c>
      <c r="AF34" s="291">
        <v>0</v>
      </c>
      <c r="AG34" s="291">
        <v>0</v>
      </c>
      <c r="AH34" s="291">
        <v>0</v>
      </c>
      <c r="AI34" s="291">
        <v>0</v>
      </c>
      <c r="AJ34" s="291">
        <v>0</v>
      </c>
      <c r="AK34" s="291">
        <v>0</v>
      </c>
      <c r="AL34" s="291">
        <v>0</v>
      </c>
      <c r="AM34" s="291">
        <v>0</v>
      </c>
      <c r="AN34" s="291">
        <v>0</v>
      </c>
      <c r="AO34" s="291">
        <v>0</v>
      </c>
      <c r="AP34" s="291">
        <v>0</v>
      </c>
      <c r="AQ34" s="291">
        <v>0</v>
      </c>
      <c r="AR34" s="291">
        <v>0</v>
      </c>
      <c r="AS34" s="291">
        <v>0</v>
      </c>
      <c r="AT34" s="291">
        <v>0</v>
      </c>
      <c r="AU34" s="291">
        <v>0</v>
      </c>
      <c r="AV34" s="291">
        <v>0</v>
      </c>
      <c r="AW34" s="291">
        <v>0</v>
      </c>
      <c r="AX34" s="291">
        <v>0</v>
      </c>
      <c r="AY34" s="291">
        <v>31.967213114754063</v>
      </c>
      <c r="AZ34" s="291">
        <v>2.2499999999999991</v>
      </c>
      <c r="BA34" s="291">
        <v>2.2499999999999991</v>
      </c>
      <c r="BB34" s="291">
        <v>26.793918763704689</v>
      </c>
      <c r="BC34" s="291">
        <v>0</v>
      </c>
      <c r="BD34" s="291">
        <v>0</v>
      </c>
      <c r="BE34" s="291">
        <v>0</v>
      </c>
      <c r="BF34" s="291">
        <v>0</v>
      </c>
      <c r="BG34" s="291">
        <v>0</v>
      </c>
      <c r="BH34" s="291">
        <v>0</v>
      </c>
      <c r="BI34" s="291">
        <v>1.8258733652777801</v>
      </c>
      <c r="BJ34" s="291">
        <v>0</v>
      </c>
      <c r="BK34" s="291">
        <v>0</v>
      </c>
      <c r="BL34" s="291">
        <v>1</v>
      </c>
      <c r="BM34" s="291">
        <v>0</v>
      </c>
      <c r="BN34" s="291"/>
      <c r="BO34" s="291"/>
      <c r="BP34" s="291"/>
      <c r="BQ34" s="291">
        <v>0</v>
      </c>
      <c r="BR34" s="291">
        <v>0</v>
      </c>
      <c r="BS34" s="291">
        <v>0</v>
      </c>
      <c r="BT34" s="291"/>
    </row>
    <row r="35" spans="1:72" ht="15" x14ac:dyDescent="0.25">
      <c r="A35" s="302">
        <v>42</v>
      </c>
      <c r="B35" s="346">
        <v>124586</v>
      </c>
      <c r="C35" s="346">
        <v>9352081</v>
      </c>
      <c r="D35" s="347" t="s">
        <v>153</v>
      </c>
      <c r="E35" s="348" t="s">
        <v>40</v>
      </c>
      <c r="F35" s="349">
        <v>0</v>
      </c>
      <c r="G35" s="291">
        <v>1</v>
      </c>
      <c r="H35" s="291">
        <v>0</v>
      </c>
      <c r="I35" s="291">
        <v>0</v>
      </c>
      <c r="J35" s="291">
        <v>7</v>
      </c>
      <c r="K35" s="291">
        <v>0</v>
      </c>
      <c r="L35" s="291">
        <v>64</v>
      </c>
      <c r="M35" s="291">
        <v>64</v>
      </c>
      <c r="N35" s="291">
        <v>7</v>
      </c>
      <c r="O35" s="291">
        <v>42</v>
      </c>
      <c r="P35" s="291">
        <v>15</v>
      </c>
      <c r="Q35" s="291">
        <v>0</v>
      </c>
      <c r="R35" s="291">
        <v>0</v>
      </c>
      <c r="S35" s="291">
        <v>0</v>
      </c>
      <c r="T35" s="291">
        <v>0</v>
      </c>
      <c r="U35" s="291">
        <v>0</v>
      </c>
      <c r="V35" s="291">
        <v>0</v>
      </c>
      <c r="W35" s="291">
        <v>0</v>
      </c>
      <c r="X35" s="291">
        <v>64</v>
      </c>
      <c r="Y35" s="291">
        <v>9.1428571428571423</v>
      </c>
      <c r="Z35" s="291">
        <v>9</v>
      </c>
      <c r="AA35" s="291">
        <v>17.655172413793103</v>
      </c>
      <c r="AB35" s="291">
        <v>0</v>
      </c>
      <c r="AC35" s="291">
        <v>0</v>
      </c>
      <c r="AD35" s="291">
        <v>64</v>
      </c>
      <c r="AE35" s="291">
        <v>0</v>
      </c>
      <c r="AF35" s="291">
        <v>0</v>
      </c>
      <c r="AG35" s="291">
        <v>0</v>
      </c>
      <c r="AH35" s="291">
        <v>0</v>
      </c>
      <c r="AI35" s="291">
        <v>0</v>
      </c>
      <c r="AJ35" s="291">
        <v>0</v>
      </c>
      <c r="AK35" s="291">
        <v>0</v>
      </c>
      <c r="AL35" s="291">
        <v>0</v>
      </c>
      <c r="AM35" s="291">
        <v>0</v>
      </c>
      <c r="AN35" s="291">
        <v>0</v>
      </c>
      <c r="AO35" s="291">
        <v>0</v>
      </c>
      <c r="AP35" s="291">
        <v>0</v>
      </c>
      <c r="AQ35" s="291">
        <v>0</v>
      </c>
      <c r="AR35" s="291">
        <v>0</v>
      </c>
      <c r="AS35" s="291">
        <v>0</v>
      </c>
      <c r="AT35" s="291">
        <v>0</v>
      </c>
      <c r="AU35" s="291">
        <v>0</v>
      </c>
      <c r="AV35" s="291">
        <v>0</v>
      </c>
      <c r="AW35" s="291">
        <v>0</v>
      </c>
      <c r="AX35" s="291">
        <v>0</v>
      </c>
      <c r="AY35" s="291">
        <v>15.365853658536571</v>
      </c>
      <c r="AZ35" s="291">
        <v>1.071428571428571</v>
      </c>
      <c r="BA35" s="291">
        <v>2.142857142857145</v>
      </c>
      <c r="BB35" s="291">
        <v>14.091396295617084</v>
      </c>
      <c r="BC35" s="291">
        <v>0</v>
      </c>
      <c r="BD35" s="291">
        <v>0</v>
      </c>
      <c r="BE35" s="291">
        <v>0</v>
      </c>
      <c r="BF35" s="291">
        <v>0</v>
      </c>
      <c r="BG35" s="291">
        <v>5.6</v>
      </c>
      <c r="BH35" s="291">
        <v>0</v>
      </c>
      <c r="BI35" s="291">
        <v>2.2666432780487802</v>
      </c>
      <c r="BJ35" s="291">
        <v>0</v>
      </c>
      <c r="BK35" s="291">
        <v>1</v>
      </c>
      <c r="BL35" s="291">
        <v>1</v>
      </c>
      <c r="BM35" s="291">
        <v>0</v>
      </c>
      <c r="BN35" s="291"/>
      <c r="BO35" s="291"/>
      <c r="BP35" s="291"/>
      <c r="BQ35" s="291">
        <v>0</v>
      </c>
      <c r="BR35" s="291">
        <v>0</v>
      </c>
      <c r="BS35" s="291">
        <v>0</v>
      </c>
      <c r="BT35" s="291"/>
    </row>
    <row r="36" spans="1:72" ht="15" x14ac:dyDescent="0.25">
      <c r="A36" s="302">
        <v>245</v>
      </c>
      <c r="B36" s="346">
        <v>124588</v>
      </c>
      <c r="C36" s="346">
        <v>9352084</v>
      </c>
      <c r="D36" s="347" t="s">
        <v>264</v>
      </c>
      <c r="E36" s="348" t="s">
        <v>40</v>
      </c>
      <c r="F36" s="349">
        <v>0</v>
      </c>
      <c r="G36" s="291">
        <v>1</v>
      </c>
      <c r="H36" s="291">
        <v>0</v>
      </c>
      <c r="I36" s="291">
        <v>0</v>
      </c>
      <c r="J36" s="291">
        <v>7</v>
      </c>
      <c r="K36" s="291">
        <v>0</v>
      </c>
      <c r="L36" s="291">
        <v>170</v>
      </c>
      <c r="M36" s="291">
        <v>170</v>
      </c>
      <c r="N36" s="291">
        <v>26</v>
      </c>
      <c r="O36" s="291">
        <v>119</v>
      </c>
      <c r="P36" s="291">
        <v>25</v>
      </c>
      <c r="Q36" s="291">
        <v>0</v>
      </c>
      <c r="R36" s="291">
        <v>0</v>
      </c>
      <c r="S36" s="291">
        <v>0</v>
      </c>
      <c r="T36" s="291">
        <v>0</v>
      </c>
      <c r="U36" s="291">
        <v>0</v>
      </c>
      <c r="V36" s="291">
        <v>0</v>
      </c>
      <c r="W36" s="291">
        <v>0</v>
      </c>
      <c r="X36" s="291">
        <v>170</v>
      </c>
      <c r="Y36" s="291">
        <v>24.285714285714285</v>
      </c>
      <c r="Z36" s="291">
        <v>9.9999999999999982</v>
      </c>
      <c r="AA36" s="291">
        <v>21.636363636363633</v>
      </c>
      <c r="AB36" s="291">
        <v>0</v>
      </c>
      <c r="AC36" s="291">
        <v>0</v>
      </c>
      <c r="AD36" s="291">
        <v>142.99999999999994</v>
      </c>
      <c r="AE36" s="291">
        <v>0</v>
      </c>
      <c r="AF36" s="291">
        <v>9.9999999999999982</v>
      </c>
      <c r="AG36" s="291">
        <v>11.999999999999993</v>
      </c>
      <c r="AH36" s="291">
        <v>4.0000000000000027</v>
      </c>
      <c r="AI36" s="291">
        <v>0.99999999999999989</v>
      </c>
      <c r="AJ36" s="291">
        <v>0</v>
      </c>
      <c r="AK36" s="291">
        <v>0</v>
      </c>
      <c r="AL36" s="291">
        <v>0</v>
      </c>
      <c r="AM36" s="291">
        <v>0</v>
      </c>
      <c r="AN36" s="291">
        <v>0</v>
      </c>
      <c r="AO36" s="291">
        <v>0</v>
      </c>
      <c r="AP36" s="291">
        <v>0</v>
      </c>
      <c r="AQ36" s="291">
        <v>0</v>
      </c>
      <c r="AR36" s="291">
        <v>0</v>
      </c>
      <c r="AS36" s="291">
        <v>0</v>
      </c>
      <c r="AT36" s="291">
        <v>1.1805555555555547</v>
      </c>
      <c r="AU36" s="291">
        <v>0</v>
      </c>
      <c r="AV36" s="291">
        <v>0</v>
      </c>
      <c r="AW36" s="291">
        <v>0</v>
      </c>
      <c r="AX36" s="291">
        <v>0</v>
      </c>
      <c r="AY36" s="291">
        <v>36.535087719298232</v>
      </c>
      <c r="AZ36" s="291">
        <v>0</v>
      </c>
      <c r="BA36" s="291">
        <v>1.1363636363636374</v>
      </c>
      <c r="BB36" s="291">
        <v>30.554641342149559</v>
      </c>
      <c r="BC36" s="291">
        <v>0</v>
      </c>
      <c r="BD36" s="291">
        <v>0</v>
      </c>
      <c r="BE36" s="291">
        <v>0</v>
      </c>
      <c r="BF36" s="291">
        <v>0</v>
      </c>
      <c r="BG36" s="291">
        <v>0</v>
      </c>
      <c r="BH36" s="291">
        <v>0</v>
      </c>
      <c r="BI36" s="291">
        <v>1.4702620336363601</v>
      </c>
      <c r="BJ36" s="291">
        <v>0</v>
      </c>
      <c r="BK36" s="291">
        <v>0</v>
      </c>
      <c r="BL36" s="291">
        <v>1</v>
      </c>
      <c r="BM36" s="291">
        <v>0</v>
      </c>
      <c r="BN36" s="291"/>
      <c r="BO36" s="291"/>
      <c r="BP36" s="291"/>
      <c r="BQ36" s="291">
        <v>0</v>
      </c>
      <c r="BR36" s="291">
        <v>0</v>
      </c>
      <c r="BS36" s="291">
        <v>0</v>
      </c>
      <c r="BT36" s="291"/>
    </row>
    <row r="37" spans="1:72" ht="15" x14ac:dyDescent="0.25">
      <c r="A37" s="302">
        <v>246</v>
      </c>
      <c r="B37" s="346">
        <v>124589</v>
      </c>
      <c r="C37" s="346">
        <v>9352085</v>
      </c>
      <c r="D37" s="347" t="s">
        <v>265</v>
      </c>
      <c r="E37" s="348" t="s">
        <v>40</v>
      </c>
      <c r="F37" s="349">
        <v>0</v>
      </c>
      <c r="G37" s="291">
        <v>1</v>
      </c>
      <c r="H37" s="291">
        <v>0</v>
      </c>
      <c r="I37" s="291">
        <v>0</v>
      </c>
      <c r="J37" s="291">
        <v>7</v>
      </c>
      <c r="K37" s="291">
        <v>0</v>
      </c>
      <c r="L37" s="291">
        <v>77</v>
      </c>
      <c r="M37" s="291">
        <v>77</v>
      </c>
      <c r="N37" s="291">
        <v>6</v>
      </c>
      <c r="O37" s="291">
        <v>58</v>
      </c>
      <c r="P37" s="291">
        <v>13</v>
      </c>
      <c r="Q37" s="291">
        <v>0</v>
      </c>
      <c r="R37" s="291">
        <v>0</v>
      </c>
      <c r="S37" s="291">
        <v>0</v>
      </c>
      <c r="T37" s="291">
        <v>0</v>
      </c>
      <c r="U37" s="291">
        <v>0</v>
      </c>
      <c r="V37" s="291">
        <v>0</v>
      </c>
      <c r="W37" s="291">
        <v>0</v>
      </c>
      <c r="X37" s="291">
        <v>77</v>
      </c>
      <c r="Y37" s="291">
        <v>11</v>
      </c>
      <c r="Z37" s="291">
        <v>1.0000000000000011</v>
      </c>
      <c r="AA37" s="291">
        <v>7.1627906976744189</v>
      </c>
      <c r="AB37" s="291">
        <v>0</v>
      </c>
      <c r="AC37" s="291">
        <v>0</v>
      </c>
      <c r="AD37" s="291">
        <v>77</v>
      </c>
      <c r="AE37" s="291">
        <v>0</v>
      </c>
      <c r="AF37" s="291">
        <v>0</v>
      </c>
      <c r="AG37" s="291">
        <v>0</v>
      </c>
      <c r="AH37" s="291">
        <v>0</v>
      </c>
      <c r="AI37" s="291">
        <v>0</v>
      </c>
      <c r="AJ37" s="291">
        <v>0</v>
      </c>
      <c r="AK37" s="291">
        <v>0</v>
      </c>
      <c r="AL37" s="291">
        <v>0</v>
      </c>
      <c r="AM37" s="291">
        <v>0</v>
      </c>
      <c r="AN37" s="291">
        <v>0</v>
      </c>
      <c r="AO37" s="291">
        <v>0</v>
      </c>
      <c r="AP37" s="291">
        <v>0</v>
      </c>
      <c r="AQ37" s="291">
        <v>0</v>
      </c>
      <c r="AR37" s="291">
        <v>0</v>
      </c>
      <c r="AS37" s="291">
        <v>0</v>
      </c>
      <c r="AT37" s="291">
        <v>0</v>
      </c>
      <c r="AU37" s="291">
        <v>0</v>
      </c>
      <c r="AV37" s="291">
        <v>0</v>
      </c>
      <c r="AW37" s="291">
        <v>0</v>
      </c>
      <c r="AX37" s="291">
        <v>0</v>
      </c>
      <c r="AY37" s="291">
        <v>16.999999999999996</v>
      </c>
      <c r="AZ37" s="291">
        <v>0</v>
      </c>
      <c r="BA37" s="291">
        <v>2.0000000000000018</v>
      </c>
      <c r="BB37" s="291">
        <v>14.656136619718309</v>
      </c>
      <c r="BC37" s="291">
        <v>0</v>
      </c>
      <c r="BD37" s="291">
        <v>0</v>
      </c>
      <c r="BE37" s="291">
        <v>0</v>
      </c>
      <c r="BF37" s="291">
        <v>0</v>
      </c>
      <c r="BG37" s="291">
        <v>0</v>
      </c>
      <c r="BH37" s="291">
        <v>0</v>
      </c>
      <c r="BI37" s="291">
        <v>2.9654641779069801</v>
      </c>
      <c r="BJ37" s="291">
        <v>0</v>
      </c>
      <c r="BK37" s="291">
        <v>1</v>
      </c>
      <c r="BL37" s="291">
        <v>1</v>
      </c>
      <c r="BM37" s="291">
        <v>0</v>
      </c>
      <c r="BN37" s="291"/>
      <c r="BO37" s="291"/>
      <c r="BP37" s="291"/>
      <c r="BQ37" s="291">
        <v>0</v>
      </c>
      <c r="BR37" s="291">
        <v>0</v>
      </c>
      <c r="BS37" s="291">
        <v>0</v>
      </c>
      <c r="BT37" s="291"/>
    </row>
    <row r="38" spans="1:72" ht="15" x14ac:dyDescent="0.25">
      <c r="A38" s="302">
        <v>309</v>
      </c>
      <c r="B38" s="346">
        <v>124593</v>
      </c>
      <c r="C38" s="346">
        <v>9352089</v>
      </c>
      <c r="D38" s="347" t="s">
        <v>1231</v>
      </c>
      <c r="E38" s="348" t="s">
        <v>40</v>
      </c>
      <c r="F38" s="349">
        <v>0</v>
      </c>
      <c r="G38" s="291">
        <v>1</v>
      </c>
      <c r="H38" s="291">
        <v>0</v>
      </c>
      <c r="I38" s="291">
        <v>0</v>
      </c>
      <c r="J38" s="291">
        <v>7</v>
      </c>
      <c r="K38" s="291">
        <v>0</v>
      </c>
      <c r="L38" s="291">
        <v>588</v>
      </c>
      <c r="M38" s="291">
        <v>588</v>
      </c>
      <c r="N38" s="291">
        <v>87</v>
      </c>
      <c r="O38" s="291">
        <v>441</v>
      </c>
      <c r="P38" s="291">
        <v>60</v>
      </c>
      <c r="Q38" s="291">
        <v>0</v>
      </c>
      <c r="R38" s="291">
        <v>0</v>
      </c>
      <c r="S38" s="291">
        <v>0</v>
      </c>
      <c r="T38" s="291">
        <v>0</v>
      </c>
      <c r="U38" s="291">
        <v>0</v>
      </c>
      <c r="V38" s="291">
        <v>0</v>
      </c>
      <c r="W38" s="291">
        <v>0</v>
      </c>
      <c r="X38" s="291">
        <v>588</v>
      </c>
      <c r="Y38" s="291">
        <v>84</v>
      </c>
      <c r="Z38" s="291">
        <v>31.000000000000032</v>
      </c>
      <c r="AA38" s="291">
        <v>60.172351885098742</v>
      </c>
      <c r="AB38" s="291">
        <v>0</v>
      </c>
      <c r="AC38" s="291">
        <v>0</v>
      </c>
      <c r="AD38" s="291">
        <v>567.89743589743603</v>
      </c>
      <c r="AE38" s="291">
        <v>3.0153846153846162</v>
      </c>
      <c r="AF38" s="291">
        <v>11.056410256410254</v>
      </c>
      <c r="AG38" s="291">
        <v>1.0051282051282056</v>
      </c>
      <c r="AH38" s="291">
        <v>4.0205128205128222</v>
      </c>
      <c r="AI38" s="291">
        <v>1.0051282051282056</v>
      </c>
      <c r="AJ38" s="291">
        <v>0</v>
      </c>
      <c r="AK38" s="291">
        <v>0</v>
      </c>
      <c r="AL38" s="291">
        <v>0</v>
      </c>
      <c r="AM38" s="291">
        <v>0</v>
      </c>
      <c r="AN38" s="291">
        <v>0</v>
      </c>
      <c r="AO38" s="291">
        <v>0</v>
      </c>
      <c r="AP38" s="291">
        <v>0</v>
      </c>
      <c r="AQ38" s="291">
        <v>0</v>
      </c>
      <c r="AR38" s="291">
        <v>12.910179640718566</v>
      </c>
      <c r="AS38" s="291">
        <v>19.952095808383227</v>
      </c>
      <c r="AT38" s="291">
        <v>26.994011976047886</v>
      </c>
      <c r="AU38" s="291">
        <v>0</v>
      </c>
      <c r="AV38" s="291">
        <v>0</v>
      </c>
      <c r="AW38" s="291">
        <v>0</v>
      </c>
      <c r="AX38" s="291">
        <v>0</v>
      </c>
      <c r="AY38" s="291">
        <v>129.40140845070405</v>
      </c>
      <c r="AZ38" s="291">
        <v>5.1724137931034457</v>
      </c>
      <c r="BA38" s="291">
        <v>8.2758620689655409</v>
      </c>
      <c r="BB38" s="291">
        <v>112.57610454176628</v>
      </c>
      <c r="BC38" s="291">
        <v>0</v>
      </c>
      <c r="BD38" s="291">
        <v>0</v>
      </c>
      <c r="BE38" s="291">
        <v>0</v>
      </c>
      <c r="BF38" s="291">
        <v>0</v>
      </c>
      <c r="BG38" s="291">
        <v>0</v>
      </c>
      <c r="BH38" s="291">
        <v>0</v>
      </c>
      <c r="BI38" s="291">
        <v>0.65360719378378396</v>
      </c>
      <c r="BJ38" s="291">
        <v>0</v>
      </c>
      <c r="BK38" s="291">
        <v>0</v>
      </c>
      <c r="BL38" s="291">
        <v>1</v>
      </c>
      <c r="BM38" s="291">
        <v>0</v>
      </c>
      <c r="BN38" s="291"/>
      <c r="BO38" s="291"/>
      <c r="BP38" s="291"/>
      <c r="BQ38" s="291">
        <v>52</v>
      </c>
      <c r="BR38" s="291">
        <v>36</v>
      </c>
      <c r="BS38" s="291">
        <v>44</v>
      </c>
      <c r="BT38" s="291"/>
    </row>
    <row r="39" spans="1:72" ht="15" x14ac:dyDescent="0.25">
      <c r="A39" s="302">
        <v>310</v>
      </c>
      <c r="B39" s="346">
        <v>124595</v>
      </c>
      <c r="C39" s="346">
        <v>9352092</v>
      </c>
      <c r="D39" s="347" t="s">
        <v>300</v>
      </c>
      <c r="E39" s="348" t="s">
        <v>40</v>
      </c>
      <c r="F39" s="349">
        <v>0</v>
      </c>
      <c r="G39" s="291">
        <v>1</v>
      </c>
      <c r="H39" s="291">
        <v>0</v>
      </c>
      <c r="I39" s="291">
        <v>0</v>
      </c>
      <c r="J39" s="291">
        <v>7</v>
      </c>
      <c r="K39" s="291">
        <v>0</v>
      </c>
      <c r="L39" s="291">
        <v>101</v>
      </c>
      <c r="M39" s="291">
        <v>101</v>
      </c>
      <c r="N39" s="291">
        <v>14</v>
      </c>
      <c r="O39" s="291">
        <v>75</v>
      </c>
      <c r="P39" s="291">
        <v>12</v>
      </c>
      <c r="Q39" s="291">
        <v>0</v>
      </c>
      <c r="R39" s="291">
        <v>0</v>
      </c>
      <c r="S39" s="291">
        <v>0</v>
      </c>
      <c r="T39" s="291">
        <v>0</v>
      </c>
      <c r="U39" s="291">
        <v>0</v>
      </c>
      <c r="V39" s="291">
        <v>0</v>
      </c>
      <c r="W39" s="291">
        <v>0</v>
      </c>
      <c r="X39" s="291">
        <v>101</v>
      </c>
      <c r="Y39" s="291">
        <v>14.428571428571429</v>
      </c>
      <c r="Z39" s="291">
        <v>1.9999999999999998</v>
      </c>
      <c r="AA39" s="291">
        <v>4.9509803921568629</v>
      </c>
      <c r="AB39" s="291">
        <v>0</v>
      </c>
      <c r="AC39" s="291">
        <v>0</v>
      </c>
      <c r="AD39" s="291">
        <v>98.999999999999972</v>
      </c>
      <c r="AE39" s="291">
        <v>0</v>
      </c>
      <c r="AF39" s="291">
        <v>1.9999999999999998</v>
      </c>
      <c r="AG39" s="291">
        <v>0</v>
      </c>
      <c r="AH39" s="291">
        <v>0</v>
      </c>
      <c r="AI39" s="291">
        <v>0</v>
      </c>
      <c r="AJ39" s="291">
        <v>0</v>
      </c>
      <c r="AK39" s="291">
        <v>0</v>
      </c>
      <c r="AL39" s="291">
        <v>0</v>
      </c>
      <c r="AM39" s="291">
        <v>0</v>
      </c>
      <c r="AN39" s="291">
        <v>0</v>
      </c>
      <c r="AO39" s="291">
        <v>0</v>
      </c>
      <c r="AP39" s="291">
        <v>0</v>
      </c>
      <c r="AQ39" s="291">
        <v>0</v>
      </c>
      <c r="AR39" s="291">
        <v>0</v>
      </c>
      <c r="AS39" s="291">
        <v>0</v>
      </c>
      <c r="AT39" s="291">
        <v>0</v>
      </c>
      <c r="AU39" s="291">
        <v>0</v>
      </c>
      <c r="AV39" s="291">
        <v>0</v>
      </c>
      <c r="AW39" s="291">
        <v>0</v>
      </c>
      <c r="AX39" s="291">
        <v>0.99019607843137258</v>
      </c>
      <c r="AY39" s="291">
        <v>24.657534246575324</v>
      </c>
      <c r="AZ39" s="291">
        <v>0.99999999999999956</v>
      </c>
      <c r="BA39" s="291">
        <v>2.000000000000004</v>
      </c>
      <c r="BB39" s="291">
        <v>21.709831522594857</v>
      </c>
      <c r="BC39" s="291">
        <v>0</v>
      </c>
      <c r="BD39" s="291">
        <v>0</v>
      </c>
      <c r="BE39" s="291">
        <v>0</v>
      </c>
      <c r="BF39" s="291">
        <v>0</v>
      </c>
      <c r="BG39" s="291">
        <v>0</v>
      </c>
      <c r="BH39" s="291">
        <v>0</v>
      </c>
      <c r="BI39" s="291">
        <v>1.22070122045455</v>
      </c>
      <c r="BJ39" s="291">
        <v>0</v>
      </c>
      <c r="BK39" s="291">
        <v>0</v>
      </c>
      <c r="BL39" s="291">
        <v>1</v>
      </c>
      <c r="BM39" s="291">
        <v>0</v>
      </c>
      <c r="BN39" s="291"/>
      <c r="BO39" s="291"/>
      <c r="BP39" s="291"/>
      <c r="BQ39" s="291">
        <v>0</v>
      </c>
      <c r="BR39" s="291">
        <v>0</v>
      </c>
      <c r="BS39" s="291">
        <v>0</v>
      </c>
      <c r="BT39" s="291"/>
    </row>
    <row r="40" spans="1:72" ht="15" x14ac:dyDescent="0.25">
      <c r="A40" s="302">
        <v>314</v>
      </c>
      <c r="B40" s="346">
        <v>124597</v>
      </c>
      <c r="C40" s="346">
        <v>9352095</v>
      </c>
      <c r="D40" s="347" t="s">
        <v>303</v>
      </c>
      <c r="E40" s="348" t="s">
        <v>40</v>
      </c>
      <c r="F40" s="349">
        <v>0</v>
      </c>
      <c r="G40" s="291">
        <v>1</v>
      </c>
      <c r="H40" s="291">
        <v>0</v>
      </c>
      <c r="I40" s="291">
        <v>0</v>
      </c>
      <c r="J40" s="291">
        <v>7</v>
      </c>
      <c r="K40" s="291">
        <v>0</v>
      </c>
      <c r="L40" s="291">
        <v>162</v>
      </c>
      <c r="M40" s="291">
        <v>162</v>
      </c>
      <c r="N40" s="291">
        <v>24</v>
      </c>
      <c r="O40" s="291">
        <v>115</v>
      </c>
      <c r="P40" s="291">
        <v>23</v>
      </c>
      <c r="Q40" s="291">
        <v>0</v>
      </c>
      <c r="R40" s="291">
        <v>0</v>
      </c>
      <c r="S40" s="291">
        <v>0</v>
      </c>
      <c r="T40" s="291">
        <v>0</v>
      </c>
      <c r="U40" s="291">
        <v>0</v>
      </c>
      <c r="V40" s="291">
        <v>0</v>
      </c>
      <c r="W40" s="291">
        <v>0</v>
      </c>
      <c r="X40" s="291">
        <v>162</v>
      </c>
      <c r="Y40" s="291">
        <v>23.142857142857142</v>
      </c>
      <c r="Z40" s="291">
        <v>30.999999999999993</v>
      </c>
      <c r="AA40" s="291">
        <v>52.981132075471699</v>
      </c>
      <c r="AB40" s="291">
        <v>0</v>
      </c>
      <c r="AC40" s="291">
        <v>0</v>
      </c>
      <c r="AD40" s="291">
        <v>160.99999999999997</v>
      </c>
      <c r="AE40" s="291">
        <v>1</v>
      </c>
      <c r="AF40" s="291">
        <v>0</v>
      </c>
      <c r="AG40" s="291">
        <v>0</v>
      </c>
      <c r="AH40" s="291">
        <v>0</v>
      </c>
      <c r="AI40" s="291">
        <v>0</v>
      </c>
      <c r="AJ40" s="291">
        <v>0</v>
      </c>
      <c r="AK40" s="291">
        <v>0</v>
      </c>
      <c r="AL40" s="291">
        <v>0</v>
      </c>
      <c r="AM40" s="291">
        <v>0</v>
      </c>
      <c r="AN40" s="291">
        <v>0</v>
      </c>
      <c r="AO40" s="291">
        <v>0</v>
      </c>
      <c r="AP40" s="291">
        <v>0</v>
      </c>
      <c r="AQ40" s="291">
        <v>0</v>
      </c>
      <c r="AR40" s="291">
        <v>1.1739130434782605</v>
      </c>
      <c r="AS40" s="291">
        <v>2.3478260869565211</v>
      </c>
      <c r="AT40" s="291">
        <v>3.5217391304347814</v>
      </c>
      <c r="AU40" s="291">
        <v>0</v>
      </c>
      <c r="AV40" s="291">
        <v>0</v>
      </c>
      <c r="AW40" s="291">
        <v>0</v>
      </c>
      <c r="AX40" s="291">
        <v>2.0377358490566038</v>
      </c>
      <c r="AY40" s="291">
        <v>58.526785714285658</v>
      </c>
      <c r="AZ40" s="291">
        <v>7.3181818181818139</v>
      </c>
      <c r="BA40" s="291">
        <v>9.4090909090909065</v>
      </c>
      <c r="BB40" s="291">
        <v>57.579592938311642</v>
      </c>
      <c r="BC40" s="291">
        <v>0</v>
      </c>
      <c r="BD40" s="291">
        <v>0</v>
      </c>
      <c r="BE40" s="291">
        <v>0</v>
      </c>
      <c r="BF40" s="291">
        <v>0</v>
      </c>
      <c r="BG40" s="291">
        <v>4.8000000000000611</v>
      </c>
      <c r="BH40" s="291">
        <v>0</v>
      </c>
      <c r="BI40" s="291">
        <v>1.1062488194312801</v>
      </c>
      <c r="BJ40" s="291">
        <v>0</v>
      </c>
      <c r="BK40" s="291">
        <v>0</v>
      </c>
      <c r="BL40" s="291">
        <v>1</v>
      </c>
      <c r="BM40" s="291">
        <v>0</v>
      </c>
      <c r="BN40" s="291"/>
      <c r="BO40" s="291"/>
      <c r="BP40" s="291"/>
      <c r="BQ40" s="291">
        <v>0</v>
      </c>
      <c r="BR40" s="291">
        <v>0</v>
      </c>
      <c r="BS40" s="291">
        <v>0</v>
      </c>
      <c r="BT40" s="291"/>
    </row>
    <row r="41" spans="1:72" ht="15" x14ac:dyDescent="0.25">
      <c r="A41" s="302">
        <v>84</v>
      </c>
      <c r="B41" s="346">
        <v>124601</v>
      </c>
      <c r="C41" s="346">
        <v>9352100</v>
      </c>
      <c r="D41" s="347" t="s">
        <v>203</v>
      </c>
      <c r="E41" s="348" t="s">
        <v>40</v>
      </c>
      <c r="F41" s="349">
        <v>0</v>
      </c>
      <c r="G41" s="291">
        <v>1</v>
      </c>
      <c r="H41" s="291">
        <v>0</v>
      </c>
      <c r="I41" s="291">
        <v>0</v>
      </c>
      <c r="J41" s="291">
        <v>7</v>
      </c>
      <c r="K41" s="291">
        <v>0</v>
      </c>
      <c r="L41" s="291">
        <v>59</v>
      </c>
      <c r="M41" s="291">
        <v>59</v>
      </c>
      <c r="N41" s="291">
        <v>6</v>
      </c>
      <c r="O41" s="291">
        <v>43</v>
      </c>
      <c r="P41" s="291">
        <v>10</v>
      </c>
      <c r="Q41" s="291">
        <v>0</v>
      </c>
      <c r="R41" s="291">
        <v>0</v>
      </c>
      <c r="S41" s="291">
        <v>0</v>
      </c>
      <c r="T41" s="291">
        <v>0</v>
      </c>
      <c r="U41" s="291">
        <v>0</v>
      </c>
      <c r="V41" s="291">
        <v>0</v>
      </c>
      <c r="W41" s="291">
        <v>0</v>
      </c>
      <c r="X41" s="291">
        <v>59</v>
      </c>
      <c r="Y41" s="291">
        <v>8.4285714285714288</v>
      </c>
      <c r="Z41" s="291">
        <v>3.9999999999999982</v>
      </c>
      <c r="AA41" s="291">
        <v>10.301587301587301</v>
      </c>
      <c r="AB41" s="291">
        <v>0</v>
      </c>
      <c r="AC41" s="291">
        <v>0</v>
      </c>
      <c r="AD41" s="291">
        <v>59</v>
      </c>
      <c r="AE41" s="291">
        <v>0</v>
      </c>
      <c r="AF41" s="291">
        <v>0</v>
      </c>
      <c r="AG41" s="291">
        <v>0</v>
      </c>
      <c r="AH41" s="291">
        <v>0</v>
      </c>
      <c r="AI41" s="291">
        <v>0</v>
      </c>
      <c r="AJ41" s="291">
        <v>0</v>
      </c>
      <c r="AK41" s="291">
        <v>0</v>
      </c>
      <c r="AL41" s="291">
        <v>0</v>
      </c>
      <c r="AM41" s="291">
        <v>0</v>
      </c>
      <c r="AN41" s="291">
        <v>0</v>
      </c>
      <c r="AO41" s="291">
        <v>0</v>
      </c>
      <c r="AP41" s="291">
        <v>0</v>
      </c>
      <c r="AQ41" s="291">
        <v>0</v>
      </c>
      <c r="AR41" s="291">
        <v>0</v>
      </c>
      <c r="AS41" s="291">
        <v>0</v>
      </c>
      <c r="AT41" s="291">
        <v>0</v>
      </c>
      <c r="AU41" s="291">
        <v>0</v>
      </c>
      <c r="AV41" s="291">
        <v>0</v>
      </c>
      <c r="AW41" s="291">
        <v>0</v>
      </c>
      <c r="AX41" s="291">
        <v>0</v>
      </c>
      <c r="AY41" s="291">
        <v>18.878048780487784</v>
      </c>
      <c r="AZ41" s="291">
        <v>0</v>
      </c>
      <c r="BA41" s="291">
        <v>1</v>
      </c>
      <c r="BB41" s="291">
        <v>15.34679328117808</v>
      </c>
      <c r="BC41" s="291">
        <v>0</v>
      </c>
      <c r="BD41" s="291">
        <v>0</v>
      </c>
      <c r="BE41" s="291">
        <v>0</v>
      </c>
      <c r="BF41" s="291">
        <v>0</v>
      </c>
      <c r="BG41" s="291">
        <v>0</v>
      </c>
      <c r="BH41" s="291">
        <v>0</v>
      </c>
      <c r="BI41" s="291">
        <v>1.82905618421053</v>
      </c>
      <c r="BJ41" s="291">
        <v>0</v>
      </c>
      <c r="BK41" s="291">
        <v>0</v>
      </c>
      <c r="BL41" s="291">
        <v>1</v>
      </c>
      <c r="BM41" s="291">
        <v>0</v>
      </c>
      <c r="BN41" s="291"/>
      <c r="BO41" s="291"/>
      <c r="BP41" s="291"/>
      <c r="BQ41" s="291">
        <v>0</v>
      </c>
      <c r="BR41" s="291">
        <v>0</v>
      </c>
      <c r="BS41" s="291">
        <v>0</v>
      </c>
      <c r="BT41" s="291"/>
    </row>
    <row r="42" spans="1:72" ht="15" x14ac:dyDescent="0.25">
      <c r="A42" s="302">
        <v>318</v>
      </c>
      <c r="B42" s="346">
        <v>124602</v>
      </c>
      <c r="C42" s="346">
        <v>9352101</v>
      </c>
      <c r="D42" s="347" t="s">
        <v>306</v>
      </c>
      <c r="E42" s="348" t="s">
        <v>40</v>
      </c>
      <c r="F42" s="349">
        <v>0</v>
      </c>
      <c r="G42" s="291">
        <v>1</v>
      </c>
      <c r="H42" s="291">
        <v>0</v>
      </c>
      <c r="I42" s="291">
        <v>0</v>
      </c>
      <c r="J42" s="291">
        <v>7</v>
      </c>
      <c r="K42" s="291">
        <v>0</v>
      </c>
      <c r="L42" s="291">
        <v>61</v>
      </c>
      <c r="M42" s="291">
        <v>61</v>
      </c>
      <c r="N42" s="291">
        <v>6</v>
      </c>
      <c r="O42" s="291">
        <v>45</v>
      </c>
      <c r="P42" s="291">
        <v>10</v>
      </c>
      <c r="Q42" s="291">
        <v>0</v>
      </c>
      <c r="R42" s="291">
        <v>0</v>
      </c>
      <c r="S42" s="291">
        <v>0</v>
      </c>
      <c r="T42" s="291">
        <v>0</v>
      </c>
      <c r="U42" s="291">
        <v>0</v>
      </c>
      <c r="V42" s="291">
        <v>0</v>
      </c>
      <c r="W42" s="291">
        <v>0</v>
      </c>
      <c r="X42" s="291">
        <v>61</v>
      </c>
      <c r="Y42" s="291">
        <v>8.7142857142857135</v>
      </c>
      <c r="Z42" s="291">
        <v>5.0000000000000009</v>
      </c>
      <c r="AA42" s="291">
        <v>9.72463768115942</v>
      </c>
      <c r="AB42" s="291">
        <v>0</v>
      </c>
      <c r="AC42" s="291">
        <v>0</v>
      </c>
      <c r="AD42" s="291">
        <v>59.999999999999993</v>
      </c>
      <c r="AE42" s="291">
        <v>0</v>
      </c>
      <c r="AF42" s="291">
        <v>0</v>
      </c>
      <c r="AG42" s="291">
        <v>0</v>
      </c>
      <c r="AH42" s="291">
        <v>0.99999999999999878</v>
      </c>
      <c r="AI42" s="291">
        <v>0</v>
      </c>
      <c r="AJ42" s="291">
        <v>0</v>
      </c>
      <c r="AK42" s="291">
        <v>0</v>
      </c>
      <c r="AL42" s="291">
        <v>0</v>
      </c>
      <c r="AM42" s="291">
        <v>0</v>
      </c>
      <c r="AN42" s="291">
        <v>0</v>
      </c>
      <c r="AO42" s="291">
        <v>0</v>
      </c>
      <c r="AP42" s="291">
        <v>0</v>
      </c>
      <c r="AQ42" s="291">
        <v>0</v>
      </c>
      <c r="AR42" s="291">
        <v>0</v>
      </c>
      <c r="AS42" s="291">
        <v>0</v>
      </c>
      <c r="AT42" s="291">
        <v>1.10909090909091</v>
      </c>
      <c r="AU42" s="291">
        <v>0</v>
      </c>
      <c r="AV42" s="291">
        <v>0</v>
      </c>
      <c r="AW42" s="291">
        <v>0</v>
      </c>
      <c r="AX42" s="291">
        <v>0</v>
      </c>
      <c r="AY42" s="291">
        <v>20.930232558139515</v>
      </c>
      <c r="AZ42" s="291">
        <v>1</v>
      </c>
      <c r="BA42" s="291">
        <v>1</v>
      </c>
      <c r="BB42" s="291">
        <v>16.831615221987303</v>
      </c>
      <c r="BC42" s="291">
        <v>0</v>
      </c>
      <c r="BD42" s="291">
        <v>0</v>
      </c>
      <c r="BE42" s="291">
        <v>0</v>
      </c>
      <c r="BF42" s="291">
        <v>0</v>
      </c>
      <c r="BG42" s="291">
        <v>0.9000000000000159</v>
      </c>
      <c r="BH42" s="291">
        <v>0</v>
      </c>
      <c r="BI42" s="291">
        <v>2.0177748861702098</v>
      </c>
      <c r="BJ42" s="291">
        <v>0</v>
      </c>
      <c r="BK42" s="291">
        <v>1</v>
      </c>
      <c r="BL42" s="291">
        <v>1</v>
      </c>
      <c r="BM42" s="291">
        <v>0</v>
      </c>
      <c r="BN42" s="291"/>
      <c r="BO42" s="291"/>
      <c r="BP42" s="291"/>
      <c r="BQ42" s="291">
        <v>0</v>
      </c>
      <c r="BR42" s="291">
        <v>0</v>
      </c>
      <c r="BS42" s="291">
        <v>0</v>
      </c>
      <c r="BT42" s="291"/>
    </row>
    <row r="43" spans="1:72" ht="15" x14ac:dyDescent="0.25">
      <c r="A43" s="302">
        <v>494</v>
      </c>
      <c r="B43" s="346">
        <v>124604</v>
      </c>
      <c r="C43" s="346">
        <v>9352105</v>
      </c>
      <c r="D43" s="347" t="s">
        <v>406</v>
      </c>
      <c r="E43" s="348" t="s">
        <v>40</v>
      </c>
      <c r="F43" s="349">
        <v>0</v>
      </c>
      <c r="G43" s="291">
        <v>1</v>
      </c>
      <c r="H43" s="291">
        <v>0</v>
      </c>
      <c r="I43" s="291">
        <v>0</v>
      </c>
      <c r="J43" s="291">
        <v>7</v>
      </c>
      <c r="K43" s="291">
        <v>0</v>
      </c>
      <c r="L43" s="291">
        <v>120</v>
      </c>
      <c r="M43" s="291">
        <v>120</v>
      </c>
      <c r="N43" s="291">
        <v>24</v>
      </c>
      <c r="O43" s="291">
        <v>89</v>
      </c>
      <c r="P43" s="291">
        <v>7</v>
      </c>
      <c r="Q43" s="291">
        <v>0</v>
      </c>
      <c r="R43" s="291">
        <v>0</v>
      </c>
      <c r="S43" s="291">
        <v>0</v>
      </c>
      <c r="T43" s="291">
        <v>0</v>
      </c>
      <c r="U43" s="291">
        <v>0</v>
      </c>
      <c r="V43" s="291">
        <v>0</v>
      </c>
      <c r="W43" s="291">
        <v>0</v>
      </c>
      <c r="X43" s="291">
        <v>120</v>
      </c>
      <c r="Y43" s="291">
        <v>17.142857142857142</v>
      </c>
      <c r="Z43" s="291">
        <v>2.000000000000004</v>
      </c>
      <c r="AA43" s="291">
        <v>10</v>
      </c>
      <c r="AB43" s="291">
        <v>0</v>
      </c>
      <c r="AC43" s="291">
        <v>0</v>
      </c>
      <c r="AD43" s="291">
        <v>119.00000000000004</v>
      </c>
      <c r="AE43" s="291">
        <v>0.99999999999999956</v>
      </c>
      <c r="AF43" s="291">
        <v>0</v>
      </c>
      <c r="AG43" s="291">
        <v>0</v>
      </c>
      <c r="AH43" s="291">
        <v>0</v>
      </c>
      <c r="AI43" s="291">
        <v>0</v>
      </c>
      <c r="AJ43" s="291">
        <v>0</v>
      </c>
      <c r="AK43" s="291">
        <v>0</v>
      </c>
      <c r="AL43" s="291">
        <v>0</v>
      </c>
      <c r="AM43" s="291">
        <v>0</v>
      </c>
      <c r="AN43" s="291">
        <v>0</v>
      </c>
      <c r="AO43" s="291">
        <v>0</v>
      </c>
      <c r="AP43" s="291">
        <v>0</v>
      </c>
      <c r="AQ43" s="291">
        <v>0</v>
      </c>
      <c r="AR43" s="291">
        <v>0</v>
      </c>
      <c r="AS43" s="291">
        <v>6.2499999999999964</v>
      </c>
      <c r="AT43" s="291">
        <v>11.25</v>
      </c>
      <c r="AU43" s="291">
        <v>0</v>
      </c>
      <c r="AV43" s="291">
        <v>0</v>
      </c>
      <c r="AW43" s="291">
        <v>0</v>
      </c>
      <c r="AX43" s="291">
        <v>0</v>
      </c>
      <c r="AY43" s="291">
        <v>24.92</v>
      </c>
      <c r="AZ43" s="291">
        <v>1.4000000000000001</v>
      </c>
      <c r="BA43" s="291">
        <v>1.4000000000000001</v>
      </c>
      <c r="BB43" s="291">
        <v>22.847895000000001</v>
      </c>
      <c r="BC43" s="291">
        <v>0</v>
      </c>
      <c r="BD43" s="291">
        <v>0</v>
      </c>
      <c r="BE43" s="291">
        <v>0</v>
      </c>
      <c r="BF43" s="291">
        <v>0</v>
      </c>
      <c r="BG43" s="291">
        <v>20.000000000000039</v>
      </c>
      <c r="BH43" s="291">
        <v>0</v>
      </c>
      <c r="BI43" s="291">
        <v>2.5727503201030899</v>
      </c>
      <c r="BJ43" s="291">
        <v>0</v>
      </c>
      <c r="BK43" s="291">
        <v>1</v>
      </c>
      <c r="BL43" s="291">
        <v>1</v>
      </c>
      <c r="BM43" s="291">
        <v>0</v>
      </c>
      <c r="BN43" s="291"/>
      <c r="BO43" s="291"/>
      <c r="BP43" s="291"/>
      <c r="BQ43" s="291">
        <v>0</v>
      </c>
      <c r="BR43" s="291">
        <v>0</v>
      </c>
      <c r="BS43" s="291">
        <v>0</v>
      </c>
      <c r="BT43" s="291"/>
    </row>
    <row r="44" spans="1:72" ht="15" x14ac:dyDescent="0.25">
      <c r="A44" s="302">
        <v>96</v>
      </c>
      <c r="B44" s="346">
        <v>124605</v>
      </c>
      <c r="C44" s="346">
        <v>9352106</v>
      </c>
      <c r="D44" s="347" t="s">
        <v>211</v>
      </c>
      <c r="E44" s="348" t="s">
        <v>40</v>
      </c>
      <c r="F44" s="349">
        <v>0</v>
      </c>
      <c r="G44" s="291">
        <v>1</v>
      </c>
      <c r="H44" s="291">
        <v>0</v>
      </c>
      <c r="I44" s="291">
        <v>0</v>
      </c>
      <c r="J44" s="291">
        <v>7</v>
      </c>
      <c r="K44" s="291">
        <v>0</v>
      </c>
      <c r="L44" s="291">
        <v>283</v>
      </c>
      <c r="M44" s="291">
        <v>283</v>
      </c>
      <c r="N44" s="291">
        <v>35</v>
      </c>
      <c r="O44" s="291">
        <v>207</v>
      </c>
      <c r="P44" s="291">
        <v>41</v>
      </c>
      <c r="Q44" s="291">
        <v>0</v>
      </c>
      <c r="R44" s="291">
        <v>0</v>
      </c>
      <c r="S44" s="291">
        <v>0</v>
      </c>
      <c r="T44" s="291">
        <v>0</v>
      </c>
      <c r="U44" s="291">
        <v>0</v>
      </c>
      <c r="V44" s="291">
        <v>0</v>
      </c>
      <c r="W44" s="291">
        <v>0</v>
      </c>
      <c r="X44" s="291">
        <v>283</v>
      </c>
      <c r="Y44" s="291">
        <v>40.428571428571431</v>
      </c>
      <c r="Z44" s="291">
        <v>42.000000000000043</v>
      </c>
      <c r="AA44" s="291">
        <v>63.841750841750844</v>
      </c>
      <c r="AB44" s="291">
        <v>0</v>
      </c>
      <c r="AC44" s="291">
        <v>0</v>
      </c>
      <c r="AD44" s="291">
        <v>280</v>
      </c>
      <c r="AE44" s="291">
        <v>2.9999999999999947</v>
      </c>
      <c r="AF44" s="291">
        <v>0</v>
      </c>
      <c r="AG44" s="291">
        <v>0</v>
      </c>
      <c r="AH44" s="291">
        <v>0</v>
      </c>
      <c r="AI44" s="291">
        <v>0</v>
      </c>
      <c r="AJ44" s="291">
        <v>0</v>
      </c>
      <c r="AK44" s="291">
        <v>0</v>
      </c>
      <c r="AL44" s="291">
        <v>0</v>
      </c>
      <c r="AM44" s="291">
        <v>0</v>
      </c>
      <c r="AN44" s="291">
        <v>0</v>
      </c>
      <c r="AO44" s="291">
        <v>0</v>
      </c>
      <c r="AP44" s="291">
        <v>0</v>
      </c>
      <c r="AQ44" s="291">
        <v>0</v>
      </c>
      <c r="AR44" s="291">
        <v>1.1411290322580647</v>
      </c>
      <c r="AS44" s="291">
        <v>5.7056451612903096</v>
      </c>
      <c r="AT44" s="291">
        <v>9.1290322580645054</v>
      </c>
      <c r="AU44" s="291">
        <v>0</v>
      </c>
      <c r="AV44" s="291">
        <v>0</v>
      </c>
      <c r="AW44" s="291">
        <v>0</v>
      </c>
      <c r="AX44" s="291">
        <v>0.95286195286195285</v>
      </c>
      <c r="AY44" s="291">
        <v>93.907317073170759</v>
      </c>
      <c r="AZ44" s="291">
        <v>4.432432432432428</v>
      </c>
      <c r="BA44" s="291">
        <v>7.756756756756749</v>
      </c>
      <c r="BB44" s="291">
        <v>81.43117612398197</v>
      </c>
      <c r="BC44" s="291">
        <v>0</v>
      </c>
      <c r="BD44" s="291">
        <v>0</v>
      </c>
      <c r="BE44" s="291">
        <v>0</v>
      </c>
      <c r="BF44" s="291">
        <v>0</v>
      </c>
      <c r="BG44" s="291">
        <v>0.70000000000012597</v>
      </c>
      <c r="BH44" s="291">
        <v>0</v>
      </c>
      <c r="BI44" s="291">
        <v>0.93677534112359595</v>
      </c>
      <c r="BJ44" s="291">
        <v>0</v>
      </c>
      <c r="BK44" s="291">
        <v>0</v>
      </c>
      <c r="BL44" s="291">
        <v>1</v>
      </c>
      <c r="BM44" s="291">
        <v>0</v>
      </c>
      <c r="BN44" s="291"/>
      <c r="BO44" s="291"/>
      <c r="BP44" s="291"/>
      <c r="BQ44" s="291">
        <v>0</v>
      </c>
      <c r="BR44" s="291">
        <v>0</v>
      </c>
      <c r="BS44" s="291">
        <v>0</v>
      </c>
      <c r="BT44" s="291"/>
    </row>
    <row r="45" spans="1:72" ht="15" x14ac:dyDescent="0.25">
      <c r="A45" s="302">
        <v>322</v>
      </c>
      <c r="B45" s="346">
        <v>124606</v>
      </c>
      <c r="C45" s="346">
        <v>9352107</v>
      </c>
      <c r="D45" s="347" t="s">
        <v>308</v>
      </c>
      <c r="E45" s="348" t="s">
        <v>40</v>
      </c>
      <c r="F45" s="349">
        <v>0</v>
      </c>
      <c r="G45" s="291">
        <v>1</v>
      </c>
      <c r="H45" s="291">
        <v>0</v>
      </c>
      <c r="I45" s="291">
        <v>0</v>
      </c>
      <c r="J45" s="291">
        <v>7</v>
      </c>
      <c r="K45" s="291">
        <v>0</v>
      </c>
      <c r="L45" s="291">
        <v>147</v>
      </c>
      <c r="M45" s="291">
        <v>147</v>
      </c>
      <c r="N45" s="291">
        <v>23</v>
      </c>
      <c r="O45" s="291">
        <v>110</v>
      </c>
      <c r="P45" s="291">
        <v>14</v>
      </c>
      <c r="Q45" s="291">
        <v>0</v>
      </c>
      <c r="R45" s="291">
        <v>0</v>
      </c>
      <c r="S45" s="291">
        <v>0</v>
      </c>
      <c r="T45" s="291">
        <v>0</v>
      </c>
      <c r="U45" s="291">
        <v>0</v>
      </c>
      <c r="V45" s="291">
        <v>0</v>
      </c>
      <c r="W45" s="291">
        <v>0</v>
      </c>
      <c r="X45" s="291">
        <v>147</v>
      </c>
      <c r="Y45" s="291">
        <v>21</v>
      </c>
      <c r="Z45" s="291">
        <v>18.999999999999986</v>
      </c>
      <c r="AA45" s="291">
        <v>24.671328671328673</v>
      </c>
      <c r="AB45" s="291">
        <v>0</v>
      </c>
      <c r="AC45" s="291">
        <v>0</v>
      </c>
      <c r="AD45" s="291">
        <v>145.99315068493155</v>
      </c>
      <c r="AE45" s="291">
        <v>0</v>
      </c>
      <c r="AF45" s="291">
        <v>1.0068493150684932</v>
      </c>
      <c r="AG45" s="291">
        <v>0</v>
      </c>
      <c r="AH45" s="291">
        <v>0</v>
      </c>
      <c r="AI45" s="291">
        <v>0</v>
      </c>
      <c r="AJ45" s="291">
        <v>0</v>
      </c>
      <c r="AK45" s="291">
        <v>0</v>
      </c>
      <c r="AL45" s="291">
        <v>0</v>
      </c>
      <c r="AM45" s="291">
        <v>0</v>
      </c>
      <c r="AN45" s="291">
        <v>0</v>
      </c>
      <c r="AO45" s="291">
        <v>0</v>
      </c>
      <c r="AP45" s="291">
        <v>0</v>
      </c>
      <c r="AQ45" s="291">
        <v>0</v>
      </c>
      <c r="AR45" s="291">
        <v>0</v>
      </c>
      <c r="AS45" s="291">
        <v>0</v>
      </c>
      <c r="AT45" s="291">
        <v>0</v>
      </c>
      <c r="AU45" s="291">
        <v>0</v>
      </c>
      <c r="AV45" s="291">
        <v>0</v>
      </c>
      <c r="AW45" s="291">
        <v>0</v>
      </c>
      <c r="AX45" s="291">
        <v>1.0279720279720279</v>
      </c>
      <c r="AY45" s="291">
        <v>41.509433962264175</v>
      </c>
      <c r="AZ45" s="291">
        <v>1.0769230769230766</v>
      </c>
      <c r="BA45" s="291">
        <v>3.2307692307692339</v>
      </c>
      <c r="BB45" s="291">
        <v>37.159120979446627</v>
      </c>
      <c r="BC45" s="291">
        <v>0</v>
      </c>
      <c r="BD45" s="291">
        <v>0</v>
      </c>
      <c r="BE45" s="291">
        <v>0</v>
      </c>
      <c r="BF45" s="291">
        <v>0</v>
      </c>
      <c r="BG45" s="291">
        <v>0</v>
      </c>
      <c r="BH45" s="291">
        <v>0</v>
      </c>
      <c r="BI45" s="291">
        <v>1.8188971395209601</v>
      </c>
      <c r="BJ45" s="291">
        <v>0</v>
      </c>
      <c r="BK45" s="291">
        <v>0</v>
      </c>
      <c r="BL45" s="291">
        <v>1</v>
      </c>
      <c r="BM45" s="291">
        <v>0</v>
      </c>
      <c r="BN45" s="291"/>
      <c r="BO45" s="291"/>
      <c r="BP45" s="291"/>
      <c r="BQ45" s="291">
        <v>0</v>
      </c>
      <c r="BR45" s="291">
        <v>0</v>
      </c>
      <c r="BS45" s="291">
        <v>0</v>
      </c>
      <c r="BT45" s="291"/>
    </row>
    <row r="46" spans="1:72" ht="15" x14ac:dyDescent="0.25">
      <c r="A46" s="302">
        <v>97</v>
      </c>
      <c r="B46" s="346">
        <v>124607</v>
      </c>
      <c r="C46" s="346">
        <v>9352108</v>
      </c>
      <c r="D46" s="347" t="s">
        <v>213</v>
      </c>
      <c r="E46" s="348" t="s">
        <v>40</v>
      </c>
      <c r="F46" s="349">
        <v>0</v>
      </c>
      <c r="G46" s="291">
        <v>1</v>
      </c>
      <c r="H46" s="291">
        <v>0</v>
      </c>
      <c r="I46" s="291">
        <v>0</v>
      </c>
      <c r="J46" s="291">
        <v>7</v>
      </c>
      <c r="K46" s="291">
        <v>0</v>
      </c>
      <c r="L46" s="291">
        <v>43</v>
      </c>
      <c r="M46" s="291">
        <v>43</v>
      </c>
      <c r="N46" s="291">
        <v>2</v>
      </c>
      <c r="O46" s="291">
        <v>34</v>
      </c>
      <c r="P46" s="291">
        <v>7</v>
      </c>
      <c r="Q46" s="291">
        <v>0</v>
      </c>
      <c r="R46" s="291">
        <v>0</v>
      </c>
      <c r="S46" s="291">
        <v>0</v>
      </c>
      <c r="T46" s="291">
        <v>0</v>
      </c>
      <c r="U46" s="291">
        <v>0</v>
      </c>
      <c r="V46" s="291">
        <v>0</v>
      </c>
      <c r="W46" s="291">
        <v>0</v>
      </c>
      <c r="X46" s="291">
        <v>43</v>
      </c>
      <c r="Y46" s="291">
        <v>6.1428571428571432</v>
      </c>
      <c r="Z46" s="291">
        <v>10.000000000000012</v>
      </c>
      <c r="AA46" s="291">
        <v>10.000000000000012</v>
      </c>
      <c r="AB46" s="291">
        <v>0</v>
      </c>
      <c r="AC46" s="291">
        <v>0</v>
      </c>
      <c r="AD46" s="291">
        <v>42.000000000000014</v>
      </c>
      <c r="AE46" s="291">
        <v>1.0000000000000011</v>
      </c>
      <c r="AF46" s="291">
        <v>0</v>
      </c>
      <c r="AG46" s="291">
        <v>0</v>
      </c>
      <c r="AH46" s="291">
        <v>0</v>
      </c>
      <c r="AI46" s="291">
        <v>0</v>
      </c>
      <c r="AJ46" s="291">
        <v>0</v>
      </c>
      <c r="AK46" s="291">
        <v>0</v>
      </c>
      <c r="AL46" s="291">
        <v>0</v>
      </c>
      <c r="AM46" s="291">
        <v>0</v>
      </c>
      <c r="AN46" s="291">
        <v>0</v>
      </c>
      <c r="AO46" s="291">
        <v>0</v>
      </c>
      <c r="AP46" s="291">
        <v>0</v>
      </c>
      <c r="AQ46" s="291">
        <v>0</v>
      </c>
      <c r="AR46" s="291">
        <v>2.0975609756097584</v>
      </c>
      <c r="AS46" s="291">
        <v>2.0975609756097584</v>
      </c>
      <c r="AT46" s="291">
        <v>2.0975609756097584</v>
      </c>
      <c r="AU46" s="291">
        <v>0</v>
      </c>
      <c r="AV46" s="291">
        <v>0</v>
      </c>
      <c r="AW46" s="291">
        <v>0</v>
      </c>
      <c r="AX46" s="291">
        <v>0</v>
      </c>
      <c r="AY46" s="291">
        <v>18.645161290322594</v>
      </c>
      <c r="AZ46" s="291">
        <v>0</v>
      </c>
      <c r="BA46" s="291">
        <v>0</v>
      </c>
      <c r="BB46" s="291">
        <v>13.244385680566491</v>
      </c>
      <c r="BC46" s="291">
        <v>0</v>
      </c>
      <c r="BD46" s="291">
        <v>0</v>
      </c>
      <c r="BE46" s="291">
        <v>0</v>
      </c>
      <c r="BF46" s="291">
        <v>0</v>
      </c>
      <c r="BG46" s="291">
        <v>6.6999999999999957</v>
      </c>
      <c r="BH46" s="291">
        <v>0</v>
      </c>
      <c r="BI46" s="291">
        <v>2.2637681056603798</v>
      </c>
      <c r="BJ46" s="291">
        <v>0</v>
      </c>
      <c r="BK46" s="291">
        <v>1</v>
      </c>
      <c r="BL46" s="291">
        <v>1</v>
      </c>
      <c r="BM46" s="291">
        <v>0</v>
      </c>
      <c r="BN46" s="291"/>
      <c r="BO46" s="291"/>
      <c r="BP46" s="291"/>
      <c r="BQ46" s="291">
        <v>0</v>
      </c>
      <c r="BR46" s="291">
        <v>0</v>
      </c>
      <c r="BS46" s="291">
        <v>0</v>
      </c>
      <c r="BT46" s="291"/>
    </row>
    <row r="47" spans="1:72" ht="15" x14ac:dyDescent="0.25">
      <c r="A47" s="302">
        <v>98</v>
      </c>
      <c r="B47" s="346">
        <v>124608</v>
      </c>
      <c r="C47" s="346">
        <v>9352109</v>
      </c>
      <c r="D47" s="347" t="s">
        <v>215</v>
      </c>
      <c r="E47" s="348" t="s">
        <v>40</v>
      </c>
      <c r="F47" s="349">
        <v>0</v>
      </c>
      <c r="G47" s="291">
        <v>1</v>
      </c>
      <c r="H47" s="291">
        <v>0</v>
      </c>
      <c r="I47" s="291">
        <v>0</v>
      </c>
      <c r="J47" s="291">
        <v>7</v>
      </c>
      <c r="K47" s="291">
        <v>0</v>
      </c>
      <c r="L47" s="291">
        <v>65</v>
      </c>
      <c r="M47" s="291">
        <v>65</v>
      </c>
      <c r="N47" s="291">
        <v>10</v>
      </c>
      <c r="O47" s="291">
        <v>48</v>
      </c>
      <c r="P47" s="291">
        <v>7</v>
      </c>
      <c r="Q47" s="291">
        <v>0</v>
      </c>
      <c r="R47" s="291">
        <v>0</v>
      </c>
      <c r="S47" s="291">
        <v>0</v>
      </c>
      <c r="T47" s="291">
        <v>0</v>
      </c>
      <c r="U47" s="291">
        <v>0</v>
      </c>
      <c r="V47" s="291">
        <v>0</v>
      </c>
      <c r="W47" s="291">
        <v>0</v>
      </c>
      <c r="X47" s="291">
        <v>65</v>
      </c>
      <c r="Y47" s="291">
        <v>9.2857142857142865</v>
      </c>
      <c r="Z47" s="291">
        <v>3.0000000000000027</v>
      </c>
      <c r="AA47" s="291">
        <v>7.8448275862068968</v>
      </c>
      <c r="AB47" s="291">
        <v>0</v>
      </c>
      <c r="AC47" s="291">
        <v>0</v>
      </c>
      <c r="AD47" s="291">
        <v>60.999999999999972</v>
      </c>
      <c r="AE47" s="291">
        <v>0</v>
      </c>
      <c r="AF47" s="291">
        <v>1.0000000000000009</v>
      </c>
      <c r="AG47" s="291">
        <v>1.0000000000000009</v>
      </c>
      <c r="AH47" s="291">
        <v>1.0000000000000009</v>
      </c>
      <c r="AI47" s="291">
        <v>1.0000000000000009</v>
      </c>
      <c r="AJ47" s="291">
        <v>0</v>
      </c>
      <c r="AK47" s="291">
        <v>0</v>
      </c>
      <c r="AL47" s="291">
        <v>0</v>
      </c>
      <c r="AM47" s="291">
        <v>0</v>
      </c>
      <c r="AN47" s="291">
        <v>0</v>
      </c>
      <c r="AO47" s="291">
        <v>0</v>
      </c>
      <c r="AP47" s="291">
        <v>0</v>
      </c>
      <c r="AQ47" s="291">
        <v>0</v>
      </c>
      <c r="AR47" s="291">
        <v>0</v>
      </c>
      <c r="AS47" s="291">
        <v>0</v>
      </c>
      <c r="AT47" s="291">
        <v>0</v>
      </c>
      <c r="AU47" s="291">
        <v>0</v>
      </c>
      <c r="AV47" s="291">
        <v>0</v>
      </c>
      <c r="AW47" s="291">
        <v>0</v>
      </c>
      <c r="AX47" s="291">
        <v>2.2413793103448274</v>
      </c>
      <c r="AY47" s="291">
        <v>19.200000000000003</v>
      </c>
      <c r="AZ47" s="291">
        <v>1.166666666666669</v>
      </c>
      <c r="BA47" s="291">
        <v>2.3333333333333308</v>
      </c>
      <c r="BB47" s="291">
        <v>18.126128484848483</v>
      </c>
      <c r="BC47" s="291">
        <v>0</v>
      </c>
      <c r="BD47" s="291">
        <v>0</v>
      </c>
      <c r="BE47" s="291">
        <v>0</v>
      </c>
      <c r="BF47" s="291">
        <v>0</v>
      </c>
      <c r="BG47" s="291">
        <v>1.4999999999999947</v>
      </c>
      <c r="BH47" s="291">
        <v>0</v>
      </c>
      <c r="BI47" s="291">
        <v>2.0936054285714301</v>
      </c>
      <c r="BJ47" s="291">
        <v>0</v>
      </c>
      <c r="BK47" s="291">
        <v>1</v>
      </c>
      <c r="BL47" s="291">
        <v>1</v>
      </c>
      <c r="BM47" s="291">
        <v>0</v>
      </c>
      <c r="BN47" s="291"/>
      <c r="BO47" s="291"/>
      <c r="BP47" s="291"/>
      <c r="BQ47" s="291">
        <v>0</v>
      </c>
      <c r="BR47" s="291">
        <v>0</v>
      </c>
      <c r="BS47" s="291">
        <v>0</v>
      </c>
      <c r="BT47" s="291"/>
    </row>
    <row r="48" spans="1:72" ht="15" x14ac:dyDescent="0.25">
      <c r="A48" s="302">
        <v>324</v>
      </c>
      <c r="B48" s="346">
        <v>124609</v>
      </c>
      <c r="C48" s="346">
        <v>9352110</v>
      </c>
      <c r="D48" s="347" t="s">
        <v>309</v>
      </c>
      <c r="E48" s="348" t="s">
        <v>40</v>
      </c>
      <c r="F48" s="349">
        <v>0</v>
      </c>
      <c r="G48" s="291">
        <v>1</v>
      </c>
      <c r="H48" s="291">
        <v>0</v>
      </c>
      <c r="I48" s="291">
        <v>0</v>
      </c>
      <c r="J48" s="291">
        <v>7</v>
      </c>
      <c r="K48" s="291">
        <v>0</v>
      </c>
      <c r="L48" s="291">
        <v>98</v>
      </c>
      <c r="M48" s="291">
        <v>98</v>
      </c>
      <c r="N48" s="291">
        <v>14</v>
      </c>
      <c r="O48" s="291">
        <v>73</v>
      </c>
      <c r="P48" s="291">
        <v>11</v>
      </c>
      <c r="Q48" s="291">
        <v>0</v>
      </c>
      <c r="R48" s="291">
        <v>0</v>
      </c>
      <c r="S48" s="291">
        <v>0</v>
      </c>
      <c r="T48" s="291">
        <v>0</v>
      </c>
      <c r="U48" s="291">
        <v>0</v>
      </c>
      <c r="V48" s="291">
        <v>0</v>
      </c>
      <c r="W48" s="291">
        <v>0</v>
      </c>
      <c r="X48" s="291">
        <v>98</v>
      </c>
      <c r="Y48" s="291">
        <v>14</v>
      </c>
      <c r="Z48" s="291">
        <v>10.000000000000039</v>
      </c>
      <c r="AA48" s="291">
        <v>19.600000000000001</v>
      </c>
      <c r="AB48" s="291">
        <v>0</v>
      </c>
      <c r="AC48" s="291">
        <v>0</v>
      </c>
      <c r="AD48" s="291">
        <v>93.000000000000028</v>
      </c>
      <c r="AE48" s="291">
        <v>0</v>
      </c>
      <c r="AF48" s="291">
        <v>1.0000000000000038</v>
      </c>
      <c r="AG48" s="291">
        <v>3.0000000000000018</v>
      </c>
      <c r="AH48" s="291">
        <v>1.0000000000000038</v>
      </c>
      <c r="AI48" s="291">
        <v>0</v>
      </c>
      <c r="AJ48" s="291">
        <v>0</v>
      </c>
      <c r="AK48" s="291">
        <v>0</v>
      </c>
      <c r="AL48" s="291">
        <v>0</v>
      </c>
      <c r="AM48" s="291">
        <v>0</v>
      </c>
      <c r="AN48" s="291">
        <v>0</v>
      </c>
      <c r="AO48" s="291">
        <v>0</v>
      </c>
      <c r="AP48" s="291">
        <v>0</v>
      </c>
      <c r="AQ48" s="291">
        <v>0</v>
      </c>
      <c r="AR48" s="291">
        <v>0</v>
      </c>
      <c r="AS48" s="291">
        <v>0</v>
      </c>
      <c r="AT48" s="291">
        <v>0</v>
      </c>
      <c r="AU48" s="291">
        <v>0</v>
      </c>
      <c r="AV48" s="291">
        <v>0</v>
      </c>
      <c r="AW48" s="291">
        <v>0</v>
      </c>
      <c r="AX48" s="291">
        <v>0</v>
      </c>
      <c r="AY48" s="291">
        <v>26.999999999999989</v>
      </c>
      <c r="AZ48" s="291">
        <v>0.99999999999999989</v>
      </c>
      <c r="BA48" s="291">
        <v>2.0000000000000018</v>
      </c>
      <c r="BB48" s="291">
        <v>23.668283333333328</v>
      </c>
      <c r="BC48" s="291">
        <v>0</v>
      </c>
      <c r="BD48" s="291">
        <v>0</v>
      </c>
      <c r="BE48" s="291">
        <v>0</v>
      </c>
      <c r="BF48" s="291">
        <v>0</v>
      </c>
      <c r="BG48" s="291">
        <v>0</v>
      </c>
      <c r="BH48" s="291">
        <v>0</v>
      </c>
      <c r="BI48" s="291">
        <v>2.0866230636363601</v>
      </c>
      <c r="BJ48" s="291">
        <v>0</v>
      </c>
      <c r="BK48" s="291">
        <v>1</v>
      </c>
      <c r="BL48" s="291">
        <v>1</v>
      </c>
      <c r="BM48" s="291">
        <v>0</v>
      </c>
      <c r="BN48" s="291"/>
      <c r="BO48" s="291"/>
      <c r="BP48" s="291"/>
      <c r="BQ48" s="291">
        <v>0</v>
      </c>
      <c r="BR48" s="291">
        <v>0</v>
      </c>
      <c r="BS48" s="291">
        <v>0</v>
      </c>
      <c r="BT48" s="291"/>
    </row>
    <row r="49" spans="1:72" ht="15" x14ac:dyDescent="0.25">
      <c r="A49" s="302">
        <v>506</v>
      </c>
      <c r="B49" s="346">
        <v>124612</v>
      </c>
      <c r="C49" s="346">
        <v>9352114</v>
      </c>
      <c r="D49" s="347" t="s">
        <v>1232</v>
      </c>
      <c r="E49" s="348" t="s">
        <v>40</v>
      </c>
      <c r="F49" s="349">
        <v>0</v>
      </c>
      <c r="G49" s="291">
        <v>1</v>
      </c>
      <c r="H49" s="291">
        <v>0</v>
      </c>
      <c r="I49" s="291">
        <v>0</v>
      </c>
      <c r="J49" s="291">
        <v>7</v>
      </c>
      <c r="K49" s="291">
        <v>0</v>
      </c>
      <c r="L49" s="291">
        <v>199</v>
      </c>
      <c r="M49" s="291">
        <v>199</v>
      </c>
      <c r="N49" s="291">
        <v>28</v>
      </c>
      <c r="O49" s="291">
        <v>143</v>
      </c>
      <c r="P49" s="291">
        <v>28</v>
      </c>
      <c r="Q49" s="291">
        <v>0</v>
      </c>
      <c r="R49" s="291">
        <v>0</v>
      </c>
      <c r="S49" s="291">
        <v>0</v>
      </c>
      <c r="T49" s="291">
        <v>0</v>
      </c>
      <c r="U49" s="291">
        <v>0</v>
      </c>
      <c r="V49" s="291">
        <v>0</v>
      </c>
      <c r="W49" s="291">
        <v>0</v>
      </c>
      <c r="X49" s="291">
        <v>199</v>
      </c>
      <c r="Y49" s="291">
        <v>28.428571428571427</v>
      </c>
      <c r="Z49" s="291">
        <v>18.000000000000007</v>
      </c>
      <c r="AA49" s="291">
        <v>30.18009478672986</v>
      </c>
      <c r="AB49" s="291">
        <v>0</v>
      </c>
      <c r="AC49" s="291">
        <v>0</v>
      </c>
      <c r="AD49" s="291">
        <v>190.99999999999991</v>
      </c>
      <c r="AE49" s="291">
        <v>4.9999999999999964</v>
      </c>
      <c r="AF49" s="291">
        <v>0</v>
      </c>
      <c r="AG49" s="291">
        <v>2.9999999999999978</v>
      </c>
      <c r="AH49" s="291">
        <v>0</v>
      </c>
      <c r="AI49" s="291">
        <v>0</v>
      </c>
      <c r="AJ49" s="291">
        <v>0</v>
      </c>
      <c r="AK49" s="291">
        <v>0</v>
      </c>
      <c r="AL49" s="291">
        <v>0</v>
      </c>
      <c r="AM49" s="291">
        <v>0</v>
      </c>
      <c r="AN49" s="291">
        <v>0</v>
      </c>
      <c r="AO49" s="291">
        <v>0</v>
      </c>
      <c r="AP49" s="291">
        <v>0</v>
      </c>
      <c r="AQ49" s="291">
        <v>0</v>
      </c>
      <c r="AR49" s="291">
        <v>0</v>
      </c>
      <c r="AS49" s="291">
        <v>0</v>
      </c>
      <c r="AT49" s="291">
        <v>0</v>
      </c>
      <c r="AU49" s="291">
        <v>0</v>
      </c>
      <c r="AV49" s="291">
        <v>0</v>
      </c>
      <c r="AW49" s="291">
        <v>0</v>
      </c>
      <c r="AX49" s="291">
        <v>0.94312796208530814</v>
      </c>
      <c r="AY49" s="291">
        <v>40.000000000000043</v>
      </c>
      <c r="AZ49" s="291">
        <v>5.3846153846153761</v>
      </c>
      <c r="BA49" s="291">
        <v>5.3846153846153761</v>
      </c>
      <c r="BB49" s="291">
        <v>37.794423751686935</v>
      </c>
      <c r="BC49" s="291">
        <v>0</v>
      </c>
      <c r="BD49" s="291">
        <v>0</v>
      </c>
      <c r="BE49" s="291">
        <v>0</v>
      </c>
      <c r="BF49" s="291">
        <v>0</v>
      </c>
      <c r="BG49" s="291">
        <v>0</v>
      </c>
      <c r="BH49" s="291">
        <v>0</v>
      </c>
      <c r="BI49" s="291">
        <v>1.1786644100000001</v>
      </c>
      <c r="BJ49" s="291">
        <v>0</v>
      </c>
      <c r="BK49" s="291">
        <v>0</v>
      </c>
      <c r="BL49" s="291">
        <v>1</v>
      </c>
      <c r="BM49" s="291">
        <v>0</v>
      </c>
      <c r="BN49" s="291"/>
      <c r="BO49" s="291"/>
      <c r="BP49" s="291"/>
      <c r="BQ49" s="291">
        <v>0</v>
      </c>
      <c r="BR49" s="291">
        <v>0</v>
      </c>
      <c r="BS49" s="291">
        <v>0</v>
      </c>
      <c r="BT49" s="291"/>
    </row>
    <row r="50" spans="1:72" ht="15" x14ac:dyDescent="0.25">
      <c r="A50" s="302">
        <v>333</v>
      </c>
      <c r="B50" s="346">
        <v>124613</v>
      </c>
      <c r="C50" s="346">
        <v>9352117</v>
      </c>
      <c r="D50" s="347" t="s">
        <v>315</v>
      </c>
      <c r="E50" s="348" t="s">
        <v>40</v>
      </c>
      <c r="F50" s="349">
        <v>0</v>
      </c>
      <c r="G50" s="291">
        <v>1</v>
      </c>
      <c r="H50" s="291">
        <v>0</v>
      </c>
      <c r="I50" s="291">
        <v>0</v>
      </c>
      <c r="J50" s="291">
        <v>7</v>
      </c>
      <c r="K50" s="291">
        <v>0</v>
      </c>
      <c r="L50" s="291">
        <v>386</v>
      </c>
      <c r="M50" s="291">
        <v>386</v>
      </c>
      <c r="N50" s="291">
        <v>51</v>
      </c>
      <c r="O50" s="291">
        <v>279</v>
      </c>
      <c r="P50" s="291">
        <v>56</v>
      </c>
      <c r="Q50" s="291">
        <v>0</v>
      </c>
      <c r="R50" s="291">
        <v>0</v>
      </c>
      <c r="S50" s="291">
        <v>0</v>
      </c>
      <c r="T50" s="291">
        <v>0</v>
      </c>
      <c r="U50" s="291">
        <v>0</v>
      </c>
      <c r="V50" s="291">
        <v>0</v>
      </c>
      <c r="W50" s="291">
        <v>0</v>
      </c>
      <c r="X50" s="291">
        <v>386</v>
      </c>
      <c r="Y50" s="291">
        <v>55.142857142857146</v>
      </c>
      <c r="Z50" s="291">
        <v>29.000000000000007</v>
      </c>
      <c r="AA50" s="291">
        <v>69.913265306122454</v>
      </c>
      <c r="AB50" s="291">
        <v>0</v>
      </c>
      <c r="AC50" s="291">
        <v>0</v>
      </c>
      <c r="AD50" s="291">
        <v>313</v>
      </c>
      <c r="AE50" s="291">
        <v>11.999999999999998</v>
      </c>
      <c r="AF50" s="291">
        <v>41.000000000000043</v>
      </c>
      <c r="AG50" s="291">
        <v>20.000000000000011</v>
      </c>
      <c r="AH50" s="291">
        <v>0</v>
      </c>
      <c r="AI50" s="291">
        <v>0</v>
      </c>
      <c r="AJ50" s="291">
        <v>0</v>
      </c>
      <c r="AK50" s="291">
        <v>0</v>
      </c>
      <c r="AL50" s="291">
        <v>0</v>
      </c>
      <c r="AM50" s="291">
        <v>0</v>
      </c>
      <c r="AN50" s="291">
        <v>0</v>
      </c>
      <c r="AO50" s="291">
        <v>0</v>
      </c>
      <c r="AP50" s="291">
        <v>0</v>
      </c>
      <c r="AQ50" s="291">
        <v>0</v>
      </c>
      <c r="AR50" s="291">
        <v>2.304477611940297</v>
      </c>
      <c r="AS50" s="291">
        <v>3.4567164179104499</v>
      </c>
      <c r="AT50" s="291">
        <v>3.4567164179104499</v>
      </c>
      <c r="AU50" s="291">
        <v>0</v>
      </c>
      <c r="AV50" s="291">
        <v>0</v>
      </c>
      <c r="AW50" s="291">
        <v>0</v>
      </c>
      <c r="AX50" s="291">
        <v>4.9234693877551026</v>
      </c>
      <c r="AY50" s="291">
        <v>118.70181818181804</v>
      </c>
      <c r="AZ50" s="291">
        <v>4.0727272727272705</v>
      </c>
      <c r="BA50" s="291">
        <v>6.109090909090904</v>
      </c>
      <c r="BB50" s="291">
        <v>99.67537699213014</v>
      </c>
      <c r="BC50" s="291">
        <v>0</v>
      </c>
      <c r="BD50" s="291">
        <v>0</v>
      </c>
      <c r="BE50" s="291">
        <v>0</v>
      </c>
      <c r="BF50" s="291">
        <v>0</v>
      </c>
      <c r="BG50" s="291">
        <v>0</v>
      </c>
      <c r="BH50" s="291">
        <v>0</v>
      </c>
      <c r="BI50" s="291">
        <v>0.86157665857142895</v>
      </c>
      <c r="BJ50" s="291">
        <v>0</v>
      </c>
      <c r="BK50" s="291">
        <v>0</v>
      </c>
      <c r="BL50" s="291">
        <v>1</v>
      </c>
      <c r="BM50" s="291">
        <v>0</v>
      </c>
      <c r="BN50" s="291"/>
      <c r="BO50" s="291"/>
      <c r="BP50" s="291"/>
      <c r="BQ50" s="291">
        <v>0</v>
      </c>
      <c r="BR50" s="291">
        <v>0</v>
      </c>
      <c r="BS50" s="291">
        <v>0</v>
      </c>
      <c r="BT50" s="291"/>
    </row>
    <row r="51" spans="1:72" ht="15" x14ac:dyDescent="0.25">
      <c r="A51" s="302">
        <v>332</v>
      </c>
      <c r="B51" s="346">
        <v>124614</v>
      </c>
      <c r="C51" s="346">
        <v>9352118</v>
      </c>
      <c r="D51" s="347" t="s">
        <v>314</v>
      </c>
      <c r="E51" s="348" t="s">
        <v>40</v>
      </c>
      <c r="F51" s="349">
        <v>0</v>
      </c>
      <c r="G51" s="291">
        <v>1</v>
      </c>
      <c r="H51" s="291">
        <v>0</v>
      </c>
      <c r="I51" s="291">
        <v>0</v>
      </c>
      <c r="J51" s="291">
        <v>7</v>
      </c>
      <c r="K51" s="291">
        <v>0</v>
      </c>
      <c r="L51" s="291">
        <v>212</v>
      </c>
      <c r="M51" s="291">
        <v>212</v>
      </c>
      <c r="N51" s="291">
        <v>30</v>
      </c>
      <c r="O51" s="291">
        <v>151</v>
      </c>
      <c r="P51" s="291">
        <v>31</v>
      </c>
      <c r="Q51" s="291">
        <v>0</v>
      </c>
      <c r="R51" s="291">
        <v>0</v>
      </c>
      <c r="S51" s="291">
        <v>0</v>
      </c>
      <c r="T51" s="291">
        <v>0</v>
      </c>
      <c r="U51" s="291">
        <v>0</v>
      </c>
      <c r="V51" s="291">
        <v>0</v>
      </c>
      <c r="W51" s="291">
        <v>0</v>
      </c>
      <c r="X51" s="291">
        <v>212</v>
      </c>
      <c r="Y51" s="291">
        <v>30.285714285714285</v>
      </c>
      <c r="Z51" s="291">
        <v>12.999999999999993</v>
      </c>
      <c r="AA51" s="291">
        <v>32.2156862745098</v>
      </c>
      <c r="AB51" s="291">
        <v>0</v>
      </c>
      <c r="AC51" s="291">
        <v>0</v>
      </c>
      <c r="AD51" s="291">
        <v>186.88151658767771</v>
      </c>
      <c r="AE51" s="291">
        <v>4.0189573459715682</v>
      </c>
      <c r="AF51" s="291">
        <v>19.090047393364927</v>
      </c>
      <c r="AG51" s="291">
        <v>2.0094786729857819</v>
      </c>
      <c r="AH51" s="291">
        <v>0</v>
      </c>
      <c r="AI51" s="291">
        <v>0</v>
      </c>
      <c r="AJ51" s="291">
        <v>0</v>
      </c>
      <c r="AK51" s="291">
        <v>0</v>
      </c>
      <c r="AL51" s="291">
        <v>0</v>
      </c>
      <c r="AM51" s="291">
        <v>0</v>
      </c>
      <c r="AN51" s="291">
        <v>0</v>
      </c>
      <c r="AO51" s="291">
        <v>0</v>
      </c>
      <c r="AP51" s="291">
        <v>0</v>
      </c>
      <c r="AQ51" s="291">
        <v>0</v>
      </c>
      <c r="AR51" s="291">
        <v>0</v>
      </c>
      <c r="AS51" s="291">
        <v>3.4945054945054981</v>
      </c>
      <c r="AT51" s="291">
        <v>3.4945054945054981</v>
      </c>
      <c r="AU51" s="291">
        <v>0</v>
      </c>
      <c r="AV51" s="291">
        <v>0</v>
      </c>
      <c r="AW51" s="291">
        <v>0</v>
      </c>
      <c r="AX51" s="291">
        <v>1.0392156862745099</v>
      </c>
      <c r="AY51" s="291">
        <v>51.013513513513537</v>
      </c>
      <c r="AZ51" s="291">
        <v>2.0000000000000013</v>
      </c>
      <c r="BA51" s="291">
        <v>2.0000000000000013</v>
      </c>
      <c r="BB51" s="291">
        <v>42.576417433917449</v>
      </c>
      <c r="BC51" s="291">
        <v>0</v>
      </c>
      <c r="BD51" s="291">
        <v>0</v>
      </c>
      <c r="BE51" s="291">
        <v>0</v>
      </c>
      <c r="BF51" s="291">
        <v>0</v>
      </c>
      <c r="BG51" s="291">
        <v>0</v>
      </c>
      <c r="BH51" s="291">
        <v>0</v>
      </c>
      <c r="BI51" s="291">
        <v>1.3410117539130399</v>
      </c>
      <c r="BJ51" s="291">
        <v>0</v>
      </c>
      <c r="BK51" s="291">
        <v>0</v>
      </c>
      <c r="BL51" s="291">
        <v>1</v>
      </c>
      <c r="BM51" s="291">
        <v>0</v>
      </c>
      <c r="BN51" s="291"/>
      <c r="BO51" s="291"/>
      <c r="BP51" s="291"/>
      <c r="BQ51" s="291">
        <v>0</v>
      </c>
      <c r="BR51" s="291">
        <v>0</v>
      </c>
      <c r="BS51" s="291">
        <v>0</v>
      </c>
      <c r="BT51" s="291"/>
    </row>
    <row r="52" spans="1:72" ht="15" x14ac:dyDescent="0.25">
      <c r="A52" s="302">
        <v>337</v>
      </c>
      <c r="B52" s="346">
        <v>124615</v>
      </c>
      <c r="C52" s="346">
        <v>9352121</v>
      </c>
      <c r="D52" s="347" t="s">
        <v>316</v>
      </c>
      <c r="E52" s="348" t="s">
        <v>40</v>
      </c>
      <c r="F52" s="349">
        <v>0</v>
      </c>
      <c r="G52" s="291">
        <v>1</v>
      </c>
      <c r="H52" s="291">
        <v>0</v>
      </c>
      <c r="I52" s="291">
        <v>0</v>
      </c>
      <c r="J52" s="291">
        <v>7</v>
      </c>
      <c r="K52" s="291">
        <v>0</v>
      </c>
      <c r="L52" s="291">
        <v>107</v>
      </c>
      <c r="M52" s="291">
        <v>107</v>
      </c>
      <c r="N52" s="291">
        <v>15</v>
      </c>
      <c r="O52" s="291">
        <v>75</v>
      </c>
      <c r="P52" s="291">
        <v>17</v>
      </c>
      <c r="Q52" s="291">
        <v>0</v>
      </c>
      <c r="R52" s="291">
        <v>0</v>
      </c>
      <c r="S52" s="291">
        <v>0</v>
      </c>
      <c r="T52" s="291">
        <v>0</v>
      </c>
      <c r="U52" s="291">
        <v>0</v>
      </c>
      <c r="V52" s="291">
        <v>0</v>
      </c>
      <c r="W52" s="291">
        <v>0</v>
      </c>
      <c r="X52" s="291">
        <v>107</v>
      </c>
      <c r="Y52" s="291">
        <v>15.285714285714286</v>
      </c>
      <c r="Z52" s="291">
        <v>3.0000000000000009</v>
      </c>
      <c r="AA52" s="291">
        <v>6.9351851851851851</v>
      </c>
      <c r="AB52" s="291">
        <v>0</v>
      </c>
      <c r="AC52" s="291">
        <v>0</v>
      </c>
      <c r="AD52" s="291">
        <v>92.000000000000043</v>
      </c>
      <c r="AE52" s="291">
        <v>3.0000000000000009</v>
      </c>
      <c r="AF52" s="291">
        <v>9.0000000000000018</v>
      </c>
      <c r="AG52" s="291">
        <v>0</v>
      </c>
      <c r="AH52" s="291">
        <v>1.9999999999999969</v>
      </c>
      <c r="AI52" s="291">
        <v>0.99999999999999956</v>
      </c>
      <c r="AJ52" s="291">
        <v>0</v>
      </c>
      <c r="AK52" s="291">
        <v>0</v>
      </c>
      <c r="AL52" s="291">
        <v>0</v>
      </c>
      <c r="AM52" s="291">
        <v>0</v>
      </c>
      <c r="AN52" s="291">
        <v>0</v>
      </c>
      <c r="AO52" s="291">
        <v>0</v>
      </c>
      <c r="AP52" s="291">
        <v>0</v>
      </c>
      <c r="AQ52" s="291">
        <v>0</v>
      </c>
      <c r="AR52" s="291">
        <v>0</v>
      </c>
      <c r="AS52" s="291">
        <v>0</v>
      </c>
      <c r="AT52" s="291">
        <v>0</v>
      </c>
      <c r="AU52" s="291">
        <v>0</v>
      </c>
      <c r="AV52" s="291">
        <v>0</v>
      </c>
      <c r="AW52" s="291">
        <v>0</v>
      </c>
      <c r="AX52" s="291">
        <v>0</v>
      </c>
      <c r="AY52" s="291">
        <v>22.297297297297273</v>
      </c>
      <c r="AZ52" s="291">
        <v>0.99999999999999989</v>
      </c>
      <c r="BA52" s="291">
        <v>0.99999999999999989</v>
      </c>
      <c r="BB52" s="291">
        <v>18.727278936545222</v>
      </c>
      <c r="BC52" s="291">
        <v>0</v>
      </c>
      <c r="BD52" s="291">
        <v>0</v>
      </c>
      <c r="BE52" s="291">
        <v>0</v>
      </c>
      <c r="BF52" s="291">
        <v>0</v>
      </c>
      <c r="BG52" s="291">
        <v>0</v>
      </c>
      <c r="BH52" s="291">
        <v>0</v>
      </c>
      <c r="BI52" s="291">
        <v>1.990418595</v>
      </c>
      <c r="BJ52" s="291">
        <v>0</v>
      </c>
      <c r="BK52" s="291">
        <v>0</v>
      </c>
      <c r="BL52" s="291">
        <v>1</v>
      </c>
      <c r="BM52" s="291">
        <v>0</v>
      </c>
      <c r="BN52" s="291"/>
      <c r="BO52" s="291"/>
      <c r="BP52" s="291"/>
      <c r="BQ52" s="291">
        <v>0</v>
      </c>
      <c r="BR52" s="291">
        <v>0</v>
      </c>
      <c r="BS52" s="291">
        <v>0</v>
      </c>
      <c r="BT52" s="291"/>
    </row>
    <row r="53" spans="1:72" ht="15" x14ac:dyDescent="0.25">
      <c r="A53" s="302">
        <v>339</v>
      </c>
      <c r="B53" s="346">
        <v>124618</v>
      </c>
      <c r="C53" s="346">
        <v>9352124</v>
      </c>
      <c r="D53" s="347" t="s">
        <v>318</v>
      </c>
      <c r="E53" s="348" t="s">
        <v>40</v>
      </c>
      <c r="F53" s="349">
        <v>0</v>
      </c>
      <c r="G53" s="291">
        <v>1</v>
      </c>
      <c r="H53" s="291">
        <v>0</v>
      </c>
      <c r="I53" s="291">
        <v>0</v>
      </c>
      <c r="J53" s="291">
        <v>7</v>
      </c>
      <c r="K53" s="291">
        <v>0</v>
      </c>
      <c r="L53" s="291">
        <v>105</v>
      </c>
      <c r="M53" s="291">
        <v>105</v>
      </c>
      <c r="N53" s="291">
        <v>15</v>
      </c>
      <c r="O53" s="291">
        <v>76</v>
      </c>
      <c r="P53" s="291">
        <v>14</v>
      </c>
      <c r="Q53" s="291">
        <v>0</v>
      </c>
      <c r="R53" s="291">
        <v>0</v>
      </c>
      <c r="S53" s="291">
        <v>0</v>
      </c>
      <c r="T53" s="291">
        <v>0</v>
      </c>
      <c r="U53" s="291">
        <v>0</v>
      </c>
      <c r="V53" s="291">
        <v>0</v>
      </c>
      <c r="W53" s="291">
        <v>0</v>
      </c>
      <c r="X53" s="291">
        <v>105</v>
      </c>
      <c r="Y53" s="291">
        <v>15</v>
      </c>
      <c r="Z53" s="291">
        <v>0.99999999999999956</v>
      </c>
      <c r="AA53" s="291">
        <v>6.9339622641509431</v>
      </c>
      <c r="AB53" s="291">
        <v>0</v>
      </c>
      <c r="AC53" s="291">
        <v>0</v>
      </c>
      <c r="AD53" s="291">
        <v>99.999999999999957</v>
      </c>
      <c r="AE53" s="291">
        <v>0</v>
      </c>
      <c r="AF53" s="291">
        <v>0</v>
      </c>
      <c r="AG53" s="291">
        <v>0</v>
      </c>
      <c r="AH53" s="291">
        <v>3.0000000000000027</v>
      </c>
      <c r="AI53" s="291">
        <v>1.9999999999999951</v>
      </c>
      <c r="AJ53" s="291">
        <v>0</v>
      </c>
      <c r="AK53" s="291">
        <v>0</v>
      </c>
      <c r="AL53" s="291">
        <v>0</v>
      </c>
      <c r="AM53" s="291">
        <v>0</v>
      </c>
      <c r="AN53" s="291">
        <v>0</v>
      </c>
      <c r="AO53" s="291">
        <v>0</v>
      </c>
      <c r="AP53" s="291">
        <v>0</v>
      </c>
      <c r="AQ53" s="291">
        <v>0</v>
      </c>
      <c r="AR53" s="291">
        <v>0</v>
      </c>
      <c r="AS53" s="291">
        <v>0</v>
      </c>
      <c r="AT53" s="291">
        <v>0</v>
      </c>
      <c r="AU53" s="291">
        <v>0</v>
      </c>
      <c r="AV53" s="291">
        <v>0</v>
      </c>
      <c r="AW53" s="291">
        <v>0</v>
      </c>
      <c r="AX53" s="291">
        <v>0</v>
      </c>
      <c r="AY53" s="291">
        <v>22.904109589041123</v>
      </c>
      <c r="AZ53" s="291">
        <v>0</v>
      </c>
      <c r="BA53" s="291">
        <v>0</v>
      </c>
      <c r="BB53" s="291">
        <v>18.098445662100477</v>
      </c>
      <c r="BC53" s="291">
        <v>0</v>
      </c>
      <c r="BD53" s="291">
        <v>0</v>
      </c>
      <c r="BE53" s="291">
        <v>0</v>
      </c>
      <c r="BF53" s="291">
        <v>0</v>
      </c>
      <c r="BG53" s="291">
        <v>0</v>
      </c>
      <c r="BH53" s="291">
        <v>0</v>
      </c>
      <c r="BI53" s="291">
        <v>1.57925354938272</v>
      </c>
      <c r="BJ53" s="291">
        <v>0</v>
      </c>
      <c r="BK53" s="291">
        <v>0</v>
      </c>
      <c r="BL53" s="291">
        <v>1</v>
      </c>
      <c r="BM53" s="291">
        <v>0</v>
      </c>
      <c r="BN53" s="291"/>
      <c r="BO53" s="291"/>
      <c r="BP53" s="291"/>
      <c r="BQ53" s="291">
        <v>0</v>
      </c>
      <c r="BR53" s="291">
        <v>0</v>
      </c>
      <c r="BS53" s="291">
        <v>0</v>
      </c>
      <c r="BT53" s="291"/>
    </row>
    <row r="54" spans="1:72" ht="15" x14ac:dyDescent="0.25">
      <c r="A54" s="302">
        <v>342</v>
      </c>
      <c r="B54" s="346">
        <v>124619</v>
      </c>
      <c r="C54" s="346">
        <v>9352125</v>
      </c>
      <c r="D54" s="347" t="s">
        <v>320</v>
      </c>
      <c r="E54" s="348" t="s">
        <v>40</v>
      </c>
      <c r="F54" s="349">
        <v>0</v>
      </c>
      <c r="G54" s="291">
        <v>1</v>
      </c>
      <c r="H54" s="291">
        <v>0</v>
      </c>
      <c r="I54" s="291">
        <v>0</v>
      </c>
      <c r="J54" s="291">
        <v>7</v>
      </c>
      <c r="K54" s="291">
        <v>0</v>
      </c>
      <c r="L54" s="291">
        <v>206</v>
      </c>
      <c r="M54" s="291">
        <v>206</v>
      </c>
      <c r="N54" s="291">
        <v>26</v>
      </c>
      <c r="O54" s="291">
        <v>149</v>
      </c>
      <c r="P54" s="291">
        <v>31</v>
      </c>
      <c r="Q54" s="291">
        <v>0</v>
      </c>
      <c r="R54" s="291">
        <v>0</v>
      </c>
      <c r="S54" s="291">
        <v>0</v>
      </c>
      <c r="T54" s="291">
        <v>0</v>
      </c>
      <c r="U54" s="291">
        <v>0</v>
      </c>
      <c r="V54" s="291">
        <v>0</v>
      </c>
      <c r="W54" s="291">
        <v>0</v>
      </c>
      <c r="X54" s="291">
        <v>206</v>
      </c>
      <c r="Y54" s="291">
        <v>29.428571428571427</v>
      </c>
      <c r="Z54" s="291">
        <v>16.000000000000007</v>
      </c>
      <c r="AA54" s="291">
        <v>30.85024154589372</v>
      </c>
      <c r="AB54" s="291">
        <v>0</v>
      </c>
      <c r="AC54" s="291">
        <v>0</v>
      </c>
      <c r="AD54" s="291">
        <v>195.90196078431379</v>
      </c>
      <c r="AE54" s="291">
        <v>8.0784313725490193</v>
      </c>
      <c r="AF54" s="291">
        <v>0</v>
      </c>
      <c r="AG54" s="291">
        <v>0</v>
      </c>
      <c r="AH54" s="291">
        <v>2.0196078431372548</v>
      </c>
      <c r="AI54" s="291">
        <v>0</v>
      </c>
      <c r="AJ54" s="291">
        <v>0</v>
      </c>
      <c r="AK54" s="291">
        <v>0</v>
      </c>
      <c r="AL54" s="291">
        <v>0</v>
      </c>
      <c r="AM54" s="291">
        <v>0</v>
      </c>
      <c r="AN54" s="291">
        <v>0</v>
      </c>
      <c r="AO54" s="291">
        <v>0</v>
      </c>
      <c r="AP54" s="291">
        <v>0</v>
      </c>
      <c r="AQ54" s="291">
        <v>0</v>
      </c>
      <c r="AR54" s="291">
        <v>0</v>
      </c>
      <c r="AS54" s="291">
        <v>5.754189944134068</v>
      </c>
      <c r="AT54" s="291">
        <v>6.9050279329608939</v>
      </c>
      <c r="AU54" s="291">
        <v>0</v>
      </c>
      <c r="AV54" s="291">
        <v>0</v>
      </c>
      <c r="AW54" s="291">
        <v>0</v>
      </c>
      <c r="AX54" s="291">
        <v>0.99516908212560384</v>
      </c>
      <c r="AY54" s="291">
        <v>52.406896551724067</v>
      </c>
      <c r="AZ54" s="291">
        <v>2.2962962962962972</v>
      </c>
      <c r="BA54" s="291">
        <v>3.4444444444444406</v>
      </c>
      <c r="BB54" s="291">
        <v>44.564249492549962</v>
      </c>
      <c r="BC54" s="291">
        <v>0</v>
      </c>
      <c r="BD54" s="291">
        <v>0</v>
      </c>
      <c r="BE54" s="291">
        <v>0</v>
      </c>
      <c r="BF54" s="291">
        <v>0</v>
      </c>
      <c r="BG54" s="291">
        <v>0</v>
      </c>
      <c r="BH54" s="291">
        <v>0</v>
      </c>
      <c r="BI54" s="291">
        <v>0.54942536890243898</v>
      </c>
      <c r="BJ54" s="291">
        <v>0</v>
      </c>
      <c r="BK54" s="291">
        <v>0</v>
      </c>
      <c r="BL54" s="291">
        <v>1</v>
      </c>
      <c r="BM54" s="291">
        <v>0</v>
      </c>
      <c r="BN54" s="291"/>
      <c r="BO54" s="291"/>
      <c r="BP54" s="291"/>
      <c r="BQ54" s="291">
        <v>0</v>
      </c>
      <c r="BR54" s="291">
        <v>0</v>
      </c>
      <c r="BS54" s="291">
        <v>0</v>
      </c>
      <c r="BT54" s="291"/>
    </row>
    <row r="55" spans="1:72" ht="15" x14ac:dyDescent="0.25">
      <c r="A55" s="302">
        <v>115</v>
      </c>
      <c r="B55" s="346">
        <v>124620</v>
      </c>
      <c r="C55" s="346">
        <v>9352126</v>
      </c>
      <c r="D55" s="347" t="s">
        <v>227</v>
      </c>
      <c r="E55" s="348" t="s">
        <v>40</v>
      </c>
      <c r="F55" s="349">
        <v>0</v>
      </c>
      <c r="G55" s="291">
        <v>1</v>
      </c>
      <c r="H55" s="291">
        <v>0</v>
      </c>
      <c r="I55" s="291">
        <v>0</v>
      </c>
      <c r="J55" s="291">
        <v>7</v>
      </c>
      <c r="K55" s="291">
        <v>0</v>
      </c>
      <c r="L55" s="291">
        <v>104</v>
      </c>
      <c r="M55" s="291">
        <v>104</v>
      </c>
      <c r="N55" s="291">
        <v>15</v>
      </c>
      <c r="O55" s="291">
        <v>74</v>
      </c>
      <c r="P55" s="291">
        <v>15</v>
      </c>
      <c r="Q55" s="291">
        <v>0</v>
      </c>
      <c r="R55" s="291">
        <v>0</v>
      </c>
      <c r="S55" s="291">
        <v>0</v>
      </c>
      <c r="T55" s="291">
        <v>0</v>
      </c>
      <c r="U55" s="291">
        <v>0</v>
      </c>
      <c r="V55" s="291">
        <v>0</v>
      </c>
      <c r="W55" s="291">
        <v>0</v>
      </c>
      <c r="X55" s="291">
        <v>104</v>
      </c>
      <c r="Y55" s="291">
        <v>14.857142857142858</v>
      </c>
      <c r="Z55" s="291">
        <v>1.9999999999999969</v>
      </c>
      <c r="AA55" s="291">
        <v>7.6631578947368411</v>
      </c>
      <c r="AB55" s="291">
        <v>0</v>
      </c>
      <c r="AC55" s="291">
        <v>0</v>
      </c>
      <c r="AD55" s="291">
        <v>100.99999999999999</v>
      </c>
      <c r="AE55" s="291">
        <v>1.9999999999999969</v>
      </c>
      <c r="AF55" s="291">
        <v>0</v>
      </c>
      <c r="AG55" s="291">
        <v>1.0000000000000004</v>
      </c>
      <c r="AH55" s="291">
        <v>0</v>
      </c>
      <c r="AI55" s="291">
        <v>0</v>
      </c>
      <c r="AJ55" s="291">
        <v>0</v>
      </c>
      <c r="AK55" s="291">
        <v>0</v>
      </c>
      <c r="AL55" s="291">
        <v>0</v>
      </c>
      <c r="AM55" s="291">
        <v>0</v>
      </c>
      <c r="AN55" s="291">
        <v>0</v>
      </c>
      <c r="AO55" s="291">
        <v>0</v>
      </c>
      <c r="AP55" s="291">
        <v>0</v>
      </c>
      <c r="AQ55" s="291">
        <v>0</v>
      </c>
      <c r="AR55" s="291">
        <v>0</v>
      </c>
      <c r="AS55" s="291">
        <v>0</v>
      </c>
      <c r="AT55" s="291">
        <v>0</v>
      </c>
      <c r="AU55" s="291">
        <v>0</v>
      </c>
      <c r="AV55" s="291">
        <v>0</v>
      </c>
      <c r="AW55" s="291">
        <v>0</v>
      </c>
      <c r="AX55" s="291">
        <v>0</v>
      </c>
      <c r="AY55" s="291">
        <v>11.999999999999988</v>
      </c>
      <c r="AZ55" s="291">
        <v>1.0000000000000004</v>
      </c>
      <c r="BA55" s="291">
        <v>3</v>
      </c>
      <c r="BB55" s="291">
        <v>13.003038202247181</v>
      </c>
      <c r="BC55" s="291">
        <v>0</v>
      </c>
      <c r="BD55" s="291">
        <v>0</v>
      </c>
      <c r="BE55" s="291">
        <v>0</v>
      </c>
      <c r="BF55" s="291">
        <v>0</v>
      </c>
      <c r="BG55" s="291">
        <v>0</v>
      </c>
      <c r="BH55" s="291">
        <v>0</v>
      </c>
      <c r="BI55" s="291">
        <v>1.9183042685185201</v>
      </c>
      <c r="BJ55" s="291">
        <v>0</v>
      </c>
      <c r="BK55" s="291">
        <v>0</v>
      </c>
      <c r="BL55" s="291">
        <v>1</v>
      </c>
      <c r="BM55" s="291">
        <v>0</v>
      </c>
      <c r="BN55" s="291"/>
      <c r="BO55" s="291"/>
      <c r="BP55" s="291"/>
      <c r="BQ55" s="291">
        <v>0</v>
      </c>
      <c r="BR55" s="291">
        <v>0</v>
      </c>
      <c r="BS55" s="291">
        <v>0</v>
      </c>
      <c r="BT55" s="291"/>
    </row>
    <row r="56" spans="1:72" ht="15" x14ac:dyDescent="0.25">
      <c r="A56" s="302">
        <v>502</v>
      </c>
      <c r="B56" s="346">
        <v>124622</v>
      </c>
      <c r="C56" s="346">
        <v>9352129</v>
      </c>
      <c r="D56" s="347" t="s">
        <v>411</v>
      </c>
      <c r="E56" s="348" t="s">
        <v>40</v>
      </c>
      <c r="F56" s="349">
        <v>0</v>
      </c>
      <c r="G56" s="291">
        <v>1</v>
      </c>
      <c r="H56" s="291">
        <v>0</v>
      </c>
      <c r="I56" s="291">
        <v>0</v>
      </c>
      <c r="J56" s="291">
        <v>7</v>
      </c>
      <c r="K56" s="291">
        <v>0</v>
      </c>
      <c r="L56" s="291">
        <v>165</v>
      </c>
      <c r="M56" s="291">
        <v>165</v>
      </c>
      <c r="N56" s="291">
        <v>22</v>
      </c>
      <c r="O56" s="291">
        <v>112</v>
      </c>
      <c r="P56" s="291">
        <v>31</v>
      </c>
      <c r="Q56" s="291">
        <v>0</v>
      </c>
      <c r="R56" s="291">
        <v>0</v>
      </c>
      <c r="S56" s="291">
        <v>0</v>
      </c>
      <c r="T56" s="291">
        <v>0</v>
      </c>
      <c r="U56" s="291">
        <v>0</v>
      </c>
      <c r="V56" s="291">
        <v>0</v>
      </c>
      <c r="W56" s="291">
        <v>0</v>
      </c>
      <c r="X56" s="291">
        <v>165</v>
      </c>
      <c r="Y56" s="291">
        <v>23.571428571428573</v>
      </c>
      <c r="Z56" s="291">
        <v>48.000000000000014</v>
      </c>
      <c r="AA56" s="291">
        <v>60.593220338983052</v>
      </c>
      <c r="AB56" s="291">
        <v>0</v>
      </c>
      <c r="AC56" s="291">
        <v>0</v>
      </c>
      <c r="AD56" s="291">
        <v>52.999999999999964</v>
      </c>
      <c r="AE56" s="291">
        <v>66</v>
      </c>
      <c r="AF56" s="291">
        <v>44.000000000000057</v>
      </c>
      <c r="AG56" s="291">
        <v>1.9999999999999967</v>
      </c>
      <c r="AH56" s="291">
        <v>0</v>
      </c>
      <c r="AI56" s="291">
        <v>0</v>
      </c>
      <c r="AJ56" s="291">
        <v>0</v>
      </c>
      <c r="AK56" s="291">
        <v>0</v>
      </c>
      <c r="AL56" s="291">
        <v>0</v>
      </c>
      <c r="AM56" s="291">
        <v>0</v>
      </c>
      <c r="AN56" s="291">
        <v>0</v>
      </c>
      <c r="AO56" s="291">
        <v>0</v>
      </c>
      <c r="AP56" s="291">
        <v>0</v>
      </c>
      <c r="AQ56" s="291">
        <v>0</v>
      </c>
      <c r="AR56" s="291">
        <v>3.4615384615384652</v>
      </c>
      <c r="AS56" s="291">
        <v>5.7692307692307754</v>
      </c>
      <c r="AT56" s="291">
        <v>6.9230769230769305</v>
      </c>
      <c r="AU56" s="291">
        <v>0</v>
      </c>
      <c r="AV56" s="291">
        <v>0</v>
      </c>
      <c r="AW56" s="291">
        <v>0</v>
      </c>
      <c r="AX56" s="291">
        <v>0.93220338983050843</v>
      </c>
      <c r="AY56" s="291">
        <v>52.705882352941217</v>
      </c>
      <c r="AZ56" s="291">
        <v>6.2</v>
      </c>
      <c r="BA56" s="291">
        <v>7.2333333333333227</v>
      </c>
      <c r="BB56" s="291">
        <v>49.535800904977393</v>
      </c>
      <c r="BC56" s="291">
        <v>0</v>
      </c>
      <c r="BD56" s="291">
        <v>0</v>
      </c>
      <c r="BE56" s="291">
        <v>0</v>
      </c>
      <c r="BF56" s="291">
        <v>0</v>
      </c>
      <c r="BG56" s="291">
        <v>0</v>
      </c>
      <c r="BH56" s="291">
        <v>0</v>
      </c>
      <c r="BI56" s="291">
        <v>0.45662815373563198</v>
      </c>
      <c r="BJ56" s="291">
        <v>0</v>
      </c>
      <c r="BK56" s="291">
        <v>0</v>
      </c>
      <c r="BL56" s="291">
        <v>1</v>
      </c>
      <c r="BM56" s="291">
        <v>0</v>
      </c>
      <c r="BN56" s="291"/>
      <c r="BO56" s="291"/>
      <c r="BP56" s="291"/>
      <c r="BQ56" s="291">
        <v>12</v>
      </c>
      <c r="BR56" s="291">
        <v>2</v>
      </c>
      <c r="BS56" s="291">
        <v>4</v>
      </c>
      <c r="BT56" s="291"/>
    </row>
    <row r="57" spans="1:72" ht="15" x14ac:dyDescent="0.25">
      <c r="A57" s="302">
        <v>229</v>
      </c>
      <c r="B57" s="346">
        <v>124624</v>
      </c>
      <c r="C57" s="346">
        <v>9352131</v>
      </c>
      <c r="D57" s="347" t="s">
        <v>252</v>
      </c>
      <c r="E57" s="348" t="s">
        <v>40</v>
      </c>
      <c r="F57" s="349">
        <v>0</v>
      </c>
      <c r="G57" s="291">
        <v>1</v>
      </c>
      <c r="H57" s="291">
        <v>0</v>
      </c>
      <c r="I57" s="291">
        <v>0</v>
      </c>
      <c r="J57" s="291">
        <v>4</v>
      </c>
      <c r="K57" s="291">
        <v>0</v>
      </c>
      <c r="L57" s="291">
        <v>356</v>
      </c>
      <c r="M57" s="291">
        <v>356</v>
      </c>
      <c r="N57" s="291">
        <v>0</v>
      </c>
      <c r="O57" s="291">
        <v>267</v>
      </c>
      <c r="P57" s="291">
        <v>89</v>
      </c>
      <c r="Q57" s="291">
        <v>0</v>
      </c>
      <c r="R57" s="291">
        <v>0</v>
      </c>
      <c r="S57" s="291">
        <v>0</v>
      </c>
      <c r="T57" s="291">
        <v>0</v>
      </c>
      <c r="U57" s="291">
        <v>0</v>
      </c>
      <c r="V57" s="291">
        <v>0</v>
      </c>
      <c r="W57" s="291">
        <v>0</v>
      </c>
      <c r="X57" s="291">
        <v>356</v>
      </c>
      <c r="Y57" s="291">
        <v>89</v>
      </c>
      <c r="Z57" s="291">
        <v>29.999999999999993</v>
      </c>
      <c r="AA57" s="291">
        <v>50.712250712250714</v>
      </c>
      <c r="AB57" s="291">
        <v>0</v>
      </c>
      <c r="AC57" s="291">
        <v>0</v>
      </c>
      <c r="AD57" s="291">
        <v>261.99999999999989</v>
      </c>
      <c r="AE57" s="291">
        <v>16.999999999999986</v>
      </c>
      <c r="AF57" s="291">
        <v>41.000000000000107</v>
      </c>
      <c r="AG57" s="291">
        <v>36.000000000000007</v>
      </c>
      <c r="AH57" s="291">
        <v>0</v>
      </c>
      <c r="AI57" s="291">
        <v>0</v>
      </c>
      <c r="AJ57" s="291">
        <v>0</v>
      </c>
      <c r="AK57" s="291">
        <v>0</v>
      </c>
      <c r="AL57" s="291">
        <v>0</v>
      </c>
      <c r="AM57" s="291">
        <v>0</v>
      </c>
      <c r="AN57" s="291">
        <v>0</v>
      </c>
      <c r="AO57" s="291">
        <v>0</v>
      </c>
      <c r="AP57" s="291">
        <v>0</v>
      </c>
      <c r="AQ57" s="291">
        <v>0</v>
      </c>
      <c r="AR57" s="291">
        <v>2.0000000000000009</v>
      </c>
      <c r="AS57" s="291">
        <v>2.0000000000000009</v>
      </c>
      <c r="AT57" s="291">
        <v>9.9999999999999858</v>
      </c>
      <c r="AU57" s="291">
        <v>0</v>
      </c>
      <c r="AV57" s="291">
        <v>0</v>
      </c>
      <c r="AW57" s="291">
        <v>0</v>
      </c>
      <c r="AX57" s="291">
        <v>1.0142450142450143</v>
      </c>
      <c r="AY57" s="291">
        <v>132.99239543726227</v>
      </c>
      <c r="AZ57" s="291">
        <v>6.1379310344827571</v>
      </c>
      <c r="BA57" s="291">
        <v>9.2068965517241423</v>
      </c>
      <c r="BB57" s="291">
        <v>99.28264598138189</v>
      </c>
      <c r="BC57" s="291">
        <v>0</v>
      </c>
      <c r="BD57" s="291">
        <v>0</v>
      </c>
      <c r="BE57" s="291">
        <v>0</v>
      </c>
      <c r="BF57" s="291">
        <v>0</v>
      </c>
      <c r="BG57" s="291">
        <v>0</v>
      </c>
      <c r="BH57" s="291">
        <v>0</v>
      </c>
      <c r="BI57" s="291">
        <v>0.65916739244186096</v>
      </c>
      <c r="BJ57" s="291">
        <v>0</v>
      </c>
      <c r="BK57" s="291">
        <v>0</v>
      </c>
      <c r="BL57" s="291">
        <v>1</v>
      </c>
      <c r="BM57" s="291">
        <v>0</v>
      </c>
      <c r="BN57" s="291"/>
      <c r="BO57" s="291"/>
      <c r="BP57" s="291"/>
      <c r="BQ57" s="291">
        <v>0</v>
      </c>
      <c r="BR57" s="291">
        <v>0</v>
      </c>
      <c r="BS57" s="291">
        <v>0</v>
      </c>
      <c r="BT57" s="291"/>
    </row>
    <row r="58" spans="1:72" ht="15" x14ac:dyDescent="0.25">
      <c r="A58" s="302">
        <v>313</v>
      </c>
      <c r="B58" s="346">
        <v>124625</v>
      </c>
      <c r="C58" s="346">
        <v>9352132</v>
      </c>
      <c r="D58" s="347" t="s">
        <v>302</v>
      </c>
      <c r="E58" s="348" t="s">
        <v>40</v>
      </c>
      <c r="F58" s="349">
        <v>0</v>
      </c>
      <c r="G58" s="291">
        <v>1</v>
      </c>
      <c r="H58" s="291">
        <v>0</v>
      </c>
      <c r="I58" s="291">
        <v>0</v>
      </c>
      <c r="J58" s="291">
        <v>7</v>
      </c>
      <c r="K58" s="291">
        <v>0</v>
      </c>
      <c r="L58" s="291">
        <v>444</v>
      </c>
      <c r="M58" s="291">
        <v>444</v>
      </c>
      <c r="N58" s="291">
        <v>62</v>
      </c>
      <c r="O58" s="291">
        <v>319</v>
      </c>
      <c r="P58" s="291">
        <v>63</v>
      </c>
      <c r="Q58" s="291">
        <v>0</v>
      </c>
      <c r="R58" s="291">
        <v>0</v>
      </c>
      <c r="S58" s="291">
        <v>0</v>
      </c>
      <c r="T58" s="291">
        <v>0</v>
      </c>
      <c r="U58" s="291">
        <v>0</v>
      </c>
      <c r="V58" s="291">
        <v>0</v>
      </c>
      <c r="W58" s="291">
        <v>0</v>
      </c>
      <c r="X58" s="291">
        <v>444</v>
      </c>
      <c r="Y58" s="291">
        <v>63.428571428571431</v>
      </c>
      <c r="Z58" s="291">
        <v>26.000000000000018</v>
      </c>
      <c r="AA58" s="291">
        <v>36.128479657387579</v>
      </c>
      <c r="AB58" s="291">
        <v>0</v>
      </c>
      <c r="AC58" s="291">
        <v>0</v>
      </c>
      <c r="AD58" s="291">
        <v>435.00000000000011</v>
      </c>
      <c r="AE58" s="291">
        <v>1.999999999999998</v>
      </c>
      <c r="AF58" s="291">
        <v>3.0000000000000013</v>
      </c>
      <c r="AG58" s="291">
        <v>1.999999999999998</v>
      </c>
      <c r="AH58" s="291">
        <v>1.999999999999998</v>
      </c>
      <c r="AI58" s="291">
        <v>0</v>
      </c>
      <c r="AJ58" s="291">
        <v>0</v>
      </c>
      <c r="AK58" s="291">
        <v>0</v>
      </c>
      <c r="AL58" s="291">
        <v>0</v>
      </c>
      <c r="AM58" s="291">
        <v>0</v>
      </c>
      <c r="AN58" s="291">
        <v>0</v>
      </c>
      <c r="AO58" s="291">
        <v>0</v>
      </c>
      <c r="AP58" s="291">
        <v>0</v>
      </c>
      <c r="AQ58" s="291">
        <v>0</v>
      </c>
      <c r="AR58" s="291">
        <v>1.1623036649214664</v>
      </c>
      <c r="AS58" s="291">
        <v>8.1361256544502467</v>
      </c>
      <c r="AT58" s="291">
        <v>13.947643979057579</v>
      </c>
      <c r="AU58" s="291">
        <v>0</v>
      </c>
      <c r="AV58" s="291">
        <v>0</v>
      </c>
      <c r="AW58" s="291">
        <v>0</v>
      </c>
      <c r="AX58" s="291">
        <v>0.95074946466809429</v>
      </c>
      <c r="AY58" s="291">
        <v>120.0000000000001</v>
      </c>
      <c r="AZ58" s="291">
        <v>6.096774193548387</v>
      </c>
      <c r="BA58" s="291">
        <v>7.1129032258064759</v>
      </c>
      <c r="BB58" s="291">
        <v>102.73474615774373</v>
      </c>
      <c r="BC58" s="291">
        <v>0</v>
      </c>
      <c r="BD58" s="291">
        <v>0</v>
      </c>
      <c r="BE58" s="291">
        <v>0</v>
      </c>
      <c r="BF58" s="291">
        <v>0</v>
      </c>
      <c r="BG58" s="291">
        <v>0</v>
      </c>
      <c r="BH58" s="291">
        <v>0</v>
      </c>
      <c r="BI58" s="291">
        <v>0.53525465448113196</v>
      </c>
      <c r="BJ58" s="291">
        <v>0</v>
      </c>
      <c r="BK58" s="291">
        <v>0</v>
      </c>
      <c r="BL58" s="291">
        <v>1</v>
      </c>
      <c r="BM58" s="291">
        <v>0</v>
      </c>
      <c r="BN58" s="291">
        <v>25</v>
      </c>
      <c r="BO58" s="291"/>
      <c r="BP58" s="291"/>
      <c r="BQ58" s="291">
        <v>0</v>
      </c>
      <c r="BR58" s="291">
        <v>0</v>
      </c>
      <c r="BS58" s="291">
        <v>0</v>
      </c>
      <c r="BT58" s="291"/>
    </row>
    <row r="59" spans="1:72" ht="15" x14ac:dyDescent="0.25">
      <c r="A59" s="302">
        <v>208</v>
      </c>
      <c r="B59" s="346">
        <v>124626</v>
      </c>
      <c r="C59" s="346">
        <v>9352133</v>
      </c>
      <c r="D59" s="347" t="s">
        <v>242</v>
      </c>
      <c r="E59" s="348" t="s">
        <v>40</v>
      </c>
      <c r="F59" s="349">
        <v>0</v>
      </c>
      <c r="G59" s="291">
        <v>1</v>
      </c>
      <c r="H59" s="291">
        <v>0</v>
      </c>
      <c r="I59" s="291">
        <v>0</v>
      </c>
      <c r="J59" s="291">
        <v>7</v>
      </c>
      <c r="K59" s="291">
        <v>0</v>
      </c>
      <c r="L59" s="291">
        <v>195</v>
      </c>
      <c r="M59" s="291">
        <v>195</v>
      </c>
      <c r="N59" s="291">
        <v>30</v>
      </c>
      <c r="O59" s="291">
        <v>134</v>
      </c>
      <c r="P59" s="291">
        <v>31</v>
      </c>
      <c r="Q59" s="291">
        <v>0</v>
      </c>
      <c r="R59" s="291">
        <v>0</v>
      </c>
      <c r="S59" s="291">
        <v>0</v>
      </c>
      <c r="T59" s="291">
        <v>0</v>
      </c>
      <c r="U59" s="291">
        <v>0</v>
      </c>
      <c r="V59" s="291">
        <v>0</v>
      </c>
      <c r="W59" s="291">
        <v>0</v>
      </c>
      <c r="X59" s="291">
        <v>195</v>
      </c>
      <c r="Y59" s="291">
        <v>27.857142857142858</v>
      </c>
      <c r="Z59" s="291">
        <v>14.000000000000002</v>
      </c>
      <c r="AA59" s="291">
        <v>25.736040609137056</v>
      </c>
      <c r="AB59" s="291">
        <v>0</v>
      </c>
      <c r="AC59" s="291">
        <v>0</v>
      </c>
      <c r="AD59" s="291">
        <v>192.00000000000009</v>
      </c>
      <c r="AE59" s="291">
        <v>0</v>
      </c>
      <c r="AF59" s="291">
        <v>1.0000000000000004</v>
      </c>
      <c r="AG59" s="291">
        <v>2.0000000000000084</v>
      </c>
      <c r="AH59" s="291">
        <v>0</v>
      </c>
      <c r="AI59" s="291">
        <v>0</v>
      </c>
      <c r="AJ59" s="291">
        <v>0</v>
      </c>
      <c r="AK59" s="291">
        <v>0</v>
      </c>
      <c r="AL59" s="291">
        <v>0</v>
      </c>
      <c r="AM59" s="291">
        <v>0</v>
      </c>
      <c r="AN59" s="291">
        <v>0</v>
      </c>
      <c r="AO59" s="291">
        <v>0</v>
      </c>
      <c r="AP59" s="291">
        <v>0</v>
      </c>
      <c r="AQ59" s="291">
        <v>0</v>
      </c>
      <c r="AR59" s="291">
        <v>0</v>
      </c>
      <c r="AS59" s="291">
        <v>0</v>
      </c>
      <c r="AT59" s="291">
        <v>0</v>
      </c>
      <c r="AU59" s="291">
        <v>0</v>
      </c>
      <c r="AV59" s="291">
        <v>0</v>
      </c>
      <c r="AW59" s="291">
        <v>0</v>
      </c>
      <c r="AX59" s="291">
        <v>0</v>
      </c>
      <c r="AY59" s="291">
        <v>45.338345864661633</v>
      </c>
      <c r="AZ59" s="291">
        <v>4.9999999999999947</v>
      </c>
      <c r="BA59" s="291">
        <v>8.9999999999999911</v>
      </c>
      <c r="BB59" s="291">
        <v>46.927236500341735</v>
      </c>
      <c r="BC59" s="291">
        <v>0</v>
      </c>
      <c r="BD59" s="291">
        <v>0</v>
      </c>
      <c r="BE59" s="291">
        <v>0</v>
      </c>
      <c r="BF59" s="291">
        <v>0</v>
      </c>
      <c r="BG59" s="291">
        <v>0</v>
      </c>
      <c r="BH59" s="291">
        <v>0</v>
      </c>
      <c r="BI59" s="291">
        <v>1.5057083189573499</v>
      </c>
      <c r="BJ59" s="291">
        <v>0</v>
      </c>
      <c r="BK59" s="291">
        <v>0</v>
      </c>
      <c r="BL59" s="291">
        <v>1</v>
      </c>
      <c r="BM59" s="291">
        <v>0</v>
      </c>
      <c r="BN59" s="291"/>
      <c r="BO59" s="291"/>
      <c r="BP59" s="291"/>
      <c r="BQ59" s="291">
        <v>0</v>
      </c>
      <c r="BR59" s="291">
        <v>0</v>
      </c>
      <c r="BS59" s="291">
        <v>0</v>
      </c>
      <c r="BT59" s="291"/>
    </row>
    <row r="60" spans="1:72" ht="15" x14ac:dyDescent="0.25">
      <c r="A60" s="302">
        <v>232</v>
      </c>
      <c r="B60" s="346">
        <v>124627</v>
      </c>
      <c r="C60" s="346">
        <v>9352134</v>
      </c>
      <c r="D60" s="347" t="s">
        <v>255</v>
      </c>
      <c r="E60" s="348" t="s">
        <v>40</v>
      </c>
      <c r="F60" s="349">
        <v>0</v>
      </c>
      <c r="G60" s="291">
        <v>1</v>
      </c>
      <c r="H60" s="291">
        <v>0</v>
      </c>
      <c r="I60" s="291">
        <v>0</v>
      </c>
      <c r="J60" s="291">
        <v>7</v>
      </c>
      <c r="K60" s="291">
        <v>0</v>
      </c>
      <c r="L60" s="291">
        <v>195</v>
      </c>
      <c r="M60" s="291">
        <v>195</v>
      </c>
      <c r="N60" s="291">
        <v>23</v>
      </c>
      <c r="O60" s="291">
        <v>145</v>
      </c>
      <c r="P60" s="291">
        <v>27</v>
      </c>
      <c r="Q60" s="291">
        <v>0</v>
      </c>
      <c r="R60" s="291">
        <v>0</v>
      </c>
      <c r="S60" s="291">
        <v>0</v>
      </c>
      <c r="T60" s="291">
        <v>0</v>
      </c>
      <c r="U60" s="291">
        <v>0</v>
      </c>
      <c r="V60" s="291">
        <v>0</v>
      </c>
      <c r="W60" s="291">
        <v>0</v>
      </c>
      <c r="X60" s="291">
        <v>195</v>
      </c>
      <c r="Y60" s="291">
        <v>27.857142857142858</v>
      </c>
      <c r="Z60" s="291">
        <v>17.000000000000004</v>
      </c>
      <c r="AA60" s="291">
        <v>36.075000000000003</v>
      </c>
      <c r="AB60" s="291">
        <v>0</v>
      </c>
      <c r="AC60" s="291">
        <v>0</v>
      </c>
      <c r="AD60" s="291">
        <v>140.99999999999997</v>
      </c>
      <c r="AE60" s="291">
        <v>10.999999999999998</v>
      </c>
      <c r="AF60" s="291">
        <v>22.000000000000036</v>
      </c>
      <c r="AG60" s="291">
        <v>20.000000000000085</v>
      </c>
      <c r="AH60" s="291">
        <v>0</v>
      </c>
      <c r="AI60" s="291">
        <v>1.0000000000000004</v>
      </c>
      <c r="AJ60" s="291">
        <v>0</v>
      </c>
      <c r="AK60" s="291">
        <v>0</v>
      </c>
      <c r="AL60" s="291">
        <v>0</v>
      </c>
      <c r="AM60" s="291">
        <v>0</v>
      </c>
      <c r="AN60" s="291">
        <v>0</v>
      </c>
      <c r="AO60" s="291">
        <v>0</v>
      </c>
      <c r="AP60" s="291">
        <v>0</v>
      </c>
      <c r="AQ60" s="291">
        <v>0</v>
      </c>
      <c r="AR60" s="291">
        <v>1.1337209302325577</v>
      </c>
      <c r="AS60" s="291">
        <v>2.267441860465119</v>
      </c>
      <c r="AT60" s="291">
        <v>4.5348837209302379</v>
      </c>
      <c r="AU60" s="291">
        <v>0</v>
      </c>
      <c r="AV60" s="291">
        <v>0</v>
      </c>
      <c r="AW60" s="291">
        <v>0</v>
      </c>
      <c r="AX60" s="291">
        <v>0</v>
      </c>
      <c r="AY60" s="291">
        <v>54.892857142857203</v>
      </c>
      <c r="AZ60" s="291">
        <v>0</v>
      </c>
      <c r="BA60" s="291">
        <v>1.1250000000000009</v>
      </c>
      <c r="BB60" s="291">
        <v>43.425969580564832</v>
      </c>
      <c r="BC60" s="291">
        <v>0</v>
      </c>
      <c r="BD60" s="291">
        <v>0</v>
      </c>
      <c r="BE60" s="291">
        <v>0</v>
      </c>
      <c r="BF60" s="291">
        <v>0</v>
      </c>
      <c r="BG60" s="291">
        <v>0</v>
      </c>
      <c r="BH60" s="291">
        <v>0</v>
      </c>
      <c r="BI60" s="291">
        <v>0.57302951103448296</v>
      </c>
      <c r="BJ60" s="291">
        <v>0</v>
      </c>
      <c r="BK60" s="291">
        <v>0</v>
      </c>
      <c r="BL60" s="291">
        <v>1</v>
      </c>
      <c r="BM60" s="291">
        <v>0</v>
      </c>
      <c r="BN60" s="291"/>
      <c r="BO60" s="291"/>
      <c r="BP60" s="291"/>
      <c r="BQ60" s="291">
        <v>0</v>
      </c>
      <c r="BR60" s="291">
        <v>0</v>
      </c>
      <c r="BS60" s="291">
        <v>0</v>
      </c>
      <c r="BT60" s="291"/>
    </row>
    <row r="61" spans="1:72" ht="15" x14ac:dyDescent="0.25">
      <c r="A61" s="302">
        <v>343</v>
      </c>
      <c r="B61" s="346">
        <v>124628</v>
      </c>
      <c r="C61" s="346">
        <v>9352135</v>
      </c>
      <c r="D61" s="347" t="s">
        <v>321</v>
      </c>
      <c r="E61" s="348" t="s">
        <v>40</v>
      </c>
      <c r="F61" s="349">
        <v>0</v>
      </c>
      <c r="G61" s="291">
        <v>1</v>
      </c>
      <c r="H61" s="291">
        <v>0</v>
      </c>
      <c r="I61" s="291">
        <v>0</v>
      </c>
      <c r="J61" s="291">
        <v>7</v>
      </c>
      <c r="K61" s="291">
        <v>0</v>
      </c>
      <c r="L61" s="291">
        <v>399</v>
      </c>
      <c r="M61" s="291">
        <v>399</v>
      </c>
      <c r="N61" s="291">
        <v>54</v>
      </c>
      <c r="O61" s="291">
        <v>285</v>
      </c>
      <c r="P61" s="291">
        <v>60</v>
      </c>
      <c r="Q61" s="291">
        <v>0</v>
      </c>
      <c r="R61" s="291">
        <v>0</v>
      </c>
      <c r="S61" s="291">
        <v>0</v>
      </c>
      <c r="T61" s="291">
        <v>0</v>
      </c>
      <c r="U61" s="291">
        <v>0</v>
      </c>
      <c r="V61" s="291">
        <v>0</v>
      </c>
      <c r="W61" s="291">
        <v>0</v>
      </c>
      <c r="X61" s="291">
        <v>399</v>
      </c>
      <c r="Y61" s="291">
        <v>57</v>
      </c>
      <c r="Z61" s="291">
        <v>31.999999999999986</v>
      </c>
      <c r="AA61" s="291">
        <v>83.251908396946561</v>
      </c>
      <c r="AB61" s="291">
        <v>0</v>
      </c>
      <c r="AC61" s="291">
        <v>0</v>
      </c>
      <c r="AD61" s="291">
        <v>274.99999999999989</v>
      </c>
      <c r="AE61" s="291">
        <v>122.00000000000004</v>
      </c>
      <c r="AF61" s="291">
        <v>0.99999999999999956</v>
      </c>
      <c r="AG61" s="291">
        <v>0.99999999999999956</v>
      </c>
      <c r="AH61" s="291">
        <v>0</v>
      </c>
      <c r="AI61" s="291">
        <v>0</v>
      </c>
      <c r="AJ61" s="291">
        <v>0</v>
      </c>
      <c r="AK61" s="291">
        <v>0</v>
      </c>
      <c r="AL61" s="291">
        <v>0</v>
      </c>
      <c r="AM61" s="291">
        <v>0</v>
      </c>
      <c r="AN61" s="291">
        <v>0</v>
      </c>
      <c r="AO61" s="291">
        <v>0</v>
      </c>
      <c r="AP61" s="291">
        <v>0</v>
      </c>
      <c r="AQ61" s="291">
        <v>0</v>
      </c>
      <c r="AR61" s="291">
        <v>3.469565217391303</v>
      </c>
      <c r="AS61" s="291">
        <v>5.7826086956521721</v>
      </c>
      <c r="AT61" s="291">
        <v>9.2521739130434995</v>
      </c>
      <c r="AU61" s="291">
        <v>0</v>
      </c>
      <c r="AV61" s="291">
        <v>0</v>
      </c>
      <c r="AW61" s="291">
        <v>0</v>
      </c>
      <c r="AX61" s="291">
        <v>0</v>
      </c>
      <c r="AY61" s="291">
        <v>97.087912087912187</v>
      </c>
      <c r="AZ61" s="291">
        <v>3.157894736842104</v>
      </c>
      <c r="BA61" s="291">
        <v>4.2105263157894717</v>
      </c>
      <c r="BB61" s="291">
        <v>80.919708695652247</v>
      </c>
      <c r="BC61" s="291">
        <v>0</v>
      </c>
      <c r="BD61" s="291">
        <v>0</v>
      </c>
      <c r="BE61" s="291">
        <v>0</v>
      </c>
      <c r="BF61" s="291">
        <v>0</v>
      </c>
      <c r="BG61" s="291">
        <v>0</v>
      </c>
      <c r="BH61" s="291">
        <v>0</v>
      </c>
      <c r="BI61" s="291">
        <v>0.59439344010695205</v>
      </c>
      <c r="BJ61" s="291">
        <v>0</v>
      </c>
      <c r="BK61" s="291">
        <v>0</v>
      </c>
      <c r="BL61" s="291">
        <v>1</v>
      </c>
      <c r="BM61" s="291">
        <v>0</v>
      </c>
      <c r="BN61" s="291"/>
      <c r="BO61" s="291"/>
      <c r="BP61" s="291"/>
      <c r="BQ61" s="291">
        <v>25.8</v>
      </c>
      <c r="BR61" s="291">
        <v>18.399999999999999</v>
      </c>
      <c r="BS61" s="291">
        <v>25.6</v>
      </c>
      <c r="BT61" s="291"/>
    </row>
    <row r="62" spans="1:72" ht="15" x14ac:dyDescent="0.25">
      <c r="A62" s="302">
        <v>23</v>
      </c>
      <c r="B62" s="346">
        <v>124629</v>
      </c>
      <c r="C62" s="346">
        <v>9352136</v>
      </c>
      <c r="D62" s="347" t="s">
        <v>1233</v>
      </c>
      <c r="E62" s="348" t="s">
        <v>40</v>
      </c>
      <c r="F62" s="349">
        <v>0</v>
      </c>
      <c r="G62" s="291">
        <v>1</v>
      </c>
      <c r="H62" s="291">
        <v>0</v>
      </c>
      <c r="I62" s="291">
        <v>0</v>
      </c>
      <c r="J62" s="291">
        <v>7</v>
      </c>
      <c r="K62" s="291">
        <v>0</v>
      </c>
      <c r="L62" s="291">
        <v>144</v>
      </c>
      <c r="M62" s="291">
        <v>144</v>
      </c>
      <c r="N62" s="291">
        <v>27</v>
      </c>
      <c r="O62" s="291">
        <v>96</v>
      </c>
      <c r="P62" s="291">
        <v>21</v>
      </c>
      <c r="Q62" s="291">
        <v>0</v>
      </c>
      <c r="R62" s="291">
        <v>0</v>
      </c>
      <c r="S62" s="291">
        <v>0</v>
      </c>
      <c r="T62" s="291">
        <v>0</v>
      </c>
      <c r="U62" s="291">
        <v>0</v>
      </c>
      <c r="V62" s="291">
        <v>0</v>
      </c>
      <c r="W62" s="291">
        <v>0</v>
      </c>
      <c r="X62" s="291">
        <v>144</v>
      </c>
      <c r="Y62" s="291">
        <v>20.571428571428573</v>
      </c>
      <c r="Z62" s="291">
        <v>6.0000000000000044</v>
      </c>
      <c r="AA62" s="291">
        <v>10.204724409448819</v>
      </c>
      <c r="AB62" s="291">
        <v>0</v>
      </c>
      <c r="AC62" s="291">
        <v>0</v>
      </c>
      <c r="AD62" s="291">
        <v>130.99999999999997</v>
      </c>
      <c r="AE62" s="291">
        <v>13.000000000000004</v>
      </c>
      <c r="AF62" s="291">
        <v>0</v>
      </c>
      <c r="AG62" s="291">
        <v>0</v>
      </c>
      <c r="AH62" s="291">
        <v>0</v>
      </c>
      <c r="AI62" s="291">
        <v>0</v>
      </c>
      <c r="AJ62" s="291">
        <v>0</v>
      </c>
      <c r="AK62" s="291">
        <v>0</v>
      </c>
      <c r="AL62" s="291">
        <v>0</v>
      </c>
      <c r="AM62" s="291">
        <v>0</v>
      </c>
      <c r="AN62" s="291">
        <v>0</v>
      </c>
      <c r="AO62" s="291">
        <v>0</v>
      </c>
      <c r="AP62" s="291">
        <v>0</v>
      </c>
      <c r="AQ62" s="291">
        <v>0</v>
      </c>
      <c r="AR62" s="291">
        <v>1.2307692307692311</v>
      </c>
      <c r="AS62" s="291">
        <v>2.4615384615384621</v>
      </c>
      <c r="AT62" s="291">
        <v>3.6923076923076863</v>
      </c>
      <c r="AU62" s="291">
        <v>0</v>
      </c>
      <c r="AV62" s="291">
        <v>0</v>
      </c>
      <c r="AW62" s="291">
        <v>0</v>
      </c>
      <c r="AX62" s="291">
        <v>0</v>
      </c>
      <c r="AY62" s="291">
        <v>25.999999999999964</v>
      </c>
      <c r="AZ62" s="291">
        <v>0</v>
      </c>
      <c r="BA62" s="291">
        <v>3.0000000000000027</v>
      </c>
      <c r="BB62" s="291">
        <v>25.365907692307665</v>
      </c>
      <c r="BC62" s="291">
        <v>0</v>
      </c>
      <c r="BD62" s="291">
        <v>0</v>
      </c>
      <c r="BE62" s="291">
        <v>0</v>
      </c>
      <c r="BF62" s="291">
        <v>0</v>
      </c>
      <c r="BG62" s="291">
        <v>0</v>
      </c>
      <c r="BH62" s="291">
        <v>0</v>
      </c>
      <c r="BI62" s="291">
        <v>1.3950088931034501</v>
      </c>
      <c r="BJ62" s="291">
        <v>0</v>
      </c>
      <c r="BK62" s="291">
        <v>0</v>
      </c>
      <c r="BL62" s="291">
        <v>1</v>
      </c>
      <c r="BM62" s="291">
        <v>0</v>
      </c>
      <c r="BN62" s="291"/>
      <c r="BO62" s="291"/>
      <c r="BP62" s="291"/>
      <c r="BQ62" s="291">
        <v>0</v>
      </c>
      <c r="BR62" s="291">
        <v>0</v>
      </c>
      <c r="BS62" s="291">
        <v>0</v>
      </c>
      <c r="BT62" s="291"/>
    </row>
    <row r="63" spans="1:72" ht="15" x14ac:dyDescent="0.25">
      <c r="A63" s="302">
        <v>231</v>
      </c>
      <c r="B63" s="346">
        <v>124630</v>
      </c>
      <c r="C63" s="346">
        <v>9352137</v>
      </c>
      <c r="D63" s="347" t="s">
        <v>254</v>
      </c>
      <c r="E63" s="348" t="s">
        <v>40</v>
      </c>
      <c r="F63" s="349">
        <v>0</v>
      </c>
      <c r="G63" s="291">
        <v>1</v>
      </c>
      <c r="H63" s="291">
        <v>0</v>
      </c>
      <c r="I63" s="291">
        <v>0</v>
      </c>
      <c r="J63" s="291">
        <v>7</v>
      </c>
      <c r="K63" s="291">
        <v>0</v>
      </c>
      <c r="L63" s="291">
        <v>193</v>
      </c>
      <c r="M63" s="291">
        <v>193</v>
      </c>
      <c r="N63" s="291">
        <v>30</v>
      </c>
      <c r="O63" s="291">
        <v>135</v>
      </c>
      <c r="P63" s="291">
        <v>28</v>
      </c>
      <c r="Q63" s="291">
        <v>0</v>
      </c>
      <c r="R63" s="291">
        <v>0</v>
      </c>
      <c r="S63" s="291">
        <v>0</v>
      </c>
      <c r="T63" s="291">
        <v>0</v>
      </c>
      <c r="U63" s="291">
        <v>0</v>
      </c>
      <c r="V63" s="291">
        <v>0</v>
      </c>
      <c r="W63" s="291">
        <v>0</v>
      </c>
      <c r="X63" s="291">
        <v>193</v>
      </c>
      <c r="Y63" s="291">
        <v>27.571428571428573</v>
      </c>
      <c r="Z63" s="291">
        <v>49.999999999999929</v>
      </c>
      <c r="AA63" s="291">
        <v>72.623711340206185</v>
      </c>
      <c r="AB63" s="291">
        <v>0</v>
      </c>
      <c r="AC63" s="291">
        <v>0</v>
      </c>
      <c r="AD63" s="291">
        <v>68.000000000000085</v>
      </c>
      <c r="AE63" s="291">
        <v>31.999999999999968</v>
      </c>
      <c r="AF63" s="291">
        <v>33.999999999999943</v>
      </c>
      <c r="AG63" s="291">
        <v>59.000000000000007</v>
      </c>
      <c r="AH63" s="291">
        <v>0</v>
      </c>
      <c r="AI63" s="291">
        <v>0</v>
      </c>
      <c r="AJ63" s="291">
        <v>0</v>
      </c>
      <c r="AK63" s="291">
        <v>0</v>
      </c>
      <c r="AL63" s="291">
        <v>0</v>
      </c>
      <c r="AM63" s="291">
        <v>0</v>
      </c>
      <c r="AN63" s="291">
        <v>0</v>
      </c>
      <c r="AO63" s="291">
        <v>0</v>
      </c>
      <c r="AP63" s="291">
        <v>0</v>
      </c>
      <c r="AQ63" s="291">
        <v>0</v>
      </c>
      <c r="AR63" s="291">
        <v>4.736196319018406</v>
      </c>
      <c r="AS63" s="291">
        <v>8.2883435582822056</v>
      </c>
      <c r="AT63" s="291">
        <v>11.840490797546003</v>
      </c>
      <c r="AU63" s="291">
        <v>0</v>
      </c>
      <c r="AV63" s="291">
        <v>0</v>
      </c>
      <c r="AW63" s="291">
        <v>0</v>
      </c>
      <c r="AX63" s="291">
        <v>0</v>
      </c>
      <c r="AY63" s="291">
        <v>62.462686567164162</v>
      </c>
      <c r="AZ63" s="291">
        <v>4.3076923076923119</v>
      </c>
      <c r="BA63" s="291">
        <v>7.5384615384615321</v>
      </c>
      <c r="BB63" s="291">
        <v>59.018262306917492</v>
      </c>
      <c r="BC63" s="291">
        <v>0</v>
      </c>
      <c r="BD63" s="291">
        <v>0</v>
      </c>
      <c r="BE63" s="291">
        <v>0</v>
      </c>
      <c r="BF63" s="291">
        <v>0</v>
      </c>
      <c r="BG63" s="291">
        <v>0</v>
      </c>
      <c r="BH63" s="291">
        <v>0</v>
      </c>
      <c r="BI63" s="291">
        <v>0.51157736340206195</v>
      </c>
      <c r="BJ63" s="291">
        <v>0</v>
      </c>
      <c r="BK63" s="291">
        <v>0</v>
      </c>
      <c r="BL63" s="291">
        <v>1</v>
      </c>
      <c r="BM63" s="291">
        <v>0</v>
      </c>
      <c r="BN63" s="291"/>
      <c r="BO63" s="291"/>
      <c r="BP63" s="291"/>
      <c r="BQ63" s="291">
        <v>0</v>
      </c>
      <c r="BR63" s="291">
        <v>0</v>
      </c>
      <c r="BS63" s="291">
        <v>0</v>
      </c>
      <c r="BT63" s="291"/>
    </row>
    <row r="64" spans="1:72" ht="15" x14ac:dyDescent="0.25">
      <c r="A64" s="302">
        <v>503</v>
      </c>
      <c r="B64" s="346">
        <v>124631</v>
      </c>
      <c r="C64" s="346">
        <v>9352138</v>
      </c>
      <c r="D64" s="347" t="s">
        <v>1234</v>
      </c>
      <c r="E64" s="348" t="s">
        <v>40</v>
      </c>
      <c r="F64" s="349">
        <v>0</v>
      </c>
      <c r="G64" s="291">
        <v>1</v>
      </c>
      <c r="H64" s="291">
        <v>0</v>
      </c>
      <c r="I64" s="291">
        <v>0</v>
      </c>
      <c r="J64" s="291">
        <v>7</v>
      </c>
      <c r="K64" s="291">
        <v>0</v>
      </c>
      <c r="L64" s="291">
        <v>405</v>
      </c>
      <c r="M64" s="291">
        <v>405</v>
      </c>
      <c r="N64" s="291">
        <v>52</v>
      </c>
      <c r="O64" s="291">
        <v>298</v>
      </c>
      <c r="P64" s="291">
        <v>55</v>
      </c>
      <c r="Q64" s="291">
        <v>0</v>
      </c>
      <c r="R64" s="291">
        <v>0</v>
      </c>
      <c r="S64" s="291">
        <v>0</v>
      </c>
      <c r="T64" s="291">
        <v>0</v>
      </c>
      <c r="U64" s="291">
        <v>0</v>
      </c>
      <c r="V64" s="291">
        <v>0</v>
      </c>
      <c r="W64" s="291">
        <v>0</v>
      </c>
      <c r="X64" s="291">
        <v>405</v>
      </c>
      <c r="Y64" s="291">
        <v>57.857142857142854</v>
      </c>
      <c r="Z64" s="291">
        <v>39.999999999999986</v>
      </c>
      <c r="AA64" s="291">
        <v>76.071428571428569</v>
      </c>
      <c r="AB64" s="291">
        <v>0</v>
      </c>
      <c r="AC64" s="291">
        <v>0</v>
      </c>
      <c r="AD64" s="291">
        <v>250.99999999999997</v>
      </c>
      <c r="AE64" s="291">
        <v>96.999999999999929</v>
      </c>
      <c r="AF64" s="291">
        <v>27.000000000000011</v>
      </c>
      <c r="AG64" s="291">
        <v>30.000000000000011</v>
      </c>
      <c r="AH64" s="291">
        <v>0</v>
      </c>
      <c r="AI64" s="291">
        <v>0</v>
      </c>
      <c r="AJ64" s="291">
        <v>0</v>
      </c>
      <c r="AK64" s="291">
        <v>0</v>
      </c>
      <c r="AL64" s="291">
        <v>0</v>
      </c>
      <c r="AM64" s="291">
        <v>0</v>
      </c>
      <c r="AN64" s="291">
        <v>0</v>
      </c>
      <c r="AO64" s="291">
        <v>0</v>
      </c>
      <c r="AP64" s="291">
        <v>0</v>
      </c>
      <c r="AQ64" s="291">
        <v>0</v>
      </c>
      <c r="AR64" s="291">
        <v>1.1473087818696885</v>
      </c>
      <c r="AS64" s="291">
        <v>3.4419263456090654</v>
      </c>
      <c r="AT64" s="291">
        <v>3.4419263456090654</v>
      </c>
      <c r="AU64" s="291">
        <v>0</v>
      </c>
      <c r="AV64" s="291">
        <v>0</v>
      </c>
      <c r="AW64" s="291">
        <v>0</v>
      </c>
      <c r="AX64" s="291">
        <v>0</v>
      </c>
      <c r="AY64" s="291">
        <v>99.675862068965614</v>
      </c>
      <c r="AZ64" s="291">
        <v>2.9999999999999978</v>
      </c>
      <c r="BA64" s="291">
        <v>3.9999999999999982</v>
      </c>
      <c r="BB64" s="291">
        <v>82.044580336036034</v>
      </c>
      <c r="BC64" s="291">
        <v>0</v>
      </c>
      <c r="BD64" s="291">
        <v>0</v>
      </c>
      <c r="BE64" s="291">
        <v>0</v>
      </c>
      <c r="BF64" s="291">
        <v>0</v>
      </c>
      <c r="BG64" s="291">
        <v>0</v>
      </c>
      <c r="BH64" s="291">
        <v>0</v>
      </c>
      <c r="BI64" s="291">
        <v>0.49392332327586203</v>
      </c>
      <c r="BJ64" s="291">
        <v>0</v>
      </c>
      <c r="BK64" s="291">
        <v>0</v>
      </c>
      <c r="BL64" s="291">
        <v>1</v>
      </c>
      <c r="BM64" s="291">
        <v>0</v>
      </c>
      <c r="BN64" s="291"/>
      <c r="BO64" s="291"/>
      <c r="BP64" s="291"/>
      <c r="BQ64" s="291">
        <v>0</v>
      </c>
      <c r="BR64" s="291">
        <v>0</v>
      </c>
      <c r="BS64" s="291">
        <v>0</v>
      </c>
      <c r="BT64" s="291"/>
    </row>
    <row r="65" spans="1:72" ht="15" x14ac:dyDescent="0.25">
      <c r="A65" s="302">
        <v>68</v>
      </c>
      <c r="B65" s="346">
        <v>124634</v>
      </c>
      <c r="C65" s="346">
        <v>9352141</v>
      </c>
      <c r="D65" s="347" t="s">
        <v>184</v>
      </c>
      <c r="E65" s="348" t="s">
        <v>40</v>
      </c>
      <c r="F65" s="349">
        <v>0</v>
      </c>
      <c r="G65" s="291">
        <v>1</v>
      </c>
      <c r="H65" s="291">
        <v>0</v>
      </c>
      <c r="I65" s="291">
        <v>0</v>
      </c>
      <c r="J65" s="291">
        <v>7</v>
      </c>
      <c r="K65" s="291">
        <v>0</v>
      </c>
      <c r="L65" s="291">
        <v>498</v>
      </c>
      <c r="M65" s="291">
        <v>498</v>
      </c>
      <c r="N65" s="291">
        <v>75</v>
      </c>
      <c r="O65" s="291">
        <v>360</v>
      </c>
      <c r="P65" s="291">
        <v>63</v>
      </c>
      <c r="Q65" s="291">
        <v>0</v>
      </c>
      <c r="R65" s="291">
        <v>0</v>
      </c>
      <c r="S65" s="291">
        <v>0</v>
      </c>
      <c r="T65" s="291">
        <v>0</v>
      </c>
      <c r="U65" s="291">
        <v>0</v>
      </c>
      <c r="V65" s="291">
        <v>0</v>
      </c>
      <c r="W65" s="291">
        <v>0</v>
      </c>
      <c r="X65" s="291">
        <v>498</v>
      </c>
      <c r="Y65" s="291">
        <v>71.142857142857139</v>
      </c>
      <c r="Z65" s="291">
        <v>184.9999999999998</v>
      </c>
      <c r="AA65" s="291">
        <v>252.04897959183671</v>
      </c>
      <c r="AB65" s="291">
        <v>0</v>
      </c>
      <c r="AC65" s="291">
        <v>0</v>
      </c>
      <c r="AD65" s="291">
        <v>30.000000000000007</v>
      </c>
      <c r="AE65" s="291">
        <v>10.00000000000002</v>
      </c>
      <c r="AF65" s="291">
        <v>24.999999999999996</v>
      </c>
      <c r="AG65" s="291">
        <v>5.9999999999999813</v>
      </c>
      <c r="AH65" s="291">
        <v>0</v>
      </c>
      <c r="AI65" s="291">
        <v>305.99999999999989</v>
      </c>
      <c r="AJ65" s="291">
        <v>121.0000000000001</v>
      </c>
      <c r="AK65" s="291">
        <v>0</v>
      </c>
      <c r="AL65" s="291">
        <v>0</v>
      </c>
      <c r="AM65" s="291">
        <v>0</v>
      </c>
      <c r="AN65" s="291">
        <v>0</v>
      </c>
      <c r="AO65" s="291">
        <v>0</v>
      </c>
      <c r="AP65" s="291">
        <v>0</v>
      </c>
      <c r="AQ65" s="291">
        <v>0</v>
      </c>
      <c r="AR65" s="291">
        <v>5.8865248226950158</v>
      </c>
      <c r="AS65" s="291">
        <v>14.127659574468067</v>
      </c>
      <c r="AT65" s="291">
        <v>23.546099290780163</v>
      </c>
      <c r="AU65" s="291">
        <v>0</v>
      </c>
      <c r="AV65" s="291">
        <v>0</v>
      </c>
      <c r="AW65" s="291">
        <v>0</v>
      </c>
      <c r="AX65" s="291">
        <v>0</v>
      </c>
      <c r="AY65" s="291">
        <v>133.97727272727275</v>
      </c>
      <c r="AZ65" s="291">
        <v>14.459016393442594</v>
      </c>
      <c r="BA65" s="291">
        <v>21.688524590163919</v>
      </c>
      <c r="BB65" s="291">
        <v>132.36596463677586</v>
      </c>
      <c r="BC65" s="291">
        <v>0</v>
      </c>
      <c r="BD65" s="291">
        <v>0</v>
      </c>
      <c r="BE65" s="291">
        <v>0</v>
      </c>
      <c r="BF65" s="291">
        <v>0</v>
      </c>
      <c r="BG65" s="291">
        <v>0</v>
      </c>
      <c r="BH65" s="291">
        <v>0</v>
      </c>
      <c r="BI65" s="291">
        <v>0.52506921375000004</v>
      </c>
      <c r="BJ65" s="291">
        <v>0</v>
      </c>
      <c r="BK65" s="291">
        <v>0</v>
      </c>
      <c r="BL65" s="291">
        <v>1</v>
      </c>
      <c r="BM65" s="291">
        <v>0</v>
      </c>
      <c r="BN65" s="291"/>
      <c r="BO65" s="291"/>
      <c r="BP65" s="291"/>
      <c r="BQ65" s="291">
        <v>52</v>
      </c>
      <c r="BR65" s="291">
        <v>40</v>
      </c>
      <c r="BS65" s="291">
        <v>52</v>
      </c>
      <c r="BT65" s="291"/>
    </row>
    <row r="66" spans="1:72" ht="15" x14ac:dyDescent="0.25">
      <c r="A66" s="302">
        <v>65</v>
      </c>
      <c r="B66" s="346">
        <v>124639</v>
      </c>
      <c r="C66" s="346">
        <v>9352147</v>
      </c>
      <c r="D66" s="347" t="s">
        <v>180</v>
      </c>
      <c r="E66" s="348" t="s">
        <v>40</v>
      </c>
      <c r="F66" s="349">
        <v>0</v>
      </c>
      <c r="G66" s="291">
        <v>1</v>
      </c>
      <c r="H66" s="291">
        <v>0</v>
      </c>
      <c r="I66" s="291">
        <v>0</v>
      </c>
      <c r="J66" s="291">
        <v>7</v>
      </c>
      <c r="K66" s="291">
        <v>0</v>
      </c>
      <c r="L66" s="291">
        <v>485</v>
      </c>
      <c r="M66" s="291">
        <v>485</v>
      </c>
      <c r="N66" s="291">
        <v>59</v>
      </c>
      <c r="O66" s="291">
        <v>365</v>
      </c>
      <c r="P66" s="291">
        <v>61</v>
      </c>
      <c r="Q66" s="291">
        <v>0</v>
      </c>
      <c r="R66" s="291">
        <v>0</v>
      </c>
      <c r="S66" s="291">
        <v>0</v>
      </c>
      <c r="T66" s="291">
        <v>0</v>
      </c>
      <c r="U66" s="291">
        <v>0</v>
      </c>
      <c r="V66" s="291">
        <v>0</v>
      </c>
      <c r="W66" s="291">
        <v>0</v>
      </c>
      <c r="X66" s="291">
        <v>485</v>
      </c>
      <c r="Y66" s="291">
        <v>69.285714285714292</v>
      </c>
      <c r="Z66" s="291">
        <v>173.99999999999991</v>
      </c>
      <c r="AA66" s="291">
        <v>198.23412698412699</v>
      </c>
      <c r="AB66" s="291">
        <v>0</v>
      </c>
      <c r="AC66" s="291">
        <v>0</v>
      </c>
      <c r="AD66" s="291">
        <v>74.000000000000057</v>
      </c>
      <c r="AE66" s="291">
        <v>8.999999999999984</v>
      </c>
      <c r="AF66" s="291">
        <v>121.99999999999983</v>
      </c>
      <c r="AG66" s="291">
        <v>27</v>
      </c>
      <c r="AH66" s="291">
        <v>0</v>
      </c>
      <c r="AI66" s="291">
        <v>196.99999999999986</v>
      </c>
      <c r="AJ66" s="291">
        <v>55.999999999999901</v>
      </c>
      <c r="AK66" s="291">
        <v>0</v>
      </c>
      <c r="AL66" s="291">
        <v>0</v>
      </c>
      <c r="AM66" s="291">
        <v>0</v>
      </c>
      <c r="AN66" s="291">
        <v>0</v>
      </c>
      <c r="AO66" s="291">
        <v>0</v>
      </c>
      <c r="AP66" s="291">
        <v>0</v>
      </c>
      <c r="AQ66" s="291">
        <v>0</v>
      </c>
      <c r="AR66" s="291">
        <v>8.0833333333333499</v>
      </c>
      <c r="AS66" s="291">
        <v>12.702380952380958</v>
      </c>
      <c r="AT66" s="291">
        <v>17.321428571428562</v>
      </c>
      <c r="AU66" s="291">
        <v>0</v>
      </c>
      <c r="AV66" s="291">
        <v>0</v>
      </c>
      <c r="AW66" s="291">
        <v>0</v>
      </c>
      <c r="AX66" s="291">
        <v>4.8115079365079358</v>
      </c>
      <c r="AY66" s="291">
        <v>167.3352435530085</v>
      </c>
      <c r="AZ66" s="291">
        <v>8.4137931034482989</v>
      </c>
      <c r="BA66" s="291">
        <v>8.4137931034482989</v>
      </c>
      <c r="BB66" s="291">
        <v>138.61203633221118</v>
      </c>
      <c r="BC66" s="291">
        <v>0</v>
      </c>
      <c r="BD66" s="291">
        <v>0</v>
      </c>
      <c r="BE66" s="291">
        <v>0</v>
      </c>
      <c r="BF66" s="291">
        <v>0</v>
      </c>
      <c r="BG66" s="291">
        <v>11.500000000000208</v>
      </c>
      <c r="BH66" s="291">
        <v>0</v>
      </c>
      <c r="BI66" s="291">
        <v>0.35836696220930198</v>
      </c>
      <c r="BJ66" s="291">
        <v>0</v>
      </c>
      <c r="BK66" s="291">
        <v>0</v>
      </c>
      <c r="BL66" s="291">
        <v>1</v>
      </c>
      <c r="BM66" s="291">
        <v>0</v>
      </c>
      <c r="BN66" s="291"/>
      <c r="BO66" s="291"/>
      <c r="BP66" s="291"/>
      <c r="BQ66" s="291">
        <v>25</v>
      </c>
      <c r="BR66" s="291">
        <v>25</v>
      </c>
      <c r="BS66" s="291">
        <v>25</v>
      </c>
      <c r="BT66" s="291"/>
    </row>
    <row r="67" spans="1:72" ht="15" x14ac:dyDescent="0.25">
      <c r="A67" s="302">
        <v>74</v>
      </c>
      <c r="B67" s="346">
        <v>124641</v>
      </c>
      <c r="C67" s="346">
        <v>9352152</v>
      </c>
      <c r="D67" s="347" t="s">
        <v>191</v>
      </c>
      <c r="E67" s="348" t="s">
        <v>40</v>
      </c>
      <c r="F67" s="349">
        <v>0</v>
      </c>
      <c r="G67" s="291">
        <v>1</v>
      </c>
      <c r="H67" s="291">
        <v>0</v>
      </c>
      <c r="I67" s="291">
        <v>0</v>
      </c>
      <c r="J67" s="291">
        <v>7</v>
      </c>
      <c r="K67" s="291">
        <v>0</v>
      </c>
      <c r="L67" s="291">
        <v>433</v>
      </c>
      <c r="M67" s="291">
        <v>433</v>
      </c>
      <c r="N67" s="291">
        <v>60</v>
      </c>
      <c r="O67" s="291">
        <v>300</v>
      </c>
      <c r="P67" s="291">
        <v>73</v>
      </c>
      <c r="Q67" s="291">
        <v>0</v>
      </c>
      <c r="R67" s="291">
        <v>0</v>
      </c>
      <c r="S67" s="291">
        <v>0</v>
      </c>
      <c r="T67" s="291">
        <v>0</v>
      </c>
      <c r="U67" s="291">
        <v>0</v>
      </c>
      <c r="V67" s="291">
        <v>0</v>
      </c>
      <c r="W67" s="291">
        <v>0</v>
      </c>
      <c r="X67" s="291">
        <v>433</v>
      </c>
      <c r="Y67" s="291">
        <v>61.857142857142854</v>
      </c>
      <c r="Z67" s="291">
        <v>57.999999999999893</v>
      </c>
      <c r="AA67" s="291">
        <v>93.621621621621628</v>
      </c>
      <c r="AB67" s="291">
        <v>0</v>
      </c>
      <c r="AC67" s="291">
        <v>0</v>
      </c>
      <c r="AD67" s="291">
        <v>307.00000000000017</v>
      </c>
      <c r="AE67" s="291">
        <v>75.000000000000199</v>
      </c>
      <c r="AF67" s="291">
        <v>19.999999999999993</v>
      </c>
      <c r="AG67" s="291">
        <v>10.999999999999996</v>
      </c>
      <c r="AH67" s="291">
        <v>0</v>
      </c>
      <c r="AI67" s="291">
        <v>18.999999999999993</v>
      </c>
      <c r="AJ67" s="291">
        <v>0.99999999999999956</v>
      </c>
      <c r="AK67" s="291">
        <v>0</v>
      </c>
      <c r="AL67" s="291">
        <v>0</v>
      </c>
      <c r="AM67" s="291">
        <v>0</v>
      </c>
      <c r="AN67" s="291">
        <v>0</v>
      </c>
      <c r="AO67" s="291">
        <v>0</v>
      </c>
      <c r="AP67" s="291">
        <v>0</v>
      </c>
      <c r="AQ67" s="291">
        <v>0</v>
      </c>
      <c r="AR67" s="291">
        <v>0</v>
      </c>
      <c r="AS67" s="291">
        <v>1.1608579088471838</v>
      </c>
      <c r="AT67" s="291">
        <v>1.1608579088471838</v>
      </c>
      <c r="AU67" s="291">
        <v>0</v>
      </c>
      <c r="AV67" s="291">
        <v>0</v>
      </c>
      <c r="AW67" s="291">
        <v>0</v>
      </c>
      <c r="AX67" s="291">
        <v>1.9504504504504505</v>
      </c>
      <c r="AY67" s="291">
        <v>105.05050505050501</v>
      </c>
      <c r="AZ67" s="291">
        <v>9.0000000000000213</v>
      </c>
      <c r="BA67" s="291">
        <v>10.999999999999977</v>
      </c>
      <c r="BB67" s="291">
        <v>95.365298020418592</v>
      </c>
      <c r="BC67" s="291">
        <v>0</v>
      </c>
      <c r="BD67" s="291">
        <v>0</v>
      </c>
      <c r="BE67" s="291">
        <v>0</v>
      </c>
      <c r="BF67" s="291">
        <v>0</v>
      </c>
      <c r="BG67" s="291">
        <v>0</v>
      </c>
      <c r="BH67" s="291">
        <v>0</v>
      </c>
      <c r="BI67" s="291">
        <v>0.77009822818471296</v>
      </c>
      <c r="BJ67" s="291">
        <v>0</v>
      </c>
      <c r="BK67" s="291">
        <v>0</v>
      </c>
      <c r="BL67" s="291">
        <v>1</v>
      </c>
      <c r="BM67" s="291">
        <v>0</v>
      </c>
      <c r="BN67" s="291"/>
      <c r="BO67" s="291"/>
      <c r="BP67" s="291"/>
      <c r="BQ67" s="291">
        <v>50</v>
      </c>
      <c r="BR67" s="291">
        <v>41</v>
      </c>
      <c r="BS67" s="291">
        <v>41</v>
      </c>
      <c r="BT67" s="291"/>
    </row>
    <row r="68" spans="1:72" ht="15" x14ac:dyDescent="0.25">
      <c r="A68" s="302">
        <v>275</v>
      </c>
      <c r="B68" s="346">
        <v>124645</v>
      </c>
      <c r="C68" s="346">
        <v>9352157</v>
      </c>
      <c r="D68" s="347" t="s">
        <v>281</v>
      </c>
      <c r="E68" s="348" t="s">
        <v>40</v>
      </c>
      <c r="F68" s="349">
        <v>0</v>
      </c>
      <c r="G68" s="291">
        <v>1</v>
      </c>
      <c r="H68" s="291">
        <v>0</v>
      </c>
      <c r="I68" s="291">
        <v>0</v>
      </c>
      <c r="J68" s="291">
        <v>7</v>
      </c>
      <c r="K68" s="291">
        <v>0</v>
      </c>
      <c r="L68" s="291">
        <v>258</v>
      </c>
      <c r="M68" s="291">
        <v>258</v>
      </c>
      <c r="N68" s="291">
        <v>38</v>
      </c>
      <c r="O68" s="291">
        <v>191</v>
      </c>
      <c r="P68" s="291">
        <v>29</v>
      </c>
      <c r="Q68" s="291">
        <v>0</v>
      </c>
      <c r="R68" s="291">
        <v>0</v>
      </c>
      <c r="S68" s="291">
        <v>0</v>
      </c>
      <c r="T68" s="291">
        <v>0</v>
      </c>
      <c r="U68" s="291">
        <v>0</v>
      </c>
      <c r="V68" s="291">
        <v>0</v>
      </c>
      <c r="W68" s="291">
        <v>0</v>
      </c>
      <c r="X68" s="291">
        <v>258</v>
      </c>
      <c r="Y68" s="291">
        <v>36.857142857142854</v>
      </c>
      <c r="Z68" s="291">
        <v>46.000000000000036</v>
      </c>
      <c r="AA68" s="291">
        <v>81.804878048780495</v>
      </c>
      <c r="AB68" s="291">
        <v>0</v>
      </c>
      <c r="AC68" s="291">
        <v>0</v>
      </c>
      <c r="AD68" s="291">
        <v>13.1015625</v>
      </c>
      <c r="AE68" s="291">
        <v>21.1640625</v>
      </c>
      <c r="AF68" s="291">
        <v>155.203125</v>
      </c>
      <c r="AG68" s="291">
        <v>32.25</v>
      </c>
      <c r="AH68" s="291">
        <v>33.2578125</v>
      </c>
      <c r="AI68" s="291">
        <v>2.015625</v>
      </c>
      <c r="AJ68" s="291">
        <v>1.0078125</v>
      </c>
      <c r="AK68" s="291">
        <v>0</v>
      </c>
      <c r="AL68" s="291">
        <v>0</v>
      </c>
      <c r="AM68" s="291">
        <v>0</v>
      </c>
      <c r="AN68" s="291">
        <v>0</v>
      </c>
      <c r="AO68" s="291">
        <v>0</v>
      </c>
      <c r="AP68" s="291">
        <v>0</v>
      </c>
      <c r="AQ68" s="291">
        <v>0</v>
      </c>
      <c r="AR68" s="291">
        <v>36.35454545454548</v>
      </c>
      <c r="AS68" s="291">
        <v>62.154545454545477</v>
      </c>
      <c r="AT68" s="291">
        <v>84.436363636363566</v>
      </c>
      <c r="AU68" s="291">
        <v>0</v>
      </c>
      <c r="AV68" s="291">
        <v>0</v>
      </c>
      <c r="AW68" s="291">
        <v>0</v>
      </c>
      <c r="AX68" s="291">
        <v>0</v>
      </c>
      <c r="AY68" s="291">
        <v>104.59523809523817</v>
      </c>
      <c r="AZ68" s="291">
        <v>2.6363636363636362</v>
      </c>
      <c r="BA68" s="291">
        <v>3.9545454545454439</v>
      </c>
      <c r="BB68" s="291">
        <v>87.716364799291654</v>
      </c>
      <c r="BC68" s="291">
        <v>0</v>
      </c>
      <c r="BD68" s="291">
        <v>0</v>
      </c>
      <c r="BE68" s="291">
        <v>0</v>
      </c>
      <c r="BF68" s="291">
        <v>0</v>
      </c>
      <c r="BG68" s="291">
        <v>6.200000000000002</v>
      </c>
      <c r="BH68" s="291">
        <v>0</v>
      </c>
      <c r="BI68" s="291">
        <v>0.48634020099502501</v>
      </c>
      <c r="BJ68" s="291">
        <v>0</v>
      </c>
      <c r="BK68" s="291">
        <v>0</v>
      </c>
      <c r="BL68" s="291">
        <v>1</v>
      </c>
      <c r="BM68" s="291">
        <v>0</v>
      </c>
      <c r="BN68" s="291"/>
      <c r="BO68" s="291"/>
      <c r="BP68" s="291"/>
      <c r="BQ68" s="291">
        <v>26</v>
      </c>
      <c r="BR68" s="291">
        <v>20</v>
      </c>
      <c r="BS68" s="291">
        <v>21</v>
      </c>
      <c r="BT68" s="291"/>
    </row>
    <row r="69" spans="1:72" ht="15" x14ac:dyDescent="0.25">
      <c r="A69" s="302">
        <v>273</v>
      </c>
      <c r="B69" s="346">
        <v>124650</v>
      </c>
      <c r="C69" s="346">
        <v>9352162</v>
      </c>
      <c r="D69" s="347" t="s">
        <v>1235</v>
      </c>
      <c r="E69" s="348" t="s">
        <v>40</v>
      </c>
      <c r="F69" s="349">
        <v>0</v>
      </c>
      <c r="G69" s="291">
        <v>1</v>
      </c>
      <c r="H69" s="291">
        <v>0</v>
      </c>
      <c r="I69" s="291">
        <v>0</v>
      </c>
      <c r="J69" s="291">
        <v>7</v>
      </c>
      <c r="K69" s="291">
        <v>0</v>
      </c>
      <c r="L69" s="291">
        <v>395</v>
      </c>
      <c r="M69" s="291">
        <v>395</v>
      </c>
      <c r="N69" s="291">
        <v>59</v>
      </c>
      <c r="O69" s="291">
        <v>284</v>
      </c>
      <c r="P69" s="291">
        <v>52</v>
      </c>
      <c r="Q69" s="291">
        <v>0</v>
      </c>
      <c r="R69" s="291">
        <v>0</v>
      </c>
      <c r="S69" s="291">
        <v>0</v>
      </c>
      <c r="T69" s="291">
        <v>0</v>
      </c>
      <c r="U69" s="291">
        <v>0</v>
      </c>
      <c r="V69" s="291">
        <v>0</v>
      </c>
      <c r="W69" s="291">
        <v>0</v>
      </c>
      <c r="X69" s="291">
        <v>395</v>
      </c>
      <c r="Y69" s="291">
        <v>56.428571428571431</v>
      </c>
      <c r="Z69" s="291">
        <v>75.999999999999901</v>
      </c>
      <c r="AA69" s="291">
        <v>135</v>
      </c>
      <c r="AB69" s="291">
        <v>0</v>
      </c>
      <c r="AC69" s="291">
        <v>0</v>
      </c>
      <c r="AD69" s="291">
        <v>46.116751269035532</v>
      </c>
      <c r="AE69" s="291">
        <v>60.152284263959437</v>
      </c>
      <c r="AF69" s="291">
        <v>129.32741116751257</v>
      </c>
      <c r="AG69" s="291">
        <v>23.058375634517766</v>
      </c>
      <c r="AH69" s="291">
        <v>103.26142131979682</v>
      </c>
      <c r="AI69" s="291">
        <v>33.083756345177676</v>
      </c>
      <c r="AJ69" s="291">
        <v>0</v>
      </c>
      <c r="AK69" s="291">
        <v>0</v>
      </c>
      <c r="AL69" s="291">
        <v>0</v>
      </c>
      <c r="AM69" s="291">
        <v>0</v>
      </c>
      <c r="AN69" s="291">
        <v>0</v>
      </c>
      <c r="AO69" s="291">
        <v>0</v>
      </c>
      <c r="AP69" s="291">
        <v>0</v>
      </c>
      <c r="AQ69" s="291">
        <v>0</v>
      </c>
      <c r="AR69" s="291">
        <v>16.458333333333346</v>
      </c>
      <c r="AS69" s="291">
        <v>31.741071428571448</v>
      </c>
      <c r="AT69" s="291">
        <v>48.199404761904951</v>
      </c>
      <c r="AU69" s="291">
        <v>0</v>
      </c>
      <c r="AV69" s="291">
        <v>0</v>
      </c>
      <c r="AW69" s="291">
        <v>0</v>
      </c>
      <c r="AX69" s="291">
        <v>0</v>
      </c>
      <c r="AY69" s="291">
        <v>104.20143884892089</v>
      </c>
      <c r="AZ69" s="291">
        <v>11.304347826086952</v>
      </c>
      <c r="BA69" s="291">
        <v>18.086956521739143</v>
      </c>
      <c r="BB69" s="291">
        <v>104.23131984040101</v>
      </c>
      <c r="BC69" s="291">
        <v>0</v>
      </c>
      <c r="BD69" s="291">
        <v>0</v>
      </c>
      <c r="BE69" s="291">
        <v>0</v>
      </c>
      <c r="BF69" s="291">
        <v>0</v>
      </c>
      <c r="BG69" s="291">
        <v>0</v>
      </c>
      <c r="BH69" s="291">
        <v>0</v>
      </c>
      <c r="BI69" s="291">
        <v>0.80991561931818201</v>
      </c>
      <c r="BJ69" s="291">
        <v>0</v>
      </c>
      <c r="BK69" s="291">
        <v>0</v>
      </c>
      <c r="BL69" s="291">
        <v>1</v>
      </c>
      <c r="BM69" s="291">
        <v>0</v>
      </c>
      <c r="BN69" s="291"/>
      <c r="BO69" s="291"/>
      <c r="BP69" s="291"/>
      <c r="BQ69" s="291">
        <v>49</v>
      </c>
      <c r="BR69" s="291">
        <v>30</v>
      </c>
      <c r="BS69" s="291">
        <v>40</v>
      </c>
      <c r="BT69" s="291"/>
    </row>
    <row r="70" spans="1:72" ht="15" x14ac:dyDescent="0.25">
      <c r="A70" s="302">
        <v>250</v>
      </c>
      <c r="B70" s="346">
        <v>124653</v>
      </c>
      <c r="C70" s="346">
        <v>9352165</v>
      </c>
      <c r="D70" s="347" t="s">
        <v>267</v>
      </c>
      <c r="E70" s="348" t="s">
        <v>40</v>
      </c>
      <c r="F70" s="349">
        <v>0</v>
      </c>
      <c r="G70" s="291">
        <v>1</v>
      </c>
      <c r="H70" s="291">
        <v>0</v>
      </c>
      <c r="I70" s="291">
        <v>0</v>
      </c>
      <c r="J70" s="291">
        <v>7</v>
      </c>
      <c r="K70" s="291">
        <v>0</v>
      </c>
      <c r="L70" s="291">
        <v>627</v>
      </c>
      <c r="M70" s="291">
        <v>627</v>
      </c>
      <c r="N70" s="291">
        <v>89</v>
      </c>
      <c r="O70" s="291">
        <v>450</v>
      </c>
      <c r="P70" s="291">
        <v>88</v>
      </c>
      <c r="Q70" s="291">
        <v>0</v>
      </c>
      <c r="R70" s="291">
        <v>0</v>
      </c>
      <c r="S70" s="291">
        <v>0</v>
      </c>
      <c r="T70" s="291">
        <v>0</v>
      </c>
      <c r="U70" s="291">
        <v>0</v>
      </c>
      <c r="V70" s="291">
        <v>0</v>
      </c>
      <c r="W70" s="291">
        <v>0</v>
      </c>
      <c r="X70" s="291">
        <v>627</v>
      </c>
      <c r="Y70" s="291">
        <v>89.571428571428569</v>
      </c>
      <c r="Z70" s="291">
        <v>35.999999999999979</v>
      </c>
      <c r="AA70" s="291">
        <v>83.732909379968206</v>
      </c>
      <c r="AB70" s="291">
        <v>0</v>
      </c>
      <c r="AC70" s="291">
        <v>0</v>
      </c>
      <c r="AD70" s="291">
        <v>586</v>
      </c>
      <c r="AE70" s="291">
        <v>2.9999999999999996</v>
      </c>
      <c r="AF70" s="291">
        <v>13.999999999999989</v>
      </c>
      <c r="AG70" s="291">
        <v>4.9999999999999964</v>
      </c>
      <c r="AH70" s="291">
        <v>16.000000000000004</v>
      </c>
      <c r="AI70" s="291">
        <v>2.9999999999999996</v>
      </c>
      <c r="AJ70" s="291">
        <v>0</v>
      </c>
      <c r="AK70" s="291">
        <v>0</v>
      </c>
      <c r="AL70" s="291">
        <v>0</v>
      </c>
      <c r="AM70" s="291">
        <v>0</v>
      </c>
      <c r="AN70" s="291">
        <v>0</v>
      </c>
      <c r="AO70" s="291">
        <v>0</v>
      </c>
      <c r="AP70" s="291">
        <v>0</v>
      </c>
      <c r="AQ70" s="291">
        <v>0</v>
      </c>
      <c r="AR70" s="291">
        <v>20.977695167286264</v>
      </c>
      <c r="AS70" s="291">
        <v>41.955390334572471</v>
      </c>
      <c r="AT70" s="291">
        <v>52.444237918215599</v>
      </c>
      <c r="AU70" s="291">
        <v>0</v>
      </c>
      <c r="AV70" s="291">
        <v>0</v>
      </c>
      <c r="AW70" s="291">
        <v>0</v>
      </c>
      <c r="AX70" s="291">
        <v>0</v>
      </c>
      <c r="AY70" s="291">
        <v>149.99999999999983</v>
      </c>
      <c r="AZ70" s="291">
        <v>8.1860465116279073</v>
      </c>
      <c r="BA70" s="291">
        <v>10.232558139534897</v>
      </c>
      <c r="BB70" s="291">
        <v>130.32691255295225</v>
      </c>
      <c r="BC70" s="291">
        <v>0</v>
      </c>
      <c r="BD70" s="291">
        <v>0</v>
      </c>
      <c r="BE70" s="291">
        <v>0</v>
      </c>
      <c r="BF70" s="291">
        <v>0</v>
      </c>
      <c r="BG70" s="291">
        <v>0</v>
      </c>
      <c r="BH70" s="291">
        <v>0</v>
      </c>
      <c r="BI70" s="291">
        <v>0.46952102872340401</v>
      </c>
      <c r="BJ70" s="291">
        <v>0</v>
      </c>
      <c r="BK70" s="291">
        <v>0</v>
      </c>
      <c r="BL70" s="291">
        <v>1</v>
      </c>
      <c r="BM70" s="291">
        <v>0</v>
      </c>
      <c r="BN70" s="291"/>
      <c r="BO70" s="291"/>
      <c r="BP70" s="291"/>
      <c r="BQ70" s="291">
        <v>26</v>
      </c>
      <c r="BR70" s="291">
        <v>26</v>
      </c>
      <c r="BS70" s="291">
        <v>26</v>
      </c>
      <c r="BT70" s="291"/>
    </row>
    <row r="71" spans="1:72" ht="15" x14ac:dyDescent="0.25">
      <c r="A71" s="302">
        <v>258</v>
      </c>
      <c r="B71" s="346">
        <v>124654</v>
      </c>
      <c r="C71" s="346">
        <v>9352166</v>
      </c>
      <c r="D71" s="347" t="s">
        <v>272</v>
      </c>
      <c r="E71" s="348" t="s">
        <v>40</v>
      </c>
      <c r="F71" s="349">
        <v>0</v>
      </c>
      <c r="G71" s="291">
        <v>1</v>
      </c>
      <c r="H71" s="291">
        <v>0</v>
      </c>
      <c r="I71" s="291">
        <v>0</v>
      </c>
      <c r="J71" s="291">
        <v>7</v>
      </c>
      <c r="K71" s="291">
        <v>0</v>
      </c>
      <c r="L71" s="291">
        <v>410</v>
      </c>
      <c r="M71" s="291">
        <v>410</v>
      </c>
      <c r="N71" s="291">
        <v>60</v>
      </c>
      <c r="O71" s="291">
        <v>294</v>
      </c>
      <c r="P71" s="291">
        <v>56</v>
      </c>
      <c r="Q71" s="291">
        <v>0</v>
      </c>
      <c r="R71" s="291">
        <v>0</v>
      </c>
      <c r="S71" s="291">
        <v>0</v>
      </c>
      <c r="T71" s="291">
        <v>0</v>
      </c>
      <c r="U71" s="291">
        <v>0</v>
      </c>
      <c r="V71" s="291">
        <v>0</v>
      </c>
      <c r="W71" s="291">
        <v>0</v>
      </c>
      <c r="X71" s="291">
        <v>410</v>
      </c>
      <c r="Y71" s="291">
        <v>58.571428571428569</v>
      </c>
      <c r="Z71" s="291">
        <v>32.000000000000014</v>
      </c>
      <c r="AA71" s="291">
        <v>78.616504854368927</v>
      </c>
      <c r="AB71" s="291">
        <v>0</v>
      </c>
      <c r="AC71" s="291">
        <v>0</v>
      </c>
      <c r="AD71" s="291">
        <v>283.99999999999989</v>
      </c>
      <c r="AE71" s="291">
        <v>98.999999999999858</v>
      </c>
      <c r="AF71" s="291">
        <v>8.9999999999999911</v>
      </c>
      <c r="AG71" s="291">
        <v>6.9999999999999938</v>
      </c>
      <c r="AH71" s="291">
        <v>8.9999999999999911</v>
      </c>
      <c r="AI71" s="291">
        <v>0.99999999999999889</v>
      </c>
      <c r="AJ71" s="291">
        <v>0.99999999999999889</v>
      </c>
      <c r="AK71" s="291">
        <v>0</v>
      </c>
      <c r="AL71" s="291">
        <v>0</v>
      </c>
      <c r="AM71" s="291">
        <v>0</v>
      </c>
      <c r="AN71" s="291">
        <v>0</v>
      </c>
      <c r="AO71" s="291">
        <v>0</v>
      </c>
      <c r="AP71" s="291">
        <v>0</v>
      </c>
      <c r="AQ71" s="291">
        <v>0</v>
      </c>
      <c r="AR71" s="291">
        <v>29.285714285714274</v>
      </c>
      <c r="AS71" s="291">
        <v>48.028571428571368</v>
      </c>
      <c r="AT71" s="291">
        <v>65.599999999999994</v>
      </c>
      <c r="AU71" s="291">
        <v>0</v>
      </c>
      <c r="AV71" s="291">
        <v>0</v>
      </c>
      <c r="AW71" s="291">
        <v>0</v>
      </c>
      <c r="AX71" s="291">
        <v>0</v>
      </c>
      <c r="AY71" s="291">
        <v>89.429657794676686</v>
      </c>
      <c r="AZ71" s="291">
        <v>5.4901960784313717</v>
      </c>
      <c r="BA71" s="291">
        <v>7.6862745098039031</v>
      </c>
      <c r="BB71" s="291">
        <v>79.958178602847866</v>
      </c>
      <c r="BC71" s="291">
        <v>0</v>
      </c>
      <c r="BD71" s="291">
        <v>0</v>
      </c>
      <c r="BE71" s="291">
        <v>0</v>
      </c>
      <c r="BF71" s="291">
        <v>0</v>
      </c>
      <c r="BG71" s="291">
        <v>0</v>
      </c>
      <c r="BH71" s="291">
        <v>0</v>
      </c>
      <c r="BI71" s="291">
        <v>0.37984464734513301</v>
      </c>
      <c r="BJ71" s="291">
        <v>0</v>
      </c>
      <c r="BK71" s="291">
        <v>0</v>
      </c>
      <c r="BL71" s="291">
        <v>1</v>
      </c>
      <c r="BM71" s="291">
        <v>0</v>
      </c>
      <c r="BN71" s="291"/>
      <c r="BO71" s="291"/>
      <c r="BP71" s="291"/>
      <c r="BQ71" s="291">
        <v>52</v>
      </c>
      <c r="BR71" s="291">
        <v>30</v>
      </c>
      <c r="BS71" s="291">
        <v>42</v>
      </c>
      <c r="BT71" s="291"/>
    </row>
    <row r="72" spans="1:72" ht="15" x14ac:dyDescent="0.25">
      <c r="A72" s="302">
        <v>279</v>
      </c>
      <c r="B72" s="346">
        <v>124655</v>
      </c>
      <c r="C72" s="346">
        <v>9352167</v>
      </c>
      <c r="D72" s="347" t="s">
        <v>282</v>
      </c>
      <c r="E72" s="348" t="s">
        <v>40</v>
      </c>
      <c r="F72" s="349">
        <v>0</v>
      </c>
      <c r="G72" s="291">
        <v>1</v>
      </c>
      <c r="H72" s="291">
        <v>0</v>
      </c>
      <c r="I72" s="291">
        <v>0</v>
      </c>
      <c r="J72" s="291">
        <v>7</v>
      </c>
      <c r="K72" s="291">
        <v>0</v>
      </c>
      <c r="L72" s="291">
        <v>302</v>
      </c>
      <c r="M72" s="291">
        <v>302</v>
      </c>
      <c r="N72" s="291">
        <v>44</v>
      </c>
      <c r="O72" s="291">
        <v>213</v>
      </c>
      <c r="P72" s="291">
        <v>45</v>
      </c>
      <c r="Q72" s="291">
        <v>0</v>
      </c>
      <c r="R72" s="291">
        <v>0</v>
      </c>
      <c r="S72" s="291">
        <v>0</v>
      </c>
      <c r="T72" s="291">
        <v>0</v>
      </c>
      <c r="U72" s="291">
        <v>0</v>
      </c>
      <c r="V72" s="291">
        <v>0</v>
      </c>
      <c r="W72" s="291">
        <v>0</v>
      </c>
      <c r="X72" s="291">
        <v>302</v>
      </c>
      <c r="Y72" s="291">
        <v>43.142857142857146</v>
      </c>
      <c r="Z72" s="291">
        <v>31.999999999999925</v>
      </c>
      <c r="AA72" s="291">
        <v>70.368932038834956</v>
      </c>
      <c r="AB72" s="291">
        <v>0</v>
      </c>
      <c r="AC72" s="291">
        <v>0</v>
      </c>
      <c r="AD72" s="291">
        <v>233.77408637873739</v>
      </c>
      <c r="AE72" s="291">
        <v>30.099667774086367</v>
      </c>
      <c r="AF72" s="291">
        <v>4.013289036544851</v>
      </c>
      <c r="AG72" s="291">
        <v>21.06976744186046</v>
      </c>
      <c r="AH72" s="291">
        <v>8.0265780730897021</v>
      </c>
      <c r="AI72" s="291">
        <v>5.0166112956810558</v>
      </c>
      <c r="AJ72" s="291">
        <v>0</v>
      </c>
      <c r="AK72" s="291">
        <v>0</v>
      </c>
      <c r="AL72" s="291">
        <v>0</v>
      </c>
      <c r="AM72" s="291">
        <v>0</v>
      </c>
      <c r="AN72" s="291">
        <v>0</v>
      </c>
      <c r="AO72" s="291">
        <v>0</v>
      </c>
      <c r="AP72" s="291">
        <v>0</v>
      </c>
      <c r="AQ72" s="291">
        <v>0</v>
      </c>
      <c r="AR72" s="291">
        <v>18.875</v>
      </c>
      <c r="AS72" s="291">
        <v>34.2109375</v>
      </c>
      <c r="AT72" s="291">
        <v>44.828125</v>
      </c>
      <c r="AU72" s="291">
        <v>0</v>
      </c>
      <c r="AV72" s="291">
        <v>0</v>
      </c>
      <c r="AW72" s="291">
        <v>0</v>
      </c>
      <c r="AX72" s="291">
        <v>0</v>
      </c>
      <c r="AY72" s="291">
        <v>73.854271356784011</v>
      </c>
      <c r="AZ72" s="291">
        <v>6.75</v>
      </c>
      <c r="BA72" s="291">
        <v>9</v>
      </c>
      <c r="BB72" s="291">
        <v>69.087179817693197</v>
      </c>
      <c r="BC72" s="291">
        <v>0</v>
      </c>
      <c r="BD72" s="291">
        <v>0</v>
      </c>
      <c r="BE72" s="291">
        <v>0</v>
      </c>
      <c r="BF72" s="291">
        <v>0</v>
      </c>
      <c r="BG72" s="291">
        <v>0</v>
      </c>
      <c r="BH72" s="291">
        <v>0</v>
      </c>
      <c r="BI72" s="291">
        <v>0.36266142026726</v>
      </c>
      <c r="BJ72" s="291">
        <v>0</v>
      </c>
      <c r="BK72" s="291">
        <v>0</v>
      </c>
      <c r="BL72" s="291">
        <v>1</v>
      </c>
      <c r="BM72" s="291">
        <v>0</v>
      </c>
      <c r="BN72" s="291"/>
      <c r="BO72" s="291"/>
      <c r="BP72" s="291"/>
      <c r="BQ72" s="291">
        <v>0</v>
      </c>
      <c r="BR72" s="291">
        <v>0</v>
      </c>
      <c r="BS72" s="291">
        <v>0</v>
      </c>
      <c r="BT72" s="291"/>
    </row>
    <row r="73" spans="1:72" ht="15" x14ac:dyDescent="0.25">
      <c r="A73" s="302">
        <v>294</v>
      </c>
      <c r="B73" s="346">
        <v>124657</v>
      </c>
      <c r="C73" s="346">
        <v>9352171</v>
      </c>
      <c r="D73" s="347" t="s">
        <v>293</v>
      </c>
      <c r="E73" s="348" t="s">
        <v>40</v>
      </c>
      <c r="F73" s="349">
        <v>0</v>
      </c>
      <c r="G73" s="291">
        <v>1</v>
      </c>
      <c r="H73" s="291">
        <v>0</v>
      </c>
      <c r="I73" s="291">
        <v>0</v>
      </c>
      <c r="J73" s="291">
        <v>4</v>
      </c>
      <c r="K73" s="291">
        <v>0</v>
      </c>
      <c r="L73" s="291">
        <v>342</v>
      </c>
      <c r="M73" s="291">
        <v>342</v>
      </c>
      <c r="N73" s="291">
        <v>0</v>
      </c>
      <c r="O73" s="291">
        <v>255</v>
      </c>
      <c r="P73" s="291">
        <v>87</v>
      </c>
      <c r="Q73" s="291">
        <v>0</v>
      </c>
      <c r="R73" s="291">
        <v>0</v>
      </c>
      <c r="S73" s="291">
        <v>0</v>
      </c>
      <c r="T73" s="291">
        <v>0</v>
      </c>
      <c r="U73" s="291">
        <v>0</v>
      </c>
      <c r="V73" s="291">
        <v>0</v>
      </c>
      <c r="W73" s="291">
        <v>0</v>
      </c>
      <c r="X73" s="291">
        <v>342</v>
      </c>
      <c r="Y73" s="291">
        <v>85.5</v>
      </c>
      <c r="Z73" s="291">
        <v>50.000000000000092</v>
      </c>
      <c r="AA73" s="291">
        <v>103.30205278592376</v>
      </c>
      <c r="AB73" s="291">
        <v>0</v>
      </c>
      <c r="AC73" s="291">
        <v>0</v>
      </c>
      <c r="AD73" s="291">
        <v>177.07100591715982</v>
      </c>
      <c r="AE73" s="291">
        <v>40.473372781065024</v>
      </c>
      <c r="AF73" s="291">
        <v>74.875739644970565</v>
      </c>
      <c r="AG73" s="291">
        <v>41.485207100591722</v>
      </c>
      <c r="AH73" s="291">
        <v>7.082840236686379</v>
      </c>
      <c r="AI73" s="291">
        <v>1.0118343195266255</v>
      </c>
      <c r="AJ73" s="291">
        <v>0</v>
      </c>
      <c r="AK73" s="291">
        <v>0</v>
      </c>
      <c r="AL73" s="291">
        <v>0</v>
      </c>
      <c r="AM73" s="291">
        <v>0</v>
      </c>
      <c r="AN73" s="291">
        <v>0</v>
      </c>
      <c r="AO73" s="291">
        <v>0</v>
      </c>
      <c r="AP73" s="291">
        <v>0</v>
      </c>
      <c r="AQ73" s="291">
        <v>0</v>
      </c>
      <c r="AR73" s="291">
        <v>2.9999999999999987</v>
      </c>
      <c r="AS73" s="291">
        <v>5.9999999999999973</v>
      </c>
      <c r="AT73" s="291">
        <v>25.000000000000014</v>
      </c>
      <c r="AU73" s="291">
        <v>0</v>
      </c>
      <c r="AV73" s="291">
        <v>0</v>
      </c>
      <c r="AW73" s="291">
        <v>0</v>
      </c>
      <c r="AX73" s="291">
        <v>1.0029325513196481</v>
      </c>
      <c r="AY73" s="291">
        <v>105.25531914893629</v>
      </c>
      <c r="AZ73" s="291">
        <v>12.731707317073157</v>
      </c>
      <c r="BA73" s="291">
        <v>15.914634146341491</v>
      </c>
      <c r="BB73" s="291">
        <v>87.204061805916041</v>
      </c>
      <c r="BC73" s="291">
        <v>0</v>
      </c>
      <c r="BD73" s="291">
        <v>0</v>
      </c>
      <c r="BE73" s="291">
        <v>0</v>
      </c>
      <c r="BF73" s="291">
        <v>0</v>
      </c>
      <c r="BG73" s="291">
        <v>0</v>
      </c>
      <c r="BH73" s="291">
        <v>0</v>
      </c>
      <c r="BI73" s="291">
        <v>0.45060240765306098</v>
      </c>
      <c r="BJ73" s="291">
        <v>0</v>
      </c>
      <c r="BK73" s="291">
        <v>0</v>
      </c>
      <c r="BL73" s="291">
        <v>1</v>
      </c>
      <c r="BM73" s="291">
        <v>0</v>
      </c>
      <c r="BN73" s="291"/>
      <c r="BO73" s="291"/>
      <c r="BP73" s="291"/>
      <c r="BQ73" s="291">
        <v>0</v>
      </c>
      <c r="BR73" s="291">
        <v>0</v>
      </c>
      <c r="BS73" s="291">
        <v>0</v>
      </c>
      <c r="BT73" s="291"/>
    </row>
    <row r="74" spans="1:72" ht="15" x14ac:dyDescent="0.25">
      <c r="A74" s="302">
        <v>300</v>
      </c>
      <c r="B74" s="346">
        <v>124660</v>
      </c>
      <c r="C74" s="346">
        <v>9352176</v>
      </c>
      <c r="D74" s="347" t="s">
        <v>295</v>
      </c>
      <c r="E74" s="348" t="s">
        <v>40</v>
      </c>
      <c r="F74" s="349">
        <v>0</v>
      </c>
      <c r="G74" s="291">
        <v>1</v>
      </c>
      <c r="H74" s="291">
        <v>0</v>
      </c>
      <c r="I74" s="291">
        <v>0</v>
      </c>
      <c r="J74" s="291">
        <v>7</v>
      </c>
      <c r="K74" s="291">
        <v>0</v>
      </c>
      <c r="L74" s="291">
        <v>529</v>
      </c>
      <c r="M74" s="291">
        <v>529</v>
      </c>
      <c r="N74" s="291">
        <v>65</v>
      </c>
      <c r="O74" s="291">
        <v>405</v>
      </c>
      <c r="P74" s="291">
        <v>59</v>
      </c>
      <c r="Q74" s="291">
        <v>0</v>
      </c>
      <c r="R74" s="291">
        <v>0</v>
      </c>
      <c r="S74" s="291">
        <v>0</v>
      </c>
      <c r="T74" s="291">
        <v>0</v>
      </c>
      <c r="U74" s="291">
        <v>0</v>
      </c>
      <c r="V74" s="291">
        <v>0</v>
      </c>
      <c r="W74" s="291">
        <v>0</v>
      </c>
      <c r="X74" s="291">
        <v>529</v>
      </c>
      <c r="Y74" s="291">
        <v>75.571428571428569</v>
      </c>
      <c r="Z74" s="291">
        <v>131.00000000000023</v>
      </c>
      <c r="AA74" s="291">
        <v>191.5344827586207</v>
      </c>
      <c r="AB74" s="291">
        <v>0</v>
      </c>
      <c r="AC74" s="291">
        <v>0</v>
      </c>
      <c r="AD74" s="291">
        <v>90.000000000000043</v>
      </c>
      <c r="AE74" s="291">
        <v>90.000000000000043</v>
      </c>
      <c r="AF74" s="291">
        <v>19.000000000000025</v>
      </c>
      <c r="AG74" s="291">
        <v>210.00000000000006</v>
      </c>
      <c r="AH74" s="291">
        <v>119.00000000000001</v>
      </c>
      <c r="AI74" s="291">
        <v>1.000000000000002</v>
      </c>
      <c r="AJ74" s="291">
        <v>0</v>
      </c>
      <c r="AK74" s="291">
        <v>0</v>
      </c>
      <c r="AL74" s="291">
        <v>0</v>
      </c>
      <c r="AM74" s="291">
        <v>0</v>
      </c>
      <c r="AN74" s="291">
        <v>0</v>
      </c>
      <c r="AO74" s="291">
        <v>0</v>
      </c>
      <c r="AP74" s="291">
        <v>0</v>
      </c>
      <c r="AQ74" s="291">
        <v>0</v>
      </c>
      <c r="AR74" s="291">
        <v>46.743534482758598</v>
      </c>
      <c r="AS74" s="291">
        <v>77.525862068965495</v>
      </c>
      <c r="AT74" s="291">
        <v>101.467672413793</v>
      </c>
      <c r="AU74" s="291">
        <v>0</v>
      </c>
      <c r="AV74" s="291">
        <v>0</v>
      </c>
      <c r="AW74" s="291">
        <v>0</v>
      </c>
      <c r="AX74" s="291">
        <v>2.0268199233716473</v>
      </c>
      <c r="AY74" s="291">
        <v>199.26861702127673</v>
      </c>
      <c r="AZ74" s="291">
        <v>17.163636363636371</v>
      </c>
      <c r="BA74" s="291">
        <v>22.527272727272738</v>
      </c>
      <c r="BB74" s="291">
        <v>179.55435090933071</v>
      </c>
      <c r="BC74" s="291">
        <v>0</v>
      </c>
      <c r="BD74" s="291">
        <v>0</v>
      </c>
      <c r="BE74" s="291">
        <v>0</v>
      </c>
      <c r="BF74" s="291">
        <v>0</v>
      </c>
      <c r="BG74" s="291">
        <v>0</v>
      </c>
      <c r="BH74" s="291">
        <v>0</v>
      </c>
      <c r="BI74" s="291">
        <v>0.60041657622377598</v>
      </c>
      <c r="BJ74" s="291">
        <v>0</v>
      </c>
      <c r="BK74" s="291">
        <v>0</v>
      </c>
      <c r="BL74" s="291">
        <v>1</v>
      </c>
      <c r="BM74" s="291">
        <v>0</v>
      </c>
      <c r="BN74" s="291"/>
      <c r="BO74" s="291"/>
      <c r="BP74" s="291"/>
      <c r="BQ74" s="291">
        <v>40</v>
      </c>
      <c r="BR74" s="291">
        <v>26</v>
      </c>
      <c r="BS74" s="291">
        <v>40</v>
      </c>
      <c r="BT74" s="291"/>
    </row>
    <row r="75" spans="1:72" ht="15" x14ac:dyDescent="0.25">
      <c r="A75" s="302">
        <v>259</v>
      </c>
      <c r="B75" s="346">
        <v>124668</v>
      </c>
      <c r="C75" s="346">
        <v>9352184</v>
      </c>
      <c r="D75" s="347" t="s">
        <v>273</v>
      </c>
      <c r="E75" s="348" t="s">
        <v>40</v>
      </c>
      <c r="F75" s="349">
        <v>0</v>
      </c>
      <c r="G75" s="291">
        <v>1</v>
      </c>
      <c r="H75" s="291">
        <v>0</v>
      </c>
      <c r="I75" s="291">
        <v>0</v>
      </c>
      <c r="J75" s="291">
        <v>7</v>
      </c>
      <c r="K75" s="291">
        <v>0</v>
      </c>
      <c r="L75" s="291">
        <v>405</v>
      </c>
      <c r="M75" s="291">
        <v>405</v>
      </c>
      <c r="N75" s="291">
        <v>59</v>
      </c>
      <c r="O75" s="291">
        <v>287</v>
      </c>
      <c r="P75" s="291">
        <v>59</v>
      </c>
      <c r="Q75" s="291">
        <v>0</v>
      </c>
      <c r="R75" s="291">
        <v>0</v>
      </c>
      <c r="S75" s="291">
        <v>0</v>
      </c>
      <c r="T75" s="291">
        <v>0</v>
      </c>
      <c r="U75" s="291">
        <v>0</v>
      </c>
      <c r="V75" s="291">
        <v>0</v>
      </c>
      <c r="W75" s="291">
        <v>0</v>
      </c>
      <c r="X75" s="291">
        <v>405</v>
      </c>
      <c r="Y75" s="291">
        <v>57.857142857142854</v>
      </c>
      <c r="Z75" s="291">
        <v>19.000000000000007</v>
      </c>
      <c r="AA75" s="291">
        <v>31.304347826086953</v>
      </c>
      <c r="AB75" s="291">
        <v>0</v>
      </c>
      <c r="AC75" s="291">
        <v>0</v>
      </c>
      <c r="AD75" s="291">
        <v>345.70719602977647</v>
      </c>
      <c r="AE75" s="291">
        <v>11.054590570719608</v>
      </c>
      <c r="AF75" s="291">
        <v>6.0297766749379536</v>
      </c>
      <c r="AG75" s="291">
        <v>12.059553349875946</v>
      </c>
      <c r="AH75" s="291">
        <v>30.148883374689806</v>
      </c>
      <c r="AI75" s="291">
        <v>0</v>
      </c>
      <c r="AJ75" s="291">
        <v>0</v>
      </c>
      <c r="AK75" s="291">
        <v>0</v>
      </c>
      <c r="AL75" s="291">
        <v>0</v>
      </c>
      <c r="AM75" s="291">
        <v>0</v>
      </c>
      <c r="AN75" s="291">
        <v>0</v>
      </c>
      <c r="AO75" s="291">
        <v>0</v>
      </c>
      <c r="AP75" s="291">
        <v>0</v>
      </c>
      <c r="AQ75" s="291">
        <v>0</v>
      </c>
      <c r="AR75" s="291">
        <v>7.0231213872832177</v>
      </c>
      <c r="AS75" s="291">
        <v>14.046242774566478</v>
      </c>
      <c r="AT75" s="291">
        <v>15.21676300578034</v>
      </c>
      <c r="AU75" s="291">
        <v>0</v>
      </c>
      <c r="AV75" s="291">
        <v>0</v>
      </c>
      <c r="AW75" s="291">
        <v>0</v>
      </c>
      <c r="AX75" s="291">
        <v>0</v>
      </c>
      <c r="AY75" s="291">
        <v>84.772241992882542</v>
      </c>
      <c r="AZ75" s="291">
        <v>4.0689655172413781</v>
      </c>
      <c r="BA75" s="291">
        <v>9.1551724137930783</v>
      </c>
      <c r="BB75" s="291">
        <v>77.923184467649804</v>
      </c>
      <c r="BC75" s="291">
        <v>0</v>
      </c>
      <c r="BD75" s="291">
        <v>0</v>
      </c>
      <c r="BE75" s="291">
        <v>0</v>
      </c>
      <c r="BF75" s="291">
        <v>0</v>
      </c>
      <c r="BG75" s="291">
        <v>0</v>
      </c>
      <c r="BH75" s="291">
        <v>0</v>
      </c>
      <c r="BI75" s="291">
        <v>0.55754509952606601</v>
      </c>
      <c r="BJ75" s="291">
        <v>0</v>
      </c>
      <c r="BK75" s="291">
        <v>0</v>
      </c>
      <c r="BL75" s="291">
        <v>1</v>
      </c>
      <c r="BM75" s="291">
        <v>0</v>
      </c>
      <c r="BN75" s="291"/>
      <c r="BO75" s="291"/>
      <c r="BP75" s="291"/>
      <c r="BQ75" s="291">
        <v>0</v>
      </c>
      <c r="BR75" s="291">
        <v>0</v>
      </c>
      <c r="BS75" s="291">
        <v>0</v>
      </c>
      <c r="BT75" s="291"/>
    </row>
    <row r="76" spans="1:72" ht="15" x14ac:dyDescent="0.25">
      <c r="A76" s="302">
        <v>249</v>
      </c>
      <c r="B76" s="346">
        <v>124671</v>
      </c>
      <c r="C76" s="346">
        <v>9352194</v>
      </c>
      <c r="D76" s="347" t="s">
        <v>266</v>
      </c>
      <c r="E76" s="348" t="s">
        <v>40</v>
      </c>
      <c r="F76" s="349">
        <v>0</v>
      </c>
      <c r="G76" s="291">
        <v>1</v>
      </c>
      <c r="H76" s="291">
        <v>0</v>
      </c>
      <c r="I76" s="291">
        <v>0</v>
      </c>
      <c r="J76" s="291">
        <v>7</v>
      </c>
      <c r="K76" s="291">
        <v>0</v>
      </c>
      <c r="L76" s="291">
        <v>629</v>
      </c>
      <c r="M76" s="291">
        <v>629</v>
      </c>
      <c r="N76" s="291">
        <v>90</v>
      </c>
      <c r="O76" s="291">
        <v>450</v>
      </c>
      <c r="P76" s="291">
        <v>89</v>
      </c>
      <c r="Q76" s="291">
        <v>0</v>
      </c>
      <c r="R76" s="291">
        <v>0</v>
      </c>
      <c r="S76" s="291">
        <v>0</v>
      </c>
      <c r="T76" s="291">
        <v>0</v>
      </c>
      <c r="U76" s="291">
        <v>0</v>
      </c>
      <c r="V76" s="291">
        <v>0</v>
      </c>
      <c r="W76" s="291">
        <v>0</v>
      </c>
      <c r="X76" s="291">
        <v>629</v>
      </c>
      <c r="Y76" s="291">
        <v>89.857142857142861</v>
      </c>
      <c r="Z76" s="291">
        <v>21.000000000000021</v>
      </c>
      <c r="AA76" s="291">
        <v>42.541062801932362</v>
      </c>
      <c r="AB76" s="291">
        <v>0</v>
      </c>
      <c r="AC76" s="291">
        <v>0</v>
      </c>
      <c r="AD76" s="291">
        <v>560.89171974522299</v>
      </c>
      <c r="AE76" s="291">
        <v>7.0111464968152708</v>
      </c>
      <c r="AF76" s="291">
        <v>13.020700636942701</v>
      </c>
      <c r="AG76" s="291">
        <v>15.023885350318448</v>
      </c>
      <c r="AH76" s="291">
        <v>25.039808917197433</v>
      </c>
      <c r="AI76" s="291">
        <v>8.0127388535031763</v>
      </c>
      <c r="AJ76" s="291">
        <v>0</v>
      </c>
      <c r="AK76" s="291">
        <v>0</v>
      </c>
      <c r="AL76" s="291">
        <v>0</v>
      </c>
      <c r="AM76" s="291">
        <v>0</v>
      </c>
      <c r="AN76" s="291">
        <v>0</v>
      </c>
      <c r="AO76" s="291">
        <v>0</v>
      </c>
      <c r="AP76" s="291">
        <v>0</v>
      </c>
      <c r="AQ76" s="291">
        <v>0</v>
      </c>
      <c r="AR76" s="291">
        <v>11.669758812615932</v>
      </c>
      <c r="AS76" s="291">
        <v>19.838589981447107</v>
      </c>
      <c r="AT76" s="291">
        <v>25.673469387755073</v>
      </c>
      <c r="AU76" s="291">
        <v>0</v>
      </c>
      <c r="AV76" s="291">
        <v>0</v>
      </c>
      <c r="AW76" s="291">
        <v>0</v>
      </c>
      <c r="AX76" s="291">
        <v>0</v>
      </c>
      <c r="AY76" s="291">
        <v>117.30337078651695</v>
      </c>
      <c r="AZ76" s="291">
        <v>3.178571428571427</v>
      </c>
      <c r="BA76" s="291">
        <v>7.4166666666666634</v>
      </c>
      <c r="BB76" s="291">
        <v>101.37080662622563</v>
      </c>
      <c r="BC76" s="291">
        <v>0</v>
      </c>
      <c r="BD76" s="291">
        <v>0</v>
      </c>
      <c r="BE76" s="291">
        <v>0</v>
      </c>
      <c r="BF76" s="291">
        <v>0</v>
      </c>
      <c r="BG76" s="291">
        <v>0</v>
      </c>
      <c r="BH76" s="291">
        <v>0</v>
      </c>
      <c r="BI76" s="291">
        <v>0.84286586879845005</v>
      </c>
      <c r="BJ76" s="291">
        <v>0</v>
      </c>
      <c r="BK76" s="291">
        <v>0</v>
      </c>
      <c r="BL76" s="291">
        <v>1</v>
      </c>
      <c r="BM76" s="291">
        <v>0</v>
      </c>
      <c r="BN76" s="291"/>
      <c r="BO76" s="291"/>
      <c r="BP76" s="291"/>
      <c r="BQ76" s="291">
        <v>44.6</v>
      </c>
      <c r="BR76" s="291">
        <v>30.8</v>
      </c>
      <c r="BS76" s="291">
        <v>40.4</v>
      </c>
      <c r="BT76" s="291"/>
    </row>
    <row r="77" spans="1:72" ht="15" x14ac:dyDescent="0.25">
      <c r="A77" s="302">
        <v>480</v>
      </c>
      <c r="B77" s="346">
        <v>124674</v>
      </c>
      <c r="C77" s="346">
        <v>9352916</v>
      </c>
      <c r="D77" s="347" t="s">
        <v>396</v>
      </c>
      <c r="E77" s="348" t="s">
        <v>40</v>
      </c>
      <c r="F77" s="349">
        <v>0</v>
      </c>
      <c r="G77" s="291">
        <v>1</v>
      </c>
      <c r="H77" s="291">
        <v>0</v>
      </c>
      <c r="I77" s="291">
        <v>0</v>
      </c>
      <c r="J77" s="291">
        <v>7</v>
      </c>
      <c r="K77" s="291">
        <v>0</v>
      </c>
      <c r="L77" s="291">
        <v>308</v>
      </c>
      <c r="M77" s="291">
        <v>308</v>
      </c>
      <c r="N77" s="291">
        <v>34</v>
      </c>
      <c r="O77" s="291">
        <v>241</v>
      </c>
      <c r="P77" s="291">
        <v>33</v>
      </c>
      <c r="Q77" s="291">
        <v>0</v>
      </c>
      <c r="R77" s="291">
        <v>0</v>
      </c>
      <c r="S77" s="291">
        <v>0</v>
      </c>
      <c r="T77" s="291">
        <v>0</v>
      </c>
      <c r="U77" s="291">
        <v>0</v>
      </c>
      <c r="V77" s="291">
        <v>0</v>
      </c>
      <c r="W77" s="291">
        <v>0</v>
      </c>
      <c r="X77" s="291">
        <v>308</v>
      </c>
      <c r="Y77" s="291">
        <v>44</v>
      </c>
      <c r="Z77" s="291">
        <v>27.000000000000014</v>
      </c>
      <c r="AA77" s="291">
        <v>52.608695652173907</v>
      </c>
      <c r="AB77" s="291">
        <v>0</v>
      </c>
      <c r="AC77" s="291">
        <v>0</v>
      </c>
      <c r="AD77" s="291">
        <v>302.98371335504891</v>
      </c>
      <c r="AE77" s="291">
        <v>1.0032573289902271</v>
      </c>
      <c r="AF77" s="291">
        <v>1.0032573289902271</v>
      </c>
      <c r="AG77" s="291">
        <v>3.0097719869706845</v>
      </c>
      <c r="AH77" s="291">
        <v>0</v>
      </c>
      <c r="AI77" s="291">
        <v>0</v>
      </c>
      <c r="AJ77" s="291">
        <v>0</v>
      </c>
      <c r="AK77" s="291">
        <v>0</v>
      </c>
      <c r="AL77" s="291">
        <v>0</v>
      </c>
      <c r="AM77" s="291">
        <v>0</v>
      </c>
      <c r="AN77" s="291">
        <v>0</v>
      </c>
      <c r="AO77" s="291">
        <v>0</v>
      </c>
      <c r="AP77" s="291">
        <v>0</v>
      </c>
      <c r="AQ77" s="291">
        <v>0</v>
      </c>
      <c r="AR77" s="291">
        <v>0</v>
      </c>
      <c r="AS77" s="291">
        <v>0</v>
      </c>
      <c r="AT77" s="291">
        <v>1.1240875912408756</v>
      </c>
      <c r="AU77" s="291">
        <v>0</v>
      </c>
      <c r="AV77" s="291">
        <v>0</v>
      </c>
      <c r="AW77" s="291">
        <v>0</v>
      </c>
      <c r="AX77" s="291">
        <v>0.9565217391304347</v>
      </c>
      <c r="AY77" s="291">
        <v>89.485232067510509</v>
      </c>
      <c r="AZ77" s="291">
        <v>2.9999999999999996</v>
      </c>
      <c r="BA77" s="291">
        <v>5.000000000000016</v>
      </c>
      <c r="BB77" s="291">
        <v>73.749529508146225</v>
      </c>
      <c r="BC77" s="291">
        <v>0</v>
      </c>
      <c r="BD77" s="291">
        <v>0</v>
      </c>
      <c r="BE77" s="291">
        <v>0</v>
      </c>
      <c r="BF77" s="291">
        <v>0</v>
      </c>
      <c r="BG77" s="291">
        <v>0</v>
      </c>
      <c r="BH77" s="291">
        <v>0</v>
      </c>
      <c r="BI77" s="291">
        <v>1.45656338613861</v>
      </c>
      <c r="BJ77" s="291">
        <v>0</v>
      </c>
      <c r="BK77" s="291">
        <v>0</v>
      </c>
      <c r="BL77" s="291">
        <v>1</v>
      </c>
      <c r="BM77" s="291">
        <v>0</v>
      </c>
      <c r="BN77" s="291"/>
      <c r="BO77" s="291"/>
      <c r="BP77" s="291"/>
      <c r="BQ77" s="291">
        <v>26.2</v>
      </c>
      <c r="BR77" s="291">
        <v>22</v>
      </c>
      <c r="BS77" s="291">
        <v>25</v>
      </c>
      <c r="BT77" s="291"/>
    </row>
    <row r="78" spans="1:72" ht="15" x14ac:dyDescent="0.25">
      <c r="A78" s="302">
        <v>327</v>
      </c>
      <c r="B78" s="346">
        <v>124675</v>
      </c>
      <c r="C78" s="346">
        <v>9352918</v>
      </c>
      <c r="D78" s="347" t="s">
        <v>311</v>
      </c>
      <c r="E78" s="348" t="s">
        <v>40</v>
      </c>
      <c r="F78" s="349">
        <v>0</v>
      </c>
      <c r="G78" s="291">
        <v>1</v>
      </c>
      <c r="H78" s="291">
        <v>0</v>
      </c>
      <c r="I78" s="291">
        <v>0</v>
      </c>
      <c r="J78" s="291">
        <v>7</v>
      </c>
      <c r="K78" s="291">
        <v>0</v>
      </c>
      <c r="L78" s="291">
        <v>89</v>
      </c>
      <c r="M78" s="291">
        <v>89</v>
      </c>
      <c r="N78" s="291">
        <v>10</v>
      </c>
      <c r="O78" s="291">
        <v>65</v>
      </c>
      <c r="P78" s="291">
        <v>14</v>
      </c>
      <c r="Q78" s="291">
        <v>0</v>
      </c>
      <c r="R78" s="291">
        <v>0</v>
      </c>
      <c r="S78" s="291">
        <v>0</v>
      </c>
      <c r="T78" s="291">
        <v>0</v>
      </c>
      <c r="U78" s="291">
        <v>0</v>
      </c>
      <c r="V78" s="291">
        <v>0</v>
      </c>
      <c r="W78" s="291">
        <v>0</v>
      </c>
      <c r="X78" s="291">
        <v>89</v>
      </c>
      <c r="Y78" s="291">
        <v>12.714285714285714</v>
      </c>
      <c r="Z78" s="291">
        <v>2.9999999999999973</v>
      </c>
      <c r="AA78" s="291">
        <v>7.7874999999999996</v>
      </c>
      <c r="AB78" s="291">
        <v>0</v>
      </c>
      <c r="AC78" s="291">
        <v>0</v>
      </c>
      <c r="AD78" s="291">
        <v>85.000000000000014</v>
      </c>
      <c r="AE78" s="291">
        <v>2.0000000000000044</v>
      </c>
      <c r="AF78" s="291">
        <v>0</v>
      </c>
      <c r="AG78" s="291">
        <v>0</v>
      </c>
      <c r="AH78" s="291">
        <v>0</v>
      </c>
      <c r="AI78" s="291">
        <v>0</v>
      </c>
      <c r="AJ78" s="291">
        <v>2.0000000000000044</v>
      </c>
      <c r="AK78" s="291">
        <v>0</v>
      </c>
      <c r="AL78" s="291">
        <v>0</v>
      </c>
      <c r="AM78" s="291">
        <v>0</v>
      </c>
      <c r="AN78" s="291">
        <v>0</v>
      </c>
      <c r="AO78" s="291">
        <v>0</v>
      </c>
      <c r="AP78" s="291">
        <v>0</v>
      </c>
      <c r="AQ78" s="291">
        <v>0</v>
      </c>
      <c r="AR78" s="291">
        <v>0</v>
      </c>
      <c r="AS78" s="291">
        <v>0</v>
      </c>
      <c r="AT78" s="291">
        <v>0</v>
      </c>
      <c r="AU78" s="291">
        <v>0</v>
      </c>
      <c r="AV78" s="291">
        <v>0</v>
      </c>
      <c r="AW78" s="291">
        <v>0</v>
      </c>
      <c r="AX78" s="291">
        <v>0</v>
      </c>
      <c r="AY78" s="291">
        <v>8.125</v>
      </c>
      <c r="AZ78" s="291">
        <v>0</v>
      </c>
      <c r="BA78" s="291">
        <v>2.153846153846156</v>
      </c>
      <c r="BB78" s="291">
        <v>8.6261375973709864</v>
      </c>
      <c r="BC78" s="291">
        <v>0</v>
      </c>
      <c r="BD78" s="291">
        <v>0</v>
      </c>
      <c r="BE78" s="291">
        <v>0</v>
      </c>
      <c r="BF78" s="291">
        <v>0</v>
      </c>
      <c r="BG78" s="291">
        <v>5.1000000000000112</v>
      </c>
      <c r="BH78" s="291">
        <v>0</v>
      </c>
      <c r="BI78" s="291">
        <v>1.4923508385542199</v>
      </c>
      <c r="BJ78" s="291">
        <v>0</v>
      </c>
      <c r="BK78" s="291">
        <v>0</v>
      </c>
      <c r="BL78" s="291">
        <v>1</v>
      </c>
      <c r="BM78" s="291">
        <v>0</v>
      </c>
      <c r="BN78" s="291"/>
      <c r="BO78" s="291"/>
      <c r="BP78" s="291"/>
      <c r="BQ78" s="291">
        <v>0</v>
      </c>
      <c r="BR78" s="291">
        <v>0</v>
      </c>
      <c r="BS78" s="291">
        <v>0</v>
      </c>
      <c r="BT78" s="291"/>
    </row>
    <row r="79" spans="1:72" ht="15" x14ac:dyDescent="0.25">
      <c r="A79" s="302">
        <v>75</v>
      </c>
      <c r="B79" s="346">
        <v>124676</v>
      </c>
      <c r="C79" s="346">
        <v>9352919</v>
      </c>
      <c r="D79" s="347" t="s">
        <v>193</v>
      </c>
      <c r="E79" s="348" t="s">
        <v>40</v>
      </c>
      <c r="F79" s="349">
        <v>0</v>
      </c>
      <c r="G79" s="291">
        <v>1</v>
      </c>
      <c r="H79" s="291">
        <v>0</v>
      </c>
      <c r="I79" s="291">
        <v>0</v>
      </c>
      <c r="J79" s="291">
        <v>7</v>
      </c>
      <c r="K79" s="291">
        <v>0</v>
      </c>
      <c r="L79" s="291">
        <v>257</v>
      </c>
      <c r="M79" s="291">
        <v>257</v>
      </c>
      <c r="N79" s="291">
        <v>45</v>
      </c>
      <c r="O79" s="291">
        <v>183</v>
      </c>
      <c r="P79" s="291">
        <v>29</v>
      </c>
      <c r="Q79" s="291">
        <v>0</v>
      </c>
      <c r="R79" s="291">
        <v>0</v>
      </c>
      <c r="S79" s="291">
        <v>0</v>
      </c>
      <c r="T79" s="291">
        <v>0</v>
      </c>
      <c r="U79" s="291">
        <v>0</v>
      </c>
      <c r="V79" s="291">
        <v>0</v>
      </c>
      <c r="W79" s="291">
        <v>0</v>
      </c>
      <c r="X79" s="291">
        <v>257</v>
      </c>
      <c r="Y79" s="291">
        <v>36.714285714285715</v>
      </c>
      <c r="Z79" s="291">
        <v>34.000000000000007</v>
      </c>
      <c r="AA79" s="291">
        <v>59.14225941422594</v>
      </c>
      <c r="AB79" s="291">
        <v>0</v>
      </c>
      <c r="AC79" s="291">
        <v>0</v>
      </c>
      <c r="AD79" s="291">
        <v>155</v>
      </c>
      <c r="AE79" s="291">
        <v>88.999999999999929</v>
      </c>
      <c r="AF79" s="291">
        <v>1.0000000000000007</v>
      </c>
      <c r="AG79" s="291">
        <v>3.0000000000000093</v>
      </c>
      <c r="AH79" s="291">
        <v>0</v>
      </c>
      <c r="AI79" s="291">
        <v>9.0000000000000036</v>
      </c>
      <c r="AJ79" s="291">
        <v>0</v>
      </c>
      <c r="AK79" s="291">
        <v>0</v>
      </c>
      <c r="AL79" s="291">
        <v>0</v>
      </c>
      <c r="AM79" s="291">
        <v>0</v>
      </c>
      <c r="AN79" s="291">
        <v>0</v>
      </c>
      <c r="AO79" s="291">
        <v>0</v>
      </c>
      <c r="AP79" s="291">
        <v>0</v>
      </c>
      <c r="AQ79" s="291">
        <v>0</v>
      </c>
      <c r="AR79" s="291">
        <v>1.2122641509433958</v>
      </c>
      <c r="AS79" s="291">
        <v>2.4245283018867916</v>
      </c>
      <c r="AT79" s="291">
        <v>4.8490566037735885</v>
      </c>
      <c r="AU79" s="291">
        <v>0</v>
      </c>
      <c r="AV79" s="291">
        <v>0</v>
      </c>
      <c r="AW79" s="291">
        <v>0</v>
      </c>
      <c r="AX79" s="291">
        <v>1.0753138075313806</v>
      </c>
      <c r="AY79" s="291">
        <v>39.430939226519428</v>
      </c>
      <c r="AZ79" s="291">
        <v>1.0000000000000013</v>
      </c>
      <c r="BA79" s="291">
        <v>1.9999999999999996</v>
      </c>
      <c r="BB79" s="291">
        <v>34.799951936307799</v>
      </c>
      <c r="BC79" s="291">
        <v>0</v>
      </c>
      <c r="BD79" s="291">
        <v>0</v>
      </c>
      <c r="BE79" s="291">
        <v>0</v>
      </c>
      <c r="BF79" s="291">
        <v>0</v>
      </c>
      <c r="BG79" s="291">
        <v>0</v>
      </c>
      <c r="BH79" s="291">
        <v>0</v>
      </c>
      <c r="BI79" s="291">
        <v>0.83834159205297998</v>
      </c>
      <c r="BJ79" s="291">
        <v>0</v>
      </c>
      <c r="BK79" s="291">
        <v>0</v>
      </c>
      <c r="BL79" s="291">
        <v>1</v>
      </c>
      <c r="BM79" s="291">
        <v>0</v>
      </c>
      <c r="BN79" s="291"/>
      <c r="BO79" s="291"/>
      <c r="BP79" s="291"/>
      <c r="BQ79" s="291">
        <v>52</v>
      </c>
      <c r="BR79" s="291">
        <v>52</v>
      </c>
      <c r="BS79" s="291">
        <v>52</v>
      </c>
      <c r="BT79" s="291"/>
    </row>
    <row r="80" spans="1:72" ht="15" x14ac:dyDescent="0.25">
      <c r="A80" s="302">
        <v>461</v>
      </c>
      <c r="B80" s="346">
        <v>124678</v>
      </c>
      <c r="C80" s="346">
        <v>9352921</v>
      </c>
      <c r="D80" s="347" t="s">
        <v>382</v>
      </c>
      <c r="E80" s="348" t="s">
        <v>40</v>
      </c>
      <c r="F80" s="349">
        <v>0</v>
      </c>
      <c r="G80" s="291">
        <v>1</v>
      </c>
      <c r="H80" s="291">
        <v>0</v>
      </c>
      <c r="I80" s="291">
        <v>0</v>
      </c>
      <c r="J80" s="291">
        <v>7</v>
      </c>
      <c r="K80" s="291">
        <v>0</v>
      </c>
      <c r="L80" s="291">
        <v>220</v>
      </c>
      <c r="M80" s="291">
        <v>220</v>
      </c>
      <c r="N80" s="291">
        <v>30</v>
      </c>
      <c r="O80" s="291">
        <v>182</v>
      </c>
      <c r="P80" s="291">
        <v>8</v>
      </c>
      <c r="Q80" s="291">
        <v>0</v>
      </c>
      <c r="R80" s="291">
        <v>0</v>
      </c>
      <c r="S80" s="291">
        <v>0</v>
      </c>
      <c r="T80" s="291">
        <v>0</v>
      </c>
      <c r="U80" s="291">
        <v>0</v>
      </c>
      <c r="V80" s="291">
        <v>0</v>
      </c>
      <c r="W80" s="291">
        <v>0</v>
      </c>
      <c r="X80" s="291">
        <v>220</v>
      </c>
      <c r="Y80" s="291">
        <v>31.428571428571427</v>
      </c>
      <c r="Z80" s="291">
        <v>6.0000000000000062</v>
      </c>
      <c r="AA80" s="291">
        <v>16.221198156682028</v>
      </c>
      <c r="AB80" s="291">
        <v>0</v>
      </c>
      <c r="AC80" s="291">
        <v>0</v>
      </c>
      <c r="AD80" s="291">
        <v>214.95412844036693</v>
      </c>
      <c r="AE80" s="291">
        <v>1.009174311926605</v>
      </c>
      <c r="AF80" s="291">
        <v>0</v>
      </c>
      <c r="AG80" s="291">
        <v>4.03669724770642</v>
      </c>
      <c r="AH80" s="291">
        <v>0</v>
      </c>
      <c r="AI80" s="291">
        <v>0</v>
      </c>
      <c r="AJ80" s="291">
        <v>0</v>
      </c>
      <c r="AK80" s="291">
        <v>0</v>
      </c>
      <c r="AL80" s="291">
        <v>0</v>
      </c>
      <c r="AM80" s="291">
        <v>0</v>
      </c>
      <c r="AN80" s="291">
        <v>0</v>
      </c>
      <c r="AO80" s="291">
        <v>0</v>
      </c>
      <c r="AP80" s="291">
        <v>0</v>
      </c>
      <c r="AQ80" s="291">
        <v>0</v>
      </c>
      <c r="AR80" s="291">
        <v>0</v>
      </c>
      <c r="AS80" s="291">
        <v>3.4736842105263097</v>
      </c>
      <c r="AT80" s="291">
        <v>5.7894736842105239</v>
      </c>
      <c r="AU80" s="291">
        <v>0</v>
      </c>
      <c r="AV80" s="291">
        <v>0</v>
      </c>
      <c r="AW80" s="291">
        <v>0</v>
      </c>
      <c r="AX80" s="291">
        <v>1.0138248847926268</v>
      </c>
      <c r="AY80" s="291">
        <v>37.016949152542452</v>
      </c>
      <c r="AZ80" s="291">
        <v>1.1428571428571439</v>
      </c>
      <c r="BA80" s="291">
        <v>1.1428571428571439</v>
      </c>
      <c r="BB80" s="291">
        <v>30.353558404485852</v>
      </c>
      <c r="BC80" s="291">
        <v>0</v>
      </c>
      <c r="BD80" s="291">
        <v>0</v>
      </c>
      <c r="BE80" s="291">
        <v>0</v>
      </c>
      <c r="BF80" s="291">
        <v>0</v>
      </c>
      <c r="BG80" s="291">
        <v>0</v>
      </c>
      <c r="BH80" s="291">
        <v>0</v>
      </c>
      <c r="BI80" s="291">
        <v>2.3449705843023301</v>
      </c>
      <c r="BJ80" s="291">
        <v>0</v>
      </c>
      <c r="BK80" s="291">
        <v>0</v>
      </c>
      <c r="BL80" s="291">
        <v>1</v>
      </c>
      <c r="BM80" s="291">
        <v>0</v>
      </c>
      <c r="BN80" s="291"/>
      <c r="BO80" s="291"/>
      <c r="BP80" s="291"/>
      <c r="BQ80" s="291">
        <v>0</v>
      </c>
      <c r="BR80" s="291">
        <v>0</v>
      </c>
      <c r="BS80" s="291">
        <v>0</v>
      </c>
      <c r="BT80" s="291"/>
    </row>
    <row r="81" spans="1:72" ht="15" x14ac:dyDescent="0.25">
      <c r="A81" s="302">
        <v>281</v>
      </c>
      <c r="B81" s="346">
        <v>124679</v>
      </c>
      <c r="C81" s="346">
        <v>9352922</v>
      </c>
      <c r="D81" s="347" t="s">
        <v>283</v>
      </c>
      <c r="E81" s="348" t="s">
        <v>40</v>
      </c>
      <c r="F81" s="349">
        <v>0</v>
      </c>
      <c r="G81" s="291">
        <v>1</v>
      </c>
      <c r="H81" s="291">
        <v>0</v>
      </c>
      <c r="I81" s="291">
        <v>0</v>
      </c>
      <c r="J81" s="291">
        <v>7</v>
      </c>
      <c r="K81" s="291">
        <v>0</v>
      </c>
      <c r="L81" s="291">
        <v>591</v>
      </c>
      <c r="M81" s="291">
        <v>591</v>
      </c>
      <c r="N81" s="291">
        <v>67</v>
      </c>
      <c r="O81" s="291">
        <v>436</v>
      </c>
      <c r="P81" s="291">
        <v>88</v>
      </c>
      <c r="Q81" s="291">
        <v>0</v>
      </c>
      <c r="R81" s="291">
        <v>0</v>
      </c>
      <c r="S81" s="291">
        <v>0</v>
      </c>
      <c r="T81" s="291">
        <v>0</v>
      </c>
      <c r="U81" s="291">
        <v>0</v>
      </c>
      <c r="V81" s="291">
        <v>0</v>
      </c>
      <c r="W81" s="291">
        <v>0</v>
      </c>
      <c r="X81" s="291">
        <v>591</v>
      </c>
      <c r="Y81" s="291">
        <v>84.428571428571431</v>
      </c>
      <c r="Z81" s="291">
        <v>84.999999999999972</v>
      </c>
      <c r="AA81" s="291">
        <v>145.42931937172776</v>
      </c>
      <c r="AB81" s="291">
        <v>0</v>
      </c>
      <c r="AC81" s="291">
        <v>0</v>
      </c>
      <c r="AD81" s="291">
        <v>355.00000000000017</v>
      </c>
      <c r="AE81" s="291">
        <v>21.999999999999979</v>
      </c>
      <c r="AF81" s="291">
        <v>180.00000000000014</v>
      </c>
      <c r="AG81" s="291">
        <v>16.999999999999996</v>
      </c>
      <c r="AH81" s="291">
        <v>15.999999999999975</v>
      </c>
      <c r="AI81" s="291">
        <v>1.0000000000000029</v>
      </c>
      <c r="AJ81" s="291">
        <v>0</v>
      </c>
      <c r="AK81" s="291">
        <v>0</v>
      </c>
      <c r="AL81" s="291">
        <v>0</v>
      </c>
      <c r="AM81" s="291">
        <v>0</v>
      </c>
      <c r="AN81" s="291">
        <v>0</v>
      </c>
      <c r="AO81" s="291">
        <v>0</v>
      </c>
      <c r="AP81" s="291">
        <v>0</v>
      </c>
      <c r="AQ81" s="291">
        <v>0</v>
      </c>
      <c r="AR81" s="291">
        <v>24.812977099236655</v>
      </c>
      <c r="AS81" s="291">
        <v>40.603053435114511</v>
      </c>
      <c r="AT81" s="291">
        <v>54.137404580152669</v>
      </c>
      <c r="AU81" s="291">
        <v>0</v>
      </c>
      <c r="AV81" s="291">
        <v>0</v>
      </c>
      <c r="AW81" s="291">
        <v>0</v>
      </c>
      <c r="AX81" s="291">
        <v>3.0942408376963351</v>
      </c>
      <c r="AY81" s="291">
        <v>162.45192307692315</v>
      </c>
      <c r="AZ81" s="291">
        <v>15.903614457831321</v>
      </c>
      <c r="BA81" s="291">
        <v>20.144578313252978</v>
      </c>
      <c r="BB81" s="291">
        <v>146.8175574344132</v>
      </c>
      <c r="BC81" s="291">
        <v>0</v>
      </c>
      <c r="BD81" s="291">
        <v>0</v>
      </c>
      <c r="BE81" s="291">
        <v>0</v>
      </c>
      <c r="BF81" s="291">
        <v>0</v>
      </c>
      <c r="BG81" s="291">
        <v>0</v>
      </c>
      <c r="BH81" s="291">
        <v>0</v>
      </c>
      <c r="BI81" s="291">
        <v>0.68666374942528696</v>
      </c>
      <c r="BJ81" s="291">
        <v>0</v>
      </c>
      <c r="BK81" s="291">
        <v>0</v>
      </c>
      <c r="BL81" s="291">
        <v>1</v>
      </c>
      <c r="BM81" s="291">
        <v>0</v>
      </c>
      <c r="BN81" s="291">
        <v>25</v>
      </c>
      <c r="BO81" s="291"/>
      <c r="BP81" s="291"/>
      <c r="BQ81" s="291">
        <v>52</v>
      </c>
      <c r="BR81" s="291">
        <v>45</v>
      </c>
      <c r="BS81" s="291">
        <v>45</v>
      </c>
      <c r="BT81" s="291"/>
    </row>
    <row r="82" spans="1:72" ht="15" x14ac:dyDescent="0.25">
      <c r="A82" s="302">
        <v>504</v>
      </c>
      <c r="B82" s="346">
        <v>124680</v>
      </c>
      <c r="C82" s="346">
        <v>9352923</v>
      </c>
      <c r="D82" s="347" t="s">
        <v>413</v>
      </c>
      <c r="E82" s="348" t="s">
        <v>40</v>
      </c>
      <c r="F82" s="349">
        <v>0</v>
      </c>
      <c r="G82" s="291">
        <v>1</v>
      </c>
      <c r="H82" s="291">
        <v>0</v>
      </c>
      <c r="I82" s="291">
        <v>0</v>
      </c>
      <c r="J82" s="291">
        <v>7</v>
      </c>
      <c r="K82" s="291">
        <v>0</v>
      </c>
      <c r="L82" s="291">
        <v>305</v>
      </c>
      <c r="M82" s="291">
        <v>305</v>
      </c>
      <c r="N82" s="291">
        <v>46</v>
      </c>
      <c r="O82" s="291">
        <v>216</v>
      </c>
      <c r="P82" s="291">
        <v>43</v>
      </c>
      <c r="Q82" s="291">
        <v>0</v>
      </c>
      <c r="R82" s="291">
        <v>0</v>
      </c>
      <c r="S82" s="291">
        <v>0</v>
      </c>
      <c r="T82" s="291">
        <v>0</v>
      </c>
      <c r="U82" s="291">
        <v>0</v>
      </c>
      <c r="V82" s="291">
        <v>0</v>
      </c>
      <c r="W82" s="291">
        <v>0</v>
      </c>
      <c r="X82" s="291">
        <v>305</v>
      </c>
      <c r="Y82" s="291">
        <v>43.571428571428569</v>
      </c>
      <c r="Z82" s="291">
        <v>15.999999999999993</v>
      </c>
      <c r="AA82" s="291">
        <v>36.55821917808219</v>
      </c>
      <c r="AB82" s="291">
        <v>0</v>
      </c>
      <c r="AC82" s="291">
        <v>0</v>
      </c>
      <c r="AD82" s="291">
        <v>227.99999999999989</v>
      </c>
      <c r="AE82" s="291">
        <v>35.000000000000078</v>
      </c>
      <c r="AF82" s="291">
        <v>37.999999999999929</v>
      </c>
      <c r="AG82" s="291">
        <v>4.0000000000000133</v>
      </c>
      <c r="AH82" s="291">
        <v>0</v>
      </c>
      <c r="AI82" s="291">
        <v>0</v>
      </c>
      <c r="AJ82" s="291">
        <v>0</v>
      </c>
      <c r="AK82" s="291">
        <v>0</v>
      </c>
      <c r="AL82" s="291">
        <v>0</v>
      </c>
      <c r="AM82" s="291">
        <v>0</v>
      </c>
      <c r="AN82" s="291">
        <v>0</v>
      </c>
      <c r="AO82" s="291">
        <v>0</v>
      </c>
      <c r="AP82" s="291">
        <v>0</v>
      </c>
      <c r="AQ82" s="291">
        <v>0</v>
      </c>
      <c r="AR82" s="291">
        <v>2.3552123552123545</v>
      </c>
      <c r="AS82" s="291">
        <v>3.532818532818538</v>
      </c>
      <c r="AT82" s="291">
        <v>5.8880308880308867</v>
      </c>
      <c r="AU82" s="291">
        <v>0</v>
      </c>
      <c r="AV82" s="291">
        <v>0</v>
      </c>
      <c r="AW82" s="291">
        <v>0</v>
      </c>
      <c r="AX82" s="291">
        <v>0</v>
      </c>
      <c r="AY82" s="291">
        <v>64.188679245283083</v>
      </c>
      <c r="AZ82" s="291">
        <v>1.048780487804877</v>
      </c>
      <c r="BA82" s="291">
        <v>1.048780487804877</v>
      </c>
      <c r="BB82" s="291">
        <v>52.431470065226669</v>
      </c>
      <c r="BC82" s="291">
        <v>0</v>
      </c>
      <c r="BD82" s="291">
        <v>0</v>
      </c>
      <c r="BE82" s="291">
        <v>0</v>
      </c>
      <c r="BF82" s="291">
        <v>0</v>
      </c>
      <c r="BG82" s="291">
        <v>0</v>
      </c>
      <c r="BH82" s="291">
        <v>0</v>
      </c>
      <c r="BI82" s="291">
        <v>0.65827974046920801</v>
      </c>
      <c r="BJ82" s="291">
        <v>0</v>
      </c>
      <c r="BK82" s="291">
        <v>0</v>
      </c>
      <c r="BL82" s="291">
        <v>1</v>
      </c>
      <c r="BM82" s="291">
        <v>0</v>
      </c>
      <c r="BN82" s="291"/>
      <c r="BO82" s="291"/>
      <c r="BP82" s="291"/>
      <c r="BQ82" s="291">
        <v>0</v>
      </c>
      <c r="BR82" s="291">
        <v>0</v>
      </c>
      <c r="BS82" s="291">
        <v>0</v>
      </c>
      <c r="BT82" s="291"/>
    </row>
    <row r="83" spans="1:72" ht="15" x14ac:dyDescent="0.25">
      <c r="A83" s="302">
        <v>311</v>
      </c>
      <c r="B83" s="346">
        <v>124681</v>
      </c>
      <c r="C83" s="346">
        <v>9352924</v>
      </c>
      <c r="D83" s="347" t="s">
        <v>301</v>
      </c>
      <c r="E83" s="348" t="s">
        <v>40</v>
      </c>
      <c r="F83" s="349">
        <v>0</v>
      </c>
      <c r="G83" s="291">
        <v>1</v>
      </c>
      <c r="H83" s="291">
        <v>0</v>
      </c>
      <c r="I83" s="291">
        <v>0</v>
      </c>
      <c r="J83" s="291">
        <v>7</v>
      </c>
      <c r="K83" s="291">
        <v>0</v>
      </c>
      <c r="L83" s="291">
        <v>212</v>
      </c>
      <c r="M83" s="291">
        <v>212</v>
      </c>
      <c r="N83" s="291">
        <v>30</v>
      </c>
      <c r="O83" s="291">
        <v>152</v>
      </c>
      <c r="P83" s="291">
        <v>30</v>
      </c>
      <c r="Q83" s="291">
        <v>0</v>
      </c>
      <c r="R83" s="291">
        <v>0</v>
      </c>
      <c r="S83" s="291">
        <v>0</v>
      </c>
      <c r="T83" s="291">
        <v>0</v>
      </c>
      <c r="U83" s="291">
        <v>0</v>
      </c>
      <c r="V83" s="291">
        <v>0</v>
      </c>
      <c r="W83" s="291">
        <v>0</v>
      </c>
      <c r="X83" s="291">
        <v>212</v>
      </c>
      <c r="Y83" s="291">
        <v>30.285714285714285</v>
      </c>
      <c r="Z83" s="291">
        <v>0.99999999999999956</v>
      </c>
      <c r="AA83" s="291">
        <v>15</v>
      </c>
      <c r="AB83" s="291">
        <v>0</v>
      </c>
      <c r="AC83" s="291">
        <v>0</v>
      </c>
      <c r="AD83" s="291">
        <v>210.99999999999989</v>
      </c>
      <c r="AE83" s="291">
        <v>0.99999999999999956</v>
      </c>
      <c r="AF83" s="291">
        <v>0</v>
      </c>
      <c r="AG83" s="291">
        <v>0</v>
      </c>
      <c r="AH83" s="291">
        <v>0</v>
      </c>
      <c r="AI83" s="291">
        <v>0</v>
      </c>
      <c r="AJ83" s="291">
        <v>0</v>
      </c>
      <c r="AK83" s="291">
        <v>0</v>
      </c>
      <c r="AL83" s="291">
        <v>0</v>
      </c>
      <c r="AM83" s="291">
        <v>0</v>
      </c>
      <c r="AN83" s="291">
        <v>0</v>
      </c>
      <c r="AO83" s="291">
        <v>0</v>
      </c>
      <c r="AP83" s="291">
        <v>0</v>
      </c>
      <c r="AQ83" s="291">
        <v>0</v>
      </c>
      <c r="AR83" s="291">
        <v>5.8241758241758301</v>
      </c>
      <c r="AS83" s="291">
        <v>10.483516483516473</v>
      </c>
      <c r="AT83" s="291">
        <v>10.483516483516473</v>
      </c>
      <c r="AU83" s="291">
        <v>0</v>
      </c>
      <c r="AV83" s="291">
        <v>0</v>
      </c>
      <c r="AW83" s="291">
        <v>0</v>
      </c>
      <c r="AX83" s="291">
        <v>0</v>
      </c>
      <c r="AY83" s="291">
        <v>38.506666666666618</v>
      </c>
      <c r="AZ83" s="291">
        <v>0.99999999999999889</v>
      </c>
      <c r="BA83" s="291">
        <v>2.0000000000000009</v>
      </c>
      <c r="BB83" s="291">
        <v>32.709229948717912</v>
      </c>
      <c r="BC83" s="291">
        <v>0</v>
      </c>
      <c r="BD83" s="291">
        <v>0</v>
      </c>
      <c r="BE83" s="291">
        <v>0</v>
      </c>
      <c r="BF83" s="291">
        <v>0</v>
      </c>
      <c r="BG83" s="291">
        <v>0</v>
      </c>
      <c r="BH83" s="291">
        <v>0</v>
      </c>
      <c r="BI83" s="291">
        <v>0.49837098497409299</v>
      </c>
      <c r="BJ83" s="291">
        <v>0</v>
      </c>
      <c r="BK83" s="291">
        <v>0</v>
      </c>
      <c r="BL83" s="291">
        <v>1</v>
      </c>
      <c r="BM83" s="291">
        <v>0</v>
      </c>
      <c r="BN83" s="291"/>
      <c r="BO83" s="291"/>
      <c r="BP83" s="291"/>
      <c r="BQ83" s="291">
        <v>0</v>
      </c>
      <c r="BR83" s="291">
        <v>0</v>
      </c>
      <c r="BS83" s="291">
        <v>0</v>
      </c>
      <c r="BT83" s="291"/>
    </row>
    <row r="84" spans="1:72" ht="15" x14ac:dyDescent="0.25">
      <c r="A84" s="302">
        <v>418</v>
      </c>
      <c r="B84" s="346">
        <v>124682</v>
      </c>
      <c r="C84" s="346">
        <v>9352925</v>
      </c>
      <c r="D84" s="347" t="s">
        <v>350</v>
      </c>
      <c r="E84" s="348" t="s">
        <v>40</v>
      </c>
      <c r="F84" s="349">
        <v>0</v>
      </c>
      <c r="G84" s="291">
        <v>1</v>
      </c>
      <c r="H84" s="291">
        <v>0</v>
      </c>
      <c r="I84" s="291">
        <v>0</v>
      </c>
      <c r="J84" s="291">
        <v>7</v>
      </c>
      <c r="K84" s="291">
        <v>0</v>
      </c>
      <c r="L84" s="291">
        <v>417</v>
      </c>
      <c r="M84" s="291">
        <v>417</v>
      </c>
      <c r="N84" s="291">
        <v>60</v>
      </c>
      <c r="O84" s="291">
        <v>300</v>
      </c>
      <c r="P84" s="291">
        <v>57</v>
      </c>
      <c r="Q84" s="291">
        <v>0</v>
      </c>
      <c r="R84" s="291">
        <v>0</v>
      </c>
      <c r="S84" s="291">
        <v>0</v>
      </c>
      <c r="T84" s="291">
        <v>0</v>
      </c>
      <c r="U84" s="291">
        <v>0</v>
      </c>
      <c r="V84" s="291">
        <v>0</v>
      </c>
      <c r="W84" s="291">
        <v>0</v>
      </c>
      <c r="X84" s="291">
        <v>417</v>
      </c>
      <c r="Y84" s="291">
        <v>59.571428571428569</v>
      </c>
      <c r="Z84" s="291">
        <v>14.999999999999984</v>
      </c>
      <c r="AA84" s="291">
        <v>20.19370460048426</v>
      </c>
      <c r="AB84" s="291">
        <v>0</v>
      </c>
      <c r="AC84" s="291">
        <v>0</v>
      </c>
      <c r="AD84" s="291">
        <v>407.99999999999989</v>
      </c>
      <c r="AE84" s="291">
        <v>8.000000000000016</v>
      </c>
      <c r="AF84" s="291">
        <v>0</v>
      </c>
      <c r="AG84" s="291">
        <v>0.999999999999999</v>
      </c>
      <c r="AH84" s="291">
        <v>0</v>
      </c>
      <c r="AI84" s="291">
        <v>0</v>
      </c>
      <c r="AJ84" s="291">
        <v>0</v>
      </c>
      <c r="AK84" s="291">
        <v>0</v>
      </c>
      <c r="AL84" s="291">
        <v>0</v>
      </c>
      <c r="AM84" s="291">
        <v>0</v>
      </c>
      <c r="AN84" s="291">
        <v>0</v>
      </c>
      <c r="AO84" s="291">
        <v>0</v>
      </c>
      <c r="AP84" s="291">
        <v>0</v>
      </c>
      <c r="AQ84" s="291">
        <v>0</v>
      </c>
      <c r="AR84" s="291">
        <v>11.680672268907557</v>
      </c>
      <c r="AS84" s="291">
        <v>17.521008403361353</v>
      </c>
      <c r="AT84" s="291">
        <v>24.52941176470588</v>
      </c>
      <c r="AU84" s="291">
        <v>0</v>
      </c>
      <c r="AV84" s="291">
        <v>0</v>
      </c>
      <c r="AW84" s="291">
        <v>0</v>
      </c>
      <c r="AX84" s="291">
        <v>2.0193704600484264</v>
      </c>
      <c r="AY84" s="291">
        <v>108.6206896551723</v>
      </c>
      <c r="AZ84" s="291">
        <v>3.0535714285714306</v>
      </c>
      <c r="BA84" s="291">
        <v>5.0892857142857153</v>
      </c>
      <c r="BB84" s="291">
        <v>91.877923997185007</v>
      </c>
      <c r="BC84" s="291">
        <v>0</v>
      </c>
      <c r="BD84" s="291">
        <v>0</v>
      </c>
      <c r="BE84" s="291">
        <v>0</v>
      </c>
      <c r="BF84" s="291">
        <v>0</v>
      </c>
      <c r="BG84" s="291">
        <v>0</v>
      </c>
      <c r="BH84" s="291">
        <v>0</v>
      </c>
      <c r="BI84" s="291">
        <v>0.67317947</v>
      </c>
      <c r="BJ84" s="291">
        <v>0</v>
      </c>
      <c r="BK84" s="291">
        <v>0</v>
      </c>
      <c r="BL84" s="291">
        <v>1</v>
      </c>
      <c r="BM84" s="291">
        <v>0</v>
      </c>
      <c r="BN84" s="291"/>
      <c r="BO84" s="291"/>
      <c r="BP84" s="291"/>
      <c r="BQ84" s="291">
        <v>47.6</v>
      </c>
      <c r="BR84" s="291">
        <v>20</v>
      </c>
      <c r="BS84" s="291">
        <v>30</v>
      </c>
      <c r="BT84" s="291"/>
    </row>
    <row r="85" spans="1:72" ht="15" x14ac:dyDescent="0.25">
      <c r="A85" s="302">
        <v>341</v>
      </c>
      <c r="B85" s="346">
        <v>124685</v>
      </c>
      <c r="C85" s="346">
        <v>9352928</v>
      </c>
      <c r="D85" s="347" t="s">
        <v>319</v>
      </c>
      <c r="E85" s="348" t="s">
        <v>40</v>
      </c>
      <c r="F85" s="349">
        <v>0</v>
      </c>
      <c r="G85" s="291">
        <v>1</v>
      </c>
      <c r="H85" s="291">
        <v>0</v>
      </c>
      <c r="I85" s="291">
        <v>0</v>
      </c>
      <c r="J85" s="291">
        <v>7</v>
      </c>
      <c r="K85" s="291">
        <v>0</v>
      </c>
      <c r="L85" s="291">
        <v>99</v>
      </c>
      <c r="M85" s="291">
        <v>99</v>
      </c>
      <c r="N85" s="291">
        <v>14</v>
      </c>
      <c r="O85" s="291">
        <v>78</v>
      </c>
      <c r="P85" s="291">
        <v>7</v>
      </c>
      <c r="Q85" s="291">
        <v>0</v>
      </c>
      <c r="R85" s="291">
        <v>0</v>
      </c>
      <c r="S85" s="291">
        <v>0</v>
      </c>
      <c r="T85" s="291">
        <v>0</v>
      </c>
      <c r="U85" s="291">
        <v>0</v>
      </c>
      <c r="V85" s="291">
        <v>0</v>
      </c>
      <c r="W85" s="291">
        <v>0</v>
      </c>
      <c r="X85" s="291">
        <v>99</v>
      </c>
      <c r="Y85" s="291">
        <v>14.142857142857142</v>
      </c>
      <c r="Z85" s="291">
        <v>0.99999999999999989</v>
      </c>
      <c r="AA85" s="291">
        <v>4.5412844036697253</v>
      </c>
      <c r="AB85" s="291">
        <v>0</v>
      </c>
      <c r="AC85" s="291">
        <v>0</v>
      </c>
      <c r="AD85" s="291">
        <v>99</v>
      </c>
      <c r="AE85" s="291">
        <v>0</v>
      </c>
      <c r="AF85" s="291">
        <v>0</v>
      </c>
      <c r="AG85" s="291">
        <v>0</v>
      </c>
      <c r="AH85" s="291">
        <v>0</v>
      </c>
      <c r="AI85" s="291">
        <v>0</v>
      </c>
      <c r="AJ85" s="291">
        <v>0</v>
      </c>
      <c r="AK85" s="291">
        <v>0</v>
      </c>
      <c r="AL85" s="291">
        <v>0</v>
      </c>
      <c r="AM85" s="291">
        <v>0</v>
      </c>
      <c r="AN85" s="291">
        <v>0</v>
      </c>
      <c r="AO85" s="291">
        <v>0</v>
      </c>
      <c r="AP85" s="291">
        <v>0</v>
      </c>
      <c r="AQ85" s="291">
        <v>0</v>
      </c>
      <c r="AR85" s="291">
        <v>2.3294117647058838</v>
      </c>
      <c r="AS85" s="291">
        <v>6.9882352941176427</v>
      </c>
      <c r="AT85" s="291">
        <v>11.64705882352937</v>
      </c>
      <c r="AU85" s="291">
        <v>0</v>
      </c>
      <c r="AV85" s="291">
        <v>0</v>
      </c>
      <c r="AW85" s="291">
        <v>0</v>
      </c>
      <c r="AX85" s="291">
        <v>0</v>
      </c>
      <c r="AY85" s="291">
        <v>19.830508474576252</v>
      </c>
      <c r="AZ85" s="291">
        <v>0</v>
      </c>
      <c r="BA85" s="291">
        <v>2.0000000000000018</v>
      </c>
      <c r="BB85" s="291">
        <v>17.972813359920224</v>
      </c>
      <c r="BC85" s="291">
        <v>0</v>
      </c>
      <c r="BD85" s="291">
        <v>0</v>
      </c>
      <c r="BE85" s="291">
        <v>0</v>
      </c>
      <c r="BF85" s="291">
        <v>0</v>
      </c>
      <c r="BG85" s="291">
        <v>13.099999999999966</v>
      </c>
      <c r="BH85" s="291">
        <v>0</v>
      </c>
      <c r="BI85" s="291">
        <v>2.2410845632812499</v>
      </c>
      <c r="BJ85" s="291">
        <v>0</v>
      </c>
      <c r="BK85" s="291">
        <v>1</v>
      </c>
      <c r="BL85" s="291">
        <v>1</v>
      </c>
      <c r="BM85" s="291">
        <v>0</v>
      </c>
      <c r="BN85" s="291"/>
      <c r="BO85" s="291"/>
      <c r="BP85" s="291"/>
      <c r="BQ85" s="291">
        <v>0</v>
      </c>
      <c r="BR85" s="291">
        <v>0</v>
      </c>
      <c r="BS85" s="291">
        <v>0</v>
      </c>
      <c r="BT85" s="291"/>
    </row>
    <row r="86" spans="1:72" ht="15" x14ac:dyDescent="0.25">
      <c r="A86" s="302">
        <v>307</v>
      </c>
      <c r="B86" s="346">
        <v>131962</v>
      </c>
      <c r="C86" s="346">
        <v>9352929</v>
      </c>
      <c r="D86" s="347" t="s">
        <v>1236</v>
      </c>
      <c r="E86" s="348" t="s">
        <v>40</v>
      </c>
      <c r="F86" s="349">
        <v>0</v>
      </c>
      <c r="G86" s="291">
        <v>1</v>
      </c>
      <c r="H86" s="291">
        <v>0</v>
      </c>
      <c r="I86" s="291">
        <v>0</v>
      </c>
      <c r="J86" s="291">
        <v>7</v>
      </c>
      <c r="K86" s="291">
        <v>0</v>
      </c>
      <c r="L86" s="291">
        <v>413</v>
      </c>
      <c r="M86" s="291">
        <v>413</v>
      </c>
      <c r="N86" s="291">
        <v>54</v>
      </c>
      <c r="O86" s="291">
        <v>299</v>
      </c>
      <c r="P86" s="291">
        <v>60</v>
      </c>
      <c r="Q86" s="291">
        <v>0</v>
      </c>
      <c r="R86" s="291">
        <v>0</v>
      </c>
      <c r="S86" s="291">
        <v>0</v>
      </c>
      <c r="T86" s="291">
        <v>0</v>
      </c>
      <c r="U86" s="291">
        <v>0</v>
      </c>
      <c r="V86" s="291">
        <v>0</v>
      </c>
      <c r="W86" s="291">
        <v>0</v>
      </c>
      <c r="X86" s="291">
        <v>413</v>
      </c>
      <c r="Y86" s="291">
        <v>59</v>
      </c>
      <c r="Z86" s="291">
        <v>11.999999999999989</v>
      </c>
      <c r="AA86" s="291">
        <v>18.59478672985782</v>
      </c>
      <c r="AB86" s="291">
        <v>0</v>
      </c>
      <c r="AC86" s="291">
        <v>0</v>
      </c>
      <c r="AD86" s="291">
        <v>410.99999999999977</v>
      </c>
      <c r="AE86" s="291">
        <v>1.0000000000000007</v>
      </c>
      <c r="AF86" s="291">
        <v>1.0000000000000007</v>
      </c>
      <c r="AG86" s="291">
        <v>0</v>
      </c>
      <c r="AH86" s="291">
        <v>0</v>
      </c>
      <c r="AI86" s="291">
        <v>0</v>
      </c>
      <c r="AJ86" s="291">
        <v>0</v>
      </c>
      <c r="AK86" s="291">
        <v>0</v>
      </c>
      <c r="AL86" s="291">
        <v>0</v>
      </c>
      <c r="AM86" s="291">
        <v>0</v>
      </c>
      <c r="AN86" s="291">
        <v>0</v>
      </c>
      <c r="AO86" s="291">
        <v>0</v>
      </c>
      <c r="AP86" s="291">
        <v>0</v>
      </c>
      <c r="AQ86" s="291">
        <v>0</v>
      </c>
      <c r="AR86" s="291">
        <v>6.902506963788313</v>
      </c>
      <c r="AS86" s="291">
        <v>10.35376044568247</v>
      </c>
      <c r="AT86" s="291">
        <v>13.805013927576585</v>
      </c>
      <c r="AU86" s="291">
        <v>0</v>
      </c>
      <c r="AV86" s="291">
        <v>0</v>
      </c>
      <c r="AW86" s="291">
        <v>0</v>
      </c>
      <c r="AX86" s="291">
        <v>0</v>
      </c>
      <c r="AY86" s="291">
        <v>80.810810810810736</v>
      </c>
      <c r="AZ86" s="291">
        <v>3.0508474576271158</v>
      </c>
      <c r="BA86" s="291">
        <v>5.0847457627118642</v>
      </c>
      <c r="BB86" s="291">
        <v>68.81558766844833</v>
      </c>
      <c r="BC86" s="291">
        <v>0</v>
      </c>
      <c r="BD86" s="291">
        <v>0</v>
      </c>
      <c r="BE86" s="291">
        <v>0</v>
      </c>
      <c r="BF86" s="291">
        <v>0</v>
      </c>
      <c r="BG86" s="291">
        <v>0</v>
      </c>
      <c r="BH86" s="291">
        <v>0</v>
      </c>
      <c r="BI86" s="291">
        <v>0.52588211394302797</v>
      </c>
      <c r="BJ86" s="291">
        <v>0</v>
      </c>
      <c r="BK86" s="291">
        <v>0</v>
      </c>
      <c r="BL86" s="291">
        <v>1</v>
      </c>
      <c r="BM86" s="291">
        <v>0</v>
      </c>
      <c r="BN86" s="291"/>
      <c r="BO86" s="291"/>
      <c r="BP86" s="291"/>
      <c r="BQ86" s="291">
        <v>0</v>
      </c>
      <c r="BR86" s="291">
        <v>0</v>
      </c>
      <c r="BS86" s="291">
        <v>0</v>
      </c>
      <c r="BT86" s="291"/>
    </row>
    <row r="87" spans="1:72" ht="15" x14ac:dyDescent="0.25">
      <c r="A87" s="302">
        <v>238</v>
      </c>
      <c r="B87" s="346">
        <v>133605</v>
      </c>
      <c r="C87" s="346">
        <v>9352931</v>
      </c>
      <c r="D87" s="347" t="s">
        <v>259</v>
      </c>
      <c r="E87" s="348" t="s">
        <v>40</v>
      </c>
      <c r="F87" s="349">
        <v>0</v>
      </c>
      <c r="G87" s="291">
        <v>1</v>
      </c>
      <c r="H87" s="291">
        <v>0</v>
      </c>
      <c r="I87" s="291">
        <v>0</v>
      </c>
      <c r="J87" s="291">
        <v>7</v>
      </c>
      <c r="K87" s="291">
        <v>0</v>
      </c>
      <c r="L87" s="291">
        <v>77</v>
      </c>
      <c r="M87" s="291">
        <v>77</v>
      </c>
      <c r="N87" s="291">
        <v>13</v>
      </c>
      <c r="O87" s="291">
        <v>56</v>
      </c>
      <c r="P87" s="291">
        <v>8</v>
      </c>
      <c r="Q87" s="291">
        <v>0</v>
      </c>
      <c r="R87" s="291">
        <v>0</v>
      </c>
      <c r="S87" s="291">
        <v>0</v>
      </c>
      <c r="T87" s="291">
        <v>0</v>
      </c>
      <c r="U87" s="291">
        <v>0</v>
      </c>
      <c r="V87" s="291">
        <v>0</v>
      </c>
      <c r="W87" s="291">
        <v>0</v>
      </c>
      <c r="X87" s="291">
        <v>77</v>
      </c>
      <c r="Y87" s="291">
        <v>11</v>
      </c>
      <c r="Z87" s="291">
        <v>10.000000000000009</v>
      </c>
      <c r="AA87" s="291">
        <v>10.000000000000009</v>
      </c>
      <c r="AB87" s="291">
        <v>0</v>
      </c>
      <c r="AC87" s="291">
        <v>0</v>
      </c>
      <c r="AD87" s="291">
        <v>68.89473684210526</v>
      </c>
      <c r="AE87" s="291">
        <v>7.092105263157892</v>
      </c>
      <c r="AF87" s="291">
        <v>0</v>
      </c>
      <c r="AG87" s="291">
        <v>0</v>
      </c>
      <c r="AH87" s="291">
        <v>0</v>
      </c>
      <c r="AI87" s="291">
        <v>1.0131578947368416</v>
      </c>
      <c r="AJ87" s="291">
        <v>0</v>
      </c>
      <c r="AK87" s="291">
        <v>0</v>
      </c>
      <c r="AL87" s="291">
        <v>0</v>
      </c>
      <c r="AM87" s="291">
        <v>0</v>
      </c>
      <c r="AN87" s="291">
        <v>0</v>
      </c>
      <c r="AO87" s="291">
        <v>0</v>
      </c>
      <c r="AP87" s="291">
        <v>0</v>
      </c>
      <c r="AQ87" s="291">
        <v>0</v>
      </c>
      <c r="AR87" s="291">
        <v>2.40625</v>
      </c>
      <c r="AS87" s="291">
        <v>2.40625</v>
      </c>
      <c r="AT87" s="291">
        <v>2.40625</v>
      </c>
      <c r="AU87" s="291">
        <v>0</v>
      </c>
      <c r="AV87" s="291">
        <v>0</v>
      </c>
      <c r="AW87" s="291">
        <v>0</v>
      </c>
      <c r="AX87" s="291">
        <v>0</v>
      </c>
      <c r="AY87" s="291">
        <v>24.156862745098046</v>
      </c>
      <c r="AZ87" s="291">
        <v>0</v>
      </c>
      <c r="BA87" s="291">
        <v>2</v>
      </c>
      <c r="BB87" s="291">
        <v>22.091111274509807</v>
      </c>
      <c r="BC87" s="291">
        <v>0</v>
      </c>
      <c r="BD87" s="291">
        <v>0</v>
      </c>
      <c r="BE87" s="291">
        <v>0</v>
      </c>
      <c r="BF87" s="291">
        <v>0</v>
      </c>
      <c r="BG87" s="291">
        <v>2.3000000000000091</v>
      </c>
      <c r="BH87" s="291">
        <v>0</v>
      </c>
      <c r="BI87" s="291">
        <v>0.52429015230263198</v>
      </c>
      <c r="BJ87" s="291">
        <v>0</v>
      </c>
      <c r="BK87" s="291">
        <v>0</v>
      </c>
      <c r="BL87" s="291">
        <v>1</v>
      </c>
      <c r="BM87" s="291">
        <v>0</v>
      </c>
      <c r="BN87" s="291"/>
      <c r="BO87" s="291"/>
      <c r="BP87" s="291"/>
      <c r="BQ87" s="291">
        <v>0</v>
      </c>
      <c r="BR87" s="291">
        <v>0</v>
      </c>
      <c r="BS87" s="291">
        <v>0</v>
      </c>
      <c r="BT87" s="291"/>
    </row>
    <row r="88" spans="1:72" ht="15" x14ac:dyDescent="0.25">
      <c r="A88" s="302">
        <v>400</v>
      </c>
      <c r="B88" s="346">
        <v>124686</v>
      </c>
      <c r="C88" s="346">
        <v>9353000</v>
      </c>
      <c r="D88" s="347" t="s">
        <v>1237</v>
      </c>
      <c r="E88" s="348" t="s">
        <v>40</v>
      </c>
      <c r="F88" s="349">
        <v>0</v>
      </c>
      <c r="G88" s="291">
        <v>1</v>
      </c>
      <c r="H88" s="291">
        <v>0</v>
      </c>
      <c r="I88" s="291">
        <v>0</v>
      </c>
      <c r="J88" s="291">
        <v>7</v>
      </c>
      <c r="K88" s="291">
        <v>0</v>
      </c>
      <c r="L88" s="291">
        <v>169</v>
      </c>
      <c r="M88" s="291">
        <v>169</v>
      </c>
      <c r="N88" s="291">
        <v>20</v>
      </c>
      <c r="O88" s="291">
        <v>127</v>
      </c>
      <c r="P88" s="291">
        <v>22</v>
      </c>
      <c r="Q88" s="291">
        <v>0</v>
      </c>
      <c r="R88" s="291">
        <v>0</v>
      </c>
      <c r="S88" s="291">
        <v>0</v>
      </c>
      <c r="T88" s="291">
        <v>0</v>
      </c>
      <c r="U88" s="291">
        <v>0</v>
      </c>
      <c r="V88" s="291">
        <v>0</v>
      </c>
      <c r="W88" s="291">
        <v>0</v>
      </c>
      <c r="X88" s="291">
        <v>169</v>
      </c>
      <c r="Y88" s="291">
        <v>24.142857142857142</v>
      </c>
      <c r="Z88" s="291">
        <v>11</v>
      </c>
      <c r="AA88" s="291">
        <v>24.142857142857142</v>
      </c>
      <c r="AB88" s="291">
        <v>0</v>
      </c>
      <c r="AC88" s="291">
        <v>0</v>
      </c>
      <c r="AD88" s="291">
        <v>118.00000000000001</v>
      </c>
      <c r="AE88" s="291">
        <v>19.000000000000071</v>
      </c>
      <c r="AF88" s="291">
        <v>8.0000000000000053</v>
      </c>
      <c r="AG88" s="291">
        <v>21.999999999999929</v>
      </c>
      <c r="AH88" s="291">
        <v>1.9999999999999967</v>
      </c>
      <c r="AI88" s="291">
        <v>0</v>
      </c>
      <c r="AJ88" s="291">
        <v>0</v>
      </c>
      <c r="AK88" s="291">
        <v>0</v>
      </c>
      <c r="AL88" s="291">
        <v>0</v>
      </c>
      <c r="AM88" s="291">
        <v>0</v>
      </c>
      <c r="AN88" s="291">
        <v>0</v>
      </c>
      <c r="AO88" s="291">
        <v>0</v>
      </c>
      <c r="AP88" s="291">
        <v>0</v>
      </c>
      <c r="AQ88" s="291">
        <v>0</v>
      </c>
      <c r="AR88" s="291">
        <v>0</v>
      </c>
      <c r="AS88" s="291">
        <v>0</v>
      </c>
      <c r="AT88" s="291">
        <v>0</v>
      </c>
      <c r="AU88" s="291">
        <v>0</v>
      </c>
      <c r="AV88" s="291">
        <v>0</v>
      </c>
      <c r="AW88" s="291">
        <v>0</v>
      </c>
      <c r="AX88" s="291">
        <v>0</v>
      </c>
      <c r="AY88" s="291">
        <v>53.847999999999999</v>
      </c>
      <c r="AZ88" s="291">
        <v>0</v>
      </c>
      <c r="BA88" s="291">
        <v>0</v>
      </c>
      <c r="BB88" s="291">
        <v>41.366720252348998</v>
      </c>
      <c r="BC88" s="291">
        <v>0</v>
      </c>
      <c r="BD88" s="291">
        <v>0</v>
      </c>
      <c r="BE88" s="291">
        <v>0</v>
      </c>
      <c r="BF88" s="291">
        <v>0</v>
      </c>
      <c r="BG88" s="291">
        <v>0</v>
      </c>
      <c r="BH88" s="291">
        <v>0</v>
      </c>
      <c r="BI88" s="291">
        <v>1.03342857426471</v>
      </c>
      <c r="BJ88" s="291">
        <v>0</v>
      </c>
      <c r="BK88" s="291">
        <v>0</v>
      </c>
      <c r="BL88" s="291">
        <v>1</v>
      </c>
      <c r="BM88" s="291">
        <v>0</v>
      </c>
      <c r="BN88" s="291"/>
      <c r="BO88" s="291"/>
      <c r="BP88" s="291"/>
      <c r="BQ88" s="291">
        <v>0</v>
      </c>
      <c r="BR88" s="291">
        <v>0</v>
      </c>
      <c r="BS88" s="291">
        <v>0</v>
      </c>
      <c r="BT88" s="291"/>
    </row>
    <row r="89" spans="1:72" ht="15" x14ac:dyDescent="0.25">
      <c r="A89" s="302">
        <v>405</v>
      </c>
      <c r="B89" s="346">
        <v>124688</v>
      </c>
      <c r="C89" s="346">
        <v>9353003</v>
      </c>
      <c r="D89" s="347" t="s">
        <v>1238</v>
      </c>
      <c r="E89" s="348" t="s">
        <v>40</v>
      </c>
      <c r="F89" s="349">
        <v>0</v>
      </c>
      <c r="G89" s="291">
        <v>1</v>
      </c>
      <c r="H89" s="291">
        <v>0</v>
      </c>
      <c r="I89" s="291">
        <v>0</v>
      </c>
      <c r="J89" s="291">
        <v>7</v>
      </c>
      <c r="K89" s="291">
        <v>0</v>
      </c>
      <c r="L89" s="291">
        <v>157</v>
      </c>
      <c r="M89" s="291">
        <v>157</v>
      </c>
      <c r="N89" s="291">
        <v>20</v>
      </c>
      <c r="O89" s="291">
        <v>111</v>
      </c>
      <c r="P89" s="291">
        <v>26</v>
      </c>
      <c r="Q89" s="291">
        <v>0</v>
      </c>
      <c r="R89" s="291">
        <v>0</v>
      </c>
      <c r="S89" s="291">
        <v>0</v>
      </c>
      <c r="T89" s="291">
        <v>0</v>
      </c>
      <c r="U89" s="291">
        <v>0</v>
      </c>
      <c r="V89" s="291">
        <v>0</v>
      </c>
      <c r="W89" s="291">
        <v>0</v>
      </c>
      <c r="X89" s="291">
        <v>157</v>
      </c>
      <c r="Y89" s="291">
        <v>22.428571428571427</v>
      </c>
      <c r="Z89" s="291">
        <v>17.999999999999936</v>
      </c>
      <c r="AA89" s="291">
        <v>28.361290322580643</v>
      </c>
      <c r="AB89" s="291">
        <v>0</v>
      </c>
      <c r="AC89" s="291">
        <v>0</v>
      </c>
      <c r="AD89" s="291">
        <v>132</v>
      </c>
      <c r="AE89" s="291">
        <v>7.0000000000000009</v>
      </c>
      <c r="AF89" s="291">
        <v>5.9999999999999929</v>
      </c>
      <c r="AG89" s="291">
        <v>7.0000000000000009</v>
      </c>
      <c r="AH89" s="291">
        <v>0</v>
      </c>
      <c r="AI89" s="291">
        <v>5.0000000000000018</v>
      </c>
      <c r="AJ89" s="291">
        <v>0</v>
      </c>
      <c r="AK89" s="291">
        <v>0</v>
      </c>
      <c r="AL89" s="291">
        <v>0</v>
      </c>
      <c r="AM89" s="291">
        <v>0</v>
      </c>
      <c r="AN89" s="291">
        <v>0</v>
      </c>
      <c r="AO89" s="291">
        <v>0</v>
      </c>
      <c r="AP89" s="291">
        <v>0</v>
      </c>
      <c r="AQ89" s="291">
        <v>0</v>
      </c>
      <c r="AR89" s="291">
        <v>0</v>
      </c>
      <c r="AS89" s="291">
        <v>2.2919708029197077</v>
      </c>
      <c r="AT89" s="291">
        <v>3.4379562043795615</v>
      </c>
      <c r="AU89" s="291">
        <v>0</v>
      </c>
      <c r="AV89" s="291">
        <v>0</v>
      </c>
      <c r="AW89" s="291">
        <v>0</v>
      </c>
      <c r="AX89" s="291">
        <v>2.0258064516129033</v>
      </c>
      <c r="AY89" s="291">
        <v>29.532110091743156</v>
      </c>
      <c r="AZ89" s="291">
        <v>1.9999999999999993</v>
      </c>
      <c r="BA89" s="291">
        <v>1.9999999999999993</v>
      </c>
      <c r="BB89" s="291">
        <v>25.214083298734373</v>
      </c>
      <c r="BC89" s="291">
        <v>0</v>
      </c>
      <c r="BD89" s="291">
        <v>0</v>
      </c>
      <c r="BE89" s="291">
        <v>0</v>
      </c>
      <c r="BF89" s="291">
        <v>0</v>
      </c>
      <c r="BG89" s="291">
        <v>10.299999999999955</v>
      </c>
      <c r="BH89" s="291">
        <v>0</v>
      </c>
      <c r="BI89" s="291">
        <v>2.1484880590909099</v>
      </c>
      <c r="BJ89" s="291">
        <v>0</v>
      </c>
      <c r="BK89" s="291">
        <v>0</v>
      </c>
      <c r="BL89" s="291">
        <v>1</v>
      </c>
      <c r="BM89" s="291">
        <v>0</v>
      </c>
      <c r="BN89" s="291"/>
      <c r="BO89" s="291"/>
      <c r="BP89" s="291"/>
      <c r="BQ89" s="291">
        <v>0</v>
      </c>
      <c r="BR89" s="291">
        <v>0</v>
      </c>
      <c r="BS89" s="291">
        <v>0</v>
      </c>
      <c r="BT89" s="291"/>
    </row>
    <row r="90" spans="1:72" ht="15" x14ac:dyDescent="0.25">
      <c r="A90" s="302">
        <v>406</v>
      </c>
      <c r="B90" s="346">
        <v>124689</v>
      </c>
      <c r="C90" s="346">
        <v>9353004</v>
      </c>
      <c r="D90" s="347" t="s">
        <v>1239</v>
      </c>
      <c r="E90" s="348" t="s">
        <v>40</v>
      </c>
      <c r="F90" s="349">
        <v>0</v>
      </c>
      <c r="G90" s="291">
        <v>1</v>
      </c>
      <c r="H90" s="291">
        <v>0</v>
      </c>
      <c r="I90" s="291">
        <v>0</v>
      </c>
      <c r="J90" s="291">
        <v>7</v>
      </c>
      <c r="K90" s="291">
        <v>0</v>
      </c>
      <c r="L90" s="291">
        <v>78</v>
      </c>
      <c r="M90" s="291">
        <v>78</v>
      </c>
      <c r="N90" s="291">
        <v>9</v>
      </c>
      <c r="O90" s="291">
        <v>58</v>
      </c>
      <c r="P90" s="291">
        <v>11</v>
      </c>
      <c r="Q90" s="291">
        <v>0</v>
      </c>
      <c r="R90" s="291">
        <v>0</v>
      </c>
      <c r="S90" s="291">
        <v>0</v>
      </c>
      <c r="T90" s="291">
        <v>0</v>
      </c>
      <c r="U90" s="291">
        <v>0</v>
      </c>
      <c r="V90" s="291">
        <v>0</v>
      </c>
      <c r="W90" s="291">
        <v>0</v>
      </c>
      <c r="X90" s="291">
        <v>78</v>
      </c>
      <c r="Y90" s="291">
        <v>11.142857142857142</v>
      </c>
      <c r="Z90" s="291">
        <v>6.9999999999999964</v>
      </c>
      <c r="AA90" s="291">
        <v>20.18823529411765</v>
      </c>
      <c r="AB90" s="291">
        <v>0</v>
      </c>
      <c r="AC90" s="291">
        <v>0</v>
      </c>
      <c r="AD90" s="291">
        <v>78</v>
      </c>
      <c r="AE90" s="291">
        <v>0</v>
      </c>
      <c r="AF90" s="291">
        <v>0</v>
      </c>
      <c r="AG90" s="291">
        <v>0</v>
      </c>
      <c r="AH90" s="291">
        <v>0</v>
      </c>
      <c r="AI90" s="291">
        <v>0</v>
      </c>
      <c r="AJ90" s="291">
        <v>0</v>
      </c>
      <c r="AK90" s="291">
        <v>0</v>
      </c>
      <c r="AL90" s="291">
        <v>0</v>
      </c>
      <c r="AM90" s="291">
        <v>0</v>
      </c>
      <c r="AN90" s="291">
        <v>0</v>
      </c>
      <c r="AO90" s="291">
        <v>0</v>
      </c>
      <c r="AP90" s="291">
        <v>0</v>
      </c>
      <c r="AQ90" s="291">
        <v>0</v>
      </c>
      <c r="AR90" s="291">
        <v>0</v>
      </c>
      <c r="AS90" s="291">
        <v>0</v>
      </c>
      <c r="AT90" s="291">
        <v>0</v>
      </c>
      <c r="AU90" s="291">
        <v>0</v>
      </c>
      <c r="AV90" s="291">
        <v>0</v>
      </c>
      <c r="AW90" s="291">
        <v>0</v>
      </c>
      <c r="AX90" s="291">
        <v>0</v>
      </c>
      <c r="AY90" s="291">
        <v>23.200000000000003</v>
      </c>
      <c r="AZ90" s="291">
        <v>2.0000000000000018</v>
      </c>
      <c r="BA90" s="291">
        <v>3.0000000000000027</v>
      </c>
      <c r="BB90" s="291">
        <v>21.154233043478264</v>
      </c>
      <c r="BC90" s="291">
        <v>0</v>
      </c>
      <c r="BD90" s="291">
        <v>0</v>
      </c>
      <c r="BE90" s="291">
        <v>0</v>
      </c>
      <c r="BF90" s="291">
        <v>0</v>
      </c>
      <c r="BG90" s="291">
        <v>9.2000000000000046</v>
      </c>
      <c r="BH90" s="291">
        <v>0</v>
      </c>
      <c r="BI90" s="291">
        <v>1.9535916627451</v>
      </c>
      <c r="BJ90" s="291">
        <v>0</v>
      </c>
      <c r="BK90" s="291">
        <v>0</v>
      </c>
      <c r="BL90" s="291">
        <v>1</v>
      </c>
      <c r="BM90" s="291">
        <v>0</v>
      </c>
      <c r="BN90" s="291"/>
      <c r="BO90" s="291"/>
      <c r="BP90" s="291"/>
      <c r="BQ90" s="291">
        <v>0</v>
      </c>
      <c r="BR90" s="291">
        <v>0</v>
      </c>
      <c r="BS90" s="291">
        <v>0</v>
      </c>
      <c r="BT90" s="291"/>
    </row>
    <row r="91" spans="1:72" ht="15" x14ac:dyDescent="0.25">
      <c r="A91" s="302">
        <v>407</v>
      </c>
      <c r="B91" s="346">
        <v>124690</v>
      </c>
      <c r="C91" s="346">
        <v>9353005</v>
      </c>
      <c r="D91" s="347" t="s">
        <v>1240</v>
      </c>
      <c r="E91" s="348" t="s">
        <v>40</v>
      </c>
      <c r="F91" s="349">
        <v>0</v>
      </c>
      <c r="G91" s="291">
        <v>1</v>
      </c>
      <c r="H91" s="291">
        <v>0</v>
      </c>
      <c r="I91" s="291">
        <v>0</v>
      </c>
      <c r="J91" s="291">
        <v>5</v>
      </c>
      <c r="K91" s="291">
        <v>0</v>
      </c>
      <c r="L91" s="291">
        <v>149</v>
      </c>
      <c r="M91" s="291">
        <v>149</v>
      </c>
      <c r="N91" s="291">
        <v>30</v>
      </c>
      <c r="O91" s="291">
        <v>119</v>
      </c>
      <c r="P91" s="291">
        <v>0</v>
      </c>
      <c r="Q91" s="291">
        <v>0</v>
      </c>
      <c r="R91" s="291">
        <v>0</v>
      </c>
      <c r="S91" s="291">
        <v>0</v>
      </c>
      <c r="T91" s="291">
        <v>0</v>
      </c>
      <c r="U91" s="291">
        <v>0</v>
      </c>
      <c r="V91" s="291">
        <v>0</v>
      </c>
      <c r="W91" s="291">
        <v>0</v>
      </c>
      <c r="X91" s="291">
        <v>149</v>
      </c>
      <c r="Y91" s="291">
        <v>29.8</v>
      </c>
      <c r="Z91" s="291">
        <v>14.999999999999954</v>
      </c>
      <c r="AA91" s="291">
        <v>18</v>
      </c>
      <c r="AB91" s="291">
        <v>0</v>
      </c>
      <c r="AC91" s="291">
        <v>0</v>
      </c>
      <c r="AD91" s="291">
        <v>146.00000000000006</v>
      </c>
      <c r="AE91" s="291">
        <v>0.99999999999999933</v>
      </c>
      <c r="AF91" s="291">
        <v>0</v>
      </c>
      <c r="AG91" s="291">
        <v>1.9999999999999987</v>
      </c>
      <c r="AH91" s="291">
        <v>0</v>
      </c>
      <c r="AI91" s="291">
        <v>0</v>
      </c>
      <c r="AJ91" s="291">
        <v>0</v>
      </c>
      <c r="AK91" s="291">
        <v>0</v>
      </c>
      <c r="AL91" s="291">
        <v>0</v>
      </c>
      <c r="AM91" s="291">
        <v>0</v>
      </c>
      <c r="AN91" s="291">
        <v>0</v>
      </c>
      <c r="AO91" s="291">
        <v>0</v>
      </c>
      <c r="AP91" s="291">
        <v>0</v>
      </c>
      <c r="AQ91" s="291">
        <v>0</v>
      </c>
      <c r="AR91" s="291">
        <v>0</v>
      </c>
      <c r="AS91" s="291">
        <v>2.504201680672264</v>
      </c>
      <c r="AT91" s="291">
        <v>2.504201680672264</v>
      </c>
      <c r="AU91" s="291">
        <v>0</v>
      </c>
      <c r="AV91" s="291">
        <v>0</v>
      </c>
      <c r="AW91" s="291">
        <v>0</v>
      </c>
      <c r="AX91" s="291">
        <v>0</v>
      </c>
      <c r="AY91" s="291">
        <v>26.672413793103477</v>
      </c>
      <c r="AZ91" s="291">
        <v>0</v>
      </c>
      <c r="BA91" s="291">
        <v>0</v>
      </c>
      <c r="BB91" s="291">
        <v>22.619484482758644</v>
      </c>
      <c r="BC91" s="291">
        <v>0</v>
      </c>
      <c r="BD91" s="291">
        <v>0</v>
      </c>
      <c r="BE91" s="291">
        <v>0</v>
      </c>
      <c r="BF91" s="291">
        <v>0</v>
      </c>
      <c r="BG91" s="291">
        <v>0</v>
      </c>
      <c r="BH91" s="291">
        <v>0</v>
      </c>
      <c r="BI91" s="291">
        <v>2.7949031465838501</v>
      </c>
      <c r="BJ91" s="291">
        <v>0</v>
      </c>
      <c r="BK91" s="291">
        <v>0</v>
      </c>
      <c r="BL91" s="291">
        <v>1</v>
      </c>
      <c r="BM91" s="291">
        <v>0</v>
      </c>
      <c r="BN91" s="291"/>
      <c r="BO91" s="291"/>
      <c r="BP91" s="291"/>
      <c r="BQ91" s="291">
        <v>0</v>
      </c>
      <c r="BR91" s="291">
        <v>0</v>
      </c>
      <c r="BS91" s="291">
        <v>0</v>
      </c>
      <c r="BT91" s="291"/>
    </row>
    <row r="92" spans="1:72" ht="15" x14ac:dyDescent="0.25">
      <c r="A92" s="302">
        <v>409</v>
      </c>
      <c r="B92" s="346">
        <v>124691</v>
      </c>
      <c r="C92" s="346">
        <v>9353006</v>
      </c>
      <c r="D92" s="347" t="s">
        <v>1241</v>
      </c>
      <c r="E92" s="348" t="s">
        <v>40</v>
      </c>
      <c r="F92" s="349">
        <v>0</v>
      </c>
      <c r="G92" s="291">
        <v>1</v>
      </c>
      <c r="H92" s="291">
        <v>0</v>
      </c>
      <c r="I92" s="291">
        <v>0</v>
      </c>
      <c r="J92" s="291">
        <v>7</v>
      </c>
      <c r="K92" s="291">
        <v>0</v>
      </c>
      <c r="L92" s="291">
        <v>207</v>
      </c>
      <c r="M92" s="291">
        <v>207</v>
      </c>
      <c r="N92" s="291">
        <v>27</v>
      </c>
      <c r="O92" s="291">
        <v>145</v>
      </c>
      <c r="P92" s="291">
        <v>35</v>
      </c>
      <c r="Q92" s="291">
        <v>0</v>
      </c>
      <c r="R92" s="291">
        <v>0</v>
      </c>
      <c r="S92" s="291">
        <v>0</v>
      </c>
      <c r="T92" s="291">
        <v>0</v>
      </c>
      <c r="U92" s="291">
        <v>0</v>
      </c>
      <c r="V92" s="291">
        <v>0</v>
      </c>
      <c r="W92" s="291">
        <v>0</v>
      </c>
      <c r="X92" s="291">
        <v>207</v>
      </c>
      <c r="Y92" s="291">
        <v>29.571428571428573</v>
      </c>
      <c r="Z92" s="291">
        <v>8.0000000000000036</v>
      </c>
      <c r="AA92" s="291">
        <v>20.408450704225352</v>
      </c>
      <c r="AB92" s="291">
        <v>0</v>
      </c>
      <c r="AC92" s="291">
        <v>0</v>
      </c>
      <c r="AD92" s="291">
        <v>197.95631067961173</v>
      </c>
      <c r="AE92" s="291">
        <v>4.0194174757281473</v>
      </c>
      <c r="AF92" s="291">
        <v>3.0145631067961154</v>
      </c>
      <c r="AG92" s="291">
        <v>2.0097087378640777</v>
      </c>
      <c r="AH92" s="291">
        <v>0</v>
      </c>
      <c r="AI92" s="291">
        <v>0</v>
      </c>
      <c r="AJ92" s="291">
        <v>0</v>
      </c>
      <c r="AK92" s="291">
        <v>0</v>
      </c>
      <c r="AL92" s="291">
        <v>0</v>
      </c>
      <c r="AM92" s="291">
        <v>0</v>
      </c>
      <c r="AN92" s="291">
        <v>0</v>
      </c>
      <c r="AO92" s="291">
        <v>0</v>
      </c>
      <c r="AP92" s="291">
        <v>0</v>
      </c>
      <c r="AQ92" s="291">
        <v>0</v>
      </c>
      <c r="AR92" s="291">
        <v>0</v>
      </c>
      <c r="AS92" s="291">
        <v>1.150000000000001</v>
      </c>
      <c r="AT92" s="291">
        <v>1.150000000000001</v>
      </c>
      <c r="AU92" s="291">
        <v>0</v>
      </c>
      <c r="AV92" s="291">
        <v>0</v>
      </c>
      <c r="AW92" s="291">
        <v>0</v>
      </c>
      <c r="AX92" s="291">
        <v>0</v>
      </c>
      <c r="AY92" s="291">
        <v>50.69930069930075</v>
      </c>
      <c r="AZ92" s="291">
        <v>0</v>
      </c>
      <c r="BA92" s="291">
        <v>1.1290322580645149</v>
      </c>
      <c r="BB92" s="291">
        <v>40.787818914956041</v>
      </c>
      <c r="BC92" s="291">
        <v>0</v>
      </c>
      <c r="BD92" s="291">
        <v>0</v>
      </c>
      <c r="BE92" s="291">
        <v>0</v>
      </c>
      <c r="BF92" s="291">
        <v>0</v>
      </c>
      <c r="BG92" s="291">
        <v>0</v>
      </c>
      <c r="BH92" s="291">
        <v>0</v>
      </c>
      <c r="BI92" s="291">
        <v>2.6805647621359201</v>
      </c>
      <c r="BJ92" s="291">
        <v>0</v>
      </c>
      <c r="BK92" s="291">
        <v>0</v>
      </c>
      <c r="BL92" s="291">
        <v>1</v>
      </c>
      <c r="BM92" s="291">
        <v>0</v>
      </c>
      <c r="BN92" s="291"/>
      <c r="BO92" s="291"/>
      <c r="BP92" s="291"/>
      <c r="BQ92" s="291">
        <v>0</v>
      </c>
      <c r="BR92" s="291">
        <v>0</v>
      </c>
      <c r="BS92" s="291">
        <v>0</v>
      </c>
      <c r="BT92" s="291"/>
    </row>
    <row r="93" spans="1:72" ht="15" x14ac:dyDescent="0.25">
      <c r="A93" s="302">
        <v>412</v>
      </c>
      <c r="B93" s="346">
        <v>124692</v>
      </c>
      <c r="C93" s="346">
        <v>9353009</v>
      </c>
      <c r="D93" s="347" t="s">
        <v>1242</v>
      </c>
      <c r="E93" s="348" t="s">
        <v>40</v>
      </c>
      <c r="F93" s="349">
        <v>0</v>
      </c>
      <c r="G93" s="291">
        <v>1</v>
      </c>
      <c r="H93" s="291">
        <v>0</v>
      </c>
      <c r="I93" s="291">
        <v>0</v>
      </c>
      <c r="J93" s="291">
        <v>7</v>
      </c>
      <c r="K93" s="291">
        <v>0</v>
      </c>
      <c r="L93" s="291">
        <v>189</v>
      </c>
      <c r="M93" s="291">
        <v>189</v>
      </c>
      <c r="N93" s="291">
        <v>28</v>
      </c>
      <c r="O93" s="291">
        <v>132</v>
      </c>
      <c r="P93" s="291">
        <v>29</v>
      </c>
      <c r="Q93" s="291">
        <v>0</v>
      </c>
      <c r="R93" s="291">
        <v>0</v>
      </c>
      <c r="S93" s="291">
        <v>0</v>
      </c>
      <c r="T93" s="291">
        <v>0</v>
      </c>
      <c r="U93" s="291">
        <v>0</v>
      </c>
      <c r="V93" s="291">
        <v>0</v>
      </c>
      <c r="W93" s="291">
        <v>0</v>
      </c>
      <c r="X93" s="291">
        <v>189</v>
      </c>
      <c r="Y93" s="291">
        <v>27</v>
      </c>
      <c r="Z93" s="291">
        <v>6.9999999999999929</v>
      </c>
      <c r="AA93" s="291">
        <v>23.261538461538464</v>
      </c>
      <c r="AB93" s="291">
        <v>0</v>
      </c>
      <c r="AC93" s="291">
        <v>0</v>
      </c>
      <c r="AD93" s="291">
        <v>185.00000000000003</v>
      </c>
      <c r="AE93" s="291">
        <v>4.0000000000000071</v>
      </c>
      <c r="AF93" s="291">
        <v>0</v>
      </c>
      <c r="AG93" s="291">
        <v>0</v>
      </c>
      <c r="AH93" s="291">
        <v>0</v>
      </c>
      <c r="AI93" s="291">
        <v>0</v>
      </c>
      <c r="AJ93" s="291">
        <v>0</v>
      </c>
      <c r="AK93" s="291">
        <v>0</v>
      </c>
      <c r="AL93" s="291">
        <v>0</v>
      </c>
      <c r="AM93" s="291">
        <v>0</v>
      </c>
      <c r="AN93" s="291">
        <v>0</v>
      </c>
      <c r="AO93" s="291">
        <v>0</v>
      </c>
      <c r="AP93" s="291">
        <v>0</v>
      </c>
      <c r="AQ93" s="291">
        <v>0</v>
      </c>
      <c r="AR93" s="291">
        <v>1.1739130434782605</v>
      </c>
      <c r="AS93" s="291">
        <v>1.1739130434782605</v>
      </c>
      <c r="AT93" s="291">
        <v>1.1739130434782605</v>
      </c>
      <c r="AU93" s="291">
        <v>0</v>
      </c>
      <c r="AV93" s="291">
        <v>0</v>
      </c>
      <c r="AW93" s="291">
        <v>0</v>
      </c>
      <c r="AX93" s="291">
        <v>0</v>
      </c>
      <c r="AY93" s="291">
        <v>37.125</v>
      </c>
      <c r="AZ93" s="291">
        <v>3.0000000000000013</v>
      </c>
      <c r="BA93" s="291">
        <v>4.0000000000000115</v>
      </c>
      <c r="BB93" s="291">
        <v>34.213416847826096</v>
      </c>
      <c r="BC93" s="291">
        <v>0</v>
      </c>
      <c r="BD93" s="291">
        <v>0</v>
      </c>
      <c r="BE93" s="291">
        <v>0</v>
      </c>
      <c r="BF93" s="291">
        <v>0</v>
      </c>
      <c r="BG93" s="291">
        <v>0</v>
      </c>
      <c r="BH93" s="291">
        <v>0</v>
      </c>
      <c r="BI93" s="291">
        <v>3.1152071114285702</v>
      </c>
      <c r="BJ93" s="291">
        <v>0</v>
      </c>
      <c r="BK93" s="291">
        <v>0</v>
      </c>
      <c r="BL93" s="291">
        <v>1</v>
      </c>
      <c r="BM93" s="291">
        <v>0</v>
      </c>
      <c r="BN93" s="291"/>
      <c r="BO93" s="291"/>
      <c r="BP93" s="291"/>
      <c r="BQ93" s="291">
        <v>18</v>
      </c>
      <c r="BR93" s="291">
        <v>16</v>
      </c>
      <c r="BS93" s="291">
        <v>18</v>
      </c>
      <c r="BT93" s="291"/>
    </row>
    <row r="94" spans="1:72" ht="15" x14ac:dyDescent="0.25">
      <c r="A94" s="302">
        <v>426</v>
      </c>
      <c r="B94" s="346">
        <v>124693</v>
      </c>
      <c r="C94" s="346">
        <v>9353010</v>
      </c>
      <c r="D94" s="347" t="s">
        <v>1243</v>
      </c>
      <c r="E94" s="348" t="s">
        <v>40</v>
      </c>
      <c r="F94" s="349">
        <v>0</v>
      </c>
      <c r="G94" s="291">
        <v>1</v>
      </c>
      <c r="H94" s="291">
        <v>0</v>
      </c>
      <c r="I94" s="291">
        <v>0</v>
      </c>
      <c r="J94" s="291">
        <v>7</v>
      </c>
      <c r="K94" s="291">
        <v>0</v>
      </c>
      <c r="L94" s="291">
        <v>85</v>
      </c>
      <c r="M94" s="291">
        <v>85</v>
      </c>
      <c r="N94" s="291">
        <v>15</v>
      </c>
      <c r="O94" s="291">
        <v>60</v>
      </c>
      <c r="P94" s="291">
        <v>10</v>
      </c>
      <c r="Q94" s="291">
        <v>0</v>
      </c>
      <c r="R94" s="291">
        <v>0</v>
      </c>
      <c r="S94" s="291">
        <v>0</v>
      </c>
      <c r="T94" s="291">
        <v>0</v>
      </c>
      <c r="U94" s="291">
        <v>0</v>
      </c>
      <c r="V94" s="291">
        <v>0</v>
      </c>
      <c r="W94" s="291">
        <v>0</v>
      </c>
      <c r="X94" s="291">
        <v>85</v>
      </c>
      <c r="Y94" s="291">
        <v>12.142857142857142</v>
      </c>
      <c r="Z94" s="291">
        <v>5.9999999999999964</v>
      </c>
      <c r="AA94" s="291">
        <v>14.010989010989011</v>
      </c>
      <c r="AB94" s="291">
        <v>0</v>
      </c>
      <c r="AC94" s="291">
        <v>0</v>
      </c>
      <c r="AD94" s="291">
        <v>68</v>
      </c>
      <c r="AE94" s="291">
        <v>14.999999999999989</v>
      </c>
      <c r="AF94" s="291">
        <v>0.99999999999999645</v>
      </c>
      <c r="AG94" s="291">
        <v>0</v>
      </c>
      <c r="AH94" s="291">
        <v>0.99999999999999645</v>
      </c>
      <c r="AI94" s="291">
        <v>0</v>
      </c>
      <c r="AJ94" s="291">
        <v>0</v>
      </c>
      <c r="AK94" s="291">
        <v>0</v>
      </c>
      <c r="AL94" s="291">
        <v>0</v>
      </c>
      <c r="AM94" s="291">
        <v>0</v>
      </c>
      <c r="AN94" s="291">
        <v>0</v>
      </c>
      <c r="AO94" s="291">
        <v>0</v>
      </c>
      <c r="AP94" s="291">
        <v>0</v>
      </c>
      <c r="AQ94" s="291">
        <v>0</v>
      </c>
      <c r="AR94" s="291">
        <v>0</v>
      </c>
      <c r="AS94" s="291">
        <v>1.2142857142857155</v>
      </c>
      <c r="AT94" s="291">
        <v>1.2142857142857155</v>
      </c>
      <c r="AU94" s="291">
        <v>0</v>
      </c>
      <c r="AV94" s="291">
        <v>0</v>
      </c>
      <c r="AW94" s="291">
        <v>0</v>
      </c>
      <c r="AX94" s="291">
        <v>0.93406593406593419</v>
      </c>
      <c r="AY94" s="291">
        <v>9.15254237288136</v>
      </c>
      <c r="AZ94" s="291">
        <v>1</v>
      </c>
      <c r="BA94" s="291">
        <v>1</v>
      </c>
      <c r="BB94" s="291">
        <v>8.741663438256662</v>
      </c>
      <c r="BC94" s="291">
        <v>0</v>
      </c>
      <c r="BD94" s="291">
        <v>0</v>
      </c>
      <c r="BE94" s="291">
        <v>0</v>
      </c>
      <c r="BF94" s="291">
        <v>0</v>
      </c>
      <c r="BG94" s="291">
        <v>0</v>
      </c>
      <c r="BH94" s="291">
        <v>0</v>
      </c>
      <c r="BI94" s="291">
        <v>1.7674249948051901</v>
      </c>
      <c r="BJ94" s="291">
        <v>0</v>
      </c>
      <c r="BK94" s="291">
        <v>0</v>
      </c>
      <c r="BL94" s="291">
        <v>1</v>
      </c>
      <c r="BM94" s="291">
        <v>0</v>
      </c>
      <c r="BN94" s="291"/>
      <c r="BO94" s="291"/>
      <c r="BP94" s="291"/>
      <c r="BQ94" s="291">
        <v>0</v>
      </c>
      <c r="BR94" s="291">
        <v>0</v>
      </c>
      <c r="BS94" s="291">
        <v>0</v>
      </c>
      <c r="BT94" s="291"/>
    </row>
    <row r="95" spans="1:72" ht="15" x14ac:dyDescent="0.25">
      <c r="A95" s="302">
        <v>430</v>
      </c>
      <c r="B95" s="346">
        <v>124694</v>
      </c>
      <c r="C95" s="346">
        <v>9353013</v>
      </c>
      <c r="D95" s="347" t="s">
        <v>1244</v>
      </c>
      <c r="E95" s="348" t="s">
        <v>40</v>
      </c>
      <c r="F95" s="349">
        <v>0</v>
      </c>
      <c r="G95" s="291">
        <v>1</v>
      </c>
      <c r="H95" s="291">
        <v>0</v>
      </c>
      <c r="I95" s="291">
        <v>0</v>
      </c>
      <c r="J95" s="291">
        <v>7</v>
      </c>
      <c r="K95" s="291">
        <v>0</v>
      </c>
      <c r="L95" s="291">
        <v>69</v>
      </c>
      <c r="M95" s="291">
        <v>69</v>
      </c>
      <c r="N95" s="291">
        <v>8</v>
      </c>
      <c r="O95" s="291">
        <v>54</v>
      </c>
      <c r="P95" s="291">
        <v>7</v>
      </c>
      <c r="Q95" s="291">
        <v>0</v>
      </c>
      <c r="R95" s="291">
        <v>0</v>
      </c>
      <c r="S95" s="291">
        <v>0</v>
      </c>
      <c r="T95" s="291">
        <v>0</v>
      </c>
      <c r="U95" s="291">
        <v>0</v>
      </c>
      <c r="V95" s="291">
        <v>0</v>
      </c>
      <c r="W95" s="291">
        <v>0</v>
      </c>
      <c r="X95" s="291">
        <v>69</v>
      </c>
      <c r="Y95" s="291">
        <v>9.8571428571428577</v>
      </c>
      <c r="Z95" s="291">
        <v>5.9999999999999982</v>
      </c>
      <c r="AA95" s="291">
        <v>18.046153846153846</v>
      </c>
      <c r="AB95" s="291">
        <v>0</v>
      </c>
      <c r="AC95" s="291">
        <v>0</v>
      </c>
      <c r="AD95" s="291">
        <v>69</v>
      </c>
      <c r="AE95" s="291">
        <v>0</v>
      </c>
      <c r="AF95" s="291">
        <v>0</v>
      </c>
      <c r="AG95" s="291">
        <v>0</v>
      </c>
      <c r="AH95" s="291">
        <v>0</v>
      </c>
      <c r="AI95" s="291">
        <v>0</v>
      </c>
      <c r="AJ95" s="291">
        <v>0</v>
      </c>
      <c r="AK95" s="291">
        <v>0</v>
      </c>
      <c r="AL95" s="291">
        <v>0</v>
      </c>
      <c r="AM95" s="291">
        <v>0</v>
      </c>
      <c r="AN95" s="291">
        <v>0</v>
      </c>
      <c r="AO95" s="291">
        <v>0</v>
      </c>
      <c r="AP95" s="291">
        <v>0</v>
      </c>
      <c r="AQ95" s="291">
        <v>0</v>
      </c>
      <c r="AR95" s="291">
        <v>0</v>
      </c>
      <c r="AS95" s="291">
        <v>0</v>
      </c>
      <c r="AT95" s="291">
        <v>0</v>
      </c>
      <c r="AU95" s="291">
        <v>0</v>
      </c>
      <c r="AV95" s="291">
        <v>0</v>
      </c>
      <c r="AW95" s="291">
        <v>0</v>
      </c>
      <c r="AX95" s="291">
        <v>0</v>
      </c>
      <c r="AY95" s="291">
        <v>21.396226415094358</v>
      </c>
      <c r="AZ95" s="291">
        <v>0</v>
      </c>
      <c r="BA95" s="291">
        <v>0</v>
      </c>
      <c r="BB95" s="291">
        <v>16.392210269099923</v>
      </c>
      <c r="BC95" s="291">
        <v>0</v>
      </c>
      <c r="BD95" s="291">
        <v>0</v>
      </c>
      <c r="BE95" s="291">
        <v>0</v>
      </c>
      <c r="BF95" s="291">
        <v>0</v>
      </c>
      <c r="BG95" s="291">
        <v>0</v>
      </c>
      <c r="BH95" s="291">
        <v>0</v>
      </c>
      <c r="BI95" s="291">
        <v>2.7230042886363601</v>
      </c>
      <c r="BJ95" s="291">
        <v>0</v>
      </c>
      <c r="BK95" s="291">
        <v>1</v>
      </c>
      <c r="BL95" s="291">
        <v>1</v>
      </c>
      <c r="BM95" s="291">
        <v>0</v>
      </c>
      <c r="BN95" s="291"/>
      <c r="BO95" s="291"/>
      <c r="BP95" s="291"/>
      <c r="BQ95" s="291">
        <v>0</v>
      </c>
      <c r="BR95" s="291">
        <v>0</v>
      </c>
      <c r="BS95" s="291">
        <v>0</v>
      </c>
      <c r="BT95" s="291"/>
    </row>
    <row r="96" spans="1:72" ht="15" x14ac:dyDescent="0.25">
      <c r="A96" s="302">
        <v>224</v>
      </c>
      <c r="B96" s="346">
        <v>124695</v>
      </c>
      <c r="C96" s="346">
        <v>9353020</v>
      </c>
      <c r="D96" s="347" t="s">
        <v>1245</v>
      </c>
      <c r="E96" s="348" t="s">
        <v>40</v>
      </c>
      <c r="F96" s="349">
        <v>0</v>
      </c>
      <c r="G96" s="291">
        <v>1</v>
      </c>
      <c r="H96" s="291">
        <v>0</v>
      </c>
      <c r="I96" s="291">
        <v>0</v>
      </c>
      <c r="J96" s="291">
        <v>7</v>
      </c>
      <c r="K96" s="291">
        <v>0</v>
      </c>
      <c r="L96" s="291">
        <v>70</v>
      </c>
      <c r="M96" s="291">
        <v>70</v>
      </c>
      <c r="N96" s="291">
        <v>6</v>
      </c>
      <c r="O96" s="291">
        <v>54</v>
      </c>
      <c r="P96" s="291">
        <v>10</v>
      </c>
      <c r="Q96" s="291">
        <v>0</v>
      </c>
      <c r="R96" s="291">
        <v>0</v>
      </c>
      <c r="S96" s="291">
        <v>0</v>
      </c>
      <c r="T96" s="291">
        <v>0</v>
      </c>
      <c r="U96" s="291">
        <v>0</v>
      </c>
      <c r="V96" s="291">
        <v>0</v>
      </c>
      <c r="W96" s="291">
        <v>0</v>
      </c>
      <c r="X96" s="291">
        <v>70</v>
      </c>
      <c r="Y96" s="291">
        <v>10</v>
      </c>
      <c r="Z96" s="291">
        <v>1.0000000000000009</v>
      </c>
      <c r="AA96" s="291">
        <v>2.8000000000000003</v>
      </c>
      <c r="AB96" s="291">
        <v>0</v>
      </c>
      <c r="AC96" s="291">
        <v>0</v>
      </c>
      <c r="AD96" s="291">
        <v>70</v>
      </c>
      <c r="AE96" s="291">
        <v>0</v>
      </c>
      <c r="AF96" s="291">
        <v>0</v>
      </c>
      <c r="AG96" s="291">
        <v>0</v>
      </c>
      <c r="AH96" s="291">
        <v>0</v>
      </c>
      <c r="AI96" s="291">
        <v>0</v>
      </c>
      <c r="AJ96" s="291">
        <v>0</v>
      </c>
      <c r="AK96" s="291">
        <v>0</v>
      </c>
      <c r="AL96" s="291">
        <v>0</v>
      </c>
      <c r="AM96" s="291">
        <v>0</v>
      </c>
      <c r="AN96" s="291">
        <v>0</v>
      </c>
      <c r="AO96" s="291">
        <v>0</v>
      </c>
      <c r="AP96" s="291">
        <v>0</v>
      </c>
      <c r="AQ96" s="291">
        <v>0</v>
      </c>
      <c r="AR96" s="291">
        <v>0</v>
      </c>
      <c r="AS96" s="291">
        <v>0</v>
      </c>
      <c r="AT96" s="291">
        <v>0</v>
      </c>
      <c r="AU96" s="291">
        <v>0</v>
      </c>
      <c r="AV96" s="291">
        <v>0</v>
      </c>
      <c r="AW96" s="291">
        <v>0</v>
      </c>
      <c r="AX96" s="291">
        <v>0</v>
      </c>
      <c r="AY96" s="291">
        <v>14.538461538461526</v>
      </c>
      <c r="AZ96" s="291">
        <v>1</v>
      </c>
      <c r="BA96" s="291">
        <v>1</v>
      </c>
      <c r="BB96" s="291">
        <v>11.86379687499999</v>
      </c>
      <c r="BC96" s="291">
        <v>0</v>
      </c>
      <c r="BD96" s="291">
        <v>0</v>
      </c>
      <c r="BE96" s="291">
        <v>0</v>
      </c>
      <c r="BF96" s="291">
        <v>0</v>
      </c>
      <c r="BG96" s="291">
        <v>0</v>
      </c>
      <c r="BH96" s="291">
        <v>0</v>
      </c>
      <c r="BI96" s="291">
        <v>1.949999475</v>
      </c>
      <c r="BJ96" s="291">
        <v>0</v>
      </c>
      <c r="BK96" s="291">
        <v>0</v>
      </c>
      <c r="BL96" s="291">
        <v>1</v>
      </c>
      <c r="BM96" s="291">
        <v>0</v>
      </c>
      <c r="BN96" s="291"/>
      <c r="BO96" s="291"/>
      <c r="BP96" s="291"/>
      <c r="BQ96" s="291">
        <v>0</v>
      </c>
      <c r="BR96" s="291">
        <v>0</v>
      </c>
      <c r="BS96" s="291">
        <v>0</v>
      </c>
      <c r="BT96" s="291"/>
    </row>
    <row r="97" spans="1:72" ht="15" x14ac:dyDescent="0.25">
      <c r="A97" s="302">
        <v>513</v>
      </c>
      <c r="B97" s="346">
        <v>124698</v>
      </c>
      <c r="C97" s="346">
        <v>9353026</v>
      </c>
      <c r="D97" s="347" t="s">
        <v>1246</v>
      </c>
      <c r="E97" s="348" t="s">
        <v>40</v>
      </c>
      <c r="F97" s="349">
        <v>0</v>
      </c>
      <c r="G97" s="291">
        <v>1</v>
      </c>
      <c r="H97" s="291">
        <v>0</v>
      </c>
      <c r="I97" s="291">
        <v>0</v>
      </c>
      <c r="J97" s="291">
        <v>7</v>
      </c>
      <c r="K97" s="291">
        <v>0</v>
      </c>
      <c r="L97" s="291">
        <v>107</v>
      </c>
      <c r="M97" s="291">
        <v>107</v>
      </c>
      <c r="N97" s="291">
        <v>18</v>
      </c>
      <c r="O97" s="291">
        <v>74</v>
      </c>
      <c r="P97" s="291">
        <v>15</v>
      </c>
      <c r="Q97" s="291">
        <v>0</v>
      </c>
      <c r="R97" s="291">
        <v>0</v>
      </c>
      <c r="S97" s="291">
        <v>0</v>
      </c>
      <c r="T97" s="291">
        <v>0</v>
      </c>
      <c r="U97" s="291">
        <v>0</v>
      </c>
      <c r="V97" s="291">
        <v>0</v>
      </c>
      <c r="W97" s="291">
        <v>0</v>
      </c>
      <c r="X97" s="291">
        <v>107</v>
      </c>
      <c r="Y97" s="291">
        <v>15.285714285714286</v>
      </c>
      <c r="Z97" s="291">
        <v>4.0000000000000044</v>
      </c>
      <c r="AA97" s="291">
        <v>4.5052631578947366</v>
      </c>
      <c r="AB97" s="291">
        <v>0</v>
      </c>
      <c r="AC97" s="291">
        <v>0</v>
      </c>
      <c r="AD97" s="291">
        <v>99.999999999999957</v>
      </c>
      <c r="AE97" s="291">
        <v>4.0000000000000044</v>
      </c>
      <c r="AF97" s="291">
        <v>3.0000000000000009</v>
      </c>
      <c r="AG97" s="291">
        <v>0</v>
      </c>
      <c r="AH97" s="291">
        <v>0</v>
      </c>
      <c r="AI97" s="291">
        <v>0</v>
      </c>
      <c r="AJ97" s="291">
        <v>0</v>
      </c>
      <c r="AK97" s="291">
        <v>0</v>
      </c>
      <c r="AL97" s="291">
        <v>0</v>
      </c>
      <c r="AM97" s="291">
        <v>0</v>
      </c>
      <c r="AN97" s="291">
        <v>0</v>
      </c>
      <c r="AO97" s="291">
        <v>0</v>
      </c>
      <c r="AP97" s="291">
        <v>0</v>
      </c>
      <c r="AQ97" s="291">
        <v>0</v>
      </c>
      <c r="AR97" s="291">
        <v>0</v>
      </c>
      <c r="AS97" s="291">
        <v>1.2022471910112384</v>
      </c>
      <c r="AT97" s="291">
        <v>3.6067415730337049</v>
      </c>
      <c r="AU97" s="291">
        <v>0</v>
      </c>
      <c r="AV97" s="291">
        <v>0</v>
      </c>
      <c r="AW97" s="291">
        <v>0</v>
      </c>
      <c r="AX97" s="291">
        <v>1.1263157894736842</v>
      </c>
      <c r="AY97" s="291">
        <v>27.485714285714252</v>
      </c>
      <c r="AZ97" s="291">
        <v>0</v>
      </c>
      <c r="BA97" s="291">
        <v>1.0000000000000004</v>
      </c>
      <c r="BB97" s="291">
        <v>23.583370208667709</v>
      </c>
      <c r="BC97" s="291">
        <v>0</v>
      </c>
      <c r="BD97" s="291">
        <v>0</v>
      </c>
      <c r="BE97" s="291">
        <v>0</v>
      </c>
      <c r="BF97" s="291">
        <v>0</v>
      </c>
      <c r="BG97" s="291">
        <v>4.299999999999951</v>
      </c>
      <c r="BH97" s="291">
        <v>0</v>
      </c>
      <c r="BI97" s="291">
        <v>2.77828029074074</v>
      </c>
      <c r="BJ97" s="291">
        <v>0</v>
      </c>
      <c r="BK97" s="291">
        <v>1</v>
      </c>
      <c r="BL97" s="291">
        <v>1</v>
      </c>
      <c r="BM97" s="291">
        <v>0</v>
      </c>
      <c r="BN97" s="291"/>
      <c r="BO97" s="291"/>
      <c r="BP97" s="291"/>
      <c r="BQ97" s="291">
        <v>0</v>
      </c>
      <c r="BR97" s="291">
        <v>0</v>
      </c>
      <c r="BS97" s="291">
        <v>0</v>
      </c>
      <c r="BT97" s="291"/>
    </row>
    <row r="98" spans="1:72" ht="15" x14ac:dyDescent="0.25">
      <c r="A98" s="302">
        <v>445</v>
      </c>
      <c r="B98" s="346">
        <v>124699</v>
      </c>
      <c r="C98" s="346">
        <v>9353027</v>
      </c>
      <c r="D98" s="347" t="s">
        <v>1247</v>
      </c>
      <c r="E98" s="348" t="s">
        <v>40</v>
      </c>
      <c r="F98" s="349">
        <v>0</v>
      </c>
      <c r="G98" s="291">
        <v>1</v>
      </c>
      <c r="H98" s="291">
        <v>0</v>
      </c>
      <c r="I98" s="291">
        <v>0</v>
      </c>
      <c r="J98" s="291">
        <v>7</v>
      </c>
      <c r="K98" s="291">
        <v>0</v>
      </c>
      <c r="L98" s="291">
        <v>176</v>
      </c>
      <c r="M98" s="291">
        <v>176</v>
      </c>
      <c r="N98" s="291">
        <v>28</v>
      </c>
      <c r="O98" s="291">
        <v>121</v>
      </c>
      <c r="P98" s="291">
        <v>27</v>
      </c>
      <c r="Q98" s="291">
        <v>0</v>
      </c>
      <c r="R98" s="291">
        <v>0</v>
      </c>
      <c r="S98" s="291">
        <v>0</v>
      </c>
      <c r="T98" s="291">
        <v>0</v>
      </c>
      <c r="U98" s="291">
        <v>0</v>
      </c>
      <c r="V98" s="291">
        <v>0</v>
      </c>
      <c r="W98" s="291">
        <v>0</v>
      </c>
      <c r="X98" s="291">
        <v>176</v>
      </c>
      <c r="Y98" s="291">
        <v>25.142857142857142</v>
      </c>
      <c r="Z98" s="291">
        <v>17.000000000000004</v>
      </c>
      <c r="AA98" s="291">
        <v>36.938271604938272</v>
      </c>
      <c r="AB98" s="291">
        <v>0</v>
      </c>
      <c r="AC98" s="291">
        <v>0</v>
      </c>
      <c r="AD98" s="291">
        <v>95.542857142857173</v>
      </c>
      <c r="AE98" s="291">
        <v>4.0228571428571502</v>
      </c>
      <c r="AF98" s="291">
        <v>7.04</v>
      </c>
      <c r="AG98" s="291">
        <v>68.38857142857151</v>
      </c>
      <c r="AH98" s="291">
        <v>1.0057142857142849</v>
      </c>
      <c r="AI98" s="291">
        <v>0</v>
      </c>
      <c r="AJ98" s="291">
        <v>0</v>
      </c>
      <c r="AK98" s="291">
        <v>0</v>
      </c>
      <c r="AL98" s="291">
        <v>0</v>
      </c>
      <c r="AM98" s="291">
        <v>0</v>
      </c>
      <c r="AN98" s="291">
        <v>0</v>
      </c>
      <c r="AO98" s="291">
        <v>0</v>
      </c>
      <c r="AP98" s="291">
        <v>0</v>
      </c>
      <c r="AQ98" s="291">
        <v>0</v>
      </c>
      <c r="AR98" s="291">
        <v>1.1891891891891897</v>
      </c>
      <c r="AS98" s="291">
        <v>1.1891891891891897</v>
      </c>
      <c r="AT98" s="291">
        <v>2.3783783783783763</v>
      </c>
      <c r="AU98" s="291">
        <v>0</v>
      </c>
      <c r="AV98" s="291">
        <v>0</v>
      </c>
      <c r="AW98" s="291">
        <v>0</v>
      </c>
      <c r="AX98" s="291">
        <v>2.1728395061728394</v>
      </c>
      <c r="AY98" s="291">
        <v>42.705882352941146</v>
      </c>
      <c r="AZ98" s="291">
        <v>0.999999999999999</v>
      </c>
      <c r="BA98" s="291">
        <v>0.999999999999999</v>
      </c>
      <c r="BB98" s="291">
        <v>35.586122734499185</v>
      </c>
      <c r="BC98" s="291">
        <v>0</v>
      </c>
      <c r="BD98" s="291">
        <v>0</v>
      </c>
      <c r="BE98" s="291">
        <v>0</v>
      </c>
      <c r="BF98" s="291">
        <v>0</v>
      </c>
      <c r="BG98" s="291">
        <v>9.4000000000000146</v>
      </c>
      <c r="BH98" s="291">
        <v>0</v>
      </c>
      <c r="BI98" s="291">
        <v>1.1225584463576199</v>
      </c>
      <c r="BJ98" s="291">
        <v>0</v>
      </c>
      <c r="BK98" s="291">
        <v>0</v>
      </c>
      <c r="BL98" s="291">
        <v>1</v>
      </c>
      <c r="BM98" s="291">
        <v>0</v>
      </c>
      <c r="BN98" s="291"/>
      <c r="BO98" s="291"/>
      <c r="BP98" s="291"/>
      <c r="BQ98" s="291">
        <v>0</v>
      </c>
      <c r="BR98" s="291">
        <v>0</v>
      </c>
      <c r="BS98" s="291">
        <v>0</v>
      </c>
      <c r="BT98" s="291"/>
    </row>
    <row r="99" spans="1:72" ht="15" x14ac:dyDescent="0.25">
      <c r="A99" s="302">
        <v>446</v>
      </c>
      <c r="B99" s="346">
        <v>124700</v>
      </c>
      <c r="C99" s="346">
        <v>9353028</v>
      </c>
      <c r="D99" s="347" t="s">
        <v>1248</v>
      </c>
      <c r="E99" s="348" t="s">
        <v>40</v>
      </c>
      <c r="F99" s="349">
        <v>0</v>
      </c>
      <c r="G99" s="291">
        <v>1</v>
      </c>
      <c r="H99" s="291">
        <v>0</v>
      </c>
      <c r="I99" s="291">
        <v>0</v>
      </c>
      <c r="J99" s="291">
        <v>7</v>
      </c>
      <c r="K99" s="291">
        <v>0</v>
      </c>
      <c r="L99" s="291">
        <v>144</v>
      </c>
      <c r="M99" s="291">
        <v>144</v>
      </c>
      <c r="N99" s="291">
        <v>19</v>
      </c>
      <c r="O99" s="291">
        <v>103</v>
      </c>
      <c r="P99" s="291">
        <v>22</v>
      </c>
      <c r="Q99" s="291">
        <v>0</v>
      </c>
      <c r="R99" s="291">
        <v>0</v>
      </c>
      <c r="S99" s="291">
        <v>0</v>
      </c>
      <c r="T99" s="291">
        <v>0</v>
      </c>
      <c r="U99" s="291">
        <v>0</v>
      </c>
      <c r="V99" s="291">
        <v>0</v>
      </c>
      <c r="W99" s="291">
        <v>0</v>
      </c>
      <c r="X99" s="291">
        <v>144</v>
      </c>
      <c r="Y99" s="291">
        <v>20.571428571428573</v>
      </c>
      <c r="Z99" s="291">
        <v>11.999999999999995</v>
      </c>
      <c r="AA99" s="291">
        <v>24.794701986754966</v>
      </c>
      <c r="AB99" s="291">
        <v>0</v>
      </c>
      <c r="AC99" s="291">
        <v>0</v>
      </c>
      <c r="AD99" s="291">
        <v>142</v>
      </c>
      <c r="AE99" s="291">
        <v>0.99999999999999933</v>
      </c>
      <c r="AF99" s="291">
        <v>0</v>
      </c>
      <c r="AG99" s="291">
        <v>0.99999999999999933</v>
      </c>
      <c r="AH99" s="291">
        <v>0</v>
      </c>
      <c r="AI99" s="291">
        <v>0</v>
      </c>
      <c r="AJ99" s="291">
        <v>0</v>
      </c>
      <c r="AK99" s="291">
        <v>0</v>
      </c>
      <c r="AL99" s="291">
        <v>0</v>
      </c>
      <c r="AM99" s="291">
        <v>0</v>
      </c>
      <c r="AN99" s="291">
        <v>0</v>
      </c>
      <c r="AO99" s="291">
        <v>0</v>
      </c>
      <c r="AP99" s="291">
        <v>0</v>
      </c>
      <c r="AQ99" s="291">
        <v>0</v>
      </c>
      <c r="AR99" s="291">
        <v>0</v>
      </c>
      <c r="AS99" s="291">
        <v>0</v>
      </c>
      <c r="AT99" s="291">
        <v>1.1520000000000001</v>
      </c>
      <c r="AU99" s="291">
        <v>0</v>
      </c>
      <c r="AV99" s="291">
        <v>0</v>
      </c>
      <c r="AW99" s="291">
        <v>0</v>
      </c>
      <c r="AX99" s="291">
        <v>0</v>
      </c>
      <c r="AY99" s="291">
        <v>28.55445544554453</v>
      </c>
      <c r="AZ99" s="291">
        <v>1.9999999999999998</v>
      </c>
      <c r="BA99" s="291">
        <v>4.0000000000000036</v>
      </c>
      <c r="BB99" s="291">
        <v>26.887602439603945</v>
      </c>
      <c r="BC99" s="291">
        <v>0</v>
      </c>
      <c r="BD99" s="291">
        <v>0</v>
      </c>
      <c r="BE99" s="291">
        <v>0</v>
      </c>
      <c r="BF99" s="291">
        <v>0</v>
      </c>
      <c r="BG99" s="291">
        <v>0</v>
      </c>
      <c r="BH99" s="291">
        <v>0</v>
      </c>
      <c r="BI99" s="291">
        <v>2.1064931605263202</v>
      </c>
      <c r="BJ99" s="291">
        <v>0</v>
      </c>
      <c r="BK99" s="291">
        <v>1</v>
      </c>
      <c r="BL99" s="291">
        <v>1</v>
      </c>
      <c r="BM99" s="291">
        <v>0</v>
      </c>
      <c r="BN99" s="291"/>
      <c r="BO99" s="291"/>
      <c r="BP99" s="291"/>
      <c r="BQ99" s="291">
        <v>0</v>
      </c>
      <c r="BR99" s="291">
        <v>0</v>
      </c>
      <c r="BS99" s="291">
        <v>0</v>
      </c>
      <c r="BT99" s="291"/>
    </row>
    <row r="100" spans="1:72" ht="15" x14ac:dyDescent="0.25">
      <c r="A100" s="302">
        <v>457</v>
      </c>
      <c r="B100" s="346">
        <v>124702</v>
      </c>
      <c r="C100" s="346">
        <v>9353036</v>
      </c>
      <c r="D100" s="347" t="s">
        <v>1249</v>
      </c>
      <c r="E100" s="348" t="s">
        <v>40</v>
      </c>
      <c r="F100" s="349">
        <v>0</v>
      </c>
      <c r="G100" s="291">
        <v>1</v>
      </c>
      <c r="H100" s="291">
        <v>0</v>
      </c>
      <c r="I100" s="291">
        <v>0</v>
      </c>
      <c r="J100" s="291">
        <v>7</v>
      </c>
      <c r="K100" s="291">
        <v>0</v>
      </c>
      <c r="L100" s="291">
        <v>171</v>
      </c>
      <c r="M100" s="291">
        <v>171</v>
      </c>
      <c r="N100" s="291">
        <v>31</v>
      </c>
      <c r="O100" s="291">
        <v>119</v>
      </c>
      <c r="P100" s="291">
        <v>21</v>
      </c>
      <c r="Q100" s="291">
        <v>0</v>
      </c>
      <c r="R100" s="291">
        <v>0</v>
      </c>
      <c r="S100" s="291">
        <v>0</v>
      </c>
      <c r="T100" s="291">
        <v>0</v>
      </c>
      <c r="U100" s="291">
        <v>0</v>
      </c>
      <c r="V100" s="291">
        <v>0</v>
      </c>
      <c r="W100" s="291">
        <v>0</v>
      </c>
      <c r="X100" s="291">
        <v>171</v>
      </c>
      <c r="Y100" s="291">
        <v>24.428571428571427</v>
      </c>
      <c r="Z100" s="291">
        <v>11.999999999999995</v>
      </c>
      <c r="AA100" s="291">
        <v>17.100000000000001</v>
      </c>
      <c r="AB100" s="291">
        <v>0</v>
      </c>
      <c r="AC100" s="291">
        <v>0</v>
      </c>
      <c r="AD100" s="291">
        <v>163.99999999999997</v>
      </c>
      <c r="AE100" s="291">
        <v>1.0000000000000002</v>
      </c>
      <c r="AF100" s="291">
        <v>1.9999999999999933</v>
      </c>
      <c r="AG100" s="291">
        <v>4.0000000000000036</v>
      </c>
      <c r="AH100" s="291">
        <v>0</v>
      </c>
      <c r="AI100" s="291">
        <v>0</v>
      </c>
      <c r="AJ100" s="291">
        <v>0</v>
      </c>
      <c r="AK100" s="291">
        <v>0</v>
      </c>
      <c r="AL100" s="291">
        <v>0</v>
      </c>
      <c r="AM100" s="291">
        <v>0</v>
      </c>
      <c r="AN100" s="291">
        <v>0</v>
      </c>
      <c r="AO100" s="291">
        <v>0</v>
      </c>
      <c r="AP100" s="291">
        <v>0</v>
      </c>
      <c r="AQ100" s="291">
        <v>0</v>
      </c>
      <c r="AR100" s="291">
        <v>1.2214285714285709</v>
      </c>
      <c r="AS100" s="291">
        <v>1.2214285714285709</v>
      </c>
      <c r="AT100" s="291">
        <v>1.2214285714285709</v>
      </c>
      <c r="AU100" s="291">
        <v>0</v>
      </c>
      <c r="AV100" s="291">
        <v>0</v>
      </c>
      <c r="AW100" s="291">
        <v>0</v>
      </c>
      <c r="AX100" s="291">
        <v>0</v>
      </c>
      <c r="AY100" s="291">
        <v>41.10909090909086</v>
      </c>
      <c r="AZ100" s="291">
        <v>2.210526315789477</v>
      </c>
      <c r="BA100" s="291">
        <v>2.210526315789477</v>
      </c>
      <c r="BB100" s="291">
        <v>36.708464454545414</v>
      </c>
      <c r="BC100" s="291">
        <v>0</v>
      </c>
      <c r="BD100" s="291">
        <v>0</v>
      </c>
      <c r="BE100" s="291">
        <v>0</v>
      </c>
      <c r="BF100" s="291">
        <v>0</v>
      </c>
      <c r="BG100" s="291">
        <v>12.899999999999988</v>
      </c>
      <c r="BH100" s="291">
        <v>0</v>
      </c>
      <c r="BI100" s="291">
        <v>2.5129337858895702</v>
      </c>
      <c r="BJ100" s="291">
        <v>0</v>
      </c>
      <c r="BK100" s="291">
        <v>0</v>
      </c>
      <c r="BL100" s="291">
        <v>1</v>
      </c>
      <c r="BM100" s="291">
        <v>0</v>
      </c>
      <c r="BN100" s="291"/>
      <c r="BO100" s="291"/>
      <c r="BP100" s="291"/>
      <c r="BQ100" s="291">
        <v>0</v>
      </c>
      <c r="BR100" s="291">
        <v>0</v>
      </c>
      <c r="BS100" s="291">
        <v>0</v>
      </c>
      <c r="BT100" s="291"/>
    </row>
    <row r="101" spans="1:72" ht="15" x14ac:dyDescent="0.25">
      <c r="A101" s="302">
        <v>458</v>
      </c>
      <c r="B101" s="346">
        <v>124703</v>
      </c>
      <c r="C101" s="346">
        <v>9353037</v>
      </c>
      <c r="D101" s="347" t="s">
        <v>1250</v>
      </c>
      <c r="E101" s="348" t="s">
        <v>40</v>
      </c>
      <c r="F101" s="349">
        <v>0</v>
      </c>
      <c r="G101" s="291">
        <v>1</v>
      </c>
      <c r="H101" s="291">
        <v>0</v>
      </c>
      <c r="I101" s="291">
        <v>0</v>
      </c>
      <c r="J101" s="291">
        <v>7</v>
      </c>
      <c r="K101" s="291">
        <v>0</v>
      </c>
      <c r="L101" s="291">
        <v>97</v>
      </c>
      <c r="M101" s="291">
        <v>97</v>
      </c>
      <c r="N101" s="291">
        <v>14</v>
      </c>
      <c r="O101" s="291">
        <v>66</v>
      </c>
      <c r="P101" s="291">
        <v>17</v>
      </c>
      <c r="Q101" s="291">
        <v>0</v>
      </c>
      <c r="R101" s="291">
        <v>0</v>
      </c>
      <c r="S101" s="291">
        <v>0</v>
      </c>
      <c r="T101" s="291">
        <v>0</v>
      </c>
      <c r="U101" s="291">
        <v>0</v>
      </c>
      <c r="V101" s="291">
        <v>0</v>
      </c>
      <c r="W101" s="291">
        <v>0</v>
      </c>
      <c r="X101" s="291">
        <v>97</v>
      </c>
      <c r="Y101" s="291">
        <v>13.857142857142858</v>
      </c>
      <c r="Z101" s="291">
        <v>6.0000000000000018</v>
      </c>
      <c r="AA101" s="291">
        <v>13</v>
      </c>
      <c r="AB101" s="291">
        <v>0</v>
      </c>
      <c r="AC101" s="291">
        <v>0</v>
      </c>
      <c r="AD101" s="291">
        <v>94.9791666666667</v>
      </c>
      <c r="AE101" s="291">
        <v>2.0208333333333304</v>
      </c>
      <c r="AF101" s="291">
        <v>0</v>
      </c>
      <c r="AG101" s="291">
        <v>0</v>
      </c>
      <c r="AH101" s="291">
        <v>0</v>
      </c>
      <c r="AI101" s="291">
        <v>0</v>
      </c>
      <c r="AJ101" s="291">
        <v>0</v>
      </c>
      <c r="AK101" s="291">
        <v>0</v>
      </c>
      <c r="AL101" s="291">
        <v>0</v>
      </c>
      <c r="AM101" s="291">
        <v>0</v>
      </c>
      <c r="AN101" s="291">
        <v>0</v>
      </c>
      <c r="AO101" s="291">
        <v>0</v>
      </c>
      <c r="AP101" s="291">
        <v>0</v>
      </c>
      <c r="AQ101" s="291">
        <v>0</v>
      </c>
      <c r="AR101" s="291">
        <v>2.3373493975903639</v>
      </c>
      <c r="AS101" s="291">
        <v>3.5060240963855405</v>
      </c>
      <c r="AT101" s="291">
        <v>3.5060240963855405</v>
      </c>
      <c r="AU101" s="291">
        <v>0</v>
      </c>
      <c r="AV101" s="291">
        <v>0</v>
      </c>
      <c r="AW101" s="291">
        <v>0</v>
      </c>
      <c r="AX101" s="291">
        <v>0</v>
      </c>
      <c r="AY101" s="291">
        <v>21.323076923076918</v>
      </c>
      <c r="AZ101" s="291">
        <v>1.0625</v>
      </c>
      <c r="BA101" s="291">
        <v>1.0625</v>
      </c>
      <c r="BB101" s="291">
        <v>18.119857108433731</v>
      </c>
      <c r="BC101" s="291">
        <v>0</v>
      </c>
      <c r="BD101" s="291">
        <v>0</v>
      </c>
      <c r="BE101" s="291">
        <v>0</v>
      </c>
      <c r="BF101" s="291">
        <v>0</v>
      </c>
      <c r="BG101" s="291">
        <v>0.30000000000003391</v>
      </c>
      <c r="BH101" s="291">
        <v>0</v>
      </c>
      <c r="BI101" s="291">
        <v>1.7366678325301199</v>
      </c>
      <c r="BJ101" s="291">
        <v>0</v>
      </c>
      <c r="BK101" s="291">
        <v>0</v>
      </c>
      <c r="BL101" s="291">
        <v>1</v>
      </c>
      <c r="BM101" s="291">
        <v>0</v>
      </c>
      <c r="BN101" s="291"/>
      <c r="BO101" s="291"/>
      <c r="BP101" s="291"/>
      <c r="BQ101" s="291">
        <v>0</v>
      </c>
      <c r="BR101" s="291">
        <v>0</v>
      </c>
      <c r="BS101" s="291">
        <v>0</v>
      </c>
      <c r="BT101" s="291"/>
    </row>
    <row r="102" spans="1:72" ht="15" x14ac:dyDescent="0.25">
      <c r="A102" s="302">
        <v>308</v>
      </c>
      <c r="B102" s="346">
        <v>124705</v>
      </c>
      <c r="C102" s="346">
        <v>9353042</v>
      </c>
      <c r="D102" s="347" t="s">
        <v>1251</v>
      </c>
      <c r="E102" s="348" t="s">
        <v>40</v>
      </c>
      <c r="F102" s="349">
        <v>0</v>
      </c>
      <c r="G102" s="291">
        <v>1</v>
      </c>
      <c r="H102" s="291">
        <v>0</v>
      </c>
      <c r="I102" s="291">
        <v>0</v>
      </c>
      <c r="J102" s="291">
        <v>7</v>
      </c>
      <c r="K102" s="291">
        <v>0</v>
      </c>
      <c r="L102" s="291">
        <v>77</v>
      </c>
      <c r="M102" s="291">
        <v>77</v>
      </c>
      <c r="N102" s="291">
        <v>13</v>
      </c>
      <c r="O102" s="291">
        <v>56</v>
      </c>
      <c r="P102" s="291">
        <v>8</v>
      </c>
      <c r="Q102" s="291">
        <v>0</v>
      </c>
      <c r="R102" s="291">
        <v>0</v>
      </c>
      <c r="S102" s="291">
        <v>0</v>
      </c>
      <c r="T102" s="291">
        <v>0</v>
      </c>
      <c r="U102" s="291">
        <v>0</v>
      </c>
      <c r="V102" s="291">
        <v>0</v>
      </c>
      <c r="W102" s="291">
        <v>0</v>
      </c>
      <c r="X102" s="291">
        <v>77</v>
      </c>
      <c r="Y102" s="291">
        <v>11</v>
      </c>
      <c r="Z102" s="291">
        <v>4.9999999999999973</v>
      </c>
      <c r="AA102" s="291">
        <v>5.2739726027397253</v>
      </c>
      <c r="AB102" s="291">
        <v>0</v>
      </c>
      <c r="AC102" s="291">
        <v>0</v>
      </c>
      <c r="AD102" s="291">
        <v>75.959459459459495</v>
      </c>
      <c r="AE102" s="291">
        <v>1.0405405405405395</v>
      </c>
      <c r="AF102" s="291">
        <v>0</v>
      </c>
      <c r="AG102" s="291">
        <v>0</v>
      </c>
      <c r="AH102" s="291">
        <v>0</v>
      </c>
      <c r="AI102" s="291">
        <v>0</v>
      </c>
      <c r="AJ102" s="291">
        <v>0</v>
      </c>
      <c r="AK102" s="291">
        <v>0</v>
      </c>
      <c r="AL102" s="291">
        <v>0</v>
      </c>
      <c r="AM102" s="291">
        <v>0</v>
      </c>
      <c r="AN102" s="291">
        <v>0</v>
      </c>
      <c r="AO102" s="291">
        <v>0</v>
      </c>
      <c r="AP102" s="291">
        <v>0</v>
      </c>
      <c r="AQ102" s="291">
        <v>0</v>
      </c>
      <c r="AR102" s="291">
        <v>0</v>
      </c>
      <c r="AS102" s="291">
        <v>0</v>
      </c>
      <c r="AT102" s="291">
        <v>1.203125</v>
      </c>
      <c r="AU102" s="291">
        <v>0</v>
      </c>
      <c r="AV102" s="291">
        <v>0</v>
      </c>
      <c r="AW102" s="291">
        <v>0</v>
      </c>
      <c r="AX102" s="291">
        <v>0</v>
      </c>
      <c r="AY102" s="291">
        <v>5.4901960784313717</v>
      </c>
      <c r="AZ102" s="291">
        <v>0</v>
      </c>
      <c r="BA102" s="291">
        <v>0</v>
      </c>
      <c r="BB102" s="291">
        <v>4.4738321078431369</v>
      </c>
      <c r="BC102" s="291">
        <v>0</v>
      </c>
      <c r="BD102" s="291">
        <v>0</v>
      </c>
      <c r="BE102" s="291">
        <v>0</v>
      </c>
      <c r="BF102" s="291">
        <v>0</v>
      </c>
      <c r="BG102" s="291">
        <v>0</v>
      </c>
      <c r="BH102" s="291">
        <v>0</v>
      </c>
      <c r="BI102" s="291">
        <v>2.22229345</v>
      </c>
      <c r="BJ102" s="291">
        <v>0</v>
      </c>
      <c r="BK102" s="291">
        <v>1</v>
      </c>
      <c r="BL102" s="291">
        <v>1</v>
      </c>
      <c r="BM102" s="291">
        <v>0</v>
      </c>
      <c r="BN102" s="291"/>
      <c r="BO102" s="291"/>
      <c r="BP102" s="291"/>
      <c r="BQ102" s="291">
        <v>0</v>
      </c>
      <c r="BR102" s="291">
        <v>0</v>
      </c>
      <c r="BS102" s="291">
        <v>0</v>
      </c>
      <c r="BT102" s="291"/>
    </row>
    <row r="103" spans="1:72" ht="15" x14ac:dyDescent="0.25">
      <c r="A103" s="302">
        <v>468</v>
      </c>
      <c r="B103" s="346">
        <v>124706</v>
      </c>
      <c r="C103" s="346">
        <v>9353043</v>
      </c>
      <c r="D103" s="347" t="s">
        <v>1252</v>
      </c>
      <c r="E103" s="348" t="s">
        <v>40</v>
      </c>
      <c r="F103" s="349">
        <v>0</v>
      </c>
      <c r="G103" s="291">
        <v>1</v>
      </c>
      <c r="H103" s="291">
        <v>0</v>
      </c>
      <c r="I103" s="291">
        <v>0</v>
      </c>
      <c r="J103" s="291">
        <v>7</v>
      </c>
      <c r="K103" s="291">
        <v>0</v>
      </c>
      <c r="L103" s="291">
        <v>171</v>
      </c>
      <c r="M103" s="291">
        <v>171</v>
      </c>
      <c r="N103" s="291">
        <v>23</v>
      </c>
      <c r="O103" s="291">
        <v>125</v>
      </c>
      <c r="P103" s="291">
        <v>23</v>
      </c>
      <c r="Q103" s="291">
        <v>0</v>
      </c>
      <c r="R103" s="291">
        <v>0</v>
      </c>
      <c r="S103" s="291">
        <v>0</v>
      </c>
      <c r="T103" s="291">
        <v>0</v>
      </c>
      <c r="U103" s="291">
        <v>0</v>
      </c>
      <c r="V103" s="291">
        <v>0</v>
      </c>
      <c r="W103" s="291">
        <v>0</v>
      </c>
      <c r="X103" s="291">
        <v>171</v>
      </c>
      <c r="Y103" s="291">
        <v>24.428571428571427</v>
      </c>
      <c r="Z103" s="291">
        <v>11.999999999999995</v>
      </c>
      <c r="AA103" s="291">
        <v>18.542168674698797</v>
      </c>
      <c r="AB103" s="291">
        <v>0</v>
      </c>
      <c r="AC103" s="291">
        <v>0</v>
      </c>
      <c r="AD103" s="291">
        <v>166.00000000000006</v>
      </c>
      <c r="AE103" s="291">
        <v>4.0000000000000036</v>
      </c>
      <c r="AF103" s="291">
        <v>0</v>
      </c>
      <c r="AG103" s="291">
        <v>1.0000000000000002</v>
      </c>
      <c r="AH103" s="291">
        <v>0</v>
      </c>
      <c r="AI103" s="291">
        <v>0</v>
      </c>
      <c r="AJ103" s="291">
        <v>0</v>
      </c>
      <c r="AK103" s="291">
        <v>0</v>
      </c>
      <c r="AL103" s="291">
        <v>0</v>
      </c>
      <c r="AM103" s="291">
        <v>0</v>
      </c>
      <c r="AN103" s="291">
        <v>0</v>
      </c>
      <c r="AO103" s="291">
        <v>0</v>
      </c>
      <c r="AP103" s="291">
        <v>0</v>
      </c>
      <c r="AQ103" s="291">
        <v>0</v>
      </c>
      <c r="AR103" s="291">
        <v>0</v>
      </c>
      <c r="AS103" s="291">
        <v>0</v>
      </c>
      <c r="AT103" s="291">
        <v>0</v>
      </c>
      <c r="AU103" s="291">
        <v>0</v>
      </c>
      <c r="AV103" s="291">
        <v>0</v>
      </c>
      <c r="AW103" s="291">
        <v>0</v>
      </c>
      <c r="AX103" s="291">
        <v>3.0903614457831323</v>
      </c>
      <c r="AY103" s="291">
        <v>33.898305084745751</v>
      </c>
      <c r="AZ103" s="291">
        <v>2.0909090909090908</v>
      </c>
      <c r="BA103" s="291">
        <v>4.1818181818181861</v>
      </c>
      <c r="BB103" s="291">
        <v>31.359020114104855</v>
      </c>
      <c r="BC103" s="291">
        <v>0</v>
      </c>
      <c r="BD103" s="291">
        <v>0</v>
      </c>
      <c r="BE103" s="291">
        <v>0</v>
      </c>
      <c r="BF103" s="291">
        <v>0</v>
      </c>
      <c r="BG103" s="291">
        <v>0</v>
      </c>
      <c r="BH103" s="291">
        <v>0</v>
      </c>
      <c r="BI103" s="291">
        <v>2.2349457702479301</v>
      </c>
      <c r="BJ103" s="291">
        <v>0</v>
      </c>
      <c r="BK103" s="291">
        <v>0</v>
      </c>
      <c r="BL103" s="291">
        <v>1</v>
      </c>
      <c r="BM103" s="291">
        <v>0</v>
      </c>
      <c r="BN103" s="291"/>
      <c r="BO103" s="291"/>
      <c r="BP103" s="291"/>
      <c r="BQ103" s="291">
        <v>0</v>
      </c>
      <c r="BR103" s="291">
        <v>0</v>
      </c>
      <c r="BS103" s="291">
        <v>0</v>
      </c>
      <c r="BT103" s="291"/>
    </row>
    <row r="104" spans="1:72" ht="15" x14ac:dyDescent="0.25">
      <c r="A104" s="302">
        <v>478</v>
      </c>
      <c r="B104" s="346">
        <v>124709</v>
      </c>
      <c r="C104" s="346">
        <v>9353048</v>
      </c>
      <c r="D104" s="347" t="s">
        <v>1253</v>
      </c>
      <c r="E104" s="348" t="s">
        <v>40</v>
      </c>
      <c r="F104" s="349">
        <v>0</v>
      </c>
      <c r="G104" s="291">
        <v>1</v>
      </c>
      <c r="H104" s="291">
        <v>0</v>
      </c>
      <c r="I104" s="291">
        <v>0</v>
      </c>
      <c r="J104" s="291">
        <v>7</v>
      </c>
      <c r="K104" s="291">
        <v>0</v>
      </c>
      <c r="L104" s="291">
        <v>179</v>
      </c>
      <c r="M104" s="291">
        <v>179</v>
      </c>
      <c r="N104" s="291">
        <v>30</v>
      </c>
      <c r="O104" s="291">
        <v>130</v>
      </c>
      <c r="P104" s="291">
        <v>19</v>
      </c>
      <c r="Q104" s="291">
        <v>0</v>
      </c>
      <c r="R104" s="291">
        <v>0</v>
      </c>
      <c r="S104" s="291">
        <v>0</v>
      </c>
      <c r="T104" s="291">
        <v>0</v>
      </c>
      <c r="U104" s="291">
        <v>0</v>
      </c>
      <c r="V104" s="291">
        <v>0</v>
      </c>
      <c r="W104" s="291">
        <v>0</v>
      </c>
      <c r="X104" s="291">
        <v>179</v>
      </c>
      <c r="Y104" s="291">
        <v>25.571428571428573</v>
      </c>
      <c r="Z104" s="291">
        <v>10</v>
      </c>
      <c r="AA104" s="291">
        <v>15.88757396449704</v>
      </c>
      <c r="AB104" s="291">
        <v>0</v>
      </c>
      <c r="AC104" s="291">
        <v>0</v>
      </c>
      <c r="AD104" s="291">
        <v>174.99999999999997</v>
      </c>
      <c r="AE104" s="291">
        <v>4</v>
      </c>
      <c r="AF104" s="291">
        <v>0</v>
      </c>
      <c r="AG104" s="291">
        <v>0</v>
      </c>
      <c r="AH104" s="291">
        <v>0</v>
      </c>
      <c r="AI104" s="291">
        <v>0</v>
      </c>
      <c r="AJ104" s="291">
        <v>0</v>
      </c>
      <c r="AK104" s="291">
        <v>0</v>
      </c>
      <c r="AL104" s="291">
        <v>0</v>
      </c>
      <c r="AM104" s="291">
        <v>0</v>
      </c>
      <c r="AN104" s="291">
        <v>0</v>
      </c>
      <c r="AO104" s="291">
        <v>0</v>
      </c>
      <c r="AP104" s="291">
        <v>0</v>
      </c>
      <c r="AQ104" s="291">
        <v>0</v>
      </c>
      <c r="AR104" s="291">
        <v>2.4026845637583878</v>
      </c>
      <c r="AS104" s="291">
        <v>3.6040268456375903</v>
      </c>
      <c r="AT104" s="291">
        <v>3.6040268456375903</v>
      </c>
      <c r="AU104" s="291">
        <v>0</v>
      </c>
      <c r="AV104" s="291">
        <v>0</v>
      </c>
      <c r="AW104" s="291">
        <v>0</v>
      </c>
      <c r="AX104" s="291">
        <v>0</v>
      </c>
      <c r="AY104" s="291">
        <v>45.080645161290313</v>
      </c>
      <c r="AZ104" s="291">
        <v>0</v>
      </c>
      <c r="BA104" s="291">
        <v>1.0555555555555565</v>
      </c>
      <c r="BB104" s="291">
        <v>37.948812736041944</v>
      </c>
      <c r="BC104" s="291">
        <v>0</v>
      </c>
      <c r="BD104" s="291">
        <v>0</v>
      </c>
      <c r="BE104" s="291">
        <v>0</v>
      </c>
      <c r="BF104" s="291">
        <v>0</v>
      </c>
      <c r="BG104" s="291">
        <v>5.1000000000000298</v>
      </c>
      <c r="BH104" s="291">
        <v>0</v>
      </c>
      <c r="BI104" s="291">
        <v>2.0849171539682501</v>
      </c>
      <c r="BJ104" s="291">
        <v>0</v>
      </c>
      <c r="BK104" s="291">
        <v>0</v>
      </c>
      <c r="BL104" s="291">
        <v>1</v>
      </c>
      <c r="BM104" s="291">
        <v>0</v>
      </c>
      <c r="BN104" s="291"/>
      <c r="BO104" s="291"/>
      <c r="BP104" s="291"/>
      <c r="BQ104" s="291">
        <v>0</v>
      </c>
      <c r="BR104" s="291">
        <v>0</v>
      </c>
      <c r="BS104" s="291">
        <v>0</v>
      </c>
      <c r="BT104" s="291"/>
    </row>
    <row r="105" spans="1:72" ht="15" x14ac:dyDescent="0.25">
      <c r="A105" s="302">
        <v>488</v>
      </c>
      <c r="B105" s="346">
        <v>124710</v>
      </c>
      <c r="C105" s="346">
        <v>9353049</v>
      </c>
      <c r="D105" s="347" t="s">
        <v>1254</v>
      </c>
      <c r="E105" s="348" t="s">
        <v>40</v>
      </c>
      <c r="F105" s="349">
        <v>0</v>
      </c>
      <c r="G105" s="291">
        <v>1</v>
      </c>
      <c r="H105" s="291">
        <v>0</v>
      </c>
      <c r="I105" s="291">
        <v>0</v>
      </c>
      <c r="J105" s="291">
        <v>7</v>
      </c>
      <c r="K105" s="291">
        <v>0</v>
      </c>
      <c r="L105" s="291">
        <v>203</v>
      </c>
      <c r="M105" s="291">
        <v>203</v>
      </c>
      <c r="N105" s="291">
        <v>29</v>
      </c>
      <c r="O105" s="291">
        <v>145</v>
      </c>
      <c r="P105" s="291">
        <v>29</v>
      </c>
      <c r="Q105" s="291">
        <v>0</v>
      </c>
      <c r="R105" s="291">
        <v>0</v>
      </c>
      <c r="S105" s="291">
        <v>0</v>
      </c>
      <c r="T105" s="291">
        <v>0</v>
      </c>
      <c r="U105" s="291">
        <v>0</v>
      </c>
      <c r="V105" s="291">
        <v>0</v>
      </c>
      <c r="W105" s="291">
        <v>0</v>
      </c>
      <c r="X105" s="291">
        <v>203</v>
      </c>
      <c r="Y105" s="291">
        <v>29</v>
      </c>
      <c r="Z105" s="291">
        <v>13.000000000000007</v>
      </c>
      <c r="AA105" s="291">
        <v>30.913705583756347</v>
      </c>
      <c r="AB105" s="291">
        <v>0</v>
      </c>
      <c r="AC105" s="291">
        <v>0</v>
      </c>
      <c r="AD105" s="291">
        <v>203</v>
      </c>
      <c r="AE105" s="291">
        <v>0</v>
      </c>
      <c r="AF105" s="291">
        <v>0</v>
      </c>
      <c r="AG105" s="291">
        <v>0</v>
      </c>
      <c r="AH105" s="291">
        <v>0</v>
      </c>
      <c r="AI105" s="291">
        <v>0</v>
      </c>
      <c r="AJ105" s="291">
        <v>0</v>
      </c>
      <c r="AK105" s="291">
        <v>0</v>
      </c>
      <c r="AL105" s="291">
        <v>0</v>
      </c>
      <c r="AM105" s="291">
        <v>0</v>
      </c>
      <c r="AN105" s="291">
        <v>0</v>
      </c>
      <c r="AO105" s="291">
        <v>0</v>
      </c>
      <c r="AP105" s="291">
        <v>0</v>
      </c>
      <c r="AQ105" s="291">
        <v>0</v>
      </c>
      <c r="AR105" s="291">
        <v>1.1666666666666667</v>
      </c>
      <c r="AS105" s="291">
        <v>1.1666666666666667</v>
      </c>
      <c r="AT105" s="291">
        <v>2.3333333333333295</v>
      </c>
      <c r="AU105" s="291">
        <v>0</v>
      </c>
      <c r="AV105" s="291">
        <v>0</v>
      </c>
      <c r="AW105" s="291">
        <v>0</v>
      </c>
      <c r="AX105" s="291">
        <v>0</v>
      </c>
      <c r="AY105" s="291">
        <v>53.475177304964575</v>
      </c>
      <c r="AZ105" s="291">
        <v>6.4444444444444375</v>
      </c>
      <c r="BA105" s="291">
        <v>7.5185185185185119</v>
      </c>
      <c r="BB105" s="291">
        <v>51.026798791699527</v>
      </c>
      <c r="BC105" s="291">
        <v>0</v>
      </c>
      <c r="BD105" s="291">
        <v>0</v>
      </c>
      <c r="BE105" s="291">
        <v>0</v>
      </c>
      <c r="BF105" s="291">
        <v>0</v>
      </c>
      <c r="BG105" s="291">
        <v>0</v>
      </c>
      <c r="BH105" s="291">
        <v>0</v>
      </c>
      <c r="BI105" s="291">
        <v>1.9672809651851799</v>
      </c>
      <c r="BJ105" s="291">
        <v>0</v>
      </c>
      <c r="BK105" s="291">
        <v>0</v>
      </c>
      <c r="BL105" s="291">
        <v>1</v>
      </c>
      <c r="BM105" s="291">
        <v>0</v>
      </c>
      <c r="BN105" s="291"/>
      <c r="BO105" s="291"/>
      <c r="BP105" s="291"/>
      <c r="BQ105" s="291">
        <v>0</v>
      </c>
      <c r="BR105" s="291">
        <v>0</v>
      </c>
      <c r="BS105" s="291">
        <v>0</v>
      </c>
      <c r="BT105" s="291"/>
    </row>
    <row r="106" spans="1:72" ht="15" x14ac:dyDescent="0.25">
      <c r="A106" s="302">
        <v>495</v>
      </c>
      <c r="B106" s="346">
        <v>124712</v>
      </c>
      <c r="C106" s="346">
        <v>9353056</v>
      </c>
      <c r="D106" s="347" t="s">
        <v>1255</v>
      </c>
      <c r="E106" s="348" t="s">
        <v>40</v>
      </c>
      <c r="F106" s="349">
        <v>0</v>
      </c>
      <c r="G106" s="291">
        <v>1</v>
      </c>
      <c r="H106" s="291">
        <v>0</v>
      </c>
      <c r="I106" s="291">
        <v>0</v>
      </c>
      <c r="J106" s="291">
        <v>7</v>
      </c>
      <c r="K106" s="291">
        <v>0</v>
      </c>
      <c r="L106" s="291">
        <v>180</v>
      </c>
      <c r="M106" s="291">
        <v>180</v>
      </c>
      <c r="N106" s="291">
        <v>28</v>
      </c>
      <c r="O106" s="291">
        <v>134</v>
      </c>
      <c r="P106" s="291">
        <v>18</v>
      </c>
      <c r="Q106" s="291">
        <v>0</v>
      </c>
      <c r="R106" s="291">
        <v>0</v>
      </c>
      <c r="S106" s="291">
        <v>0</v>
      </c>
      <c r="T106" s="291">
        <v>0</v>
      </c>
      <c r="U106" s="291">
        <v>0</v>
      </c>
      <c r="V106" s="291">
        <v>0</v>
      </c>
      <c r="W106" s="291">
        <v>0</v>
      </c>
      <c r="X106" s="291">
        <v>180</v>
      </c>
      <c r="Y106" s="291">
        <v>25.714285714285715</v>
      </c>
      <c r="Z106" s="291">
        <v>10.000000000000009</v>
      </c>
      <c r="AA106" s="291">
        <v>16.363636363636363</v>
      </c>
      <c r="AB106" s="291">
        <v>0</v>
      </c>
      <c r="AC106" s="291">
        <v>0</v>
      </c>
      <c r="AD106" s="291">
        <v>164.91620111731848</v>
      </c>
      <c r="AE106" s="291">
        <v>10.05586592178771</v>
      </c>
      <c r="AF106" s="291">
        <v>0</v>
      </c>
      <c r="AG106" s="291">
        <v>5.0279329608938461</v>
      </c>
      <c r="AH106" s="291">
        <v>0</v>
      </c>
      <c r="AI106" s="291">
        <v>0</v>
      </c>
      <c r="AJ106" s="291">
        <v>0</v>
      </c>
      <c r="AK106" s="291">
        <v>0</v>
      </c>
      <c r="AL106" s="291">
        <v>0</v>
      </c>
      <c r="AM106" s="291">
        <v>0</v>
      </c>
      <c r="AN106" s="291">
        <v>0</v>
      </c>
      <c r="AO106" s="291">
        <v>0</v>
      </c>
      <c r="AP106" s="291">
        <v>0</v>
      </c>
      <c r="AQ106" s="291">
        <v>0</v>
      </c>
      <c r="AR106" s="291">
        <v>0</v>
      </c>
      <c r="AS106" s="291">
        <v>2.3684210526315779</v>
      </c>
      <c r="AT106" s="291">
        <v>2.3684210526315779</v>
      </c>
      <c r="AU106" s="291">
        <v>0</v>
      </c>
      <c r="AV106" s="291">
        <v>0</v>
      </c>
      <c r="AW106" s="291">
        <v>0</v>
      </c>
      <c r="AX106" s="291">
        <v>0</v>
      </c>
      <c r="AY106" s="291">
        <v>34.031746031746039</v>
      </c>
      <c r="AZ106" s="291">
        <v>1.0588235294117645</v>
      </c>
      <c r="BA106" s="291">
        <v>2.1176470588235219</v>
      </c>
      <c r="BB106" s="291">
        <v>29.803439186200794</v>
      </c>
      <c r="BC106" s="291">
        <v>0</v>
      </c>
      <c r="BD106" s="291">
        <v>0</v>
      </c>
      <c r="BE106" s="291">
        <v>0</v>
      </c>
      <c r="BF106" s="291">
        <v>0</v>
      </c>
      <c r="BG106" s="291">
        <v>0</v>
      </c>
      <c r="BH106" s="291">
        <v>0</v>
      </c>
      <c r="BI106" s="291">
        <v>3.1204852656051001</v>
      </c>
      <c r="BJ106" s="291">
        <v>0</v>
      </c>
      <c r="BK106" s="291">
        <v>0</v>
      </c>
      <c r="BL106" s="291">
        <v>1</v>
      </c>
      <c r="BM106" s="291">
        <v>0</v>
      </c>
      <c r="BN106" s="291"/>
      <c r="BO106" s="291"/>
      <c r="BP106" s="291"/>
      <c r="BQ106" s="291">
        <v>0</v>
      </c>
      <c r="BR106" s="291">
        <v>0</v>
      </c>
      <c r="BS106" s="291">
        <v>0</v>
      </c>
      <c r="BT106" s="291"/>
    </row>
    <row r="107" spans="1:72" ht="15" x14ac:dyDescent="0.25">
      <c r="A107" s="302">
        <v>517</v>
      </c>
      <c r="B107" s="346">
        <v>124717</v>
      </c>
      <c r="C107" s="346">
        <v>9353064</v>
      </c>
      <c r="D107" s="347" t="s">
        <v>1256</v>
      </c>
      <c r="E107" s="348" t="s">
        <v>40</v>
      </c>
      <c r="F107" s="349">
        <v>0</v>
      </c>
      <c r="G107" s="291">
        <v>1</v>
      </c>
      <c r="H107" s="291">
        <v>0</v>
      </c>
      <c r="I107" s="291">
        <v>0</v>
      </c>
      <c r="J107" s="291">
        <v>7</v>
      </c>
      <c r="K107" s="291">
        <v>0</v>
      </c>
      <c r="L107" s="291">
        <v>135</v>
      </c>
      <c r="M107" s="291">
        <v>135</v>
      </c>
      <c r="N107" s="291">
        <v>20</v>
      </c>
      <c r="O107" s="291">
        <v>95</v>
      </c>
      <c r="P107" s="291">
        <v>20</v>
      </c>
      <c r="Q107" s="291">
        <v>0</v>
      </c>
      <c r="R107" s="291">
        <v>0</v>
      </c>
      <c r="S107" s="291">
        <v>0</v>
      </c>
      <c r="T107" s="291">
        <v>0</v>
      </c>
      <c r="U107" s="291">
        <v>0</v>
      </c>
      <c r="V107" s="291">
        <v>0</v>
      </c>
      <c r="W107" s="291">
        <v>0</v>
      </c>
      <c r="X107" s="291">
        <v>135</v>
      </c>
      <c r="Y107" s="291">
        <v>19.285714285714285</v>
      </c>
      <c r="Z107" s="291">
        <v>7.0000000000000062</v>
      </c>
      <c r="AA107" s="291">
        <v>18.586956521739129</v>
      </c>
      <c r="AB107" s="291">
        <v>0</v>
      </c>
      <c r="AC107" s="291">
        <v>0</v>
      </c>
      <c r="AD107" s="291">
        <v>134.00000000000006</v>
      </c>
      <c r="AE107" s="291">
        <v>0</v>
      </c>
      <c r="AF107" s="291">
        <v>0</v>
      </c>
      <c r="AG107" s="291">
        <v>0</v>
      </c>
      <c r="AH107" s="291">
        <v>1.0000000000000004</v>
      </c>
      <c r="AI107" s="291">
        <v>0</v>
      </c>
      <c r="AJ107" s="291">
        <v>0</v>
      </c>
      <c r="AK107" s="291">
        <v>0</v>
      </c>
      <c r="AL107" s="291">
        <v>0</v>
      </c>
      <c r="AM107" s="291">
        <v>0</v>
      </c>
      <c r="AN107" s="291">
        <v>0</v>
      </c>
      <c r="AO107" s="291">
        <v>0</v>
      </c>
      <c r="AP107" s="291">
        <v>0</v>
      </c>
      <c r="AQ107" s="291">
        <v>0</v>
      </c>
      <c r="AR107" s="291">
        <v>0</v>
      </c>
      <c r="AS107" s="291">
        <v>0</v>
      </c>
      <c r="AT107" s="291">
        <v>0</v>
      </c>
      <c r="AU107" s="291">
        <v>0</v>
      </c>
      <c r="AV107" s="291">
        <v>0</v>
      </c>
      <c r="AW107" s="291">
        <v>0</v>
      </c>
      <c r="AX107" s="291">
        <v>0</v>
      </c>
      <c r="AY107" s="291">
        <v>40.860215053763397</v>
      </c>
      <c r="AZ107" s="291">
        <v>0</v>
      </c>
      <c r="BA107" s="291">
        <v>0</v>
      </c>
      <c r="BB107" s="291">
        <v>32.487601683029425</v>
      </c>
      <c r="BC107" s="291">
        <v>0</v>
      </c>
      <c r="BD107" s="291">
        <v>0</v>
      </c>
      <c r="BE107" s="291">
        <v>0</v>
      </c>
      <c r="BF107" s="291">
        <v>0</v>
      </c>
      <c r="BG107" s="291">
        <v>0</v>
      </c>
      <c r="BH107" s="291">
        <v>0</v>
      </c>
      <c r="BI107" s="291">
        <v>2.60569870954774</v>
      </c>
      <c r="BJ107" s="291">
        <v>0</v>
      </c>
      <c r="BK107" s="291">
        <v>1</v>
      </c>
      <c r="BL107" s="291">
        <v>1</v>
      </c>
      <c r="BM107" s="291">
        <v>0</v>
      </c>
      <c r="BN107" s="291"/>
      <c r="BO107" s="291"/>
      <c r="BP107" s="291"/>
      <c r="BQ107" s="291">
        <v>0</v>
      </c>
      <c r="BR107" s="291">
        <v>0</v>
      </c>
      <c r="BS107" s="291">
        <v>0</v>
      </c>
      <c r="BT107" s="291"/>
    </row>
    <row r="108" spans="1:72" ht="15" x14ac:dyDescent="0.25">
      <c r="A108" s="302">
        <v>338</v>
      </c>
      <c r="B108" s="346">
        <v>124718</v>
      </c>
      <c r="C108" s="346">
        <v>9353066</v>
      </c>
      <c r="D108" s="347" t="s">
        <v>1257</v>
      </c>
      <c r="E108" s="348" t="s">
        <v>40</v>
      </c>
      <c r="F108" s="349">
        <v>0</v>
      </c>
      <c r="G108" s="291">
        <v>1</v>
      </c>
      <c r="H108" s="291">
        <v>0</v>
      </c>
      <c r="I108" s="291">
        <v>0</v>
      </c>
      <c r="J108" s="291">
        <v>7</v>
      </c>
      <c r="K108" s="291">
        <v>0</v>
      </c>
      <c r="L108" s="291">
        <v>41</v>
      </c>
      <c r="M108" s="291">
        <v>41</v>
      </c>
      <c r="N108" s="291">
        <v>12</v>
      </c>
      <c r="O108" s="291">
        <v>22</v>
      </c>
      <c r="P108" s="291">
        <v>7</v>
      </c>
      <c r="Q108" s="291">
        <v>0</v>
      </c>
      <c r="R108" s="291">
        <v>0</v>
      </c>
      <c r="S108" s="291">
        <v>0</v>
      </c>
      <c r="T108" s="291">
        <v>0</v>
      </c>
      <c r="U108" s="291">
        <v>0</v>
      </c>
      <c r="V108" s="291">
        <v>0</v>
      </c>
      <c r="W108" s="291">
        <v>0</v>
      </c>
      <c r="X108" s="291">
        <v>41</v>
      </c>
      <c r="Y108" s="291">
        <v>5.8571428571428568</v>
      </c>
      <c r="Z108" s="291">
        <v>0.999999999999999</v>
      </c>
      <c r="AA108" s="291">
        <v>3.967741935483871</v>
      </c>
      <c r="AB108" s="291">
        <v>0</v>
      </c>
      <c r="AC108" s="291">
        <v>0</v>
      </c>
      <c r="AD108" s="291">
        <v>41</v>
      </c>
      <c r="AE108" s="291">
        <v>0</v>
      </c>
      <c r="AF108" s="291">
        <v>0</v>
      </c>
      <c r="AG108" s="291">
        <v>0</v>
      </c>
      <c r="AH108" s="291">
        <v>0</v>
      </c>
      <c r="AI108" s="291">
        <v>0</v>
      </c>
      <c r="AJ108" s="291">
        <v>0</v>
      </c>
      <c r="AK108" s="291">
        <v>0</v>
      </c>
      <c r="AL108" s="291">
        <v>0</v>
      </c>
      <c r="AM108" s="291">
        <v>0</v>
      </c>
      <c r="AN108" s="291">
        <v>0</v>
      </c>
      <c r="AO108" s="291">
        <v>0</v>
      </c>
      <c r="AP108" s="291">
        <v>0</v>
      </c>
      <c r="AQ108" s="291">
        <v>0</v>
      </c>
      <c r="AR108" s="291">
        <v>0</v>
      </c>
      <c r="AS108" s="291">
        <v>0</v>
      </c>
      <c r="AT108" s="291">
        <v>0</v>
      </c>
      <c r="AU108" s="291">
        <v>0</v>
      </c>
      <c r="AV108" s="291">
        <v>0</v>
      </c>
      <c r="AW108" s="291">
        <v>0</v>
      </c>
      <c r="AX108" s="291">
        <v>0</v>
      </c>
      <c r="AY108" s="291">
        <v>10.476190476190473</v>
      </c>
      <c r="AZ108" s="291">
        <v>1.0000000000000009</v>
      </c>
      <c r="BA108" s="291">
        <v>3.9999999999999964</v>
      </c>
      <c r="BB108" s="291">
        <v>15.686775041050895</v>
      </c>
      <c r="BC108" s="291">
        <v>0</v>
      </c>
      <c r="BD108" s="291">
        <v>0</v>
      </c>
      <c r="BE108" s="291">
        <v>0</v>
      </c>
      <c r="BF108" s="291">
        <v>0</v>
      </c>
      <c r="BG108" s="291">
        <v>0</v>
      </c>
      <c r="BH108" s="291">
        <v>0</v>
      </c>
      <c r="BI108" s="291">
        <v>1.8602469688888901</v>
      </c>
      <c r="BJ108" s="291">
        <v>0</v>
      </c>
      <c r="BK108" s="291">
        <v>0</v>
      </c>
      <c r="BL108" s="291">
        <v>1</v>
      </c>
      <c r="BM108" s="291">
        <v>0</v>
      </c>
      <c r="BN108" s="291"/>
      <c r="BO108" s="291"/>
      <c r="BP108" s="291"/>
      <c r="BQ108" s="291">
        <v>0</v>
      </c>
      <c r="BR108" s="291">
        <v>0</v>
      </c>
      <c r="BS108" s="291">
        <v>0</v>
      </c>
      <c r="BT108" s="291"/>
    </row>
    <row r="109" spans="1:72" ht="15" x14ac:dyDescent="0.25">
      <c r="A109" s="302">
        <v>202</v>
      </c>
      <c r="B109" s="346">
        <v>124719</v>
      </c>
      <c r="C109" s="346">
        <v>9353074</v>
      </c>
      <c r="D109" s="347" t="s">
        <v>1258</v>
      </c>
      <c r="E109" s="348" t="s">
        <v>40</v>
      </c>
      <c r="F109" s="349">
        <v>0</v>
      </c>
      <c r="G109" s="291">
        <v>1</v>
      </c>
      <c r="H109" s="291">
        <v>0</v>
      </c>
      <c r="I109" s="291">
        <v>0</v>
      </c>
      <c r="J109" s="291">
        <v>7</v>
      </c>
      <c r="K109" s="291">
        <v>0</v>
      </c>
      <c r="L109" s="291">
        <v>49</v>
      </c>
      <c r="M109" s="291">
        <v>49</v>
      </c>
      <c r="N109" s="291">
        <v>8</v>
      </c>
      <c r="O109" s="291">
        <v>32</v>
      </c>
      <c r="P109" s="291">
        <v>9</v>
      </c>
      <c r="Q109" s="291">
        <v>0</v>
      </c>
      <c r="R109" s="291">
        <v>0</v>
      </c>
      <c r="S109" s="291">
        <v>0</v>
      </c>
      <c r="T109" s="291">
        <v>0</v>
      </c>
      <c r="U109" s="291">
        <v>0</v>
      </c>
      <c r="V109" s="291">
        <v>0</v>
      </c>
      <c r="W109" s="291">
        <v>0</v>
      </c>
      <c r="X109" s="291">
        <v>49</v>
      </c>
      <c r="Y109" s="291">
        <v>7</v>
      </c>
      <c r="Z109" s="291">
        <v>4</v>
      </c>
      <c r="AA109" s="291">
        <v>10.888888888888888</v>
      </c>
      <c r="AB109" s="291">
        <v>0</v>
      </c>
      <c r="AC109" s="291">
        <v>0</v>
      </c>
      <c r="AD109" s="291">
        <v>49</v>
      </c>
      <c r="AE109" s="291">
        <v>0</v>
      </c>
      <c r="AF109" s="291">
        <v>0</v>
      </c>
      <c r="AG109" s="291">
        <v>0</v>
      </c>
      <c r="AH109" s="291">
        <v>0</v>
      </c>
      <c r="AI109" s="291">
        <v>0</v>
      </c>
      <c r="AJ109" s="291">
        <v>0</v>
      </c>
      <c r="AK109" s="291">
        <v>0</v>
      </c>
      <c r="AL109" s="291">
        <v>0</v>
      </c>
      <c r="AM109" s="291">
        <v>0</v>
      </c>
      <c r="AN109" s="291">
        <v>0</v>
      </c>
      <c r="AO109" s="291">
        <v>0</v>
      </c>
      <c r="AP109" s="291">
        <v>0</v>
      </c>
      <c r="AQ109" s="291">
        <v>0</v>
      </c>
      <c r="AR109" s="291">
        <v>0</v>
      </c>
      <c r="AS109" s="291">
        <v>0</v>
      </c>
      <c r="AT109" s="291">
        <v>0</v>
      </c>
      <c r="AU109" s="291">
        <v>0</v>
      </c>
      <c r="AV109" s="291">
        <v>0</v>
      </c>
      <c r="AW109" s="291">
        <v>0</v>
      </c>
      <c r="AX109" s="291">
        <v>0.90740740740740733</v>
      </c>
      <c r="AY109" s="291">
        <v>13.419354838709664</v>
      </c>
      <c r="AZ109" s="291">
        <v>0</v>
      </c>
      <c r="BA109" s="291">
        <v>0</v>
      </c>
      <c r="BB109" s="291">
        <v>10.862378599527922</v>
      </c>
      <c r="BC109" s="291">
        <v>0</v>
      </c>
      <c r="BD109" s="291">
        <v>0</v>
      </c>
      <c r="BE109" s="291">
        <v>0</v>
      </c>
      <c r="BF109" s="291">
        <v>0</v>
      </c>
      <c r="BG109" s="291">
        <v>3.1000000000000005</v>
      </c>
      <c r="BH109" s="291">
        <v>0</v>
      </c>
      <c r="BI109" s="291">
        <v>2.0251239083333301</v>
      </c>
      <c r="BJ109" s="291">
        <v>0</v>
      </c>
      <c r="BK109" s="291">
        <v>1</v>
      </c>
      <c r="BL109" s="291">
        <v>1</v>
      </c>
      <c r="BM109" s="291">
        <v>0</v>
      </c>
      <c r="BN109" s="291"/>
      <c r="BO109" s="291"/>
      <c r="BP109" s="291"/>
      <c r="BQ109" s="291">
        <v>9</v>
      </c>
      <c r="BR109" s="291">
        <v>5</v>
      </c>
      <c r="BS109" s="291">
        <v>6</v>
      </c>
      <c r="BT109" s="291"/>
    </row>
    <row r="110" spans="1:72" ht="15" x14ac:dyDescent="0.25">
      <c r="A110" s="302">
        <v>10</v>
      </c>
      <c r="B110" s="346">
        <v>124720</v>
      </c>
      <c r="C110" s="346">
        <v>9353075</v>
      </c>
      <c r="D110" s="347" t="s">
        <v>1259</v>
      </c>
      <c r="E110" s="348" t="s">
        <v>40</v>
      </c>
      <c r="F110" s="349">
        <v>0</v>
      </c>
      <c r="G110" s="291">
        <v>1</v>
      </c>
      <c r="H110" s="291">
        <v>0</v>
      </c>
      <c r="I110" s="291">
        <v>0</v>
      </c>
      <c r="J110" s="291">
        <v>7</v>
      </c>
      <c r="K110" s="291">
        <v>0</v>
      </c>
      <c r="L110" s="291">
        <v>51</v>
      </c>
      <c r="M110" s="291">
        <v>51</v>
      </c>
      <c r="N110" s="291">
        <v>5</v>
      </c>
      <c r="O110" s="291">
        <v>35</v>
      </c>
      <c r="P110" s="291">
        <v>11</v>
      </c>
      <c r="Q110" s="291">
        <v>0</v>
      </c>
      <c r="R110" s="291">
        <v>0</v>
      </c>
      <c r="S110" s="291">
        <v>0</v>
      </c>
      <c r="T110" s="291">
        <v>0</v>
      </c>
      <c r="U110" s="291">
        <v>0</v>
      </c>
      <c r="V110" s="291">
        <v>0</v>
      </c>
      <c r="W110" s="291">
        <v>0</v>
      </c>
      <c r="X110" s="291">
        <v>51</v>
      </c>
      <c r="Y110" s="291">
        <v>7.2857142857142856</v>
      </c>
      <c r="Z110" s="291">
        <v>1</v>
      </c>
      <c r="AA110" s="291">
        <v>9.2727272727272734</v>
      </c>
      <c r="AB110" s="291">
        <v>0</v>
      </c>
      <c r="AC110" s="291">
        <v>0</v>
      </c>
      <c r="AD110" s="291">
        <v>51</v>
      </c>
      <c r="AE110" s="291">
        <v>0</v>
      </c>
      <c r="AF110" s="291">
        <v>0</v>
      </c>
      <c r="AG110" s="291">
        <v>0</v>
      </c>
      <c r="AH110" s="291">
        <v>0</v>
      </c>
      <c r="AI110" s="291">
        <v>0</v>
      </c>
      <c r="AJ110" s="291">
        <v>0</v>
      </c>
      <c r="AK110" s="291">
        <v>0</v>
      </c>
      <c r="AL110" s="291">
        <v>0</v>
      </c>
      <c r="AM110" s="291">
        <v>0</v>
      </c>
      <c r="AN110" s="291">
        <v>0</v>
      </c>
      <c r="AO110" s="291">
        <v>0</v>
      </c>
      <c r="AP110" s="291">
        <v>0</v>
      </c>
      <c r="AQ110" s="291">
        <v>0</v>
      </c>
      <c r="AR110" s="291">
        <v>2.2173913043478253</v>
      </c>
      <c r="AS110" s="291">
        <v>2.2173913043478253</v>
      </c>
      <c r="AT110" s="291">
        <v>2.2173913043478253</v>
      </c>
      <c r="AU110" s="291">
        <v>0</v>
      </c>
      <c r="AV110" s="291">
        <v>0</v>
      </c>
      <c r="AW110" s="291">
        <v>0</v>
      </c>
      <c r="AX110" s="291">
        <v>0</v>
      </c>
      <c r="AY110" s="291">
        <v>10.606060606060604</v>
      </c>
      <c r="AZ110" s="291">
        <v>1.222222222222221</v>
      </c>
      <c r="BA110" s="291">
        <v>1.222222222222221</v>
      </c>
      <c r="BB110" s="291">
        <v>9.3193708827404453</v>
      </c>
      <c r="BC110" s="291">
        <v>0</v>
      </c>
      <c r="BD110" s="291">
        <v>0</v>
      </c>
      <c r="BE110" s="291">
        <v>0</v>
      </c>
      <c r="BF110" s="291">
        <v>0</v>
      </c>
      <c r="BG110" s="291">
        <v>0</v>
      </c>
      <c r="BH110" s="291">
        <v>0</v>
      </c>
      <c r="BI110" s="291">
        <v>1.68628969285714</v>
      </c>
      <c r="BJ110" s="291">
        <v>0</v>
      </c>
      <c r="BK110" s="291">
        <v>0</v>
      </c>
      <c r="BL110" s="291">
        <v>1</v>
      </c>
      <c r="BM110" s="291">
        <v>0</v>
      </c>
      <c r="BN110" s="291"/>
      <c r="BO110" s="291"/>
      <c r="BP110" s="291"/>
      <c r="BQ110" s="291">
        <v>0</v>
      </c>
      <c r="BR110" s="291">
        <v>0</v>
      </c>
      <c r="BS110" s="291">
        <v>0</v>
      </c>
      <c r="BT110" s="291"/>
    </row>
    <row r="111" spans="1:72" s="362" customFormat="1" ht="15" x14ac:dyDescent="0.25">
      <c r="A111" s="355">
        <v>11</v>
      </c>
      <c r="B111" s="363">
        <v>124721</v>
      </c>
      <c r="C111" s="363">
        <v>9353076</v>
      </c>
      <c r="D111" s="364" t="s">
        <v>1260</v>
      </c>
      <c r="E111" s="365" t="s">
        <v>40</v>
      </c>
      <c r="F111" s="366">
        <v>0</v>
      </c>
      <c r="G111" s="367">
        <v>1</v>
      </c>
      <c r="H111" s="367">
        <v>0</v>
      </c>
      <c r="I111" s="367">
        <v>0</v>
      </c>
      <c r="J111" s="367">
        <v>7</v>
      </c>
      <c r="K111" s="367">
        <v>0</v>
      </c>
      <c r="L111" s="367">
        <v>101</v>
      </c>
      <c r="M111" s="367">
        <v>101</v>
      </c>
      <c r="N111" s="367">
        <v>21</v>
      </c>
      <c r="O111" s="367">
        <v>69</v>
      </c>
      <c r="P111" s="367">
        <v>11</v>
      </c>
      <c r="Q111" s="367">
        <v>0</v>
      </c>
      <c r="R111" s="367">
        <v>0</v>
      </c>
      <c r="S111" s="367">
        <v>0</v>
      </c>
      <c r="T111" s="367">
        <v>0</v>
      </c>
      <c r="U111" s="367">
        <v>0</v>
      </c>
      <c r="V111" s="367">
        <v>0</v>
      </c>
      <c r="W111" s="367">
        <v>0</v>
      </c>
      <c r="X111" s="367">
        <v>101</v>
      </c>
      <c r="Y111" s="367">
        <v>14.428571428571429</v>
      </c>
      <c r="Z111" s="367">
        <v>17.999999999999975</v>
      </c>
      <c r="AA111" s="367">
        <v>24.337349397590362</v>
      </c>
      <c r="AB111" s="367">
        <v>0</v>
      </c>
      <c r="AC111" s="367">
        <v>0</v>
      </c>
      <c r="AD111" s="367">
        <v>98.999999999999972</v>
      </c>
      <c r="AE111" s="367">
        <v>1.9999999999999998</v>
      </c>
      <c r="AF111" s="367">
        <v>0</v>
      </c>
      <c r="AG111" s="367">
        <v>0</v>
      </c>
      <c r="AH111" s="367">
        <v>0</v>
      </c>
      <c r="AI111" s="367">
        <v>0</v>
      </c>
      <c r="AJ111" s="367">
        <v>0</v>
      </c>
      <c r="AK111" s="367">
        <v>0</v>
      </c>
      <c r="AL111" s="367">
        <v>0</v>
      </c>
      <c r="AM111" s="367">
        <v>0</v>
      </c>
      <c r="AN111" s="367">
        <v>0</v>
      </c>
      <c r="AO111" s="367">
        <v>0</v>
      </c>
      <c r="AP111" s="367">
        <v>0</v>
      </c>
      <c r="AQ111" s="367">
        <v>0</v>
      </c>
      <c r="AR111" s="367">
        <v>1.2625000000000002</v>
      </c>
      <c r="AS111" s="367">
        <v>1.2625000000000002</v>
      </c>
      <c r="AT111" s="367">
        <v>2.5250000000000004</v>
      </c>
      <c r="AU111" s="367">
        <v>0</v>
      </c>
      <c r="AV111" s="367">
        <v>0</v>
      </c>
      <c r="AW111" s="367">
        <v>0</v>
      </c>
      <c r="AX111" s="367">
        <v>0</v>
      </c>
      <c r="AY111" s="367">
        <v>17.25</v>
      </c>
      <c r="AZ111" s="367">
        <v>0</v>
      </c>
      <c r="BA111" s="367">
        <v>0.99999999999999989</v>
      </c>
      <c r="BB111" s="367">
        <v>16.012824062499998</v>
      </c>
      <c r="BC111" s="367">
        <v>0</v>
      </c>
      <c r="BD111" s="367">
        <v>0</v>
      </c>
      <c r="BE111" s="367">
        <v>0</v>
      </c>
      <c r="BF111" s="367">
        <v>0</v>
      </c>
      <c r="BG111" s="367">
        <v>0</v>
      </c>
      <c r="BH111" s="367">
        <v>0</v>
      </c>
      <c r="BI111" s="367">
        <v>1.6448126380952399</v>
      </c>
      <c r="BJ111" s="367">
        <v>0</v>
      </c>
      <c r="BK111" s="367">
        <v>0</v>
      </c>
      <c r="BL111" s="367">
        <v>1</v>
      </c>
      <c r="BM111" s="367">
        <v>0</v>
      </c>
      <c r="BN111" s="367"/>
      <c r="BO111" s="367"/>
      <c r="BP111" s="367"/>
      <c r="BQ111" s="367">
        <v>0</v>
      </c>
      <c r="BR111" s="367">
        <v>0</v>
      </c>
      <c r="BS111" s="367">
        <v>0</v>
      </c>
      <c r="BT111" s="367"/>
    </row>
    <row r="112" spans="1:72" ht="15" x14ac:dyDescent="0.25">
      <c r="A112" s="302">
        <v>206</v>
      </c>
      <c r="B112" s="346">
        <v>124723</v>
      </c>
      <c r="C112" s="346">
        <v>9353078</v>
      </c>
      <c r="D112" s="347" t="s">
        <v>1261</v>
      </c>
      <c r="E112" s="348" t="s">
        <v>40</v>
      </c>
      <c r="F112" s="349">
        <v>0</v>
      </c>
      <c r="G112" s="291">
        <v>1</v>
      </c>
      <c r="H112" s="291">
        <v>0</v>
      </c>
      <c r="I112" s="291">
        <v>0</v>
      </c>
      <c r="J112" s="291">
        <v>7</v>
      </c>
      <c r="K112" s="291">
        <v>0</v>
      </c>
      <c r="L112" s="291">
        <v>211</v>
      </c>
      <c r="M112" s="291">
        <v>211</v>
      </c>
      <c r="N112" s="291">
        <v>30</v>
      </c>
      <c r="O112" s="291">
        <v>150</v>
      </c>
      <c r="P112" s="291">
        <v>31</v>
      </c>
      <c r="Q112" s="291">
        <v>0</v>
      </c>
      <c r="R112" s="291">
        <v>0</v>
      </c>
      <c r="S112" s="291">
        <v>0</v>
      </c>
      <c r="T112" s="291">
        <v>0</v>
      </c>
      <c r="U112" s="291">
        <v>0</v>
      </c>
      <c r="V112" s="291">
        <v>0</v>
      </c>
      <c r="W112" s="291">
        <v>0</v>
      </c>
      <c r="X112" s="291">
        <v>211</v>
      </c>
      <c r="Y112" s="291">
        <v>30.142857142857142</v>
      </c>
      <c r="Z112" s="291">
        <v>17.999999999999996</v>
      </c>
      <c r="AA112" s="291">
        <v>33.157142857142858</v>
      </c>
      <c r="AB112" s="291">
        <v>0</v>
      </c>
      <c r="AC112" s="291">
        <v>0</v>
      </c>
      <c r="AD112" s="291">
        <v>146.99999999999991</v>
      </c>
      <c r="AE112" s="291">
        <v>24.000000000000025</v>
      </c>
      <c r="AF112" s="291">
        <v>0</v>
      </c>
      <c r="AG112" s="291">
        <v>27.000000000000028</v>
      </c>
      <c r="AH112" s="291">
        <v>12.999999999999993</v>
      </c>
      <c r="AI112" s="291">
        <v>0</v>
      </c>
      <c r="AJ112" s="291">
        <v>0</v>
      </c>
      <c r="AK112" s="291">
        <v>0</v>
      </c>
      <c r="AL112" s="291">
        <v>0</v>
      </c>
      <c r="AM112" s="291">
        <v>0</v>
      </c>
      <c r="AN112" s="291">
        <v>0</v>
      </c>
      <c r="AO112" s="291">
        <v>0</v>
      </c>
      <c r="AP112" s="291">
        <v>0</v>
      </c>
      <c r="AQ112" s="291">
        <v>0</v>
      </c>
      <c r="AR112" s="291">
        <v>1.1657458563535914</v>
      </c>
      <c r="AS112" s="291">
        <v>1.1657458563535914</v>
      </c>
      <c r="AT112" s="291">
        <v>2.3314917127071868</v>
      </c>
      <c r="AU112" s="291">
        <v>0</v>
      </c>
      <c r="AV112" s="291">
        <v>0</v>
      </c>
      <c r="AW112" s="291">
        <v>0</v>
      </c>
      <c r="AX112" s="291">
        <v>2.0095238095238095</v>
      </c>
      <c r="AY112" s="291">
        <v>62.244897959183703</v>
      </c>
      <c r="AZ112" s="291">
        <v>3</v>
      </c>
      <c r="BA112" s="291">
        <v>4.9999999999999947</v>
      </c>
      <c r="BB112" s="291">
        <v>54.974790280753197</v>
      </c>
      <c r="BC112" s="291">
        <v>0</v>
      </c>
      <c r="BD112" s="291">
        <v>0</v>
      </c>
      <c r="BE112" s="291">
        <v>0</v>
      </c>
      <c r="BF112" s="291">
        <v>0</v>
      </c>
      <c r="BG112" s="291">
        <v>0</v>
      </c>
      <c r="BH112" s="291">
        <v>0</v>
      </c>
      <c r="BI112" s="291">
        <v>0.93496569237288096</v>
      </c>
      <c r="BJ112" s="291">
        <v>0</v>
      </c>
      <c r="BK112" s="291">
        <v>0</v>
      </c>
      <c r="BL112" s="291">
        <v>1</v>
      </c>
      <c r="BM112" s="291">
        <v>0</v>
      </c>
      <c r="BN112" s="291"/>
      <c r="BO112" s="291"/>
      <c r="BP112" s="291"/>
      <c r="BQ112" s="291">
        <v>0</v>
      </c>
      <c r="BR112" s="291">
        <v>0</v>
      </c>
      <c r="BS112" s="291">
        <v>0</v>
      </c>
      <c r="BT112" s="291"/>
    </row>
    <row r="113" spans="1:72" ht="15" x14ac:dyDescent="0.25">
      <c r="A113" s="302">
        <v>20</v>
      </c>
      <c r="B113" s="346">
        <v>124725</v>
      </c>
      <c r="C113" s="346">
        <v>9353081</v>
      </c>
      <c r="D113" s="347" t="s">
        <v>1262</v>
      </c>
      <c r="E113" s="348" t="s">
        <v>40</v>
      </c>
      <c r="F113" s="349">
        <v>0</v>
      </c>
      <c r="G113" s="291">
        <v>1</v>
      </c>
      <c r="H113" s="291">
        <v>0</v>
      </c>
      <c r="I113" s="291">
        <v>0</v>
      </c>
      <c r="J113" s="291">
        <v>7</v>
      </c>
      <c r="K113" s="291">
        <v>0</v>
      </c>
      <c r="L113" s="291">
        <v>44</v>
      </c>
      <c r="M113" s="291">
        <v>44</v>
      </c>
      <c r="N113" s="291">
        <v>5</v>
      </c>
      <c r="O113" s="291">
        <v>30</v>
      </c>
      <c r="P113" s="291">
        <v>9</v>
      </c>
      <c r="Q113" s="291">
        <v>0</v>
      </c>
      <c r="R113" s="291">
        <v>0</v>
      </c>
      <c r="S113" s="291">
        <v>0</v>
      </c>
      <c r="T113" s="291">
        <v>0</v>
      </c>
      <c r="U113" s="291">
        <v>0</v>
      </c>
      <c r="V113" s="291">
        <v>0</v>
      </c>
      <c r="W113" s="291">
        <v>0</v>
      </c>
      <c r="X113" s="291">
        <v>44</v>
      </c>
      <c r="Y113" s="291">
        <v>6.2857142857142856</v>
      </c>
      <c r="Z113" s="291">
        <v>5.999999999999984</v>
      </c>
      <c r="AA113" s="291">
        <v>11</v>
      </c>
      <c r="AB113" s="291">
        <v>0</v>
      </c>
      <c r="AC113" s="291">
        <v>0</v>
      </c>
      <c r="AD113" s="291">
        <v>42.999999999999986</v>
      </c>
      <c r="AE113" s="291">
        <v>0</v>
      </c>
      <c r="AF113" s="291">
        <v>0.99999999999999878</v>
      </c>
      <c r="AG113" s="291">
        <v>0</v>
      </c>
      <c r="AH113" s="291">
        <v>0</v>
      </c>
      <c r="AI113" s="291">
        <v>0</v>
      </c>
      <c r="AJ113" s="291">
        <v>0</v>
      </c>
      <c r="AK113" s="291">
        <v>0</v>
      </c>
      <c r="AL113" s="291">
        <v>0</v>
      </c>
      <c r="AM113" s="291">
        <v>0</v>
      </c>
      <c r="AN113" s="291">
        <v>0</v>
      </c>
      <c r="AO113" s="291">
        <v>0</v>
      </c>
      <c r="AP113" s="291">
        <v>0</v>
      </c>
      <c r="AQ113" s="291">
        <v>0</v>
      </c>
      <c r="AR113" s="291">
        <v>0</v>
      </c>
      <c r="AS113" s="291">
        <v>0</v>
      </c>
      <c r="AT113" s="291">
        <v>0</v>
      </c>
      <c r="AU113" s="291">
        <v>0</v>
      </c>
      <c r="AV113" s="291">
        <v>0</v>
      </c>
      <c r="AW113" s="291">
        <v>0</v>
      </c>
      <c r="AX113" s="291">
        <v>0</v>
      </c>
      <c r="AY113" s="291">
        <v>10.71428571428571</v>
      </c>
      <c r="AZ113" s="291">
        <v>0</v>
      </c>
      <c r="BA113" s="291">
        <v>0</v>
      </c>
      <c r="BB113" s="291">
        <v>8.1871428571428542</v>
      </c>
      <c r="BC113" s="291">
        <v>0</v>
      </c>
      <c r="BD113" s="291">
        <v>0</v>
      </c>
      <c r="BE113" s="291">
        <v>0</v>
      </c>
      <c r="BF113" s="291">
        <v>0</v>
      </c>
      <c r="BG113" s="291">
        <v>2.5999999999999961</v>
      </c>
      <c r="BH113" s="291">
        <v>0</v>
      </c>
      <c r="BI113" s="291">
        <v>2.27556632826087</v>
      </c>
      <c r="BJ113" s="291">
        <v>0</v>
      </c>
      <c r="BK113" s="291">
        <v>1</v>
      </c>
      <c r="BL113" s="291">
        <v>1</v>
      </c>
      <c r="BM113" s="291">
        <v>0</v>
      </c>
      <c r="BN113" s="291"/>
      <c r="BO113" s="291"/>
      <c r="BP113" s="291"/>
      <c r="BQ113" s="291">
        <v>0</v>
      </c>
      <c r="BR113" s="291">
        <v>0</v>
      </c>
      <c r="BS113" s="291">
        <v>0</v>
      </c>
      <c r="BT113" s="291"/>
    </row>
    <row r="114" spans="1:72" ht="15" x14ac:dyDescent="0.25">
      <c r="A114" s="302">
        <v>22</v>
      </c>
      <c r="B114" s="346">
        <v>124727</v>
      </c>
      <c r="C114" s="346">
        <v>9353083</v>
      </c>
      <c r="D114" s="347" t="s">
        <v>1263</v>
      </c>
      <c r="E114" s="348" t="s">
        <v>40</v>
      </c>
      <c r="F114" s="349">
        <v>0</v>
      </c>
      <c r="G114" s="291">
        <v>1</v>
      </c>
      <c r="H114" s="291">
        <v>0</v>
      </c>
      <c r="I114" s="291">
        <v>0</v>
      </c>
      <c r="J114" s="291">
        <v>7</v>
      </c>
      <c r="K114" s="291">
        <v>0</v>
      </c>
      <c r="L114" s="291">
        <v>114</v>
      </c>
      <c r="M114" s="291">
        <v>114</v>
      </c>
      <c r="N114" s="291">
        <v>17</v>
      </c>
      <c r="O114" s="291">
        <v>81</v>
      </c>
      <c r="P114" s="291">
        <v>16</v>
      </c>
      <c r="Q114" s="291">
        <v>0</v>
      </c>
      <c r="R114" s="291">
        <v>0</v>
      </c>
      <c r="S114" s="291">
        <v>0</v>
      </c>
      <c r="T114" s="291">
        <v>0</v>
      </c>
      <c r="U114" s="291">
        <v>0</v>
      </c>
      <c r="V114" s="291">
        <v>0</v>
      </c>
      <c r="W114" s="291">
        <v>0</v>
      </c>
      <c r="X114" s="291">
        <v>114</v>
      </c>
      <c r="Y114" s="291">
        <v>16.285714285714285</v>
      </c>
      <c r="Z114" s="291">
        <v>19.000000000000036</v>
      </c>
      <c r="AA114" s="291">
        <v>24.428571428571427</v>
      </c>
      <c r="AB114" s="291">
        <v>0</v>
      </c>
      <c r="AC114" s="291">
        <v>0</v>
      </c>
      <c r="AD114" s="291">
        <v>91.805309734513244</v>
      </c>
      <c r="AE114" s="291">
        <v>7.0619469026548716</v>
      </c>
      <c r="AF114" s="291">
        <v>3.0265486725663737</v>
      </c>
      <c r="AG114" s="291">
        <v>0</v>
      </c>
      <c r="AH114" s="291">
        <v>2.0176991150442491</v>
      </c>
      <c r="AI114" s="291">
        <v>10.088495575221234</v>
      </c>
      <c r="AJ114" s="291">
        <v>0</v>
      </c>
      <c r="AK114" s="291">
        <v>0</v>
      </c>
      <c r="AL114" s="291">
        <v>0</v>
      </c>
      <c r="AM114" s="291">
        <v>0</v>
      </c>
      <c r="AN114" s="291">
        <v>0</v>
      </c>
      <c r="AO114" s="291">
        <v>0</v>
      </c>
      <c r="AP114" s="291">
        <v>0</v>
      </c>
      <c r="AQ114" s="291">
        <v>0</v>
      </c>
      <c r="AR114" s="291">
        <v>0</v>
      </c>
      <c r="AS114" s="291">
        <v>0</v>
      </c>
      <c r="AT114" s="291">
        <v>0</v>
      </c>
      <c r="AU114" s="291">
        <v>0</v>
      </c>
      <c r="AV114" s="291">
        <v>0</v>
      </c>
      <c r="AW114" s="291">
        <v>0</v>
      </c>
      <c r="AX114" s="291">
        <v>0</v>
      </c>
      <c r="AY114" s="291">
        <v>26.000000000000028</v>
      </c>
      <c r="AZ114" s="291">
        <v>2</v>
      </c>
      <c r="BA114" s="291">
        <v>2</v>
      </c>
      <c r="BB114" s="291">
        <v>23.046569072164971</v>
      </c>
      <c r="BC114" s="291">
        <v>0</v>
      </c>
      <c r="BD114" s="291">
        <v>0</v>
      </c>
      <c r="BE114" s="291">
        <v>0</v>
      </c>
      <c r="BF114" s="291">
        <v>0</v>
      </c>
      <c r="BG114" s="291">
        <v>0</v>
      </c>
      <c r="BH114" s="291">
        <v>0</v>
      </c>
      <c r="BI114" s="291">
        <v>0.99146224615384604</v>
      </c>
      <c r="BJ114" s="291">
        <v>0</v>
      </c>
      <c r="BK114" s="291">
        <v>0</v>
      </c>
      <c r="BL114" s="291">
        <v>1</v>
      </c>
      <c r="BM114" s="291">
        <v>0</v>
      </c>
      <c r="BN114" s="291"/>
      <c r="BO114" s="291"/>
      <c r="BP114" s="291"/>
      <c r="BQ114" s="291">
        <v>0</v>
      </c>
      <c r="BR114" s="291">
        <v>0</v>
      </c>
      <c r="BS114" s="291">
        <v>0</v>
      </c>
      <c r="BT114" s="291"/>
    </row>
    <row r="115" spans="1:72" ht="15" x14ac:dyDescent="0.25">
      <c r="A115" s="302">
        <v>26</v>
      </c>
      <c r="B115" s="346">
        <v>124728</v>
      </c>
      <c r="C115" s="346">
        <v>9353084</v>
      </c>
      <c r="D115" s="347" t="s">
        <v>1264</v>
      </c>
      <c r="E115" s="348" t="s">
        <v>40</v>
      </c>
      <c r="F115" s="349">
        <v>0</v>
      </c>
      <c r="G115" s="291">
        <v>1</v>
      </c>
      <c r="H115" s="291">
        <v>0</v>
      </c>
      <c r="I115" s="291">
        <v>0</v>
      </c>
      <c r="J115" s="291">
        <v>7</v>
      </c>
      <c r="K115" s="291">
        <v>0</v>
      </c>
      <c r="L115" s="291">
        <v>60</v>
      </c>
      <c r="M115" s="291">
        <v>60</v>
      </c>
      <c r="N115" s="291">
        <v>5</v>
      </c>
      <c r="O115" s="291">
        <v>47</v>
      </c>
      <c r="P115" s="291">
        <v>8</v>
      </c>
      <c r="Q115" s="291">
        <v>0</v>
      </c>
      <c r="R115" s="291">
        <v>0</v>
      </c>
      <c r="S115" s="291">
        <v>0</v>
      </c>
      <c r="T115" s="291">
        <v>0</v>
      </c>
      <c r="U115" s="291">
        <v>0</v>
      </c>
      <c r="V115" s="291">
        <v>0</v>
      </c>
      <c r="W115" s="291">
        <v>0</v>
      </c>
      <c r="X115" s="291">
        <v>60</v>
      </c>
      <c r="Y115" s="291">
        <v>8.5714285714285712</v>
      </c>
      <c r="Z115" s="291">
        <v>6</v>
      </c>
      <c r="AA115" s="291">
        <v>29.433962264150942</v>
      </c>
      <c r="AB115" s="291">
        <v>0</v>
      </c>
      <c r="AC115" s="291">
        <v>0</v>
      </c>
      <c r="AD115" s="291">
        <v>60</v>
      </c>
      <c r="AE115" s="291">
        <v>0</v>
      </c>
      <c r="AF115" s="291">
        <v>0</v>
      </c>
      <c r="AG115" s="291">
        <v>0</v>
      </c>
      <c r="AH115" s="291">
        <v>0</v>
      </c>
      <c r="AI115" s="291">
        <v>0</v>
      </c>
      <c r="AJ115" s="291">
        <v>0</v>
      </c>
      <c r="AK115" s="291">
        <v>0</v>
      </c>
      <c r="AL115" s="291">
        <v>0</v>
      </c>
      <c r="AM115" s="291">
        <v>0</v>
      </c>
      <c r="AN115" s="291">
        <v>0</v>
      </c>
      <c r="AO115" s="291">
        <v>0</v>
      </c>
      <c r="AP115" s="291">
        <v>0</v>
      </c>
      <c r="AQ115" s="291">
        <v>0</v>
      </c>
      <c r="AR115" s="291">
        <v>0</v>
      </c>
      <c r="AS115" s="291">
        <v>0</v>
      </c>
      <c r="AT115" s="291">
        <v>0</v>
      </c>
      <c r="AU115" s="291">
        <v>0</v>
      </c>
      <c r="AV115" s="291">
        <v>0</v>
      </c>
      <c r="AW115" s="291">
        <v>0</v>
      </c>
      <c r="AX115" s="291">
        <v>0</v>
      </c>
      <c r="AY115" s="291">
        <v>20.142857142857164</v>
      </c>
      <c r="AZ115" s="291">
        <v>0</v>
      </c>
      <c r="BA115" s="291">
        <v>2.2857142857142878</v>
      </c>
      <c r="BB115" s="291">
        <v>17.376514285714304</v>
      </c>
      <c r="BC115" s="291">
        <v>0</v>
      </c>
      <c r="BD115" s="291">
        <v>0</v>
      </c>
      <c r="BE115" s="291">
        <v>0</v>
      </c>
      <c r="BF115" s="291">
        <v>0</v>
      </c>
      <c r="BG115" s="291">
        <v>7.9999999999999796</v>
      </c>
      <c r="BH115" s="291">
        <v>0</v>
      </c>
      <c r="BI115" s="291">
        <v>2.41096750641025</v>
      </c>
      <c r="BJ115" s="291">
        <v>0</v>
      </c>
      <c r="BK115" s="291">
        <v>1</v>
      </c>
      <c r="BL115" s="291">
        <v>1</v>
      </c>
      <c r="BM115" s="291">
        <v>0</v>
      </c>
      <c r="BN115" s="291"/>
      <c r="BO115" s="291"/>
      <c r="BP115" s="291"/>
      <c r="BQ115" s="291">
        <v>0</v>
      </c>
      <c r="BR115" s="291">
        <v>0</v>
      </c>
      <c r="BS115" s="291">
        <v>0</v>
      </c>
      <c r="BT115" s="291"/>
    </row>
    <row r="116" spans="1:72" ht="15" x14ac:dyDescent="0.25">
      <c r="A116" s="302">
        <v>223</v>
      </c>
      <c r="B116" s="346">
        <v>124729</v>
      </c>
      <c r="C116" s="346">
        <v>9353085</v>
      </c>
      <c r="D116" s="347" t="s">
        <v>1265</v>
      </c>
      <c r="E116" s="348" t="s">
        <v>40</v>
      </c>
      <c r="F116" s="349">
        <v>0</v>
      </c>
      <c r="G116" s="291">
        <v>1</v>
      </c>
      <c r="H116" s="291">
        <v>0</v>
      </c>
      <c r="I116" s="291">
        <v>0</v>
      </c>
      <c r="J116" s="291">
        <v>7</v>
      </c>
      <c r="K116" s="291">
        <v>0</v>
      </c>
      <c r="L116" s="291">
        <v>189</v>
      </c>
      <c r="M116" s="291">
        <v>189</v>
      </c>
      <c r="N116" s="291">
        <v>30</v>
      </c>
      <c r="O116" s="291">
        <v>129</v>
      </c>
      <c r="P116" s="291">
        <v>30</v>
      </c>
      <c r="Q116" s="291">
        <v>0</v>
      </c>
      <c r="R116" s="291">
        <v>0</v>
      </c>
      <c r="S116" s="291">
        <v>0</v>
      </c>
      <c r="T116" s="291">
        <v>0</v>
      </c>
      <c r="U116" s="291">
        <v>0</v>
      </c>
      <c r="V116" s="291">
        <v>0</v>
      </c>
      <c r="W116" s="291">
        <v>0</v>
      </c>
      <c r="X116" s="291">
        <v>189</v>
      </c>
      <c r="Y116" s="291">
        <v>27</v>
      </c>
      <c r="Z116" s="291">
        <v>5.000000000000008</v>
      </c>
      <c r="AA116" s="291">
        <v>19.410810810810812</v>
      </c>
      <c r="AB116" s="291">
        <v>0</v>
      </c>
      <c r="AC116" s="291">
        <v>0</v>
      </c>
      <c r="AD116" s="291">
        <v>177.9414893617022</v>
      </c>
      <c r="AE116" s="291">
        <v>4.0212765957446903</v>
      </c>
      <c r="AF116" s="291">
        <v>0</v>
      </c>
      <c r="AG116" s="291">
        <v>4.0212765957446903</v>
      </c>
      <c r="AH116" s="291">
        <v>1.0053191489361697</v>
      </c>
      <c r="AI116" s="291">
        <v>2.0106382978723354</v>
      </c>
      <c r="AJ116" s="291">
        <v>0</v>
      </c>
      <c r="AK116" s="291">
        <v>0</v>
      </c>
      <c r="AL116" s="291">
        <v>0</v>
      </c>
      <c r="AM116" s="291">
        <v>0</v>
      </c>
      <c r="AN116" s="291">
        <v>0</v>
      </c>
      <c r="AO116" s="291">
        <v>0</v>
      </c>
      <c r="AP116" s="291">
        <v>0</v>
      </c>
      <c r="AQ116" s="291">
        <v>0</v>
      </c>
      <c r="AR116" s="291">
        <v>2.3773584905660456</v>
      </c>
      <c r="AS116" s="291">
        <v>3.5660377358490591</v>
      </c>
      <c r="AT116" s="291">
        <v>4.7547169811320726</v>
      </c>
      <c r="AU116" s="291">
        <v>0</v>
      </c>
      <c r="AV116" s="291">
        <v>0</v>
      </c>
      <c r="AW116" s="291">
        <v>0</v>
      </c>
      <c r="AX116" s="291">
        <v>0</v>
      </c>
      <c r="AY116" s="291">
        <v>30.234375</v>
      </c>
      <c r="AZ116" s="291">
        <v>0</v>
      </c>
      <c r="BA116" s="291">
        <v>3.3333333333333299</v>
      </c>
      <c r="BB116" s="291">
        <v>28.303731279481127</v>
      </c>
      <c r="BC116" s="291">
        <v>0</v>
      </c>
      <c r="BD116" s="291">
        <v>0</v>
      </c>
      <c r="BE116" s="291">
        <v>0</v>
      </c>
      <c r="BF116" s="291">
        <v>0</v>
      </c>
      <c r="BG116" s="291">
        <v>4.1000000000000583</v>
      </c>
      <c r="BH116" s="291">
        <v>0</v>
      </c>
      <c r="BI116" s="291">
        <v>1.78927092631579</v>
      </c>
      <c r="BJ116" s="291">
        <v>0</v>
      </c>
      <c r="BK116" s="291">
        <v>0</v>
      </c>
      <c r="BL116" s="291">
        <v>1</v>
      </c>
      <c r="BM116" s="291">
        <v>0</v>
      </c>
      <c r="BN116" s="291"/>
      <c r="BO116" s="291"/>
      <c r="BP116" s="291"/>
      <c r="BQ116" s="291">
        <v>0</v>
      </c>
      <c r="BR116" s="291">
        <v>0</v>
      </c>
      <c r="BS116" s="291">
        <v>0</v>
      </c>
      <c r="BT116" s="291"/>
    </row>
    <row r="117" spans="1:72" ht="15" x14ac:dyDescent="0.25">
      <c r="A117" s="302">
        <v>36</v>
      </c>
      <c r="B117" s="346">
        <v>124731</v>
      </c>
      <c r="C117" s="346">
        <v>9353089</v>
      </c>
      <c r="D117" s="347" t="s">
        <v>1266</v>
      </c>
      <c r="E117" s="348" t="s">
        <v>40</v>
      </c>
      <c r="F117" s="349">
        <v>0</v>
      </c>
      <c r="G117" s="291">
        <v>1</v>
      </c>
      <c r="H117" s="291">
        <v>0</v>
      </c>
      <c r="I117" s="291">
        <v>0</v>
      </c>
      <c r="J117" s="291">
        <v>7</v>
      </c>
      <c r="K117" s="291">
        <v>0</v>
      </c>
      <c r="L117" s="291">
        <v>128</v>
      </c>
      <c r="M117" s="291">
        <v>128</v>
      </c>
      <c r="N117" s="291">
        <v>21</v>
      </c>
      <c r="O117" s="291">
        <v>93</v>
      </c>
      <c r="P117" s="291">
        <v>14</v>
      </c>
      <c r="Q117" s="291">
        <v>0</v>
      </c>
      <c r="R117" s="291">
        <v>0</v>
      </c>
      <c r="S117" s="291">
        <v>0</v>
      </c>
      <c r="T117" s="291">
        <v>0</v>
      </c>
      <c r="U117" s="291">
        <v>0</v>
      </c>
      <c r="V117" s="291">
        <v>0</v>
      </c>
      <c r="W117" s="291">
        <v>0</v>
      </c>
      <c r="X117" s="291">
        <v>128</v>
      </c>
      <c r="Y117" s="291">
        <v>18.285714285714285</v>
      </c>
      <c r="Z117" s="291">
        <v>8</v>
      </c>
      <c r="AA117" s="291">
        <v>14.688524590163935</v>
      </c>
      <c r="AB117" s="291">
        <v>0</v>
      </c>
      <c r="AC117" s="291">
        <v>0</v>
      </c>
      <c r="AD117" s="291">
        <v>128</v>
      </c>
      <c r="AE117" s="291">
        <v>0</v>
      </c>
      <c r="AF117" s="291">
        <v>0</v>
      </c>
      <c r="AG117" s="291">
        <v>0</v>
      </c>
      <c r="AH117" s="291">
        <v>0</v>
      </c>
      <c r="AI117" s="291">
        <v>0</v>
      </c>
      <c r="AJ117" s="291">
        <v>0</v>
      </c>
      <c r="AK117" s="291">
        <v>0</v>
      </c>
      <c r="AL117" s="291">
        <v>0</v>
      </c>
      <c r="AM117" s="291">
        <v>0</v>
      </c>
      <c r="AN117" s="291">
        <v>0</v>
      </c>
      <c r="AO117" s="291">
        <v>0</v>
      </c>
      <c r="AP117" s="291">
        <v>0</v>
      </c>
      <c r="AQ117" s="291">
        <v>0</v>
      </c>
      <c r="AR117" s="291">
        <v>0</v>
      </c>
      <c r="AS117" s="291">
        <v>1.1962616822429901</v>
      </c>
      <c r="AT117" s="291">
        <v>2.3925233644859776</v>
      </c>
      <c r="AU117" s="291">
        <v>0</v>
      </c>
      <c r="AV117" s="291">
        <v>0</v>
      </c>
      <c r="AW117" s="291">
        <v>0</v>
      </c>
      <c r="AX117" s="291">
        <v>0</v>
      </c>
      <c r="AY117" s="291">
        <v>35.133333333333354</v>
      </c>
      <c r="AZ117" s="291">
        <v>0</v>
      </c>
      <c r="BA117" s="291">
        <v>0</v>
      </c>
      <c r="BB117" s="291">
        <v>28.466011713395655</v>
      </c>
      <c r="BC117" s="291">
        <v>0</v>
      </c>
      <c r="BD117" s="291">
        <v>0</v>
      </c>
      <c r="BE117" s="291">
        <v>0</v>
      </c>
      <c r="BF117" s="291">
        <v>0</v>
      </c>
      <c r="BG117" s="291">
        <v>0</v>
      </c>
      <c r="BH117" s="291">
        <v>0</v>
      </c>
      <c r="BI117" s="291">
        <v>2.58623528055556</v>
      </c>
      <c r="BJ117" s="291">
        <v>0</v>
      </c>
      <c r="BK117" s="291">
        <v>1</v>
      </c>
      <c r="BL117" s="291">
        <v>1</v>
      </c>
      <c r="BM117" s="291">
        <v>0</v>
      </c>
      <c r="BN117" s="291"/>
      <c r="BO117" s="291"/>
      <c r="BP117" s="291"/>
      <c r="BQ117" s="291">
        <v>14.4</v>
      </c>
      <c r="BR117" s="291">
        <v>4.2</v>
      </c>
      <c r="BS117" s="291">
        <v>14.4</v>
      </c>
      <c r="BT117" s="291"/>
    </row>
    <row r="118" spans="1:72" ht="15" x14ac:dyDescent="0.25">
      <c r="A118" s="302">
        <v>444</v>
      </c>
      <c r="B118" s="346">
        <v>124732</v>
      </c>
      <c r="C118" s="346">
        <v>9353090</v>
      </c>
      <c r="D118" s="347" t="s">
        <v>1267</v>
      </c>
      <c r="E118" s="348" t="s">
        <v>40</v>
      </c>
      <c r="F118" s="349">
        <v>0</v>
      </c>
      <c r="G118" s="291">
        <v>1</v>
      </c>
      <c r="H118" s="291">
        <v>0</v>
      </c>
      <c r="I118" s="291">
        <v>0</v>
      </c>
      <c r="J118" s="291">
        <v>7</v>
      </c>
      <c r="K118" s="291">
        <v>0</v>
      </c>
      <c r="L118" s="291">
        <v>143</v>
      </c>
      <c r="M118" s="291">
        <v>143</v>
      </c>
      <c r="N118" s="291">
        <v>20</v>
      </c>
      <c r="O118" s="291">
        <v>104</v>
      </c>
      <c r="P118" s="291">
        <v>19</v>
      </c>
      <c r="Q118" s="291">
        <v>0</v>
      </c>
      <c r="R118" s="291">
        <v>0</v>
      </c>
      <c r="S118" s="291">
        <v>0</v>
      </c>
      <c r="T118" s="291">
        <v>0</v>
      </c>
      <c r="U118" s="291">
        <v>0</v>
      </c>
      <c r="V118" s="291">
        <v>0</v>
      </c>
      <c r="W118" s="291">
        <v>0</v>
      </c>
      <c r="X118" s="291">
        <v>143</v>
      </c>
      <c r="Y118" s="291">
        <v>20.428571428571427</v>
      </c>
      <c r="Z118" s="291">
        <v>6.0000000000000062</v>
      </c>
      <c r="AA118" s="291">
        <v>24.690647482014391</v>
      </c>
      <c r="AB118" s="291">
        <v>0</v>
      </c>
      <c r="AC118" s="291">
        <v>0</v>
      </c>
      <c r="AD118" s="291">
        <v>131</v>
      </c>
      <c r="AE118" s="291">
        <v>4.0000000000000036</v>
      </c>
      <c r="AF118" s="291">
        <v>4.0000000000000036</v>
      </c>
      <c r="AG118" s="291">
        <v>4.0000000000000036</v>
      </c>
      <c r="AH118" s="291">
        <v>0</v>
      </c>
      <c r="AI118" s="291">
        <v>0</v>
      </c>
      <c r="AJ118" s="291">
        <v>0</v>
      </c>
      <c r="AK118" s="291">
        <v>0</v>
      </c>
      <c r="AL118" s="291">
        <v>0</v>
      </c>
      <c r="AM118" s="291">
        <v>0</v>
      </c>
      <c r="AN118" s="291">
        <v>0</v>
      </c>
      <c r="AO118" s="291">
        <v>0</v>
      </c>
      <c r="AP118" s="291">
        <v>0</v>
      </c>
      <c r="AQ118" s="291">
        <v>0</v>
      </c>
      <c r="AR118" s="291">
        <v>0</v>
      </c>
      <c r="AS118" s="291">
        <v>0</v>
      </c>
      <c r="AT118" s="291">
        <v>0</v>
      </c>
      <c r="AU118" s="291">
        <v>0</v>
      </c>
      <c r="AV118" s="291">
        <v>0</v>
      </c>
      <c r="AW118" s="291">
        <v>0</v>
      </c>
      <c r="AX118" s="291">
        <v>2.0575539568345325</v>
      </c>
      <c r="AY118" s="291">
        <v>24.470588235294134</v>
      </c>
      <c r="AZ118" s="291">
        <v>2.0000000000000031</v>
      </c>
      <c r="BA118" s="291">
        <v>2.9999999999999951</v>
      </c>
      <c r="BB118" s="291">
        <v>22.756682161645152</v>
      </c>
      <c r="BC118" s="291">
        <v>0</v>
      </c>
      <c r="BD118" s="291">
        <v>0</v>
      </c>
      <c r="BE118" s="291">
        <v>0</v>
      </c>
      <c r="BF118" s="291">
        <v>0</v>
      </c>
      <c r="BG118" s="291">
        <v>0</v>
      </c>
      <c r="BH118" s="291">
        <v>0</v>
      </c>
      <c r="BI118" s="291">
        <v>1.9464140850393701</v>
      </c>
      <c r="BJ118" s="291">
        <v>0</v>
      </c>
      <c r="BK118" s="291">
        <v>0</v>
      </c>
      <c r="BL118" s="291">
        <v>1</v>
      </c>
      <c r="BM118" s="291">
        <v>0</v>
      </c>
      <c r="BN118" s="291"/>
      <c r="BO118" s="291"/>
      <c r="BP118" s="291"/>
      <c r="BQ118" s="291">
        <v>0</v>
      </c>
      <c r="BR118" s="291">
        <v>0</v>
      </c>
      <c r="BS118" s="291">
        <v>0</v>
      </c>
      <c r="BT118" s="291"/>
    </row>
    <row r="119" spans="1:72" ht="15" x14ac:dyDescent="0.25">
      <c r="A119" s="302">
        <v>449</v>
      </c>
      <c r="B119" s="346">
        <v>124733</v>
      </c>
      <c r="C119" s="346">
        <v>9353091</v>
      </c>
      <c r="D119" s="347" t="s">
        <v>1268</v>
      </c>
      <c r="E119" s="348" t="s">
        <v>40</v>
      </c>
      <c r="F119" s="349">
        <v>0</v>
      </c>
      <c r="G119" s="291">
        <v>1</v>
      </c>
      <c r="H119" s="291">
        <v>0</v>
      </c>
      <c r="I119" s="291">
        <v>0</v>
      </c>
      <c r="J119" s="291">
        <v>7</v>
      </c>
      <c r="K119" s="291">
        <v>0</v>
      </c>
      <c r="L119" s="291">
        <v>75</v>
      </c>
      <c r="M119" s="291">
        <v>75</v>
      </c>
      <c r="N119" s="291">
        <v>11</v>
      </c>
      <c r="O119" s="291">
        <v>55</v>
      </c>
      <c r="P119" s="291">
        <v>9</v>
      </c>
      <c r="Q119" s="291">
        <v>0</v>
      </c>
      <c r="R119" s="291">
        <v>0</v>
      </c>
      <c r="S119" s="291">
        <v>0</v>
      </c>
      <c r="T119" s="291">
        <v>0</v>
      </c>
      <c r="U119" s="291">
        <v>0</v>
      </c>
      <c r="V119" s="291">
        <v>0</v>
      </c>
      <c r="W119" s="291">
        <v>0</v>
      </c>
      <c r="X119" s="291">
        <v>75</v>
      </c>
      <c r="Y119" s="291">
        <v>10.714285714285714</v>
      </c>
      <c r="Z119" s="291">
        <v>11.000000000000025</v>
      </c>
      <c r="AA119" s="291">
        <v>13.636363636363637</v>
      </c>
      <c r="AB119" s="291">
        <v>0</v>
      </c>
      <c r="AC119" s="291">
        <v>0</v>
      </c>
      <c r="AD119" s="291">
        <v>74.000000000000028</v>
      </c>
      <c r="AE119" s="291">
        <v>0.99999999999999745</v>
      </c>
      <c r="AF119" s="291">
        <v>0</v>
      </c>
      <c r="AG119" s="291">
        <v>0</v>
      </c>
      <c r="AH119" s="291">
        <v>0</v>
      </c>
      <c r="AI119" s="291">
        <v>0</v>
      </c>
      <c r="AJ119" s="291">
        <v>0</v>
      </c>
      <c r="AK119" s="291">
        <v>0</v>
      </c>
      <c r="AL119" s="291">
        <v>0</v>
      </c>
      <c r="AM119" s="291">
        <v>0</v>
      </c>
      <c r="AN119" s="291">
        <v>0</v>
      </c>
      <c r="AO119" s="291">
        <v>0</v>
      </c>
      <c r="AP119" s="291">
        <v>0</v>
      </c>
      <c r="AQ119" s="291">
        <v>0</v>
      </c>
      <c r="AR119" s="291">
        <v>0</v>
      </c>
      <c r="AS119" s="291">
        <v>0</v>
      </c>
      <c r="AT119" s="291">
        <v>0</v>
      </c>
      <c r="AU119" s="291">
        <v>0</v>
      </c>
      <c r="AV119" s="291">
        <v>0</v>
      </c>
      <c r="AW119" s="291">
        <v>0</v>
      </c>
      <c r="AX119" s="291">
        <v>0</v>
      </c>
      <c r="AY119" s="291">
        <v>21.388888888888896</v>
      </c>
      <c r="AZ119" s="291">
        <v>2.25</v>
      </c>
      <c r="BA119" s="291">
        <v>2.25</v>
      </c>
      <c r="BB119" s="291">
        <v>19.61331380208334</v>
      </c>
      <c r="BC119" s="291">
        <v>0</v>
      </c>
      <c r="BD119" s="291">
        <v>0</v>
      </c>
      <c r="BE119" s="291">
        <v>0</v>
      </c>
      <c r="BF119" s="291">
        <v>0</v>
      </c>
      <c r="BG119" s="291">
        <v>7.5</v>
      </c>
      <c r="BH119" s="291">
        <v>0</v>
      </c>
      <c r="BI119" s="291">
        <v>1.7795984368421101</v>
      </c>
      <c r="BJ119" s="291">
        <v>0</v>
      </c>
      <c r="BK119" s="291">
        <v>0</v>
      </c>
      <c r="BL119" s="291">
        <v>1</v>
      </c>
      <c r="BM119" s="291">
        <v>0</v>
      </c>
      <c r="BN119" s="291"/>
      <c r="BO119" s="291"/>
      <c r="BP119" s="291"/>
      <c r="BQ119" s="291">
        <v>0</v>
      </c>
      <c r="BR119" s="291">
        <v>0</v>
      </c>
      <c r="BS119" s="291">
        <v>0</v>
      </c>
      <c r="BT119" s="291"/>
    </row>
    <row r="120" spans="1:72" ht="15" x14ac:dyDescent="0.25">
      <c r="A120" s="302">
        <v>243</v>
      </c>
      <c r="B120" s="346">
        <v>124734</v>
      </c>
      <c r="C120" s="346">
        <v>9353092</v>
      </c>
      <c r="D120" s="347" t="s">
        <v>1269</v>
      </c>
      <c r="E120" s="348" t="s">
        <v>40</v>
      </c>
      <c r="F120" s="349">
        <v>0</v>
      </c>
      <c r="G120" s="291">
        <v>1</v>
      </c>
      <c r="H120" s="291">
        <v>0</v>
      </c>
      <c r="I120" s="291">
        <v>0</v>
      </c>
      <c r="J120" s="291">
        <v>7</v>
      </c>
      <c r="K120" s="291">
        <v>0</v>
      </c>
      <c r="L120" s="291">
        <v>92</v>
      </c>
      <c r="M120" s="291">
        <v>92</v>
      </c>
      <c r="N120" s="291">
        <v>14</v>
      </c>
      <c r="O120" s="291">
        <v>68</v>
      </c>
      <c r="P120" s="291">
        <v>10</v>
      </c>
      <c r="Q120" s="291">
        <v>0</v>
      </c>
      <c r="R120" s="291">
        <v>0</v>
      </c>
      <c r="S120" s="291">
        <v>0</v>
      </c>
      <c r="T120" s="291">
        <v>0</v>
      </c>
      <c r="U120" s="291">
        <v>0</v>
      </c>
      <c r="V120" s="291">
        <v>0</v>
      </c>
      <c r="W120" s="291">
        <v>0</v>
      </c>
      <c r="X120" s="291">
        <v>92</v>
      </c>
      <c r="Y120" s="291">
        <v>13.142857142857142</v>
      </c>
      <c r="Z120" s="291">
        <v>1.9999999999999993</v>
      </c>
      <c r="AA120" s="291">
        <v>4</v>
      </c>
      <c r="AB120" s="291">
        <v>0</v>
      </c>
      <c r="AC120" s="291">
        <v>0</v>
      </c>
      <c r="AD120" s="291">
        <v>84.000000000000043</v>
      </c>
      <c r="AE120" s="291">
        <v>1.9999999999999993</v>
      </c>
      <c r="AF120" s="291">
        <v>2.9999999999999987</v>
      </c>
      <c r="AG120" s="291">
        <v>1.9999999999999993</v>
      </c>
      <c r="AH120" s="291">
        <v>0</v>
      </c>
      <c r="AI120" s="291">
        <v>0.99999999999999967</v>
      </c>
      <c r="AJ120" s="291">
        <v>0</v>
      </c>
      <c r="AK120" s="291">
        <v>0</v>
      </c>
      <c r="AL120" s="291">
        <v>0</v>
      </c>
      <c r="AM120" s="291">
        <v>0</v>
      </c>
      <c r="AN120" s="291">
        <v>0</v>
      </c>
      <c r="AO120" s="291">
        <v>0</v>
      </c>
      <c r="AP120" s="291">
        <v>0</v>
      </c>
      <c r="AQ120" s="291">
        <v>0</v>
      </c>
      <c r="AR120" s="291">
        <v>0</v>
      </c>
      <c r="AS120" s="291">
        <v>0</v>
      </c>
      <c r="AT120" s="291">
        <v>0</v>
      </c>
      <c r="AU120" s="291">
        <v>0</v>
      </c>
      <c r="AV120" s="291">
        <v>0</v>
      </c>
      <c r="AW120" s="291">
        <v>0</v>
      </c>
      <c r="AX120" s="291">
        <v>0</v>
      </c>
      <c r="AY120" s="291">
        <v>13.194029850746292</v>
      </c>
      <c r="AZ120" s="291">
        <v>0</v>
      </c>
      <c r="BA120" s="291">
        <v>0</v>
      </c>
      <c r="BB120" s="291">
        <v>10.540270646766187</v>
      </c>
      <c r="BC120" s="291">
        <v>0</v>
      </c>
      <c r="BD120" s="291">
        <v>0</v>
      </c>
      <c r="BE120" s="291">
        <v>0</v>
      </c>
      <c r="BF120" s="291">
        <v>0</v>
      </c>
      <c r="BG120" s="291">
        <v>0</v>
      </c>
      <c r="BH120" s="291">
        <v>0</v>
      </c>
      <c r="BI120" s="291">
        <v>2.0253277481012701</v>
      </c>
      <c r="BJ120" s="291">
        <v>0</v>
      </c>
      <c r="BK120" s="291">
        <v>1</v>
      </c>
      <c r="BL120" s="291">
        <v>1</v>
      </c>
      <c r="BM120" s="291">
        <v>0</v>
      </c>
      <c r="BN120" s="291"/>
      <c r="BO120" s="291"/>
      <c r="BP120" s="291"/>
      <c r="BQ120" s="291">
        <v>0</v>
      </c>
      <c r="BR120" s="291">
        <v>0</v>
      </c>
      <c r="BS120" s="291">
        <v>0</v>
      </c>
      <c r="BT120" s="291"/>
    </row>
    <row r="121" spans="1:72" ht="15" x14ac:dyDescent="0.25">
      <c r="A121" s="302">
        <v>50</v>
      </c>
      <c r="B121" s="346">
        <v>124735</v>
      </c>
      <c r="C121" s="346">
        <v>9353093</v>
      </c>
      <c r="D121" s="347" t="s">
        <v>1270</v>
      </c>
      <c r="E121" s="348" t="s">
        <v>40</v>
      </c>
      <c r="F121" s="349">
        <v>0</v>
      </c>
      <c r="G121" s="291">
        <v>1</v>
      </c>
      <c r="H121" s="291">
        <v>0</v>
      </c>
      <c r="I121" s="291">
        <v>0</v>
      </c>
      <c r="J121" s="291">
        <v>7</v>
      </c>
      <c r="K121" s="291">
        <v>0</v>
      </c>
      <c r="L121" s="291">
        <v>151</v>
      </c>
      <c r="M121" s="291">
        <v>151</v>
      </c>
      <c r="N121" s="291">
        <v>24</v>
      </c>
      <c r="O121" s="291">
        <v>108</v>
      </c>
      <c r="P121" s="291">
        <v>19</v>
      </c>
      <c r="Q121" s="291">
        <v>0</v>
      </c>
      <c r="R121" s="291">
        <v>0</v>
      </c>
      <c r="S121" s="291">
        <v>0</v>
      </c>
      <c r="T121" s="291">
        <v>0</v>
      </c>
      <c r="U121" s="291">
        <v>0</v>
      </c>
      <c r="V121" s="291">
        <v>0</v>
      </c>
      <c r="W121" s="291">
        <v>0</v>
      </c>
      <c r="X121" s="291">
        <v>151</v>
      </c>
      <c r="Y121" s="291">
        <v>21.571428571428573</v>
      </c>
      <c r="Z121" s="291">
        <v>23</v>
      </c>
      <c r="AA121" s="291">
        <v>41.471830985915496</v>
      </c>
      <c r="AB121" s="291">
        <v>0</v>
      </c>
      <c r="AC121" s="291">
        <v>0</v>
      </c>
      <c r="AD121" s="291">
        <v>143.99999999999997</v>
      </c>
      <c r="AE121" s="291">
        <v>6.9999999999999947</v>
      </c>
      <c r="AF121" s="291">
        <v>0</v>
      </c>
      <c r="AG121" s="291">
        <v>0</v>
      </c>
      <c r="AH121" s="291">
        <v>0</v>
      </c>
      <c r="AI121" s="291">
        <v>0</v>
      </c>
      <c r="AJ121" s="291">
        <v>0</v>
      </c>
      <c r="AK121" s="291">
        <v>0</v>
      </c>
      <c r="AL121" s="291">
        <v>0</v>
      </c>
      <c r="AM121" s="291">
        <v>0</v>
      </c>
      <c r="AN121" s="291">
        <v>0</v>
      </c>
      <c r="AO121" s="291">
        <v>0</v>
      </c>
      <c r="AP121" s="291">
        <v>0</v>
      </c>
      <c r="AQ121" s="291">
        <v>0</v>
      </c>
      <c r="AR121" s="291">
        <v>0</v>
      </c>
      <c r="AS121" s="291">
        <v>0</v>
      </c>
      <c r="AT121" s="291">
        <v>0</v>
      </c>
      <c r="AU121" s="291">
        <v>0</v>
      </c>
      <c r="AV121" s="291">
        <v>0</v>
      </c>
      <c r="AW121" s="291">
        <v>0</v>
      </c>
      <c r="AX121" s="291">
        <v>0</v>
      </c>
      <c r="AY121" s="291">
        <v>35.999999999999964</v>
      </c>
      <c r="AZ121" s="291">
        <v>2.9999999999999951</v>
      </c>
      <c r="BA121" s="291">
        <v>4.0000000000000062</v>
      </c>
      <c r="BB121" s="291">
        <v>33.746478740157457</v>
      </c>
      <c r="BC121" s="291">
        <v>0</v>
      </c>
      <c r="BD121" s="291">
        <v>0</v>
      </c>
      <c r="BE121" s="291">
        <v>0</v>
      </c>
      <c r="BF121" s="291">
        <v>0</v>
      </c>
      <c r="BG121" s="291">
        <v>3.8999999999999369</v>
      </c>
      <c r="BH121" s="291">
        <v>0</v>
      </c>
      <c r="BI121" s="291">
        <v>0.89872270545454602</v>
      </c>
      <c r="BJ121" s="291">
        <v>0</v>
      </c>
      <c r="BK121" s="291">
        <v>0</v>
      </c>
      <c r="BL121" s="291">
        <v>1</v>
      </c>
      <c r="BM121" s="291">
        <v>0</v>
      </c>
      <c r="BN121" s="291"/>
      <c r="BO121" s="291"/>
      <c r="BP121" s="291"/>
      <c r="BQ121" s="291">
        <v>0</v>
      </c>
      <c r="BR121" s="291">
        <v>0</v>
      </c>
      <c r="BS121" s="291">
        <v>0</v>
      </c>
      <c r="BT121" s="291"/>
    </row>
    <row r="122" spans="1:72" ht="15" x14ac:dyDescent="0.25">
      <c r="A122" s="302">
        <v>102</v>
      </c>
      <c r="B122" s="346">
        <v>124742</v>
      </c>
      <c r="C122" s="346">
        <v>9353102</v>
      </c>
      <c r="D122" s="347" t="s">
        <v>1271</v>
      </c>
      <c r="E122" s="348" t="s">
        <v>40</v>
      </c>
      <c r="F122" s="349">
        <v>0</v>
      </c>
      <c r="G122" s="291">
        <v>1</v>
      </c>
      <c r="H122" s="291">
        <v>0</v>
      </c>
      <c r="I122" s="291">
        <v>0</v>
      </c>
      <c r="J122" s="291">
        <v>7</v>
      </c>
      <c r="K122" s="291">
        <v>0</v>
      </c>
      <c r="L122" s="291">
        <v>89</v>
      </c>
      <c r="M122" s="291">
        <v>89</v>
      </c>
      <c r="N122" s="291">
        <v>11</v>
      </c>
      <c r="O122" s="291">
        <v>58</v>
      </c>
      <c r="P122" s="291">
        <v>20</v>
      </c>
      <c r="Q122" s="291">
        <v>0</v>
      </c>
      <c r="R122" s="291">
        <v>0</v>
      </c>
      <c r="S122" s="291">
        <v>0</v>
      </c>
      <c r="T122" s="291">
        <v>0</v>
      </c>
      <c r="U122" s="291">
        <v>0</v>
      </c>
      <c r="V122" s="291">
        <v>0</v>
      </c>
      <c r="W122" s="291">
        <v>0</v>
      </c>
      <c r="X122" s="291">
        <v>89</v>
      </c>
      <c r="Y122" s="291">
        <v>12.714285714285714</v>
      </c>
      <c r="Z122" s="291">
        <v>6.9999999999999973</v>
      </c>
      <c r="AA122" s="291">
        <v>16.181818181818183</v>
      </c>
      <c r="AB122" s="291">
        <v>0</v>
      </c>
      <c r="AC122" s="291">
        <v>0</v>
      </c>
      <c r="AD122" s="291">
        <v>89</v>
      </c>
      <c r="AE122" s="291">
        <v>0</v>
      </c>
      <c r="AF122" s="291">
        <v>0</v>
      </c>
      <c r="AG122" s="291">
        <v>0</v>
      </c>
      <c r="AH122" s="291">
        <v>0</v>
      </c>
      <c r="AI122" s="291">
        <v>0</v>
      </c>
      <c r="AJ122" s="291">
        <v>0</v>
      </c>
      <c r="AK122" s="291">
        <v>0</v>
      </c>
      <c r="AL122" s="291">
        <v>0</v>
      </c>
      <c r="AM122" s="291">
        <v>0</v>
      </c>
      <c r="AN122" s="291">
        <v>0</v>
      </c>
      <c r="AO122" s="291">
        <v>0</v>
      </c>
      <c r="AP122" s="291">
        <v>0</v>
      </c>
      <c r="AQ122" s="291">
        <v>0</v>
      </c>
      <c r="AR122" s="291">
        <v>1.1410256410256392</v>
      </c>
      <c r="AS122" s="291">
        <v>1.1410256410256392</v>
      </c>
      <c r="AT122" s="291">
        <v>1.1410256410256392</v>
      </c>
      <c r="AU122" s="291">
        <v>0</v>
      </c>
      <c r="AV122" s="291">
        <v>0</v>
      </c>
      <c r="AW122" s="291">
        <v>0</v>
      </c>
      <c r="AX122" s="291">
        <v>0</v>
      </c>
      <c r="AY122" s="291">
        <v>21.368421052631582</v>
      </c>
      <c r="AZ122" s="291">
        <v>2.1052631578947398</v>
      </c>
      <c r="BA122" s="291">
        <v>2.1052631578947398</v>
      </c>
      <c r="BB122" s="291">
        <v>18.916031174089074</v>
      </c>
      <c r="BC122" s="291">
        <v>0</v>
      </c>
      <c r="BD122" s="291">
        <v>0</v>
      </c>
      <c r="BE122" s="291">
        <v>0</v>
      </c>
      <c r="BF122" s="291">
        <v>0</v>
      </c>
      <c r="BG122" s="291">
        <v>2.1000000000000414</v>
      </c>
      <c r="BH122" s="291">
        <v>0</v>
      </c>
      <c r="BI122" s="291">
        <v>1.8230734587628901</v>
      </c>
      <c r="BJ122" s="291">
        <v>0</v>
      </c>
      <c r="BK122" s="291">
        <v>0</v>
      </c>
      <c r="BL122" s="291">
        <v>1</v>
      </c>
      <c r="BM122" s="291">
        <v>0</v>
      </c>
      <c r="BN122" s="291"/>
      <c r="BO122" s="291"/>
      <c r="BP122" s="291"/>
      <c r="BQ122" s="291">
        <v>0</v>
      </c>
      <c r="BR122" s="291">
        <v>0</v>
      </c>
      <c r="BS122" s="291">
        <v>0</v>
      </c>
      <c r="BT122" s="291"/>
    </row>
    <row r="123" spans="1:72" ht="15" x14ac:dyDescent="0.25">
      <c r="A123" s="302">
        <v>328</v>
      </c>
      <c r="B123" s="346">
        <v>124743</v>
      </c>
      <c r="C123" s="346">
        <v>9353103</v>
      </c>
      <c r="D123" s="347" t="s">
        <v>1272</v>
      </c>
      <c r="E123" s="348" t="s">
        <v>40</v>
      </c>
      <c r="F123" s="349">
        <v>0</v>
      </c>
      <c r="G123" s="291">
        <v>1</v>
      </c>
      <c r="H123" s="291">
        <v>0</v>
      </c>
      <c r="I123" s="291">
        <v>0</v>
      </c>
      <c r="J123" s="291">
        <v>7</v>
      </c>
      <c r="K123" s="291">
        <v>0</v>
      </c>
      <c r="L123" s="291">
        <v>20</v>
      </c>
      <c r="M123" s="291">
        <v>20</v>
      </c>
      <c r="N123" s="291">
        <v>2</v>
      </c>
      <c r="O123" s="291">
        <v>15</v>
      </c>
      <c r="P123" s="291">
        <v>3</v>
      </c>
      <c r="Q123" s="291">
        <v>0</v>
      </c>
      <c r="R123" s="291">
        <v>0</v>
      </c>
      <c r="S123" s="291">
        <v>0</v>
      </c>
      <c r="T123" s="291">
        <v>0</v>
      </c>
      <c r="U123" s="291">
        <v>0</v>
      </c>
      <c r="V123" s="291">
        <v>0</v>
      </c>
      <c r="W123" s="291">
        <v>0</v>
      </c>
      <c r="X123" s="291">
        <v>20</v>
      </c>
      <c r="Y123" s="291">
        <v>2.8571428571428572</v>
      </c>
      <c r="Z123" s="291">
        <v>2</v>
      </c>
      <c r="AA123" s="291">
        <v>5.8333333333333339</v>
      </c>
      <c r="AB123" s="291">
        <v>0</v>
      </c>
      <c r="AC123" s="291">
        <v>0</v>
      </c>
      <c r="AD123" s="291">
        <v>18</v>
      </c>
      <c r="AE123" s="291">
        <v>1</v>
      </c>
      <c r="AF123" s="291">
        <v>1</v>
      </c>
      <c r="AG123" s="291">
        <v>0</v>
      </c>
      <c r="AH123" s="291">
        <v>0</v>
      </c>
      <c r="AI123" s="291">
        <v>0</v>
      </c>
      <c r="AJ123" s="291">
        <v>0</v>
      </c>
      <c r="AK123" s="291">
        <v>0</v>
      </c>
      <c r="AL123" s="291">
        <v>0</v>
      </c>
      <c r="AM123" s="291">
        <v>0</v>
      </c>
      <c r="AN123" s="291">
        <v>0</v>
      </c>
      <c r="AO123" s="291">
        <v>0</v>
      </c>
      <c r="AP123" s="291">
        <v>0</v>
      </c>
      <c r="AQ123" s="291">
        <v>0</v>
      </c>
      <c r="AR123" s="291">
        <v>0</v>
      </c>
      <c r="AS123" s="291">
        <v>0</v>
      </c>
      <c r="AT123" s="291">
        <v>0</v>
      </c>
      <c r="AU123" s="291">
        <v>0</v>
      </c>
      <c r="AV123" s="291">
        <v>0</v>
      </c>
      <c r="AW123" s="291">
        <v>0</v>
      </c>
      <c r="AX123" s="291">
        <v>0</v>
      </c>
      <c r="AY123" s="291">
        <v>3.21428571428571</v>
      </c>
      <c r="AZ123" s="291">
        <v>0</v>
      </c>
      <c r="BA123" s="291">
        <v>1.5</v>
      </c>
      <c r="BB123" s="291">
        <v>4.0855952380952347</v>
      </c>
      <c r="BC123" s="291">
        <v>0</v>
      </c>
      <c r="BD123" s="291">
        <v>0</v>
      </c>
      <c r="BE123" s="291">
        <v>0</v>
      </c>
      <c r="BF123" s="291">
        <v>0</v>
      </c>
      <c r="BG123" s="291">
        <v>2</v>
      </c>
      <c r="BH123" s="291">
        <v>0</v>
      </c>
      <c r="BI123" s="291">
        <v>1.31740073148148</v>
      </c>
      <c r="BJ123" s="291">
        <v>0</v>
      </c>
      <c r="BK123" s="291">
        <v>0</v>
      </c>
      <c r="BL123" s="291">
        <v>1</v>
      </c>
      <c r="BM123" s="291">
        <v>0</v>
      </c>
      <c r="BN123" s="291"/>
      <c r="BO123" s="291"/>
      <c r="BP123" s="291"/>
      <c r="BQ123" s="291">
        <v>0</v>
      </c>
      <c r="BR123" s="291">
        <v>0</v>
      </c>
      <c r="BS123" s="291">
        <v>0</v>
      </c>
      <c r="BT123" s="291"/>
    </row>
    <row r="124" spans="1:72" ht="15" x14ac:dyDescent="0.25">
      <c r="A124" s="302">
        <v>331</v>
      </c>
      <c r="B124" s="346">
        <v>124744</v>
      </c>
      <c r="C124" s="346">
        <v>9353104</v>
      </c>
      <c r="D124" s="347" t="s">
        <v>1273</v>
      </c>
      <c r="E124" s="348" t="s">
        <v>40</v>
      </c>
      <c r="F124" s="349">
        <v>0</v>
      </c>
      <c r="G124" s="291">
        <v>1</v>
      </c>
      <c r="H124" s="291">
        <v>0</v>
      </c>
      <c r="I124" s="291">
        <v>0</v>
      </c>
      <c r="J124" s="291">
        <v>7</v>
      </c>
      <c r="K124" s="291">
        <v>0</v>
      </c>
      <c r="L124" s="291">
        <v>90</v>
      </c>
      <c r="M124" s="291">
        <v>90</v>
      </c>
      <c r="N124" s="291">
        <v>15</v>
      </c>
      <c r="O124" s="291">
        <v>65</v>
      </c>
      <c r="P124" s="291">
        <v>10</v>
      </c>
      <c r="Q124" s="291">
        <v>0</v>
      </c>
      <c r="R124" s="291">
        <v>0</v>
      </c>
      <c r="S124" s="291">
        <v>0</v>
      </c>
      <c r="T124" s="291">
        <v>0</v>
      </c>
      <c r="U124" s="291">
        <v>0</v>
      </c>
      <c r="V124" s="291">
        <v>0</v>
      </c>
      <c r="W124" s="291">
        <v>0</v>
      </c>
      <c r="X124" s="291">
        <v>90</v>
      </c>
      <c r="Y124" s="291">
        <v>12.857142857142858</v>
      </c>
      <c r="Z124" s="291">
        <v>9</v>
      </c>
      <c r="AA124" s="291">
        <v>11.647058823529413</v>
      </c>
      <c r="AB124" s="291">
        <v>0</v>
      </c>
      <c r="AC124" s="291">
        <v>0</v>
      </c>
      <c r="AD124" s="291">
        <v>66.999999999999957</v>
      </c>
      <c r="AE124" s="291">
        <v>0</v>
      </c>
      <c r="AF124" s="291">
        <v>6.0000000000000027</v>
      </c>
      <c r="AG124" s="291">
        <v>9.9999999999999893</v>
      </c>
      <c r="AH124" s="291">
        <v>7.0000000000000027</v>
      </c>
      <c r="AI124" s="291">
        <v>0</v>
      </c>
      <c r="AJ124" s="291">
        <v>0</v>
      </c>
      <c r="AK124" s="291">
        <v>0</v>
      </c>
      <c r="AL124" s="291">
        <v>0</v>
      </c>
      <c r="AM124" s="291">
        <v>0</v>
      </c>
      <c r="AN124" s="291">
        <v>0</v>
      </c>
      <c r="AO124" s="291">
        <v>0</v>
      </c>
      <c r="AP124" s="291">
        <v>0</v>
      </c>
      <c r="AQ124" s="291">
        <v>0</v>
      </c>
      <c r="AR124" s="291">
        <v>0</v>
      </c>
      <c r="AS124" s="291">
        <v>0</v>
      </c>
      <c r="AT124" s="291">
        <v>0</v>
      </c>
      <c r="AU124" s="291">
        <v>0</v>
      </c>
      <c r="AV124" s="291">
        <v>0</v>
      </c>
      <c r="AW124" s="291">
        <v>0</v>
      </c>
      <c r="AX124" s="291">
        <v>0</v>
      </c>
      <c r="AY124" s="291">
        <v>26.999999999999975</v>
      </c>
      <c r="AZ124" s="291">
        <v>0</v>
      </c>
      <c r="BA124" s="291">
        <v>3.3333333333333299</v>
      </c>
      <c r="BB124" s="291">
        <v>25.944519999999976</v>
      </c>
      <c r="BC124" s="291">
        <v>0</v>
      </c>
      <c r="BD124" s="291">
        <v>0</v>
      </c>
      <c r="BE124" s="291">
        <v>0</v>
      </c>
      <c r="BF124" s="291">
        <v>0</v>
      </c>
      <c r="BG124" s="291">
        <v>3.9999999999999583</v>
      </c>
      <c r="BH124" s="291">
        <v>0</v>
      </c>
      <c r="BI124" s="291">
        <v>1.16022472727273</v>
      </c>
      <c r="BJ124" s="291">
        <v>0</v>
      </c>
      <c r="BK124" s="291">
        <v>0</v>
      </c>
      <c r="BL124" s="291">
        <v>1</v>
      </c>
      <c r="BM124" s="291">
        <v>0</v>
      </c>
      <c r="BN124" s="291"/>
      <c r="BO124" s="291"/>
      <c r="BP124" s="291"/>
      <c r="BQ124" s="291">
        <v>0</v>
      </c>
      <c r="BR124" s="291">
        <v>0</v>
      </c>
      <c r="BS124" s="291">
        <v>0</v>
      </c>
      <c r="BT124" s="291"/>
    </row>
    <row r="125" spans="1:72" ht="15" x14ac:dyDescent="0.25">
      <c r="A125" s="302">
        <v>106</v>
      </c>
      <c r="B125" s="346">
        <v>124745</v>
      </c>
      <c r="C125" s="346">
        <v>9353105</v>
      </c>
      <c r="D125" s="347" t="s">
        <v>1274</v>
      </c>
      <c r="E125" s="348" t="s">
        <v>40</v>
      </c>
      <c r="F125" s="349">
        <v>0</v>
      </c>
      <c r="G125" s="291">
        <v>1</v>
      </c>
      <c r="H125" s="291">
        <v>0</v>
      </c>
      <c r="I125" s="291">
        <v>0</v>
      </c>
      <c r="J125" s="291">
        <v>7</v>
      </c>
      <c r="K125" s="291">
        <v>0</v>
      </c>
      <c r="L125" s="291">
        <v>78</v>
      </c>
      <c r="M125" s="291">
        <v>78</v>
      </c>
      <c r="N125" s="291">
        <v>10</v>
      </c>
      <c r="O125" s="291">
        <v>59</v>
      </c>
      <c r="P125" s="291">
        <v>9</v>
      </c>
      <c r="Q125" s="291">
        <v>0</v>
      </c>
      <c r="R125" s="291">
        <v>0</v>
      </c>
      <c r="S125" s="291">
        <v>0</v>
      </c>
      <c r="T125" s="291">
        <v>0</v>
      </c>
      <c r="U125" s="291">
        <v>0</v>
      </c>
      <c r="V125" s="291">
        <v>0</v>
      </c>
      <c r="W125" s="291">
        <v>0</v>
      </c>
      <c r="X125" s="291">
        <v>78</v>
      </c>
      <c r="Y125" s="291">
        <v>11.142857142857142</v>
      </c>
      <c r="Z125" s="291">
        <v>1.9999999999999967</v>
      </c>
      <c r="AA125" s="291">
        <v>8.1038961038961048</v>
      </c>
      <c r="AB125" s="291">
        <v>0</v>
      </c>
      <c r="AC125" s="291">
        <v>0</v>
      </c>
      <c r="AD125" s="291">
        <v>78</v>
      </c>
      <c r="AE125" s="291">
        <v>0</v>
      </c>
      <c r="AF125" s="291">
        <v>0</v>
      </c>
      <c r="AG125" s="291">
        <v>0</v>
      </c>
      <c r="AH125" s="291">
        <v>0</v>
      </c>
      <c r="AI125" s="291">
        <v>0</v>
      </c>
      <c r="AJ125" s="291">
        <v>0</v>
      </c>
      <c r="AK125" s="291">
        <v>0</v>
      </c>
      <c r="AL125" s="291">
        <v>0</v>
      </c>
      <c r="AM125" s="291">
        <v>0</v>
      </c>
      <c r="AN125" s="291">
        <v>0</v>
      </c>
      <c r="AO125" s="291">
        <v>0</v>
      </c>
      <c r="AP125" s="291">
        <v>0</v>
      </c>
      <c r="AQ125" s="291">
        <v>0</v>
      </c>
      <c r="AR125" s="291">
        <v>0</v>
      </c>
      <c r="AS125" s="291">
        <v>0</v>
      </c>
      <c r="AT125" s="291">
        <v>0</v>
      </c>
      <c r="AU125" s="291">
        <v>0</v>
      </c>
      <c r="AV125" s="291">
        <v>0</v>
      </c>
      <c r="AW125" s="291">
        <v>0</v>
      </c>
      <c r="AX125" s="291">
        <v>1.0129870129870131</v>
      </c>
      <c r="AY125" s="291">
        <v>17.91071428571431</v>
      </c>
      <c r="AZ125" s="291">
        <v>1.2857142857142869</v>
      </c>
      <c r="BA125" s="291">
        <v>2.5714285714285738</v>
      </c>
      <c r="BB125" s="291">
        <v>16.864466439075652</v>
      </c>
      <c r="BC125" s="291">
        <v>0</v>
      </c>
      <c r="BD125" s="291">
        <v>0</v>
      </c>
      <c r="BE125" s="291">
        <v>0</v>
      </c>
      <c r="BF125" s="291">
        <v>0</v>
      </c>
      <c r="BG125" s="291">
        <v>2.1999999999999833</v>
      </c>
      <c r="BH125" s="291">
        <v>0</v>
      </c>
      <c r="BI125" s="291">
        <v>1.7000629151515201</v>
      </c>
      <c r="BJ125" s="291">
        <v>0</v>
      </c>
      <c r="BK125" s="291">
        <v>0</v>
      </c>
      <c r="BL125" s="291">
        <v>1</v>
      </c>
      <c r="BM125" s="291">
        <v>0</v>
      </c>
      <c r="BN125" s="291"/>
      <c r="BO125" s="291"/>
      <c r="BP125" s="291"/>
      <c r="BQ125" s="291">
        <v>0</v>
      </c>
      <c r="BR125" s="291">
        <v>0</v>
      </c>
      <c r="BS125" s="291">
        <v>0</v>
      </c>
      <c r="BT125" s="291"/>
    </row>
    <row r="126" spans="1:72" ht="15" x14ac:dyDescent="0.25">
      <c r="A126" s="302">
        <v>110</v>
      </c>
      <c r="B126" s="346">
        <v>124746</v>
      </c>
      <c r="C126" s="346">
        <v>9353108</v>
      </c>
      <c r="D126" s="347" t="s">
        <v>1275</v>
      </c>
      <c r="E126" s="348" t="s">
        <v>40</v>
      </c>
      <c r="F126" s="349">
        <v>0</v>
      </c>
      <c r="G126" s="291">
        <v>1</v>
      </c>
      <c r="H126" s="291">
        <v>0</v>
      </c>
      <c r="I126" s="291">
        <v>0</v>
      </c>
      <c r="J126" s="291">
        <v>7</v>
      </c>
      <c r="K126" s="291">
        <v>0</v>
      </c>
      <c r="L126" s="291">
        <v>55</v>
      </c>
      <c r="M126" s="291">
        <v>55</v>
      </c>
      <c r="N126" s="291">
        <v>5</v>
      </c>
      <c r="O126" s="291">
        <v>37</v>
      </c>
      <c r="P126" s="291">
        <v>13</v>
      </c>
      <c r="Q126" s="291">
        <v>0</v>
      </c>
      <c r="R126" s="291">
        <v>0</v>
      </c>
      <c r="S126" s="291">
        <v>0</v>
      </c>
      <c r="T126" s="291">
        <v>0</v>
      </c>
      <c r="U126" s="291">
        <v>0</v>
      </c>
      <c r="V126" s="291">
        <v>0</v>
      </c>
      <c r="W126" s="291">
        <v>0</v>
      </c>
      <c r="X126" s="291">
        <v>55</v>
      </c>
      <c r="Y126" s="291">
        <v>7.8571428571428568</v>
      </c>
      <c r="Z126" s="291">
        <v>2.0000000000000018</v>
      </c>
      <c r="AA126" s="291">
        <v>4.583333333333333</v>
      </c>
      <c r="AB126" s="291">
        <v>0</v>
      </c>
      <c r="AC126" s="291">
        <v>0</v>
      </c>
      <c r="AD126" s="291">
        <v>55</v>
      </c>
      <c r="AE126" s="291">
        <v>0</v>
      </c>
      <c r="AF126" s="291">
        <v>0</v>
      </c>
      <c r="AG126" s="291">
        <v>0</v>
      </c>
      <c r="AH126" s="291">
        <v>0</v>
      </c>
      <c r="AI126" s="291">
        <v>0</v>
      </c>
      <c r="AJ126" s="291">
        <v>0</v>
      </c>
      <c r="AK126" s="291">
        <v>0</v>
      </c>
      <c r="AL126" s="291">
        <v>0</v>
      </c>
      <c r="AM126" s="291">
        <v>0</v>
      </c>
      <c r="AN126" s="291">
        <v>0</v>
      </c>
      <c r="AO126" s="291">
        <v>0</v>
      </c>
      <c r="AP126" s="291">
        <v>0</v>
      </c>
      <c r="AQ126" s="291">
        <v>0</v>
      </c>
      <c r="AR126" s="291">
        <v>0</v>
      </c>
      <c r="AS126" s="291">
        <v>1.1000000000000001</v>
      </c>
      <c r="AT126" s="291">
        <v>1.1000000000000001</v>
      </c>
      <c r="AU126" s="291">
        <v>0</v>
      </c>
      <c r="AV126" s="291">
        <v>0</v>
      </c>
      <c r="AW126" s="291">
        <v>0</v>
      </c>
      <c r="AX126" s="291">
        <v>0</v>
      </c>
      <c r="AY126" s="291">
        <v>11.305555555555573</v>
      </c>
      <c r="AZ126" s="291">
        <v>0</v>
      </c>
      <c r="BA126" s="291">
        <v>0.99999999999999967</v>
      </c>
      <c r="BB126" s="291">
        <v>9.5229780555555674</v>
      </c>
      <c r="BC126" s="291">
        <v>0</v>
      </c>
      <c r="BD126" s="291">
        <v>0</v>
      </c>
      <c r="BE126" s="291">
        <v>0</v>
      </c>
      <c r="BF126" s="291">
        <v>0</v>
      </c>
      <c r="BG126" s="291">
        <v>5.5</v>
      </c>
      <c r="BH126" s="291">
        <v>0</v>
      </c>
      <c r="BI126" s="291">
        <v>1.6427474847457599</v>
      </c>
      <c r="BJ126" s="291">
        <v>0</v>
      </c>
      <c r="BK126" s="291">
        <v>0</v>
      </c>
      <c r="BL126" s="291">
        <v>1</v>
      </c>
      <c r="BM126" s="291">
        <v>0</v>
      </c>
      <c r="BN126" s="291"/>
      <c r="BO126" s="291"/>
      <c r="BP126" s="291"/>
      <c r="BQ126" s="291">
        <v>0</v>
      </c>
      <c r="BR126" s="291">
        <v>0</v>
      </c>
      <c r="BS126" s="291">
        <v>0</v>
      </c>
      <c r="BT126" s="291"/>
    </row>
    <row r="127" spans="1:72" ht="15" x14ac:dyDescent="0.25">
      <c r="A127" s="302">
        <v>112</v>
      </c>
      <c r="B127" s="346">
        <v>124747</v>
      </c>
      <c r="C127" s="346">
        <v>9353109</v>
      </c>
      <c r="D127" s="347" t="s">
        <v>1276</v>
      </c>
      <c r="E127" s="348" t="s">
        <v>40</v>
      </c>
      <c r="F127" s="349">
        <v>0</v>
      </c>
      <c r="G127" s="291">
        <v>1</v>
      </c>
      <c r="H127" s="291">
        <v>0</v>
      </c>
      <c r="I127" s="291">
        <v>0</v>
      </c>
      <c r="J127" s="291">
        <v>7</v>
      </c>
      <c r="K127" s="291">
        <v>0</v>
      </c>
      <c r="L127" s="291">
        <v>54</v>
      </c>
      <c r="M127" s="291">
        <v>54</v>
      </c>
      <c r="N127" s="291">
        <v>5</v>
      </c>
      <c r="O127" s="291">
        <v>40</v>
      </c>
      <c r="P127" s="291">
        <v>9</v>
      </c>
      <c r="Q127" s="291">
        <v>0</v>
      </c>
      <c r="R127" s="291">
        <v>0</v>
      </c>
      <c r="S127" s="291">
        <v>0</v>
      </c>
      <c r="T127" s="291">
        <v>0</v>
      </c>
      <c r="U127" s="291">
        <v>0</v>
      </c>
      <c r="V127" s="291">
        <v>0</v>
      </c>
      <c r="W127" s="291">
        <v>0</v>
      </c>
      <c r="X127" s="291">
        <v>54</v>
      </c>
      <c r="Y127" s="291">
        <v>7.7142857142857144</v>
      </c>
      <c r="Z127" s="291">
        <v>1.999999999999998</v>
      </c>
      <c r="AA127" s="291">
        <v>7.0819672131147549</v>
      </c>
      <c r="AB127" s="291">
        <v>0</v>
      </c>
      <c r="AC127" s="291">
        <v>0</v>
      </c>
      <c r="AD127" s="291">
        <v>54</v>
      </c>
      <c r="AE127" s="291">
        <v>0</v>
      </c>
      <c r="AF127" s="291">
        <v>0</v>
      </c>
      <c r="AG127" s="291">
        <v>0</v>
      </c>
      <c r="AH127" s="291">
        <v>0</v>
      </c>
      <c r="AI127" s="291">
        <v>0</v>
      </c>
      <c r="AJ127" s="291">
        <v>0</v>
      </c>
      <c r="AK127" s="291">
        <v>0</v>
      </c>
      <c r="AL127" s="291">
        <v>0</v>
      </c>
      <c r="AM127" s="291">
        <v>0</v>
      </c>
      <c r="AN127" s="291">
        <v>0</v>
      </c>
      <c r="AO127" s="291">
        <v>0</v>
      </c>
      <c r="AP127" s="291">
        <v>0</v>
      </c>
      <c r="AQ127" s="291">
        <v>0</v>
      </c>
      <c r="AR127" s="291">
        <v>0</v>
      </c>
      <c r="AS127" s="291">
        <v>0</v>
      </c>
      <c r="AT127" s="291">
        <v>0</v>
      </c>
      <c r="AU127" s="291">
        <v>0</v>
      </c>
      <c r="AV127" s="291">
        <v>0</v>
      </c>
      <c r="AW127" s="291">
        <v>0</v>
      </c>
      <c r="AX127" s="291">
        <v>3.5409836065573774</v>
      </c>
      <c r="AY127" s="291">
        <v>10.25641025641024</v>
      </c>
      <c r="AZ127" s="291">
        <v>0.99999999999999889</v>
      </c>
      <c r="BA127" s="291">
        <v>0.99999999999999889</v>
      </c>
      <c r="BB127" s="291">
        <v>8.757551020408151</v>
      </c>
      <c r="BC127" s="291">
        <v>0</v>
      </c>
      <c r="BD127" s="291">
        <v>0</v>
      </c>
      <c r="BE127" s="291">
        <v>0</v>
      </c>
      <c r="BF127" s="291">
        <v>0</v>
      </c>
      <c r="BG127" s="291">
        <v>4.5999999999999899</v>
      </c>
      <c r="BH127" s="291">
        <v>0</v>
      </c>
      <c r="BI127" s="291">
        <v>1.9238102321428601</v>
      </c>
      <c r="BJ127" s="291">
        <v>0</v>
      </c>
      <c r="BK127" s="291">
        <v>0</v>
      </c>
      <c r="BL127" s="291">
        <v>1</v>
      </c>
      <c r="BM127" s="291">
        <v>0</v>
      </c>
      <c r="BN127" s="291"/>
      <c r="BO127" s="291"/>
      <c r="BP127" s="291"/>
      <c r="BQ127" s="291">
        <v>6.4</v>
      </c>
      <c r="BR127" s="291">
        <v>4.5999999999999996</v>
      </c>
      <c r="BS127" s="291">
        <v>6.4</v>
      </c>
      <c r="BT127" s="291"/>
    </row>
    <row r="128" spans="1:72" ht="15" x14ac:dyDescent="0.25">
      <c r="A128" s="302">
        <v>113</v>
      </c>
      <c r="B128" s="346">
        <v>124748</v>
      </c>
      <c r="C128" s="346">
        <v>9353111</v>
      </c>
      <c r="D128" s="347" t="s">
        <v>1277</v>
      </c>
      <c r="E128" s="348" t="s">
        <v>40</v>
      </c>
      <c r="F128" s="349">
        <v>0</v>
      </c>
      <c r="G128" s="291">
        <v>1</v>
      </c>
      <c r="H128" s="291">
        <v>0</v>
      </c>
      <c r="I128" s="291">
        <v>0</v>
      </c>
      <c r="J128" s="291">
        <v>7</v>
      </c>
      <c r="K128" s="291">
        <v>0</v>
      </c>
      <c r="L128" s="291">
        <v>327</v>
      </c>
      <c r="M128" s="291">
        <v>327</v>
      </c>
      <c r="N128" s="291">
        <v>45</v>
      </c>
      <c r="O128" s="291">
        <v>239</v>
      </c>
      <c r="P128" s="291">
        <v>43</v>
      </c>
      <c r="Q128" s="291">
        <v>0</v>
      </c>
      <c r="R128" s="291">
        <v>0</v>
      </c>
      <c r="S128" s="291">
        <v>0</v>
      </c>
      <c r="T128" s="291">
        <v>0</v>
      </c>
      <c r="U128" s="291">
        <v>0</v>
      </c>
      <c r="V128" s="291">
        <v>0</v>
      </c>
      <c r="W128" s="291">
        <v>0</v>
      </c>
      <c r="X128" s="291">
        <v>327</v>
      </c>
      <c r="Y128" s="291">
        <v>46.714285714285715</v>
      </c>
      <c r="Z128" s="291">
        <v>19</v>
      </c>
      <c r="AA128" s="291">
        <v>39.516616314199396</v>
      </c>
      <c r="AB128" s="291">
        <v>0</v>
      </c>
      <c r="AC128" s="291">
        <v>0</v>
      </c>
      <c r="AD128" s="291">
        <v>292.89570552147251</v>
      </c>
      <c r="AE128" s="291">
        <v>16.04907975460123</v>
      </c>
      <c r="AF128" s="291">
        <v>0</v>
      </c>
      <c r="AG128" s="291">
        <v>1.0030674846625776</v>
      </c>
      <c r="AH128" s="291">
        <v>0</v>
      </c>
      <c r="AI128" s="291">
        <v>17.05214723926381</v>
      </c>
      <c r="AJ128" s="291">
        <v>0</v>
      </c>
      <c r="AK128" s="291">
        <v>0</v>
      </c>
      <c r="AL128" s="291">
        <v>0</v>
      </c>
      <c r="AM128" s="291">
        <v>0</v>
      </c>
      <c r="AN128" s="291">
        <v>0</v>
      </c>
      <c r="AO128" s="291">
        <v>0</v>
      </c>
      <c r="AP128" s="291">
        <v>0</v>
      </c>
      <c r="AQ128" s="291">
        <v>0</v>
      </c>
      <c r="AR128" s="291">
        <v>1.1595744680851059</v>
      </c>
      <c r="AS128" s="291">
        <v>2.3191489361702118</v>
      </c>
      <c r="AT128" s="291">
        <v>2.3191489361702118</v>
      </c>
      <c r="AU128" s="291">
        <v>0</v>
      </c>
      <c r="AV128" s="291">
        <v>0</v>
      </c>
      <c r="AW128" s="291">
        <v>0</v>
      </c>
      <c r="AX128" s="291">
        <v>0.98791540785498488</v>
      </c>
      <c r="AY128" s="291">
        <v>85.000000000000099</v>
      </c>
      <c r="AZ128" s="291">
        <v>0</v>
      </c>
      <c r="BA128" s="291">
        <v>3.0714285714285703</v>
      </c>
      <c r="BB128" s="291">
        <v>70.318832066869376</v>
      </c>
      <c r="BC128" s="291">
        <v>0</v>
      </c>
      <c r="BD128" s="291">
        <v>0</v>
      </c>
      <c r="BE128" s="291">
        <v>0</v>
      </c>
      <c r="BF128" s="291">
        <v>0</v>
      </c>
      <c r="BG128" s="291">
        <v>0</v>
      </c>
      <c r="BH128" s="291">
        <v>0</v>
      </c>
      <c r="BI128" s="291">
        <v>0.71012005404255396</v>
      </c>
      <c r="BJ128" s="291">
        <v>0</v>
      </c>
      <c r="BK128" s="291">
        <v>0</v>
      </c>
      <c r="BL128" s="291">
        <v>1</v>
      </c>
      <c r="BM128" s="291">
        <v>0</v>
      </c>
      <c r="BN128" s="291"/>
      <c r="BO128" s="291"/>
      <c r="BP128" s="291"/>
      <c r="BQ128" s="291">
        <v>0</v>
      </c>
      <c r="BR128" s="291">
        <v>0</v>
      </c>
      <c r="BS128" s="291">
        <v>0</v>
      </c>
      <c r="BT128" s="291"/>
    </row>
    <row r="129" spans="1:72" ht="15" x14ac:dyDescent="0.25">
      <c r="A129" s="302">
        <v>216</v>
      </c>
      <c r="B129" s="346">
        <v>124749</v>
      </c>
      <c r="C129" s="346">
        <v>9353112</v>
      </c>
      <c r="D129" s="347" t="s">
        <v>1278</v>
      </c>
      <c r="E129" s="348" t="s">
        <v>40</v>
      </c>
      <c r="F129" s="349">
        <v>0</v>
      </c>
      <c r="G129" s="291">
        <v>1</v>
      </c>
      <c r="H129" s="291">
        <v>0</v>
      </c>
      <c r="I129" s="291">
        <v>0</v>
      </c>
      <c r="J129" s="291">
        <v>7</v>
      </c>
      <c r="K129" s="291">
        <v>0</v>
      </c>
      <c r="L129" s="291">
        <v>273</v>
      </c>
      <c r="M129" s="291">
        <v>273</v>
      </c>
      <c r="N129" s="291">
        <v>35</v>
      </c>
      <c r="O129" s="291">
        <v>192</v>
      </c>
      <c r="P129" s="291">
        <v>46</v>
      </c>
      <c r="Q129" s="291">
        <v>0</v>
      </c>
      <c r="R129" s="291">
        <v>0</v>
      </c>
      <c r="S129" s="291">
        <v>0</v>
      </c>
      <c r="T129" s="291">
        <v>0</v>
      </c>
      <c r="U129" s="291">
        <v>0</v>
      </c>
      <c r="V129" s="291">
        <v>0</v>
      </c>
      <c r="W129" s="291">
        <v>0</v>
      </c>
      <c r="X129" s="291">
        <v>273</v>
      </c>
      <c r="Y129" s="291">
        <v>39</v>
      </c>
      <c r="Z129" s="291">
        <v>14.999999999999988</v>
      </c>
      <c r="AA129" s="291">
        <v>21.312267657992564</v>
      </c>
      <c r="AB129" s="291">
        <v>0</v>
      </c>
      <c r="AC129" s="291">
        <v>0</v>
      </c>
      <c r="AD129" s="291">
        <v>262.00000000000006</v>
      </c>
      <c r="AE129" s="291">
        <v>0.99999999999999922</v>
      </c>
      <c r="AF129" s="291">
        <v>3.0000000000000031</v>
      </c>
      <c r="AG129" s="291">
        <v>4.0000000000000133</v>
      </c>
      <c r="AH129" s="291">
        <v>2.0000000000000013</v>
      </c>
      <c r="AI129" s="291">
        <v>0.99999999999999922</v>
      </c>
      <c r="AJ129" s="291">
        <v>0</v>
      </c>
      <c r="AK129" s="291">
        <v>0</v>
      </c>
      <c r="AL129" s="291">
        <v>0</v>
      </c>
      <c r="AM129" s="291">
        <v>0</v>
      </c>
      <c r="AN129" s="291">
        <v>0</v>
      </c>
      <c r="AO129" s="291">
        <v>0</v>
      </c>
      <c r="AP129" s="291">
        <v>0</v>
      </c>
      <c r="AQ129" s="291">
        <v>0</v>
      </c>
      <c r="AR129" s="291">
        <v>2.294117647058822</v>
      </c>
      <c r="AS129" s="291">
        <v>5.7352941176470491</v>
      </c>
      <c r="AT129" s="291">
        <v>6.8823529411764586</v>
      </c>
      <c r="AU129" s="291">
        <v>0</v>
      </c>
      <c r="AV129" s="291">
        <v>0</v>
      </c>
      <c r="AW129" s="291">
        <v>0</v>
      </c>
      <c r="AX129" s="291">
        <v>1.0148698884758365</v>
      </c>
      <c r="AY129" s="291">
        <v>43.122994652406334</v>
      </c>
      <c r="AZ129" s="291">
        <v>4.1818181818181817</v>
      </c>
      <c r="BA129" s="291">
        <v>6.2727272727272556</v>
      </c>
      <c r="BB129" s="291">
        <v>40.697568543567073</v>
      </c>
      <c r="BC129" s="291">
        <v>0</v>
      </c>
      <c r="BD129" s="291">
        <v>0</v>
      </c>
      <c r="BE129" s="291">
        <v>0</v>
      </c>
      <c r="BF129" s="291">
        <v>0</v>
      </c>
      <c r="BG129" s="291">
        <v>0</v>
      </c>
      <c r="BH129" s="291">
        <v>0</v>
      </c>
      <c r="BI129" s="291">
        <v>1.5605454674208099</v>
      </c>
      <c r="BJ129" s="291">
        <v>0</v>
      </c>
      <c r="BK129" s="291">
        <v>0</v>
      </c>
      <c r="BL129" s="291">
        <v>1</v>
      </c>
      <c r="BM129" s="291">
        <v>0</v>
      </c>
      <c r="BN129" s="291"/>
      <c r="BO129" s="291"/>
      <c r="BP129" s="291"/>
      <c r="BQ129" s="291">
        <v>19.8</v>
      </c>
      <c r="BR129" s="291">
        <v>13</v>
      </c>
      <c r="BS129" s="291">
        <v>13</v>
      </c>
      <c r="BT129" s="291"/>
    </row>
    <row r="130" spans="1:72" ht="15" x14ac:dyDescent="0.25">
      <c r="A130" s="302">
        <v>114</v>
      </c>
      <c r="B130" s="346">
        <v>124750</v>
      </c>
      <c r="C130" s="346">
        <v>9353113</v>
      </c>
      <c r="D130" s="347" t="s">
        <v>1279</v>
      </c>
      <c r="E130" s="348" t="s">
        <v>40</v>
      </c>
      <c r="F130" s="349">
        <v>0</v>
      </c>
      <c r="G130" s="291">
        <v>1</v>
      </c>
      <c r="H130" s="291">
        <v>0</v>
      </c>
      <c r="I130" s="291">
        <v>0</v>
      </c>
      <c r="J130" s="291">
        <v>7</v>
      </c>
      <c r="K130" s="291">
        <v>0</v>
      </c>
      <c r="L130" s="291">
        <v>50</v>
      </c>
      <c r="M130" s="291">
        <v>50</v>
      </c>
      <c r="N130" s="291">
        <v>4</v>
      </c>
      <c r="O130" s="291">
        <v>36</v>
      </c>
      <c r="P130" s="291">
        <v>10</v>
      </c>
      <c r="Q130" s="291">
        <v>0</v>
      </c>
      <c r="R130" s="291">
        <v>0</v>
      </c>
      <c r="S130" s="291">
        <v>0</v>
      </c>
      <c r="T130" s="291">
        <v>0</v>
      </c>
      <c r="U130" s="291">
        <v>0</v>
      </c>
      <c r="V130" s="291">
        <v>0</v>
      </c>
      <c r="W130" s="291">
        <v>0</v>
      </c>
      <c r="X130" s="291">
        <v>50</v>
      </c>
      <c r="Y130" s="291">
        <v>7.1428571428571432</v>
      </c>
      <c r="Z130" s="291">
        <v>12</v>
      </c>
      <c r="AA130" s="291">
        <v>13.541666666666666</v>
      </c>
      <c r="AB130" s="291">
        <v>0</v>
      </c>
      <c r="AC130" s="291">
        <v>0</v>
      </c>
      <c r="AD130" s="291">
        <v>50</v>
      </c>
      <c r="AE130" s="291">
        <v>0</v>
      </c>
      <c r="AF130" s="291">
        <v>0</v>
      </c>
      <c r="AG130" s="291">
        <v>0</v>
      </c>
      <c r="AH130" s="291">
        <v>0</v>
      </c>
      <c r="AI130" s="291">
        <v>0</v>
      </c>
      <c r="AJ130" s="291">
        <v>0</v>
      </c>
      <c r="AK130" s="291">
        <v>0</v>
      </c>
      <c r="AL130" s="291">
        <v>0</v>
      </c>
      <c r="AM130" s="291">
        <v>0</v>
      </c>
      <c r="AN130" s="291">
        <v>0</v>
      </c>
      <c r="AO130" s="291">
        <v>0</v>
      </c>
      <c r="AP130" s="291">
        <v>0</v>
      </c>
      <c r="AQ130" s="291">
        <v>0</v>
      </c>
      <c r="AR130" s="291">
        <v>0</v>
      </c>
      <c r="AS130" s="291">
        <v>2.1739130434782603</v>
      </c>
      <c r="AT130" s="291">
        <v>2.1739130434782603</v>
      </c>
      <c r="AU130" s="291">
        <v>0</v>
      </c>
      <c r="AV130" s="291">
        <v>0</v>
      </c>
      <c r="AW130" s="291">
        <v>0</v>
      </c>
      <c r="AX130" s="291">
        <v>1.0416666666666665</v>
      </c>
      <c r="AY130" s="291">
        <v>12.999999999999996</v>
      </c>
      <c r="AZ130" s="291">
        <v>0</v>
      </c>
      <c r="BA130" s="291">
        <v>0</v>
      </c>
      <c r="BB130" s="291">
        <v>9.570543478260868</v>
      </c>
      <c r="BC130" s="291">
        <v>0</v>
      </c>
      <c r="BD130" s="291">
        <v>0</v>
      </c>
      <c r="BE130" s="291">
        <v>0</v>
      </c>
      <c r="BF130" s="291">
        <v>0</v>
      </c>
      <c r="BG130" s="291">
        <v>6.9999999999999991</v>
      </c>
      <c r="BH130" s="291">
        <v>0</v>
      </c>
      <c r="BI130" s="291">
        <v>1.5710550721519001</v>
      </c>
      <c r="BJ130" s="291">
        <v>0</v>
      </c>
      <c r="BK130" s="291">
        <v>0</v>
      </c>
      <c r="BL130" s="291">
        <v>1</v>
      </c>
      <c r="BM130" s="291">
        <v>0</v>
      </c>
      <c r="BN130" s="291"/>
      <c r="BO130" s="291"/>
      <c r="BP130" s="291"/>
      <c r="BQ130" s="291">
        <v>4.2</v>
      </c>
      <c r="BR130" s="291">
        <v>2.4</v>
      </c>
      <c r="BS130" s="291">
        <v>3</v>
      </c>
      <c r="BT130" s="291"/>
    </row>
    <row r="131" spans="1:72" ht="15" x14ac:dyDescent="0.25">
      <c r="A131" s="302">
        <v>12</v>
      </c>
      <c r="B131" s="346">
        <v>124751</v>
      </c>
      <c r="C131" s="346">
        <v>9353114</v>
      </c>
      <c r="D131" s="347" t="s">
        <v>1280</v>
      </c>
      <c r="E131" s="348" t="s">
        <v>40</v>
      </c>
      <c r="F131" s="349">
        <v>0</v>
      </c>
      <c r="G131" s="291">
        <v>1</v>
      </c>
      <c r="H131" s="291">
        <v>0</v>
      </c>
      <c r="I131" s="291">
        <v>0</v>
      </c>
      <c r="J131" s="291">
        <v>7</v>
      </c>
      <c r="K131" s="291">
        <v>0</v>
      </c>
      <c r="L131" s="291">
        <v>205</v>
      </c>
      <c r="M131" s="291">
        <v>205</v>
      </c>
      <c r="N131" s="291">
        <v>30</v>
      </c>
      <c r="O131" s="291">
        <v>145</v>
      </c>
      <c r="P131" s="291">
        <v>30</v>
      </c>
      <c r="Q131" s="291">
        <v>0</v>
      </c>
      <c r="R131" s="291">
        <v>0</v>
      </c>
      <c r="S131" s="291">
        <v>0</v>
      </c>
      <c r="T131" s="291">
        <v>0</v>
      </c>
      <c r="U131" s="291">
        <v>0</v>
      </c>
      <c r="V131" s="291">
        <v>0</v>
      </c>
      <c r="W131" s="291">
        <v>0</v>
      </c>
      <c r="X131" s="291">
        <v>205</v>
      </c>
      <c r="Y131" s="291">
        <v>29.285714285714285</v>
      </c>
      <c r="Z131" s="291">
        <v>23.999999999999936</v>
      </c>
      <c r="AA131" s="291">
        <v>23.999999999999936</v>
      </c>
      <c r="AB131" s="291">
        <v>0</v>
      </c>
      <c r="AC131" s="291">
        <v>0</v>
      </c>
      <c r="AD131" s="291">
        <v>165.00000000000003</v>
      </c>
      <c r="AE131" s="291">
        <v>28.000000000000092</v>
      </c>
      <c r="AF131" s="291">
        <v>4.9999999999999956</v>
      </c>
      <c r="AG131" s="291">
        <v>2.9999999999999969</v>
      </c>
      <c r="AH131" s="291">
        <v>0</v>
      </c>
      <c r="AI131" s="291">
        <v>0.99999999999999889</v>
      </c>
      <c r="AJ131" s="291">
        <v>2.9999999999999969</v>
      </c>
      <c r="AK131" s="291">
        <v>0</v>
      </c>
      <c r="AL131" s="291">
        <v>0</v>
      </c>
      <c r="AM131" s="291">
        <v>0</v>
      </c>
      <c r="AN131" s="291">
        <v>0</v>
      </c>
      <c r="AO131" s="291">
        <v>0</v>
      </c>
      <c r="AP131" s="291">
        <v>0</v>
      </c>
      <c r="AQ131" s="291">
        <v>0</v>
      </c>
      <c r="AR131" s="291">
        <v>1.1714285714285706</v>
      </c>
      <c r="AS131" s="291">
        <v>3.5142857142857054</v>
      </c>
      <c r="AT131" s="291">
        <v>4.6857142857142939</v>
      </c>
      <c r="AU131" s="291">
        <v>0</v>
      </c>
      <c r="AV131" s="291">
        <v>0</v>
      </c>
      <c r="AW131" s="291">
        <v>0</v>
      </c>
      <c r="AX131" s="291">
        <v>0</v>
      </c>
      <c r="AY131" s="291">
        <v>56.964285714285737</v>
      </c>
      <c r="AZ131" s="291">
        <v>2.0000000000000009</v>
      </c>
      <c r="BA131" s="291">
        <v>2.0000000000000009</v>
      </c>
      <c r="BB131" s="291">
        <v>47.538809693877575</v>
      </c>
      <c r="BC131" s="291">
        <v>0</v>
      </c>
      <c r="BD131" s="291">
        <v>0</v>
      </c>
      <c r="BE131" s="291">
        <v>0</v>
      </c>
      <c r="BF131" s="291">
        <v>0</v>
      </c>
      <c r="BG131" s="291">
        <v>0</v>
      </c>
      <c r="BH131" s="291">
        <v>0</v>
      </c>
      <c r="BI131" s="291">
        <v>1.6021646173913</v>
      </c>
      <c r="BJ131" s="291">
        <v>0</v>
      </c>
      <c r="BK131" s="291">
        <v>0</v>
      </c>
      <c r="BL131" s="291">
        <v>1</v>
      </c>
      <c r="BM131" s="291">
        <v>0</v>
      </c>
      <c r="BN131" s="291"/>
      <c r="BO131" s="291"/>
      <c r="BP131" s="291"/>
      <c r="BQ131" s="291">
        <v>0</v>
      </c>
      <c r="BR131" s="291">
        <v>0</v>
      </c>
      <c r="BS131" s="291">
        <v>0</v>
      </c>
      <c r="BT131" s="291"/>
    </row>
    <row r="132" spans="1:72" ht="15" x14ac:dyDescent="0.25">
      <c r="A132" s="302">
        <v>203</v>
      </c>
      <c r="B132" s="346">
        <v>124754</v>
      </c>
      <c r="C132" s="346">
        <v>9353117</v>
      </c>
      <c r="D132" s="347" t="s">
        <v>1281</v>
      </c>
      <c r="E132" s="348" t="s">
        <v>40</v>
      </c>
      <c r="F132" s="349">
        <v>0</v>
      </c>
      <c r="G132" s="291">
        <v>1</v>
      </c>
      <c r="H132" s="291">
        <v>0</v>
      </c>
      <c r="I132" s="291">
        <v>0</v>
      </c>
      <c r="J132" s="291">
        <v>7</v>
      </c>
      <c r="K132" s="291">
        <v>0</v>
      </c>
      <c r="L132" s="291">
        <v>61</v>
      </c>
      <c r="M132" s="291">
        <v>61</v>
      </c>
      <c r="N132" s="291">
        <v>9</v>
      </c>
      <c r="O132" s="291">
        <v>44</v>
      </c>
      <c r="P132" s="291">
        <v>8</v>
      </c>
      <c r="Q132" s="291">
        <v>0</v>
      </c>
      <c r="R132" s="291">
        <v>0</v>
      </c>
      <c r="S132" s="291">
        <v>0</v>
      </c>
      <c r="T132" s="291">
        <v>0</v>
      </c>
      <c r="U132" s="291">
        <v>0</v>
      </c>
      <c r="V132" s="291">
        <v>0</v>
      </c>
      <c r="W132" s="291">
        <v>0</v>
      </c>
      <c r="X132" s="291">
        <v>61</v>
      </c>
      <c r="Y132" s="291">
        <v>8.7142857142857135</v>
      </c>
      <c r="Z132" s="291">
        <v>5.0000000000000009</v>
      </c>
      <c r="AA132" s="291">
        <v>8.7142857142857135</v>
      </c>
      <c r="AB132" s="291">
        <v>0</v>
      </c>
      <c r="AC132" s="291">
        <v>0</v>
      </c>
      <c r="AD132" s="291">
        <v>50</v>
      </c>
      <c r="AE132" s="291">
        <v>0</v>
      </c>
      <c r="AF132" s="291">
        <v>1.9999999999999976</v>
      </c>
      <c r="AG132" s="291">
        <v>7.000000000000016</v>
      </c>
      <c r="AH132" s="291">
        <v>1.9999999999999976</v>
      </c>
      <c r="AI132" s="291">
        <v>0</v>
      </c>
      <c r="AJ132" s="291">
        <v>0</v>
      </c>
      <c r="AK132" s="291">
        <v>0</v>
      </c>
      <c r="AL132" s="291">
        <v>0</v>
      </c>
      <c r="AM132" s="291">
        <v>0</v>
      </c>
      <c r="AN132" s="291">
        <v>0</v>
      </c>
      <c r="AO132" s="291">
        <v>0</v>
      </c>
      <c r="AP132" s="291">
        <v>0</v>
      </c>
      <c r="AQ132" s="291">
        <v>0</v>
      </c>
      <c r="AR132" s="291">
        <v>0</v>
      </c>
      <c r="AS132" s="291">
        <v>0</v>
      </c>
      <c r="AT132" s="291">
        <v>0</v>
      </c>
      <c r="AU132" s="291">
        <v>0</v>
      </c>
      <c r="AV132" s="291">
        <v>0</v>
      </c>
      <c r="AW132" s="291">
        <v>0</v>
      </c>
      <c r="AX132" s="291">
        <v>0</v>
      </c>
      <c r="AY132" s="291">
        <v>16.999999999999986</v>
      </c>
      <c r="AZ132" s="291">
        <v>2</v>
      </c>
      <c r="BA132" s="291">
        <v>2</v>
      </c>
      <c r="BB132" s="291">
        <v>15.853078846153833</v>
      </c>
      <c r="BC132" s="291">
        <v>0</v>
      </c>
      <c r="BD132" s="291">
        <v>0</v>
      </c>
      <c r="BE132" s="291">
        <v>0</v>
      </c>
      <c r="BF132" s="291">
        <v>0</v>
      </c>
      <c r="BG132" s="291">
        <v>4.8999999999999986</v>
      </c>
      <c r="BH132" s="291">
        <v>0</v>
      </c>
      <c r="BI132" s="291">
        <v>1.3897527934782601</v>
      </c>
      <c r="BJ132" s="291">
        <v>0</v>
      </c>
      <c r="BK132" s="291">
        <v>0</v>
      </c>
      <c r="BL132" s="291">
        <v>1</v>
      </c>
      <c r="BM132" s="291">
        <v>0</v>
      </c>
      <c r="BN132" s="291"/>
      <c r="BO132" s="291"/>
      <c r="BP132" s="291"/>
      <c r="BQ132" s="291">
        <v>0</v>
      </c>
      <c r="BR132" s="291">
        <v>0</v>
      </c>
      <c r="BS132" s="291">
        <v>0</v>
      </c>
      <c r="BT132" s="291"/>
    </row>
    <row r="133" spans="1:72" ht="15" x14ac:dyDescent="0.25">
      <c r="A133" s="302">
        <v>507</v>
      </c>
      <c r="B133" s="346">
        <v>124757</v>
      </c>
      <c r="C133" s="346">
        <v>9353124</v>
      </c>
      <c r="D133" s="347" t="s">
        <v>1282</v>
      </c>
      <c r="E133" s="348" t="s">
        <v>40</v>
      </c>
      <c r="F133" s="349">
        <v>0</v>
      </c>
      <c r="G133" s="291">
        <v>1</v>
      </c>
      <c r="H133" s="291">
        <v>0</v>
      </c>
      <c r="I133" s="291">
        <v>0</v>
      </c>
      <c r="J133" s="291">
        <v>7</v>
      </c>
      <c r="K133" s="291">
        <v>0</v>
      </c>
      <c r="L133" s="291">
        <v>218</v>
      </c>
      <c r="M133" s="291">
        <v>218</v>
      </c>
      <c r="N133" s="291">
        <v>29</v>
      </c>
      <c r="O133" s="291">
        <v>158</v>
      </c>
      <c r="P133" s="291">
        <v>31</v>
      </c>
      <c r="Q133" s="291">
        <v>0</v>
      </c>
      <c r="R133" s="291">
        <v>0</v>
      </c>
      <c r="S133" s="291">
        <v>0</v>
      </c>
      <c r="T133" s="291">
        <v>0</v>
      </c>
      <c r="U133" s="291">
        <v>0</v>
      </c>
      <c r="V133" s="291">
        <v>0</v>
      </c>
      <c r="W133" s="291">
        <v>0</v>
      </c>
      <c r="X133" s="291">
        <v>218</v>
      </c>
      <c r="Y133" s="291">
        <v>31.142857142857142</v>
      </c>
      <c r="Z133" s="291">
        <v>21</v>
      </c>
      <c r="AA133" s="291">
        <v>38.360515021459229</v>
      </c>
      <c r="AB133" s="291">
        <v>0</v>
      </c>
      <c r="AC133" s="291">
        <v>0</v>
      </c>
      <c r="AD133" s="291">
        <v>155.00000000000009</v>
      </c>
      <c r="AE133" s="291">
        <v>35.999999999999986</v>
      </c>
      <c r="AF133" s="291">
        <v>5.0000000000000089</v>
      </c>
      <c r="AG133" s="291">
        <v>13.999999999999991</v>
      </c>
      <c r="AH133" s="291">
        <v>7.9999999999999956</v>
      </c>
      <c r="AI133" s="291">
        <v>0</v>
      </c>
      <c r="AJ133" s="291">
        <v>0</v>
      </c>
      <c r="AK133" s="291">
        <v>0</v>
      </c>
      <c r="AL133" s="291">
        <v>0</v>
      </c>
      <c r="AM133" s="291">
        <v>0</v>
      </c>
      <c r="AN133" s="291">
        <v>0</v>
      </c>
      <c r="AO133" s="291">
        <v>0</v>
      </c>
      <c r="AP133" s="291">
        <v>0</v>
      </c>
      <c r="AQ133" s="291">
        <v>0</v>
      </c>
      <c r="AR133" s="291">
        <v>3.4603174603174662</v>
      </c>
      <c r="AS133" s="291">
        <v>4.6137566137566219</v>
      </c>
      <c r="AT133" s="291">
        <v>5.7671957671957763</v>
      </c>
      <c r="AU133" s="291">
        <v>0</v>
      </c>
      <c r="AV133" s="291">
        <v>0</v>
      </c>
      <c r="AW133" s="291">
        <v>0</v>
      </c>
      <c r="AX133" s="291">
        <v>0</v>
      </c>
      <c r="AY133" s="291">
        <v>46.589743589743605</v>
      </c>
      <c r="AZ133" s="291">
        <v>3</v>
      </c>
      <c r="BA133" s="291">
        <v>4.9999999999999947</v>
      </c>
      <c r="BB133" s="291">
        <v>42.164237389770733</v>
      </c>
      <c r="BC133" s="291">
        <v>0</v>
      </c>
      <c r="BD133" s="291">
        <v>0</v>
      </c>
      <c r="BE133" s="291">
        <v>0</v>
      </c>
      <c r="BF133" s="291">
        <v>0</v>
      </c>
      <c r="BG133" s="291">
        <v>0</v>
      </c>
      <c r="BH133" s="291">
        <v>0</v>
      </c>
      <c r="BI133" s="291">
        <v>0.59503072846153804</v>
      </c>
      <c r="BJ133" s="291">
        <v>0</v>
      </c>
      <c r="BK133" s="291">
        <v>0</v>
      </c>
      <c r="BL133" s="291">
        <v>1</v>
      </c>
      <c r="BM133" s="291">
        <v>0</v>
      </c>
      <c r="BN133" s="291">
        <v>20</v>
      </c>
      <c r="BO133" s="291"/>
      <c r="BP133" s="291"/>
      <c r="BQ133" s="291">
        <v>26</v>
      </c>
      <c r="BR133" s="291">
        <v>20</v>
      </c>
      <c r="BS133" s="291">
        <v>16</v>
      </c>
      <c r="BT133" s="291"/>
    </row>
    <row r="134" spans="1:72" ht="15" x14ac:dyDescent="0.25">
      <c r="A134" s="302">
        <v>17</v>
      </c>
      <c r="B134" s="346">
        <v>124758</v>
      </c>
      <c r="C134" s="346">
        <v>9353125</v>
      </c>
      <c r="D134" s="347" t="s">
        <v>1283</v>
      </c>
      <c r="E134" s="348" t="s">
        <v>40</v>
      </c>
      <c r="F134" s="349">
        <v>0</v>
      </c>
      <c r="G134" s="291">
        <v>1</v>
      </c>
      <c r="H134" s="291">
        <v>0</v>
      </c>
      <c r="I134" s="291">
        <v>0</v>
      </c>
      <c r="J134" s="291">
        <v>7</v>
      </c>
      <c r="K134" s="291">
        <v>0</v>
      </c>
      <c r="L134" s="291">
        <v>183</v>
      </c>
      <c r="M134" s="291">
        <v>183</v>
      </c>
      <c r="N134" s="291">
        <v>22</v>
      </c>
      <c r="O134" s="291">
        <v>131</v>
      </c>
      <c r="P134" s="291">
        <v>30</v>
      </c>
      <c r="Q134" s="291">
        <v>0</v>
      </c>
      <c r="R134" s="291">
        <v>0</v>
      </c>
      <c r="S134" s="291">
        <v>0</v>
      </c>
      <c r="T134" s="291">
        <v>0</v>
      </c>
      <c r="U134" s="291">
        <v>0</v>
      </c>
      <c r="V134" s="291">
        <v>0</v>
      </c>
      <c r="W134" s="291">
        <v>0</v>
      </c>
      <c r="X134" s="291">
        <v>183</v>
      </c>
      <c r="Y134" s="291">
        <v>26.142857142857142</v>
      </c>
      <c r="Z134" s="291">
        <v>19.000000000000025</v>
      </c>
      <c r="AA134" s="291">
        <v>33</v>
      </c>
      <c r="AB134" s="291">
        <v>0</v>
      </c>
      <c r="AC134" s="291">
        <v>0</v>
      </c>
      <c r="AD134" s="291">
        <v>182</v>
      </c>
      <c r="AE134" s="291">
        <v>1</v>
      </c>
      <c r="AF134" s="291">
        <v>0</v>
      </c>
      <c r="AG134" s="291">
        <v>0</v>
      </c>
      <c r="AH134" s="291">
        <v>0</v>
      </c>
      <c r="AI134" s="291">
        <v>0</v>
      </c>
      <c r="AJ134" s="291">
        <v>0</v>
      </c>
      <c r="AK134" s="291">
        <v>0</v>
      </c>
      <c r="AL134" s="291">
        <v>0</v>
      </c>
      <c r="AM134" s="291">
        <v>0</v>
      </c>
      <c r="AN134" s="291">
        <v>0</v>
      </c>
      <c r="AO134" s="291">
        <v>0</v>
      </c>
      <c r="AP134" s="291">
        <v>0</v>
      </c>
      <c r="AQ134" s="291">
        <v>0</v>
      </c>
      <c r="AR134" s="291">
        <v>0</v>
      </c>
      <c r="AS134" s="291">
        <v>1.1366459627329188</v>
      </c>
      <c r="AT134" s="291">
        <v>2.2732919254658377</v>
      </c>
      <c r="AU134" s="291">
        <v>0</v>
      </c>
      <c r="AV134" s="291">
        <v>0</v>
      </c>
      <c r="AW134" s="291">
        <v>0</v>
      </c>
      <c r="AX134" s="291">
        <v>0</v>
      </c>
      <c r="AY134" s="291">
        <v>53.999999999999964</v>
      </c>
      <c r="AZ134" s="291">
        <v>3.1034482758620703</v>
      </c>
      <c r="BA134" s="291">
        <v>5.1724137931034404</v>
      </c>
      <c r="BB134" s="291">
        <v>47.451120025701393</v>
      </c>
      <c r="BC134" s="291">
        <v>0</v>
      </c>
      <c r="BD134" s="291">
        <v>0</v>
      </c>
      <c r="BE134" s="291">
        <v>0</v>
      </c>
      <c r="BF134" s="291">
        <v>0</v>
      </c>
      <c r="BG134" s="291">
        <v>2.7000000000000477</v>
      </c>
      <c r="BH134" s="291">
        <v>0</v>
      </c>
      <c r="BI134" s="291">
        <v>2.4125579233830798</v>
      </c>
      <c r="BJ134" s="291">
        <v>0</v>
      </c>
      <c r="BK134" s="291">
        <v>0</v>
      </c>
      <c r="BL134" s="291">
        <v>1</v>
      </c>
      <c r="BM134" s="291">
        <v>0</v>
      </c>
      <c r="BN134" s="291"/>
      <c r="BO134" s="291"/>
      <c r="BP134" s="291"/>
      <c r="BQ134" s="291">
        <v>0</v>
      </c>
      <c r="BR134" s="291">
        <v>0</v>
      </c>
      <c r="BS134" s="291">
        <v>0</v>
      </c>
      <c r="BT134" s="291"/>
    </row>
    <row r="135" spans="1:72" ht="15" x14ac:dyDescent="0.25">
      <c r="A135" s="302">
        <v>481</v>
      </c>
      <c r="B135" s="346">
        <v>124761</v>
      </c>
      <c r="C135" s="346">
        <v>9353305</v>
      </c>
      <c r="D135" s="347" t="s">
        <v>1284</v>
      </c>
      <c r="E135" s="348" t="s">
        <v>40</v>
      </c>
      <c r="F135" s="349">
        <v>0</v>
      </c>
      <c r="G135" s="291">
        <v>1</v>
      </c>
      <c r="H135" s="291">
        <v>0</v>
      </c>
      <c r="I135" s="291">
        <v>0</v>
      </c>
      <c r="J135" s="291">
        <v>7</v>
      </c>
      <c r="K135" s="291">
        <v>0</v>
      </c>
      <c r="L135" s="291">
        <v>203</v>
      </c>
      <c r="M135" s="291">
        <v>203</v>
      </c>
      <c r="N135" s="291">
        <v>29</v>
      </c>
      <c r="O135" s="291">
        <v>147</v>
      </c>
      <c r="P135" s="291">
        <v>27</v>
      </c>
      <c r="Q135" s="291">
        <v>0</v>
      </c>
      <c r="R135" s="291">
        <v>0</v>
      </c>
      <c r="S135" s="291">
        <v>0</v>
      </c>
      <c r="T135" s="291">
        <v>0</v>
      </c>
      <c r="U135" s="291">
        <v>0</v>
      </c>
      <c r="V135" s="291">
        <v>0</v>
      </c>
      <c r="W135" s="291">
        <v>0</v>
      </c>
      <c r="X135" s="291">
        <v>203</v>
      </c>
      <c r="Y135" s="291">
        <v>29</v>
      </c>
      <c r="Z135" s="291">
        <v>16.999999999999996</v>
      </c>
      <c r="AA135" s="291">
        <v>27.68181818181818</v>
      </c>
      <c r="AB135" s="291">
        <v>0</v>
      </c>
      <c r="AC135" s="291">
        <v>0</v>
      </c>
      <c r="AD135" s="291">
        <v>184.00000000000009</v>
      </c>
      <c r="AE135" s="291">
        <v>19.000000000000004</v>
      </c>
      <c r="AF135" s="291">
        <v>0</v>
      </c>
      <c r="AG135" s="291">
        <v>0</v>
      </c>
      <c r="AH135" s="291">
        <v>0</v>
      </c>
      <c r="AI135" s="291">
        <v>0</v>
      </c>
      <c r="AJ135" s="291">
        <v>0</v>
      </c>
      <c r="AK135" s="291">
        <v>0</v>
      </c>
      <c r="AL135" s="291">
        <v>0</v>
      </c>
      <c r="AM135" s="291">
        <v>0</v>
      </c>
      <c r="AN135" s="291">
        <v>0</v>
      </c>
      <c r="AO135" s="291">
        <v>0</v>
      </c>
      <c r="AP135" s="291">
        <v>0</v>
      </c>
      <c r="AQ135" s="291">
        <v>0</v>
      </c>
      <c r="AR135" s="291">
        <v>18.666666666666657</v>
      </c>
      <c r="AS135" s="291">
        <v>25.666666666666586</v>
      </c>
      <c r="AT135" s="291">
        <v>37.333333333333229</v>
      </c>
      <c r="AU135" s="291">
        <v>0</v>
      </c>
      <c r="AV135" s="291">
        <v>0</v>
      </c>
      <c r="AW135" s="291">
        <v>0</v>
      </c>
      <c r="AX135" s="291">
        <v>1.0252525252525253</v>
      </c>
      <c r="AY135" s="291">
        <v>60.280575539568325</v>
      </c>
      <c r="AZ135" s="291">
        <v>3.375</v>
      </c>
      <c r="BA135" s="291">
        <v>8.9999999999999911</v>
      </c>
      <c r="BB135" s="291">
        <v>58.132706115107894</v>
      </c>
      <c r="BC135" s="291">
        <v>0</v>
      </c>
      <c r="BD135" s="291">
        <v>0</v>
      </c>
      <c r="BE135" s="291">
        <v>0</v>
      </c>
      <c r="BF135" s="291">
        <v>0</v>
      </c>
      <c r="BG135" s="291">
        <v>1.699999999999958</v>
      </c>
      <c r="BH135" s="291">
        <v>0</v>
      </c>
      <c r="BI135" s="291">
        <v>0.40214168510638298</v>
      </c>
      <c r="BJ135" s="291">
        <v>0</v>
      </c>
      <c r="BK135" s="291">
        <v>0</v>
      </c>
      <c r="BL135" s="291">
        <v>1</v>
      </c>
      <c r="BM135" s="291">
        <v>0</v>
      </c>
      <c r="BN135" s="291"/>
      <c r="BO135" s="291"/>
      <c r="BP135" s="291"/>
      <c r="BQ135" s="291">
        <v>0</v>
      </c>
      <c r="BR135" s="291">
        <v>0</v>
      </c>
      <c r="BS135" s="291">
        <v>0</v>
      </c>
      <c r="BT135" s="291"/>
    </row>
    <row r="136" spans="1:72" ht="15" x14ac:dyDescent="0.25">
      <c r="A136" s="302">
        <v>421</v>
      </c>
      <c r="B136" s="346">
        <v>124762</v>
      </c>
      <c r="C136" s="346">
        <v>9353308</v>
      </c>
      <c r="D136" s="347" t="s">
        <v>1285</v>
      </c>
      <c r="E136" s="348" t="s">
        <v>40</v>
      </c>
      <c r="F136" s="349">
        <v>0</v>
      </c>
      <c r="G136" s="291">
        <v>1</v>
      </c>
      <c r="H136" s="291">
        <v>0</v>
      </c>
      <c r="I136" s="291">
        <v>0</v>
      </c>
      <c r="J136" s="291">
        <v>7</v>
      </c>
      <c r="K136" s="291">
        <v>0</v>
      </c>
      <c r="L136" s="291">
        <v>267</v>
      </c>
      <c r="M136" s="291">
        <v>267</v>
      </c>
      <c r="N136" s="291">
        <v>42</v>
      </c>
      <c r="O136" s="291">
        <v>204</v>
      </c>
      <c r="P136" s="291">
        <v>21</v>
      </c>
      <c r="Q136" s="291">
        <v>0</v>
      </c>
      <c r="R136" s="291">
        <v>0</v>
      </c>
      <c r="S136" s="291">
        <v>0</v>
      </c>
      <c r="T136" s="291">
        <v>0</v>
      </c>
      <c r="U136" s="291">
        <v>0</v>
      </c>
      <c r="V136" s="291">
        <v>0</v>
      </c>
      <c r="W136" s="291">
        <v>0</v>
      </c>
      <c r="X136" s="291">
        <v>267</v>
      </c>
      <c r="Y136" s="291">
        <v>38.142857142857146</v>
      </c>
      <c r="Z136" s="291">
        <v>30.000000000000068</v>
      </c>
      <c r="AA136" s="291">
        <v>47.604651162790702</v>
      </c>
      <c r="AB136" s="291">
        <v>0</v>
      </c>
      <c r="AC136" s="291">
        <v>0</v>
      </c>
      <c r="AD136" s="291">
        <v>218.00000000000009</v>
      </c>
      <c r="AE136" s="291">
        <v>36.999999999999943</v>
      </c>
      <c r="AF136" s="291">
        <v>0</v>
      </c>
      <c r="AG136" s="291">
        <v>12</v>
      </c>
      <c r="AH136" s="291">
        <v>0</v>
      </c>
      <c r="AI136" s="291">
        <v>0</v>
      </c>
      <c r="AJ136" s="291">
        <v>0</v>
      </c>
      <c r="AK136" s="291">
        <v>0</v>
      </c>
      <c r="AL136" s="291">
        <v>0</v>
      </c>
      <c r="AM136" s="291">
        <v>0</v>
      </c>
      <c r="AN136" s="291">
        <v>0</v>
      </c>
      <c r="AO136" s="291">
        <v>0</v>
      </c>
      <c r="AP136" s="291">
        <v>0</v>
      </c>
      <c r="AQ136" s="291">
        <v>0</v>
      </c>
      <c r="AR136" s="291">
        <v>7.120000000000009</v>
      </c>
      <c r="AS136" s="291">
        <v>15.426666666666673</v>
      </c>
      <c r="AT136" s="291">
        <v>21.36</v>
      </c>
      <c r="AU136" s="291">
        <v>0</v>
      </c>
      <c r="AV136" s="291">
        <v>0</v>
      </c>
      <c r="AW136" s="291">
        <v>0</v>
      </c>
      <c r="AX136" s="291">
        <v>0</v>
      </c>
      <c r="AY136" s="291">
        <v>70.193548387096698</v>
      </c>
      <c r="AZ136" s="291">
        <v>2.1</v>
      </c>
      <c r="BA136" s="291">
        <v>8.4</v>
      </c>
      <c r="BB136" s="291">
        <v>66.384613849462298</v>
      </c>
      <c r="BC136" s="291">
        <v>0</v>
      </c>
      <c r="BD136" s="291">
        <v>0</v>
      </c>
      <c r="BE136" s="291">
        <v>0</v>
      </c>
      <c r="BF136" s="291">
        <v>0</v>
      </c>
      <c r="BG136" s="291">
        <v>5.3000000000001064</v>
      </c>
      <c r="BH136" s="291">
        <v>0</v>
      </c>
      <c r="BI136" s="291">
        <v>0.56878843715277805</v>
      </c>
      <c r="BJ136" s="291">
        <v>0</v>
      </c>
      <c r="BK136" s="291">
        <v>0</v>
      </c>
      <c r="BL136" s="291">
        <v>1</v>
      </c>
      <c r="BM136" s="291">
        <v>0</v>
      </c>
      <c r="BN136" s="291"/>
      <c r="BO136" s="291"/>
      <c r="BP136" s="291"/>
      <c r="BQ136" s="291">
        <v>0</v>
      </c>
      <c r="BR136" s="291">
        <v>0</v>
      </c>
      <c r="BS136" s="291">
        <v>0</v>
      </c>
      <c r="BT136" s="291"/>
    </row>
    <row r="137" spans="1:72" ht="15" x14ac:dyDescent="0.25">
      <c r="A137" s="302">
        <v>509</v>
      </c>
      <c r="B137" s="346">
        <v>124763</v>
      </c>
      <c r="C137" s="346">
        <v>9353310</v>
      </c>
      <c r="D137" s="347" t="s">
        <v>418</v>
      </c>
      <c r="E137" s="348" t="s">
        <v>40</v>
      </c>
      <c r="F137" s="349">
        <v>0</v>
      </c>
      <c r="G137" s="291">
        <v>1</v>
      </c>
      <c r="H137" s="291">
        <v>0</v>
      </c>
      <c r="I137" s="291">
        <v>0</v>
      </c>
      <c r="J137" s="291">
        <v>7</v>
      </c>
      <c r="K137" s="291">
        <v>0</v>
      </c>
      <c r="L137" s="291">
        <v>150</v>
      </c>
      <c r="M137" s="291">
        <v>150</v>
      </c>
      <c r="N137" s="291">
        <v>22</v>
      </c>
      <c r="O137" s="291">
        <v>104</v>
      </c>
      <c r="P137" s="291">
        <v>24</v>
      </c>
      <c r="Q137" s="291">
        <v>0</v>
      </c>
      <c r="R137" s="291">
        <v>0</v>
      </c>
      <c r="S137" s="291">
        <v>0</v>
      </c>
      <c r="T137" s="291">
        <v>0</v>
      </c>
      <c r="U137" s="291">
        <v>0</v>
      </c>
      <c r="V137" s="291">
        <v>0</v>
      </c>
      <c r="W137" s="291">
        <v>0</v>
      </c>
      <c r="X137" s="291">
        <v>150</v>
      </c>
      <c r="Y137" s="291">
        <v>21.428571428571427</v>
      </c>
      <c r="Z137" s="291">
        <v>10.999999999999996</v>
      </c>
      <c r="AA137" s="291">
        <v>23.161764705882355</v>
      </c>
      <c r="AB137" s="291">
        <v>0</v>
      </c>
      <c r="AC137" s="291">
        <v>0</v>
      </c>
      <c r="AD137" s="291">
        <v>105</v>
      </c>
      <c r="AE137" s="291">
        <v>28.00000000000005</v>
      </c>
      <c r="AF137" s="291">
        <v>1.9999999999999949</v>
      </c>
      <c r="AG137" s="291">
        <v>12</v>
      </c>
      <c r="AH137" s="291">
        <v>3</v>
      </c>
      <c r="AI137" s="291">
        <v>0</v>
      </c>
      <c r="AJ137" s="291">
        <v>0</v>
      </c>
      <c r="AK137" s="291">
        <v>0</v>
      </c>
      <c r="AL137" s="291">
        <v>0</v>
      </c>
      <c r="AM137" s="291">
        <v>0</v>
      </c>
      <c r="AN137" s="291">
        <v>0</v>
      </c>
      <c r="AO137" s="291">
        <v>0</v>
      </c>
      <c r="AP137" s="291">
        <v>0</v>
      </c>
      <c r="AQ137" s="291">
        <v>0</v>
      </c>
      <c r="AR137" s="291">
        <v>5.859375</v>
      </c>
      <c r="AS137" s="291">
        <v>8.203125</v>
      </c>
      <c r="AT137" s="291">
        <v>12.890625</v>
      </c>
      <c r="AU137" s="291">
        <v>0</v>
      </c>
      <c r="AV137" s="291">
        <v>0</v>
      </c>
      <c r="AW137" s="291">
        <v>0</v>
      </c>
      <c r="AX137" s="291">
        <v>0</v>
      </c>
      <c r="AY137" s="291">
        <v>38.868686868686893</v>
      </c>
      <c r="AZ137" s="291">
        <v>3.2727272727272636</v>
      </c>
      <c r="BA137" s="291">
        <v>3.2727272727272636</v>
      </c>
      <c r="BB137" s="291">
        <v>34.685729166666675</v>
      </c>
      <c r="BC137" s="291">
        <v>0</v>
      </c>
      <c r="BD137" s="291">
        <v>0</v>
      </c>
      <c r="BE137" s="291">
        <v>0</v>
      </c>
      <c r="BF137" s="291">
        <v>0</v>
      </c>
      <c r="BG137" s="291">
        <v>0</v>
      </c>
      <c r="BH137" s="291">
        <v>0</v>
      </c>
      <c r="BI137" s="291">
        <v>0.366135018947368</v>
      </c>
      <c r="BJ137" s="291">
        <v>0</v>
      </c>
      <c r="BK137" s="291">
        <v>0</v>
      </c>
      <c r="BL137" s="291">
        <v>1</v>
      </c>
      <c r="BM137" s="291">
        <v>0</v>
      </c>
      <c r="BN137" s="291"/>
      <c r="BO137" s="291"/>
      <c r="BP137" s="291"/>
      <c r="BQ137" s="291">
        <v>0</v>
      </c>
      <c r="BR137" s="291">
        <v>0</v>
      </c>
      <c r="BS137" s="291">
        <v>0</v>
      </c>
      <c r="BT137" s="291"/>
    </row>
    <row r="138" spans="1:72" ht="15" x14ac:dyDescent="0.25">
      <c r="A138" s="302">
        <v>420</v>
      </c>
      <c r="B138" s="346">
        <v>124764</v>
      </c>
      <c r="C138" s="346">
        <v>9353311</v>
      </c>
      <c r="D138" s="347" t="s">
        <v>530</v>
      </c>
      <c r="E138" s="348" t="s">
        <v>40</v>
      </c>
      <c r="F138" s="349">
        <v>0</v>
      </c>
      <c r="G138" s="291">
        <v>1</v>
      </c>
      <c r="H138" s="291">
        <v>0</v>
      </c>
      <c r="I138" s="291">
        <v>0</v>
      </c>
      <c r="J138" s="291">
        <v>7</v>
      </c>
      <c r="K138" s="291">
        <v>0</v>
      </c>
      <c r="L138" s="291">
        <v>381</v>
      </c>
      <c r="M138" s="291">
        <v>381</v>
      </c>
      <c r="N138" s="291">
        <v>53</v>
      </c>
      <c r="O138" s="291">
        <v>271</v>
      </c>
      <c r="P138" s="291">
        <v>57</v>
      </c>
      <c r="Q138" s="291">
        <v>0</v>
      </c>
      <c r="R138" s="291">
        <v>0</v>
      </c>
      <c r="S138" s="291">
        <v>0</v>
      </c>
      <c r="T138" s="291">
        <v>0</v>
      </c>
      <c r="U138" s="291">
        <v>0</v>
      </c>
      <c r="V138" s="291">
        <v>0</v>
      </c>
      <c r="W138" s="291">
        <v>0</v>
      </c>
      <c r="X138" s="291">
        <v>381</v>
      </c>
      <c r="Y138" s="291">
        <v>54.428571428571431</v>
      </c>
      <c r="Z138" s="291">
        <v>24.000000000000011</v>
      </c>
      <c r="AA138" s="291">
        <v>34.368556701030926</v>
      </c>
      <c r="AB138" s="291">
        <v>0</v>
      </c>
      <c r="AC138" s="291">
        <v>0</v>
      </c>
      <c r="AD138" s="291">
        <v>292.00000000000017</v>
      </c>
      <c r="AE138" s="291">
        <v>62.999999999999844</v>
      </c>
      <c r="AF138" s="291">
        <v>6.0000000000000027</v>
      </c>
      <c r="AG138" s="291">
        <v>20.000000000000011</v>
      </c>
      <c r="AH138" s="291">
        <v>0</v>
      </c>
      <c r="AI138" s="291">
        <v>0</v>
      </c>
      <c r="AJ138" s="291">
        <v>0</v>
      </c>
      <c r="AK138" s="291">
        <v>0</v>
      </c>
      <c r="AL138" s="291">
        <v>0</v>
      </c>
      <c r="AM138" s="291">
        <v>0</v>
      </c>
      <c r="AN138" s="291">
        <v>0</v>
      </c>
      <c r="AO138" s="291">
        <v>0</v>
      </c>
      <c r="AP138" s="291">
        <v>0</v>
      </c>
      <c r="AQ138" s="291">
        <v>0</v>
      </c>
      <c r="AR138" s="291">
        <v>12.816513761467871</v>
      </c>
      <c r="AS138" s="291">
        <v>38.449541284403843</v>
      </c>
      <c r="AT138" s="291">
        <v>65.247706422018183</v>
      </c>
      <c r="AU138" s="291">
        <v>0</v>
      </c>
      <c r="AV138" s="291">
        <v>0</v>
      </c>
      <c r="AW138" s="291">
        <v>0</v>
      </c>
      <c r="AX138" s="291">
        <v>1.9639175257731958</v>
      </c>
      <c r="AY138" s="291">
        <v>59.76425855513309</v>
      </c>
      <c r="AZ138" s="291">
        <v>2.1923076923076943</v>
      </c>
      <c r="BA138" s="291">
        <v>3.2884615384615392</v>
      </c>
      <c r="BB138" s="291">
        <v>50.838867255616044</v>
      </c>
      <c r="BC138" s="291">
        <v>0</v>
      </c>
      <c r="BD138" s="291">
        <v>0</v>
      </c>
      <c r="BE138" s="291">
        <v>0</v>
      </c>
      <c r="BF138" s="291">
        <v>0</v>
      </c>
      <c r="BG138" s="291">
        <v>0</v>
      </c>
      <c r="BH138" s="291">
        <v>0</v>
      </c>
      <c r="BI138" s="291">
        <v>0.29429006904761901</v>
      </c>
      <c r="BJ138" s="291">
        <v>0</v>
      </c>
      <c r="BK138" s="291">
        <v>0</v>
      </c>
      <c r="BL138" s="291">
        <v>1</v>
      </c>
      <c r="BM138" s="291">
        <v>0</v>
      </c>
      <c r="BN138" s="291"/>
      <c r="BO138" s="291"/>
      <c r="BP138" s="291"/>
      <c r="BQ138" s="291">
        <v>0</v>
      </c>
      <c r="BR138" s="291">
        <v>0</v>
      </c>
      <c r="BS138" s="291">
        <v>0</v>
      </c>
      <c r="BT138" s="291"/>
    </row>
    <row r="139" spans="1:72" ht="15" x14ac:dyDescent="0.25">
      <c r="A139" s="302">
        <v>432</v>
      </c>
      <c r="B139" s="346">
        <v>124770</v>
      </c>
      <c r="C139" s="346">
        <v>9353322</v>
      </c>
      <c r="D139" s="347" t="s">
        <v>1286</v>
      </c>
      <c r="E139" s="348" t="s">
        <v>40</v>
      </c>
      <c r="F139" s="349">
        <v>0</v>
      </c>
      <c r="G139" s="291">
        <v>1</v>
      </c>
      <c r="H139" s="291">
        <v>0</v>
      </c>
      <c r="I139" s="291">
        <v>0</v>
      </c>
      <c r="J139" s="291">
        <v>7</v>
      </c>
      <c r="K139" s="291">
        <v>0</v>
      </c>
      <c r="L139" s="291">
        <v>93</v>
      </c>
      <c r="M139" s="291">
        <v>93</v>
      </c>
      <c r="N139" s="291">
        <v>15</v>
      </c>
      <c r="O139" s="291">
        <v>65</v>
      </c>
      <c r="P139" s="291">
        <v>13</v>
      </c>
      <c r="Q139" s="291">
        <v>0</v>
      </c>
      <c r="R139" s="291">
        <v>0</v>
      </c>
      <c r="S139" s="291">
        <v>0</v>
      </c>
      <c r="T139" s="291">
        <v>0</v>
      </c>
      <c r="U139" s="291">
        <v>0</v>
      </c>
      <c r="V139" s="291">
        <v>0</v>
      </c>
      <c r="W139" s="291">
        <v>0</v>
      </c>
      <c r="X139" s="291">
        <v>93</v>
      </c>
      <c r="Y139" s="291">
        <v>13.285714285714286</v>
      </c>
      <c r="Z139" s="291">
        <v>2.9999999999999969</v>
      </c>
      <c r="AA139" s="291">
        <v>5.9615384615384608</v>
      </c>
      <c r="AB139" s="291">
        <v>0</v>
      </c>
      <c r="AC139" s="291">
        <v>0</v>
      </c>
      <c r="AD139" s="291">
        <v>91</v>
      </c>
      <c r="AE139" s="291">
        <v>1.999999999999998</v>
      </c>
      <c r="AF139" s="291">
        <v>0</v>
      </c>
      <c r="AG139" s="291">
        <v>0</v>
      </c>
      <c r="AH139" s="291">
        <v>0</v>
      </c>
      <c r="AI139" s="291">
        <v>0</v>
      </c>
      <c r="AJ139" s="291">
        <v>0</v>
      </c>
      <c r="AK139" s="291">
        <v>0</v>
      </c>
      <c r="AL139" s="291">
        <v>0</v>
      </c>
      <c r="AM139" s="291">
        <v>0</v>
      </c>
      <c r="AN139" s="291">
        <v>0</v>
      </c>
      <c r="AO139" s="291">
        <v>0</v>
      </c>
      <c r="AP139" s="291">
        <v>0</v>
      </c>
      <c r="AQ139" s="291">
        <v>0</v>
      </c>
      <c r="AR139" s="291">
        <v>0</v>
      </c>
      <c r="AS139" s="291">
        <v>1.1923076923076903</v>
      </c>
      <c r="AT139" s="291">
        <v>1.1923076923076903</v>
      </c>
      <c r="AU139" s="291">
        <v>0</v>
      </c>
      <c r="AV139" s="291">
        <v>0</v>
      </c>
      <c r="AW139" s="291">
        <v>0</v>
      </c>
      <c r="AX139" s="291">
        <v>0</v>
      </c>
      <c r="AY139" s="291">
        <v>22.016129032258075</v>
      </c>
      <c r="AZ139" s="291">
        <v>3.0000000000000031</v>
      </c>
      <c r="BA139" s="291">
        <v>3.0000000000000031</v>
      </c>
      <c r="BB139" s="291">
        <v>21.356048076923091</v>
      </c>
      <c r="BC139" s="291">
        <v>0</v>
      </c>
      <c r="BD139" s="291">
        <v>0</v>
      </c>
      <c r="BE139" s="291">
        <v>0</v>
      </c>
      <c r="BF139" s="291">
        <v>0</v>
      </c>
      <c r="BG139" s="291">
        <v>0</v>
      </c>
      <c r="BH139" s="291">
        <v>0</v>
      </c>
      <c r="BI139" s="291">
        <v>1.82535431428571</v>
      </c>
      <c r="BJ139" s="291">
        <v>0</v>
      </c>
      <c r="BK139" s="291">
        <v>0</v>
      </c>
      <c r="BL139" s="291">
        <v>1</v>
      </c>
      <c r="BM139" s="291">
        <v>0</v>
      </c>
      <c r="BN139" s="291"/>
      <c r="BO139" s="291"/>
      <c r="BP139" s="291"/>
      <c r="BQ139" s="291">
        <v>0</v>
      </c>
      <c r="BR139" s="291">
        <v>0</v>
      </c>
      <c r="BS139" s="291">
        <v>0</v>
      </c>
      <c r="BT139" s="291"/>
    </row>
    <row r="140" spans="1:72" ht="15" x14ac:dyDescent="0.25">
      <c r="A140" s="302">
        <v>31</v>
      </c>
      <c r="B140" s="346">
        <v>124771</v>
      </c>
      <c r="C140" s="346">
        <v>9353323</v>
      </c>
      <c r="D140" s="347" t="s">
        <v>1287</v>
      </c>
      <c r="E140" s="348" t="s">
        <v>40</v>
      </c>
      <c r="F140" s="349">
        <v>0</v>
      </c>
      <c r="G140" s="291">
        <v>1</v>
      </c>
      <c r="H140" s="291">
        <v>0</v>
      </c>
      <c r="I140" s="291">
        <v>0</v>
      </c>
      <c r="J140" s="291">
        <v>7</v>
      </c>
      <c r="K140" s="291">
        <v>0</v>
      </c>
      <c r="L140" s="291">
        <v>189</v>
      </c>
      <c r="M140" s="291">
        <v>189</v>
      </c>
      <c r="N140" s="291">
        <v>26</v>
      </c>
      <c r="O140" s="291">
        <v>137</v>
      </c>
      <c r="P140" s="291">
        <v>26</v>
      </c>
      <c r="Q140" s="291">
        <v>0</v>
      </c>
      <c r="R140" s="291">
        <v>0</v>
      </c>
      <c r="S140" s="291">
        <v>0</v>
      </c>
      <c r="T140" s="291">
        <v>0</v>
      </c>
      <c r="U140" s="291">
        <v>0</v>
      </c>
      <c r="V140" s="291">
        <v>0</v>
      </c>
      <c r="W140" s="291">
        <v>0</v>
      </c>
      <c r="X140" s="291">
        <v>189</v>
      </c>
      <c r="Y140" s="291">
        <v>27</v>
      </c>
      <c r="Z140" s="291">
        <v>15.000000000000007</v>
      </c>
      <c r="AA140" s="291">
        <v>33.049180327868854</v>
      </c>
      <c r="AB140" s="291">
        <v>0</v>
      </c>
      <c r="AC140" s="291">
        <v>0</v>
      </c>
      <c r="AD140" s="291">
        <v>183.99999999999991</v>
      </c>
      <c r="AE140" s="291">
        <v>4.0000000000000071</v>
      </c>
      <c r="AF140" s="291">
        <v>0</v>
      </c>
      <c r="AG140" s="291">
        <v>0.99999999999999978</v>
      </c>
      <c r="AH140" s="291">
        <v>0</v>
      </c>
      <c r="AI140" s="291">
        <v>0</v>
      </c>
      <c r="AJ140" s="291">
        <v>0</v>
      </c>
      <c r="AK140" s="291">
        <v>0</v>
      </c>
      <c r="AL140" s="291">
        <v>0</v>
      </c>
      <c r="AM140" s="291">
        <v>0</v>
      </c>
      <c r="AN140" s="291">
        <v>0</v>
      </c>
      <c r="AO140" s="291">
        <v>0</v>
      </c>
      <c r="AP140" s="291">
        <v>0</v>
      </c>
      <c r="AQ140" s="291">
        <v>0</v>
      </c>
      <c r="AR140" s="291">
        <v>0</v>
      </c>
      <c r="AS140" s="291">
        <v>0</v>
      </c>
      <c r="AT140" s="291">
        <v>2.3190184049079665</v>
      </c>
      <c r="AU140" s="291">
        <v>0</v>
      </c>
      <c r="AV140" s="291">
        <v>0</v>
      </c>
      <c r="AW140" s="291">
        <v>0</v>
      </c>
      <c r="AX140" s="291">
        <v>0</v>
      </c>
      <c r="AY140" s="291">
        <v>32.96240601503753</v>
      </c>
      <c r="AZ140" s="291">
        <v>1.0000000000000009</v>
      </c>
      <c r="BA140" s="291">
        <v>4.999999999999992</v>
      </c>
      <c r="BB140" s="291">
        <v>31.684096351307655</v>
      </c>
      <c r="BC140" s="291">
        <v>0</v>
      </c>
      <c r="BD140" s="291">
        <v>0</v>
      </c>
      <c r="BE140" s="291">
        <v>0</v>
      </c>
      <c r="BF140" s="291">
        <v>0</v>
      </c>
      <c r="BG140" s="291">
        <v>0</v>
      </c>
      <c r="BH140" s="291">
        <v>0</v>
      </c>
      <c r="BI140" s="291">
        <v>2.1726059819999999</v>
      </c>
      <c r="BJ140" s="291">
        <v>0</v>
      </c>
      <c r="BK140" s="291">
        <v>0</v>
      </c>
      <c r="BL140" s="291">
        <v>1</v>
      </c>
      <c r="BM140" s="291">
        <v>0</v>
      </c>
      <c r="BN140" s="291"/>
      <c r="BO140" s="291"/>
      <c r="BP140" s="291"/>
      <c r="BQ140" s="291">
        <v>24.4</v>
      </c>
      <c r="BR140" s="291">
        <v>13.4</v>
      </c>
      <c r="BS140" s="291">
        <v>17</v>
      </c>
      <c r="BT140" s="291"/>
    </row>
    <row r="141" spans="1:72" ht="15" x14ac:dyDescent="0.25">
      <c r="A141" s="302">
        <v>101</v>
      </c>
      <c r="B141" s="346">
        <v>124772</v>
      </c>
      <c r="C141" s="346">
        <v>9353327</v>
      </c>
      <c r="D141" s="347" t="s">
        <v>1288</v>
      </c>
      <c r="E141" s="348" t="s">
        <v>40</v>
      </c>
      <c r="F141" s="349">
        <v>0</v>
      </c>
      <c r="G141" s="291">
        <v>1</v>
      </c>
      <c r="H141" s="291">
        <v>0</v>
      </c>
      <c r="I141" s="291">
        <v>0</v>
      </c>
      <c r="J141" s="291">
        <v>7</v>
      </c>
      <c r="K141" s="291">
        <v>0</v>
      </c>
      <c r="L141" s="291">
        <v>181</v>
      </c>
      <c r="M141" s="291">
        <v>181</v>
      </c>
      <c r="N141" s="291">
        <v>24</v>
      </c>
      <c r="O141" s="291">
        <v>126</v>
      </c>
      <c r="P141" s="291">
        <v>31</v>
      </c>
      <c r="Q141" s="291">
        <v>0</v>
      </c>
      <c r="R141" s="291">
        <v>0</v>
      </c>
      <c r="S141" s="291">
        <v>0</v>
      </c>
      <c r="T141" s="291">
        <v>0</v>
      </c>
      <c r="U141" s="291">
        <v>0</v>
      </c>
      <c r="V141" s="291">
        <v>0</v>
      </c>
      <c r="W141" s="291">
        <v>0</v>
      </c>
      <c r="X141" s="291">
        <v>181</v>
      </c>
      <c r="Y141" s="291">
        <v>25.857142857142858</v>
      </c>
      <c r="Z141" s="291">
        <v>4.000000000000008</v>
      </c>
      <c r="AA141" s="291">
        <v>8.1348314606741567</v>
      </c>
      <c r="AB141" s="291">
        <v>0</v>
      </c>
      <c r="AC141" s="291">
        <v>0</v>
      </c>
      <c r="AD141" s="291">
        <v>181</v>
      </c>
      <c r="AE141" s="291">
        <v>0</v>
      </c>
      <c r="AF141" s="291">
        <v>0</v>
      </c>
      <c r="AG141" s="291">
        <v>0</v>
      </c>
      <c r="AH141" s="291">
        <v>0</v>
      </c>
      <c r="AI141" s="291">
        <v>0</v>
      </c>
      <c r="AJ141" s="291">
        <v>0</v>
      </c>
      <c r="AK141" s="291">
        <v>0</v>
      </c>
      <c r="AL141" s="291">
        <v>0</v>
      </c>
      <c r="AM141" s="291">
        <v>0</v>
      </c>
      <c r="AN141" s="291">
        <v>0</v>
      </c>
      <c r="AO141" s="291">
        <v>0</v>
      </c>
      <c r="AP141" s="291">
        <v>0</v>
      </c>
      <c r="AQ141" s="291">
        <v>0</v>
      </c>
      <c r="AR141" s="291">
        <v>0</v>
      </c>
      <c r="AS141" s="291">
        <v>0</v>
      </c>
      <c r="AT141" s="291">
        <v>0</v>
      </c>
      <c r="AU141" s="291">
        <v>0</v>
      </c>
      <c r="AV141" s="291">
        <v>0</v>
      </c>
      <c r="AW141" s="291">
        <v>0</v>
      </c>
      <c r="AX141" s="291">
        <v>1.0168539325842696</v>
      </c>
      <c r="AY141" s="291">
        <v>44.40983606557382</v>
      </c>
      <c r="AZ141" s="291">
        <v>2.137931034482758</v>
      </c>
      <c r="BA141" s="291">
        <v>2.137931034482758</v>
      </c>
      <c r="BB141" s="291">
        <v>37.141560849088911</v>
      </c>
      <c r="BC141" s="291">
        <v>0</v>
      </c>
      <c r="BD141" s="291">
        <v>0</v>
      </c>
      <c r="BE141" s="291">
        <v>0</v>
      </c>
      <c r="BF141" s="291">
        <v>0</v>
      </c>
      <c r="BG141" s="291">
        <v>0</v>
      </c>
      <c r="BH141" s="291">
        <v>0</v>
      </c>
      <c r="BI141" s="291">
        <v>2.5303270642857201</v>
      </c>
      <c r="BJ141" s="291">
        <v>0</v>
      </c>
      <c r="BK141" s="291">
        <v>0</v>
      </c>
      <c r="BL141" s="291">
        <v>1</v>
      </c>
      <c r="BM141" s="291">
        <v>0</v>
      </c>
      <c r="BN141" s="291"/>
      <c r="BO141" s="291"/>
      <c r="BP141" s="291"/>
      <c r="BQ141" s="291">
        <v>0</v>
      </c>
      <c r="BR141" s="291">
        <v>0</v>
      </c>
      <c r="BS141" s="291">
        <v>0</v>
      </c>
      <c r="BT141" s="291"/>
    </row>
    <row r="142" spans="1:72" ht="15" x14ac:dyDescent="0.25">
      <c r="A142" s="302">
        <v>25</v>
      </c>
      <c r="B142" s="346">
        <v>124774</v>
      </c>
      <c r="C142" s="346">
        <v>9353329</v>
      </c>
      <c r="D142" s="347" t="s">
        <v>1289</v>
      </c>
      <c r="E142" s="348" t="s">
        <v>40</v>
      </c>
      <c r="F142" s="349">
        <v>0</v>
      </c>
      <c r="G142" s="291">
        <v>1</v>
      </c>
      <c r="H142" s="291">
        <v>0</v>
      </c>
      <c r="I142" s="291">
        <v>0</v>
      </c>
      <c r="J142" s="291">
        <v>7</v>
      </c>
      <c r="K142" s="291">
        <v>0</v>
      </c>
      <c r="L142" s="291">
        <v>179</v>
      </c>
      <c r="M142" s="291">
        <v>179</v>
      </c>
      <c r="N142" s="291">
        <v>19</v>
      </c>
      <c r="O142" s="291">
        <v>131</v>
      </c>
      <c r="P142" s="291">
        <v>29</v>
      </c>
      <c r="Q142" s="291">
        <v>0</v>
      </c>
      <c r="R142" s="291">
        <v>0</v>
      </c>
      <c r="S142" s="291">
        <v>0</v>
      </c>
      <c r="T142" s="291">
        <v>0</v>
      </c>
      <c r="U142" s="291">
        <v>0</v>
      </c>
      <c r="V142" s="291">
        <v>0</v>
      </c>
      <c r="W142" s="291">
        <v>0</v>
      </c>
      <c r="X142" s="291">
        <v>179</v>
      </c>
      <c r="Y142" s="291">
        <v>25.571428571428573</v>
      </c>
      <c r="Z142" s="291">
        <v>17.999999999999982</v>
      </c>
      <c r="AA142" s="291">
        <v>24.409090909090907</v>
      </c>
      <c r="AB142" s="291">
        <v>0</v>
      </c>
      <c r="AC142" s="291">
        <v>0</v>
      </c>
      <c r="AD142" s="291">
        <v>179</v>
      </c>
      <c r="AE142" s="291">
        <v>0</v>
      </c>
      <c r="AF142" s="291">
        <v>0</v>
      </c>
      <c r="AG142" s="291">
        <v>0</v>
      </c>
      <c r="AH142" s="291">
        <v>0</v>
      </c>
      <c r="AI142" s="291">
        <v>0</v>
      </c>
      <c r="AJ142" s="291">
        <v>0</v>
      </c>
      <c r="AK142" s="291">
        <v>0</v>
      </c>
      <c r="AL142" s="291">
        <v>0</v>
      </c>
      <c r="AM142" s="291">
        <v>0</v>
      </c>
      <c r="AN142" s="291">
        <v>0</v>
      </c>
      <c r="AO142" s="291">
        <v>0</v>
      </c>
      <c r="AP142" s="291">
        <v>0</v>
      </c>
      <c r="AQ142" s="291">
        <v>0</v>
      </c>
      <c r="AR142" s="291">
        <v>0</v>
      </c>
      <c r="AS142" s="291">
        <v>0</v>
      </c>
      <c r="AT142" s="291">
        <v>0</v>
      </c>
      <c r="AU142" s="291">
        <v>0</v>
      </c>
      <c r="AV142" s="291">
        <v>0</v>
      </c>
      <c r="AW142" s="291">
        <v>0</v>
      </c>
      <c r="AX142" s="291">
        <v>0</v>
      </c>
      <c r="AY142" s="291">
        <v>36.276923076923083</v>
      </c>
      <c r="AZ142" s="291">
        <v>0</v>
      </c>
      <c r="BA142" s="291">
        <v>0</v>
      </c>
      <c r="BB142" s="291">
        <v>27.488090250000006</v>
      </c>
      <c r="BC142" s="291">
        <v>0</v>
      </c>
      <c r="BD142" s="291">
        <v>0</v>
      </c>
      <c r="BE142" s="291">
        <v>0</v>
      </c>
      <c r="BF142" s="291">
        <v>0</v>
      </c>
      <c r="BG142" s="291">
        <v>0</v>
      </c>
      <c r="BH142" s="291">
        <v>0</v>
      </c>
      <c r="BI142" s="291">
        <v>2.7820703836734699</v>
      </c>
      <c r="BJ142" s="291">
        <v>0</v>
      </c>
      <c r="BK142" s="291">
        <v>0</v>
      </c>
      <c r="BL142" s="291">
        <v>1</v>
      </c>
      <c r="BM142" s="291">
        <v>0</v>
      </c>
      <c r="BN142" s="291"/>
      <c r="BO142" s="291"/>
      <c r="BP142" s="291"/>
      <c r="BQ142" s="291">
        <v>13.4</v>
      </c>
      <c r="BR142" s="291">
        <v>5.8</v>
      </c>
      <c r="BS142" s="291">
        <v>14.4</v>
      </c>
      <c r="BT142" s="291"/>
    </row>
    <row r="143" spans="1:72" ht="15" x14ac:dyDescent="0.25">
      <c r="A143" s="302">
        <v>35</v>
      </c>
      <c r="B143" s="346">
        <v>124775</v>
      </c>
      <c r="C143" s="346">
        <v>9353330</v>
      </c>
      <c r="D143" s="347" t="s">
        <v>1290</v>
      </c>
      <c r="E143" s="348" t="s">
        <v>40</v>
      </c>
      <c r="F143" s="349">
        <v>0</v>
      </c>
      <c r="G143" s="291">
        <v>1</v>
      </c>
      <c r="H143" s="291">
        <v>0</v>
      </c>
      <c r="I143" s="291">
        <v>0</v>
      </c>
      <c r="J143" s="291">
        <v>7</v>
      </c>
      <c r="K143" s="291">
        <v>0</v>
      </c>
      <c r="L143" s="291">
        <v>306</v>
      </c>
      <c r="M143" s="291">
        <v>306</v>
      </c>
      <c r="N143" s="291">
        <v>35</v>
      </c>
      <c r="O143" s="291">
        <v>221</v>
      </c>
      <c r="P143" s="291">
        <v>50</v>
      </c>
      <c r="Q143" s="291">
        <v>0</v>
      </c>
      <c r="R143" s="291">
        <v>0</v>
      </c>
      <c r="S143" s="291">
        <v>0</v>
      </c>
      <c r="T143" s="291">
        <v>0</v>
      </c>
      <c r="U143" s="291">
        <v>0</v>
      </c>
      <c r="V143" s="291">
        <v>0</v>
      </c>
      <c r="W143" s="291">
        <v>0</v>
      </c>
      <c r="X143" s="291">
        <v>306</v>
      </c>
      <c r="Y143" s="291">
        <v>43.714285714285715</v>
      </c>
      <c r="Z143" s="291">
        <v>19.000000000000014</v>
      </c>
      <c r="AA143" s="291">
        <v>37.876221498371336</v>
      </c>
      <c r="AB143" s="291">
        <v>0</v>
      </c>
      <c r="AC143" s="291">
        <v>0</v>
      </c>
      <c r="AD143" s="291">
        <v>305.00000000000006</v>
      </c>
      <c r="AE143" s="291">
        <v>0</v>
      </c>
      <c r="AF143" s="291">
        <v>0.99999999999999989</v>
      </c>
      <c r="AG143" s="291">
        <v>0</v>
      </c>
      <c r="AH143" s="291">
        <v>0</v>
      </c>
      <c r="AI143" s="291">
        <v>0</v>
      </c>
      <c r="AJ143" s="291">
        <v>0</v>
      </c>
      <c r="AK143" s="291">
        <v>0</v>
      </c>
      <c r="AL143" s="291">
        <v>0</v>
      </c>
      <c r="AM143" s="291">
        <v>0</v>
      </c>
      <c r="AN143" s="291">
        <v>0</v>
      </c>
      <c r="AO143" s="291">
        <v>0</v>
      </c>
      <c r="AP143" s="291">
        <v>0</v>
      </c>
      <c r="AQ143" s="291">
        <v>0</v>
      </c>
      <c r="AR143" s="291">
        <v>2.2583025830258312</v>
      </c>
      <c r="AS143" s="291">
        <v>5.6457564575645707</v>
      </c>
      <c r="AT143" s="291">
        <v>9.0332103321033124</v>
      </c>
      <c r="AU143" s="291">
        <v>0</v>
      </c>
      <c r="AV143" s="291">
        <v>0</v>
      </c>
      <c r="AW143" s="291">
        <v>0</v>
      </c>
      <c r="AX143" s="291">
        <v>1.993485342019544</v>
      </c>
      <c r="AY143" s="291">
        <v>65.559808612440122</v>
      </c>
      <c r="AZ143" s="291">
        <v>4.2553191489361701</v>
      </c>
      <c r="BA143" s="291">
        <v>4.2553191489361701</v>
      </c>
      <c r="BB143" s="291">
        <v>54.9433473128244</v>
      </c>
      <c r="BC143" s="291">
        <v>0</v>
      </c>
      <c r="BD143" s="291">
        <v>0</v>
      </c>
      <c r="BE143" s="291">
        <v>0</v>
      </c>
      <c r="BF143" s="291">
        <v>0</v>
      </c>
      <c r="BG143" s="291">
        <v>0</v>
      </c>
      <c r="BH143" s="291">
        <v>0</v>
      </c>
      <c r="BI143" s="291">
        <v>2.30783455281385</v>
      </c>
      <c r="BJ143" s="291">
        <v>0</v>
      </c>
      <c r="BK143" s="291">
        <v>0</v>
      </c>
      <c r="BL143" s="291">
        <v>1</v>
      </c>
      <c r="BM143" s="291">
        <v>0</v>
      </c>
      <c r="BN143" s="291"/>
      <c r="BO143" s="291"/>
      <c r="BP143" s="291"/>
      <c r="BQ143" s="291">
        <v>24.4</v>
      </c>
      <c r="BR143" s="291">
        <v>14.6</v>
      </c>
      <c r="BS143" s="291">
        <v>20</v>
      </c>
      <c r="BT143" s="291"/>
    </row>
    <row r="144" spans="1:72" ht="15" x14ac:dyDescent="0.25">
      <c r="A144" s="302">
        <v>56</v>
      </c>
      <c r="B144" s="346">
        <v>124776</v>
      </c>
      <c r="C144" s="346">
        <v>9353331</v>
      </c>
      <c r="D144" s="347" t="s">
        <v>1291</v>
      </c>
      <c r="E144" s="348" t="s">
        <v>40</v>
      </c>
      <c r="F144" s="349">
        <v>0</v>
      </c>
      <c r="G144" s="291">
        <v>1</v>
      </c>
      <c r="H144" s="291">
        <v>0</v>
      </c>
      <c r="I144" s="291">
        <v>0</v>
      </c>
      <c r="J144" s="291">
        <v>7</v>
      </c>
      <c r="K144" s="291">
        <v>0</v>
      </c>
      <c r="L144" s="291">
        <v>104</v>
      </c>
      <c r="M144" s="291">
        <v>104</v>
      </c>
      <c r="N144" s="291">
        <v>18</v>
      </c>
      <c r="O144" s="291">
        <v>76</v>
      </c>
      <c r="P144" s="291">
        <v>10</v>
      </c>
      <c r="Q144" s="291">
        <v>0</v>
      </c>
      <c r="R144" s="291">
        <v>0</v>
      </c>
      <c r="S144" s="291">
        <v>0</v>
      </c>
      <c r="T144" s="291">
        <v>0</v>
      </c>
      <c r="U144" s="291">
        <v>0</v>
      </c>
      <c r="V144" s="291">
        <v>0</v>
      </c>
      <c r="W144" s="291">
        <v>0</v>
      </c>
      <c r="X144" s="291">
        <v>104</v>
      </c>
      <c r="Y144" s="291">
        <v>14.857142857142858</v>
      </c>
      <c r="Z144" s="291">
        <v>1.0000000000000004</v>
      </c>
      <c r="AA144" s="291">
        <v>7.0112359550561791</v>
      </c>
      <c r="AB144" s="291">
        <v>0</v>
      </c>
      <c r="AC144" s="291">
        <v>0</v>
      </c>
      <c r="AD144" s="291">
        <v>102.00000000000001</v>
      </c>
      <c r="AE144" s="291">
        <v>0</v>
      </c>
      <c r="AF144" s="291">
        <v>1.9999999999999969</v>
      </c>
      <c r="AG144" s="291">
        <v>0</v>
      </c>
      <c r="AH144" s="291">
        <v>0</v>
      </c>
      <c r="AI144" s="291">
        <v>0</v>
      </c>
      <c r="AJ144" s="291">
        <v>0</v>
      </c>
      <c r="AK144" s="291">
        <v>0</v>
      </c>
      <c r="AL144" s="291">
        <v>0</v>
      </c>
      <c r="AM144" s="291">
        <v>0</v>
      </c>
      <c r="AN144" s="291">
        <v>0</v>
      </c>
      <c r="AO144" s="291">
        <v>0</v>
      </c>
      <c r="AP144" s="291">
        <v>0</v>
      </c>
      <c r="AQ144" s="291">
        <v>0</v>
      </c>
      <c r="AR144" s="291">
        <v>0</v>
      </c>
      <c r="AS144" s="291">
        <v>0</v>
      </c>
      <c r="AT144" s="291">
        <v>0</v>
      </c>
      <c r="AU144" s="291">
        <v>0</v>
      </c>
      <c r="AV144" s="291">
        <v>0</v>
      </c>
      <c r="AW144" s="291">
        <v>0</v>
      </c>
      <c r="AX144" s="291">
        <v>2.3370786516853932</v>
      </c>
      <c r="AY144" s="291">
        <v>23.945205479452063</v>
      </c>
      <c r="AZ144" s="291">
        <v>1.1111111111111098</v>
      </c>
      <c r="BA144" s="291">
        <v>1.1111111111111098</v>
      </c>
      <c r="BB144" s="291">
        <v>20.956240387950878</v>
      </c>
      <c r="BC144" s="291">
        <v>0</v>
      </c>
      <c r="BD144" s="291">
        <v>0</v>
      </c>
      <c r="BE144" s="291">
        <v>0</v>
      </c>
      <c r="BF144" s="291">
        <v>0</v>
      </c>
      <c r="BG144" s="291">
        <v>8.6000000000000298</v>
      </c>
      <c r="BH144" s="291">
        <v>0</v>
      </c>
      <c r="BI144" s="291">
        <v>3.3628994604395599</v>
      </c>
      <c r="BJ144" s="291">
        <v>0</v>
      </c>
      <c r="BK144" s="291">
        <v>1</v>
      </c>
      <c r="BL144" s="291">
        <v>1</v>
      </c>
      <c r="BM144" s="291">
        <v>0</v>
      </c>
      <c r="BN144" s="291"/>
      <c r="BO144" s="291"/>
      <c r="BP144" s="291"/>
      <c r="BQ144" s="291">
        <v>0</v>
      </c>
      <c r="BR144" s="291">
        <v>0</v>
      </c>
      <c r="BS144" s="291">
        <v>0</v>
      </c>
      <c r="BT144" s="291"/>
    </row>
    <row r="145" spans="1:72" ht="15" x14ac:dyDescent="0.25">
      <c r="A145" s="302">
        <v>317</v>
      </c>
      <c r="B145" s="346">
        <v>124777</v>
      </c>
      <c r="C145" s="346">
        <v>9353332</v>
      </c>
      <c r="D145" s="347" t="s">
        <v>1292</v>
      </c>
      <c r="E145" s="348" t="s">
        <v>40</v>
      </c>
      <c r="F145" s="349">
        <v>0</v>
      </c>
      <c r="G145" s="291">
        <v>1</v>
      </c>
      <c r="H145" s="291">
        <v>0</v>
      </c>
      <c r="I145" s="291">
        <v>0</v>
      </c>
      <c r="J145" s="291">
        <v>7</v>
      </c>
      <c r="K145" s="291">
        <v>0</v>
      </c>
      <c r="L145" s="291">
        <v>57</v>
      </c>
      <c r="M145" s="291">
        <v>57</v>
      </c>
      <c r="N145" s="291">
        <v>5</v>
      </c>
      <c r="O145" s="291">
        <v>46</v>
      </c>
      <c r="P145" s="291">
        <v>6</v>
      </c>
      <c r="Q145" s="291">
        <v>0</v>
      </c>
      <c r="R145" s="291">
        <v>0</v>
      </c>
      <c r="S145" s="291">
        <v>0</v>
      </c>
      <c r="T145" s="291">
        <v>0</v>
      </c>
      <c r="U145" s="291">
        <v>0</v>
      </c>
      <c r="V145" s="291">
        <v>0</v>
      </c>
      <c r="W145" s="291">
        <v>0</v>
      </c>
      <c r="X145" s="291">
        <v>57</v>
      </c>
      <c r="Y145" s="291">
        <v>8.1428571428571423</v>
      </c>
      <c r="Z145" s="291">
        <v>7.0000000000000204</v>
      </c>
      <c r="AA145" s="291">
        <v>9.3442622950819665</v>
      </c>
      <c r="AB145" s="291">
        <v>0</v>
      </c>
      <c r="AC145" s="291">
        <v>0</v>
      </c>
      <c r="AD145" s="291">
        <v>55.999999999999993</v>
      </c>
      <c r="AE145" s="291">
        <v>0.99999999999999956</v>
      </c>
      <c r="AF145" s="291">
        <v>0</v>
      </c>
      <c r="AG145" s="291">
        <v>0</v>
      </c>
      <c r="AH145" s="291">
        <v>0</v>
      </c>
      <c r="AI145" s="291">
        <v>0</v>
      </c>
      <c r="AJ145" s="291">
        <v>0</v>
      </c>
      <c r="AK145" s="291">
        <v>0</v>
      </c>
      <c r="AL145" s="291">
        <v>0</v>
      </c>
      <c r="AM145" s="291">
        <v>0</v>
      </c>
      <c r="AN145" s="291">
        <v>0</v>
      </c>
      <c r="AO145" s="291">
        <v>0</v>
      </c>
      <c r="AP145" s="291">
        <v>0</v>
      </c>
      <c r="AQ145" s="291">
        <v>0</v>
      </c>
      <c r="AR145" s="291">
        <v>0</v>
      </c>
      <c r="AS145" s="291">
        <v>0</v>
      </c>
      <c r="AT145" s="291">
        <v>0</v>
      </c>
      <c r="AU145" s="291">
        <v>0</v>
      </c>
      <c r="AV145" s="291">
        <v>0</v>
      </c>
      <c r="AW145" s="291">
        <v>0</v>
      </c>
      <c r="AX145" s="291">
        <v>0</v>
      </c>
      <c r="AY145" s="291">
        <v>17.116279069767444</v>
      </c>
      <c r="AZ145" s="291">
        <v>0</v>
      </c>
      <c r="BA145" s="291">
        <v>0</v>
      </c>
      <c r="BB145" s="291">
        <v>12.707553488372094</v>
      </c>
      <c r="BC145" s="291">
        <v>0</v>
      </c>
      <c r="BD145" s="291">
        <v>0</v>
      </c>
      <c r="BE145" s="291">
        <v>0</v>
      </c>
      <c r="BF145" s="291">
        <v>0</v>
      </c>
      <c r="BG145" s="291">
        <v>4.2999999999999963</v>
      </c>
      <c r="BH145" s="291">
        <v>0</v>
      </c>
      <c r="BI145" s="291">
        <v>3.8332201220000002</v>
      </c>
      <c r="BJ145" s="291">
        <v>0</v>
      </c>
      <c r="BK145" s="291">
        <v>1</v>
      </c>
      <c r="BL145" s="291">
        <v>1</v>
      </c>
      <c r="BM145" s="291">
        <v>0</v>
      </c>
      <c r="BN145" s="291"/>
      <c r="BO145" s="291"/>
      <c r="BP145" s="291"/>
      <c r="BQ145" s="291">
        <v>0</v>
      </c>
      <c r="BR145" s="291">
        <v>0</v>
      </c>
      <c r="BS145" s="291">
        <v>0</v>
      </c>
      <c r="BT145" s="291"/>
    </row>
    <row r="146" spans="1:72" ht="15" x14ac:dyDescent="0.25">
      <c r="A146" s="302">
        <v>284</v>
      </c>
      <c r="B146" s="346">
        <v>124781</v>
      </c>
      <c r="C146" s="346">
        <v>9353337</v>
      </c>
      <c r="D146" s="347" t="s">
        <v>1293</v>
      </c>
      <c r="E146" s="348" t="s">
        <v>40</v>
      </c>
      <c r="F146" s="349">
        <v>0</v>
      </c>
      <c r="G146" s="291">
        <v>1</v>
      </c>
      <c r="H146" s="291">
        <v>0</v>
      </c>
      <c r="I146" s="291">
        <v>0</v>
      </c>
      <c r="J146" s="291">
        <v>7</v>
      </c>
      <c r="K146" s="291">
        <v>0</v>
      </c>
      <c r="L146" s="291">
        <v>211</v>
      </c>
      <c r="M146" s="291">
        <v>211</v>
      </c>
      <c r="N146" s="291">
        <v>30</v>
      </c>
      <c r="O146" s="291">
        <v>151</v>
      </c>
      <c r="P146" s="291">
        <v>30</v>
      </c>
      <c r="Q146" s="291">
        <v>0</v>
      </c>
      <c r="R146" s="291">
        <v>0</v>
      </c>
      <c r="S146" s="291">
        <v>0</v>
      </c>
      <c r="T146" s="291">
        <v>0</v>
      </c>
      <c r="U146" s="291">
        <v>0</v>
      </c>
      <c r="V146" s="291">
        <v>0</v>
      </c>
      <c r="W146" s="291">
        <v>0</v>
      </c>
      <c r="X146" s="291">
        <v>211</v>
      </c>
      <c r="Y146" s="291">
        <v>30.142857142857142</v>
      </c>
      <c r="Z146" s="291">
        <v>1.0000000000000009</v>
      </c>
      <c r="AA146" s="291">
        <v>8.9575471698113205</v>
      </c>
      <c r="AB146" s="291">
        <v>0</v>
      </c>
      <c r="AC146" s="291">
        <v>0</v>
      </c>
      <c r="AD146" s="291">
        <v>204.97142857142848</v>
      </c>
      <c r="AE146" s="291">
        <v>3.0142857142857169</v>
      </c>
      <c r="AF146" s="291">
        <v>2.0095238095238086</v>
      </c>
      <c r="AG146" s="291">
        <v>1.0047619047619043</v>
      </c>
      <c r="AH146" s="291">
        <v>0</v>
      </c>
      <c r="AI146" s="291">
        <v>0</v>
      </c>
      <c r="AJ146" s="291">
        <v>0</v>
      </c>
      <c r="AK146" s="291">
        <v>0</v>
      </c>
      <c r="AL146" s="291">
        <v>0</v>
      </c>
      <c r="AM146" s="291">
        <v>0</v>
      </c>
      <c r="AN146" s="291">
        <v>0</v>
      </c>
      <c r="AO146" s="291">
        <v>0</v>
      </c>
      <c r="AP146" s="291">
        <v>0</v>
      </c>
      <c r="AQ146" s="291">
        <v>0</v>
      </c>
      <c r="AR146" s="291">
        <v>0</v>
      </c>
      <c r="AS146" s="291">
        <v>3.4972375690607702</v>
      </c>
      <c r="AT146" s="291">
        <v>8.1602209944751429</v>
      </c>
      <c r="AU146" s="291">
        <v>0</v>
      </c>
      <c r="AV146" s="291">
        <v>0</v>
      </c>
      <c r="AW146" s="291">
        <v>0</v>
      </c>
      <c r="AX146" s="291">
        <v>0</v>
      </c>
      <c r="AY146" s="291">
        <v>36.24</v>
      </c>
      <c r="AZ146" s="291">
        <v>0</v>
      </c>
      <c r="BA146" s="291">
        <v>0</v>
      </c>
      <c r="BB146" s="291">
        <v>28.613642386740334</v>
      </c>
      <c r="BC146" s="291">
        <v>0</v>
      </c>
      <c r="BD146" s="291">
        <v>0</v>
      </c>
      <c r="BE146" s="291">
        <v>0</v>
      </c>
      <c r="BF146" s="291">
        <v>0</v>
      </c>
      <c r="BG146" s="291">
        <v>0</v>
      </c>
      <c r="BH146" s="291">
        <v>0</v>
      </c>
      <c r="BI146" s="291">
        <v>0.38238067227272698</v>
      </c>
      <c r="BJ146" s="291">
        <v>0</v>
      </c>
      <c r="BK146" s="291">
        <v>0</v>
      </c>
      <c r="BL146" s="291">
        <v>1</v>
      </c>
      <c r="BM146" s="291">
        <v>0</v>
      </c>
      <c r="BN146" s="291"/>
      <c r="BO146" s="291"/>
      <c r="BP146" s="291"/>
      <c r="BQ146" s="291">
        <v>0</v>
      </c>
      <c r="BR146" s="291">
        <v>0</v>
      </c>
      <c r="BS146" s="291">
        <v>0</v>
      </c>
      <c r="BT146" s="291"/>
    </row>
    <row r="147" spans="1:72" ht="15" x14ac:dyDescent="0.25">
      <c r="A147" s="302">
        <v>285</v>
      </c>
      <c r="B147" s="346">
        <v>124782</v>
      </c>
      <c r="C147" s="346">
        <v>9353338</v>
      </c>
      <c r="D147" s="347" t="s">
        <v>1294</v>
      </c>
      <c r="E147" s="348" t="s">
        <v>40</v>
      </c>
      <c r="F147" s="349">
        <v>0</v>
      </c>
      <c r="G147" s="291">
        <v>1</v>
      </c>
      <c r="H147" s="291">
        <v>0</v>
      </c>
      <c r="I147" s="291">
        <v>0</v>
      </c>
      <c r="J147" s="291">
        <v>7</v>
      </c>
      <c r="K147" s="291">
        <v>0</v>
      </c>
      <c r="L147" s="291">
        <v>356</v>
      </c>
      <c r="M147" s="291">
        <v>356</v>
      </c>
      <c r="N147" s="291">
        <v>60</v>
      </c>
      <c r="O147" s="291">
        <v>266</v>
      </c>
      <c r="P147" s="291">
        <v>30</v>
      </c>
      <c r="Q147" s="291">
        <v>0</v>
      </c>
      <c r="R147" s="291">
        <v>0</v>
      </c>
      <c r="S147" s="291">
        <v>0</v>
      </c>
      <c r="T147" s="291">
        <v>0</v>
      </c>
      <c r="U147" s="291">
        <v>0</v>
      </c>
      <c r="V147" s="291">
        <v>0</v>
      </c>
      <c r="W147" s="291">
        <v>0</v>
      </c>
      <c r="X147" s="291">
        <v>356</v>
      </c>
      <c r="Y147" s="291">
        <v>50.857142857142854</v>
      </c>
      <c r="Z147" s="291">
        <v>25.999999999999986</v>
      </c>
      <c r="AA147" s="291">
        <v>37.128834355828218</v>
      </c>
      <c r="AB147" s="291">
        <v>0</v>
      </c>
      <c r="AC147" s="291">
        <v>0</v>
      </c>
      <c r="AD147" s="291">
        <v>203.00000000000017</v>
      </c>
      <c r="AE147" s="291">
        <v>97.000000000000156</v>
      </c>
      <c r="AF147" s="291">
        <v>24.000000000000018</v>
      </c>
      <c r="AG147" s="291">
        <v>24.000000000000018</v>
      </c>
      <c r="AH147" s="291">
        <v>2.9999999999999991</v>
      </c>
      <c r="AI147" s="291">
        <v>2.0000000000000009</v>
      </c>
      <c r="AJ147" s="291">
        <v>2.9999999999999991</v>
      </c>
      <c r="AK147" s="291">
        <v>0</v>
      </c>
      <c r="AL147" s="291">
        <v>0</v>
      </c>
      <c r="AM147" s="291">
        <v>0</v>
      </c>
      <c r="AN147" s="291">
        <v>0</v>
      </c>
      <c r="AO147" s="291">
        <v>0</v>
      </c>
      <c r="AP147" s="291">
        <v>0</v>
      </c>
      <c r="AQ147" s="291">
        <v>0</v>
      </c>
      <c r="AR147" s="291">
        <v>21.79591836734695</v>
      </c>
      <c r="AS147" s="291">
        <v>54.489795918367378</v>
      </c>
      <c r="AT147" s="291">
        <v>70.231292517006864</v>
      </c>
      <c r="AU147" s="291">
        <v>0</v>
      </c>
      <c r="AV147" s="291">
        <v>0</v>
      </c>
      <c r="AW147" s="291">
        <v>0</v>
      </c>
      <c r="AX147" s="291">
        <v>0</v>
      </c>
      <c r="AY147" s="291">
        <v>74.779116465863481</v>
      </c>
      <c r="AZ147" s="291">
        <v>0</v>
      </c>
      <c r="BA147" s="291">
        <v>0</v>
      </c>
      <c r="BB147" s="291">
        <v>60.914360903071767</v>
      </c>
      <c r="BC147" s="291">
        <v>0</v>
      </c>
      <c r="BD147" s="291">
        <v>0</v>
      </c>
      <c r="BE147" s="291">
        <v>0</v>
      </c>
      <c r="BF147" s="291">
        <v>0</v>
      </c>
      <c r="BG147" s="291">
        <v>0</v>
      </c>
      <c r="BH147" s="291">
        <v>0</v>
      </c>
      <c r="BI147" s="291">
        <v>0.39639069067796601</v>
      </c>
      <c r="BJ147" s="291">
        <v>0</v>
      </c>
      <c r="BK147" s="291">
        <v>0</v>
      </c>
      <c r="BL147" s="291">
        <v>1</v>
      </c>
      <c r="BM147" s="291">
        <v>0</v>
      </c>
      <c r="BN147" s="291"/>
      <c r="BO147" s="291"/>
      <c r="BP147" s="291"/>
      <c r="BQ147" s="291">
        <v>0</v>
      </c>
      <c r="BR147" s="291">
        <v>0</v>
      </c>
      <c r="BS147" s="291">
        <v>0</v>
      </c>
      <c r="BT147" s="291"/>
    </row>
    <row r="148" spans="1:72" ht="15" x14ac:dyDescent="0.25">
      <c r="A148" s="302">
        <v>288</v>
      </c>
      <c r="B148" s="346">
        <v>124783</v>
      </c>
      <c r="C148" s="346">
        <v>9353339</v>
      </c>
      <c r="D148" s="347" t="s">
        <v>1295</v>
      </c>
      <c r="E148" s="348" t="s">
        <v>40</v>
      </c>
      <c r="F148" s="349">
        <v>0</v>
      </c>
      <c r="G148" s="291">
        <v>1</v>
      </c>
      <c r="H148" s="291">
        <v>0</v>
      </c>
      <c r="I148" s="291">
        <v>0</v>
      </c>
      <c r="J148" s="291">
        <v>7</v>
      </c>
      <c r="K148" s="291">
        <v>0</v>
      </c>
      <c r="L148" s="291">
        <v>421</v>
      </c>
      <c r="M148" s="291">
        <v>421</v>
      </c>
      <c r="N148" s="291">
        <v>60</v>
      </c>
      <c r="O148" s="291">
        <v>300</v>
      </c>
      <c r="P148" s="291">
        <v>61</v>
      </c>
      <c r="Q148" s="291">
        <v>0</v>
      </c>
      <c r="R148" s="291">
        <v>0</v>
      </c>
      <c r="S148" s="291">
        <v>0</v>
      </c>
      <c r="T148" s="291">
        <v>0</v>
      </c>
      <c r="U148" s="291">
        <v>0</v>
      </c>
      <c r="V148" s="291">
        <v>0</v>
      </c>
      <c r="W148" s="291">
        <v>0</v>
      </c>
      <c r="X148" s="291">
        <v>421</v>
      </c>
      <c r="Y148" s="291">
        <v>60.142857142857146</v>
      </c>
      <c r="Z148" s="291">
        <v>50.000000000000121</v>
      </c>
      <c r="AA148" s="291">
        <v>91.081730769230774</v>
      </c>
      <c r="AB148" s="291">
        <v>0</v>
      </c>
      <c r="AC148" s="291">
        <v>0</v>
      </c>
      <c r="AD148" s="291">
        <v>133.00000000000006</v>
      </c>
      <c r="AE148" s="291">
        <v>59.000000000000071</v>
      </c>
      <c r="AF148" s="291">
        <v>54.000000000000099</v>
      </c>
      <c r="AG148" s="291">
        <v>142.99999999999997</v>
      </c>
      <c r="AH148" s="291">
        <v>23.999999999999982</v>
      </c>
      <c r="AI148" s="291">
        <v>5.0000000000000124</v>
      </c>
      <c r="AJ148" s="291">
        <v>2.9999999999999987</v>
      </c>
      <c r="AK148" s="291">
        <v>0</v>
      </c>
      <c r="AL148" s="291">
        <v>0</v>
      </c>
      <c r="AM148" s="291">
        <v>0</v>
      </c>
      <c r="AN148" s="291">
        <v>0</v>
      </c>
      <c r="AO148" s="291">
        <v>0</v>
      </c>
      <c r="AP148" s="291">
        <v>0</v>
      </c>
      <c r="AQ148" s="291">
        <v>0</v>
      </c>
      <c r="AR148" s="291">
        <v>61.808864265927994</v>
      </c>
      <c r="AS148" s="291">
        <v>114.28808864265915</v>
      </c>
      <c r="AT148" s="291">
        <v>159.77008310249298</v>
      </c>
      <c r="AU148" s="291">
        <v>0</v>
      </c>
      <c r="AV148" s="291">
        <v>0</v>
      </c>
      <c r="AW148" s="291">
        <v>0</v>
      </c>
      <c r="AX148" s="291">
        <v>1.0120192307692308</v>
      </c>
      <c r="AY148" s="291">
        <v>145.41984732824429</v>
      </c>
      <c r="AZ148" s="291">
        <v>15.641025641025616</v>
      </c>
      <c r="BA148" s="291">
        <v>21.897435897435898</v>
      </c>
      <c r="BB148" s="291">
        <v>140.39976638640519</v>
      </c>
      <c r="BC148" s="291">
        <v>0</v>
      </c>
      <c r="BD148" s="291">
        <v>0</v>
      </c>
      <c r="BE148" s="291">
        <v>0</v>
      </c>
      <c r="BF148" s="291">
        <v>0</v>
      </c>
      <c r="BG148" s="291">
        <v>4.9000000000001362</v>
      </c>
      <c r="BH148" s="291">
        <v>0</v>
      </c>
      <c r="BI148" s="291">
        <v>0.39563284603174598</v>
      </c>
      <c r="BJ148" s="291">
        <v>0</v>
      </c>
      <c r="BK148" s="291">
        <v>0</v>
      </c>
      <c r="BL148" s="291">
        <v>1</v>
      </c>
      <c r="BM148" s="291">
        <v>0</v>
      </c>
      <c r="BN148" s="291"/>
      <c r="BO148" s="291"/>
      <c r="BP148" s="291"/>
      <c r="BQ148" s="291">
        <v>0</v>
      </c>
      <c r="BR148" s="291">
        <v>0</v>
      </c>
      <c r="BS148" s="291">
        <v>0</v>
      </c>
      <c r="BT148" s="291"/>
    </row>
    <row r="149" spans="1:72" ht="15" x14ac:dyDescent="0.25">
      <c r="A149" s="302">
        <v>291</v>
      </c>
      <c r="B149" s="346">
        <v>124785</v>
      </c>
      <c r="C149" s="346">
        <v>9353341</v>
      </c>
      <c r="D149" s="347" t="s">
        <v>1296</v>
      </c>
      <c r="E149" s="348" t="s">
        <v>40</v>
      </c>
      <c r="F149" s="349">
        <v>0</v>
      </c>
      <c r="G149" s="291">
        <v>1</v>
      </c>
      <c r="H149" s="291">
        <v>0</v>
      </c>
      <c r="I149" s="291">
        <v>0</v>
      </c>
      <c r="J149" s="291">
        <v>7</v>
      </c>
      <c r="K149" s="291">
        <v>0</v>
      </c>
      <c r="L149" s="291">
        <v>209</v>
      </c>
      <c r="M149" s="291">
        <v>209</v>
      </c>
      <c r="N149" s="291">
        <v>29</v>
      </c>
      <c r="O149" s="291">
        <v>149</v>
      </c>
      <c r="P149" s="291">
        <v>31</v>
      </c>
      <c r="Q149" s="291">
        <v>0</v>
      </c>
      <c r="R149" s="291">
        <v>0</v>
      </c>
      <c r="S149" s="291">
        <v>0</v>
      </c>
      <c r="T149" s="291">
        <v>0</v>
      </c>
      <c r="U149" s="291">
        <v>0</v>
      </c>
      <c r="V149" s="291">
        <v>0</v>
      </c>
      <c r="W149" s="291">
        <v>0</v>
      </c>
      <c r="X149" s="291">
        <v>209</v>
      </c>
      <c r="Y149" s="291">
        <v>29.857142857142858</v>
      </c>
      <c r="Z149" s="291">
        <v>19.999999999999996</v>
      </c>
      <c r="AA149" s="291">
        <v>44.363207547169814</v>
      </c>
      <c r="AB149" s="291">
        <v>0</v>
      </c>
      <c r="AC149" s="291">
        <v>0</v>
      </c>
      <c r="AD149" s="291">
        <v>86.999999999999986</v>
      </c>
      <c r="AE149" s="291">
        <v>10.999999999999995</v>
      </c>
      <c r="AF149" s="291">
        <v>7.0000000000000044</v>
      </c>
      <c r="AG149" s="291">
        <v>45</v>
      </c>
      <c r="AH149" s="291">
        <v>55.999999999999908</v>
      </c>
      <c r="AI149" s="291">
        <v>2.9999999999999933</v>
      </c>
      <c r="AJ149" s="291">
        <v>0</v>
      </c>
      <c r="AK149" s="291">
        <v>0</v>
      </c>
      <c r="AL149" s="291">
        <v>0</v>
      </c>
      <c r="AM149" s="291">
        <v>0</v>
      </c>
      <c r="AN149" s="291">
        <v>0</v>
      </c>
      <c r="AO149" s="291">
        <v>0</v>
      </c>
      <c r="AP149" s="291">
        <v>0</v>
      </c>
      <c r="AQ149" s="291">
        <v>0</v>
      </c>
      <c r="AR149" s="291">
        <v>3.4833333333333405</v>
      </c>
      <c r="AS149" s="291">
        <v>5.8055555555555607</v>
      </c>
      <c r="AT149" s="291">
        <v>10.450000000000001</v>
      </c>
      <c r="AU149" s="291">
        <v>0</v>
      </c>
      <c r="AV149" s="291">
        <v>0</v>
      </c>
      <c r="AW149" s="291">
        <v>0</v>
      </c>
      <c r="AX149" s="291">
        <v>0</v>
      </c>
      <c r="AY149" s="291">
        <v>66.999999999999957</v>
      </c>
      <c r="AZ149" s="291">
        <v>2.0666666666666673</v>
      </c>
      <c r="BA149" s="291">
        <v>5.1666666666666767</v>
      </c>
      <c r="BB149" s="291">
        <v>58.689251296296277</v>
      </c>
      <c r="BC149" s="291">
        <v>0</v>
      </c>
      <c r="BD149" s="291">
        <v>0</v>
      </c>
      <c r="BE149" s="291">
        <v>0</v>
      </c>
      <c r="BF149" s="291">
        <v>0</v>
      </c>
      <c r="BG149" s="291">
        <v>0</v>
      </c>
      <c r="BH149" s="291">
        <v>0</v>
      </c>
      <c r="BI149" s="291">
        <v>0.27701471495601199</v>
      </c>
      <c r="BJ149" s="291">
        <v>0</v>
      </c>
      <c r="BK149" s="291">
        <v>0</v>
      </c>
      <c r="BL149" s="291">
        <v>1</v>
      </c>
      <c r="BM149" s="291">
        <v>0</v>
      </c>
      <c r="BN149" s="291"/>
      <c r="BO149" s="291"/>
      <c r="BP149" s="291"/>
      <c r="BQ149" s="291">
        <v>0</v>
      </c>
      <c r="BR149" s="291">
        <v>0</v>
      </c>
      <c r="BS149" s="291">
        <v>0</v>
      </c>
      <c r="BT149" s="291"/>
    </row>
    <row r="150" spans="1:72" ht="15" x14ac:dyDescent="0.25">
      <c r="A150" s="302">
        <v>287</v>
      </c>
      <c r="B150" s="346">
        <v>124786</v>
      </c>
      <c r="C150" s="346">
        <v>9353342</v>
      </c>
      <c r="D150" s="347" t="s">
        <v>1297</v>
      </c>
      <c r="E150" s="348" t="s">
        <v>40</v>
      </c>
      <c r="F150" s="349">
        <v>0</v>
      </c>
      <c r="G150" s="291">
        <v>1</v>
      </c>
      <c r="H150" s="291">
        <v>0</v>
      </c>
      <c r="I150" s="291">
        <v>0</v>
      </c>
      <c r="J150" s="291">
        <v>7</v>
      </c>
      <c r="K150" s="291">
        <v>0</v>
      </c>
      <c r="L150" s="291">
        <v>215</v>
      </c>
      <c r="M150" s="291">
        <v>215</v>
      </c>
      <c r="N150" s="291">
        <v>30</v>
      </c>
      <c r="O150" s="291">
        <v>154</v>
      </c>
      <c r="P150" s="291">
        <v>31</v>
      </c>
      <c r="Q150" s="291">
        <v>0</v>
      </c>
      <c r="R150" s="291">
        <v>0</v>
      </c>
      <c r="S150" s="291">
        <v>0</v>
      </c>
      <c r="T150" s="291">
        <v>0</v>
      </c>
      <c r="U150" s="291">
        <v>0</v>
      </c>
      <c r="V150" s="291">
        <v>0</v>
      </c>
      <c r="W150" s="291">
        <v>0</v>
      </c>
      <c r="X150" s="291">
        <v>215</v>
      </c>
      <c r="Y150" s="291">
        <v>30.714285714285715</v>
      </c>
      <c r="Z150" s="291">
        <v>13.999999999999991</v>
      </c>
      <c r="AA150" s="291">
        <v>22.102803738317757</v>
      </c>
      <c r="AB150" s="291">
        <v>0</v>
      </c>
      <c r="AC150" s="291">
        <v>0</v>
      </c>
      <c r="AD150" s="291">
        <v>83</v>
      </c>
      <c r="AE150" s="291">
        <v>21.000000000000007</v>
      </c>
      <c r="AF150" s="291">
        <v>40.000000000000007</v>
      </c>
      <c r="AG150" s="291">
        <v>20.000000000000004</v>
      </c>
      <c r="AH150" s="291">
        <v>38.999999999999936</v>
      </c>
      <c r="AI150" s="291">
        <v>12.000000000000002</v>
      </c>
      <c r="AJ150" s="291">
        <v>0</v>
      </c>
      <c r="AK150" s="291">
        <v>0</v>
      </c>
      <c r="AL150" s="291">
        <v>0</v>
      </c>
      <c r="AM150" s="291">
        <v>0</v>
      </c>
      <c r="AN150" s="291">
        <v>0</v>
      </c>
      <c r="AO150" s="291">
        <v>0</v>
      </c>
      <c r="AP150" s="291">
        <v>0</v>
      </c>
      <c r="AQ150" s="291">
        <v>0</v>
      </c>
      <c r="AR150" s="291">
        <v>12.853260869565222</v>
      </c>
      <c r="AS150" s="291">
        <v>26.875</v>
      </c>
      <c r="AT150" s="291">
        <v>44.402173913043526</v>
      </c>
      <c r="AU150" s="291">
        <v>0</v>
      </c>
      <c r="AV150" s="291">
        <v>0</v>
      </c>
      <c r="AW150" s="291">
        <v>0</v>
      </c>
      <c r="AX150" s="291">
        <v>0</v>
      </c>
      <c r="AY150" s="291">
        <v>40.581081081081003</v>
      </c>
      <c r="AZ150" s="291">
        <v>6.6428571428571335</v>
      </c>
      <c r="BA150" s="291">
        <v>6.6428571428571335</v>
      </c>
      <c r="BB150" s="291">
        <v>39.662762282166263</v>
      </c>
      <c r="BC150" s="291">
        <v>0</v>
      </c>
      <c r="BD150" s="291">
        <v>0</v>
      </c>
      <c r="BE150" s="291">
        <v>0</v>
      </c>
      <c r="BF150" s="291">
        <v>0</v>
      </c>
      <c r="BG150" s="291">
        <v>0</v>
      </c>
      <c r="BH150" s="291">
        <v>0</v>
      </c>
      <c r="BI150" s="291">
        <v>0.38023489182692299</v>
      </c>
      <c r="BJ150" s="291">
        <v>0</v>
      </c>
      <c r="BK150" s="291">
        <v>0</v>
      </c>
      <c r="BL150" s="291">
        <v>1</v>
      </c>
      <c r="BM150" s="291">
        <v>0</v>
      </c>
      <c r="BN150" s="291"/>
      <c r="BO150" s="291"/>
      <c r="BP150" s="291"/>
      <c r="BQ150" s="291">
        <v>0</v>
      </c>
      <c r="BR150" s="291">
        <v>0</v>
      </c>
      <c r="BS150" s="291">
        <v>0</v>
      </c>
      <c r="BT150" s="291"/>
    </row>
    <row r="151" spans="1:72" ht="15" x14ac:dyDescent="0.25">
      <c r="A151" s="302">
        <v>425</v>
      </c>
      <c r="B151" s="346">
        <v>134362</v>
      </c>
      <c r="C151" s="346">
        <v>9353343</v>
      </c>
      <c r="D151" s="347" t="s">
        <v>356</v>
      </c>
      <c r="E151" s="348" t="s">
        <v>40</v>
      </c>
      <c r="F151" s="349">
        <v>0</v>
      </c>
      <c r="G151" s="291">
        <v>1</v>
      </c>
      <c r="H151" s="291">
        <v>0</v>
      </c>
      <c r="I151" s="291">
        <v>0</v>
      </c>
      <c r="J151" s="291">
        <v>7</v>
      </c>
      <c r="K151" s="291">
        <v>0</v>
      </c>
      <c r="L151" s="291">
        <v>409</v>
      </c>
      <c r="M151" s="291">
        <v>409</v>
      </c>
      <c r="N151" s="291">
        <v>52</v>
      </c>
      <c r="O151" s="291">
        <v>297</v>
      </c>
      <c r="P151" s="291">
        <v>60</v>
      </c>
      <c r="Q151" s="291">
        <v>0</v>
      </c>
      <c r="R151" s="291">
        <v>0</v>
      </c>
      <c r="S151" s="291">
        <v>0</v>
      </c>
      <c r="T151" s="291">
        <v>0</v>
      </c>
      <c r="U151" s="291">
        <v>0</v>
      </c>
      <c r="V151" s="291">
        <v>0</v>
      </c>
      <c r="W151" s="291">
        <v>0</v>
      </c>
      <c r="X151" s="291">
        <v>409</v>
      </c>
      <c r="Y151" s="291">
        <v>58.428571428571431</v>
      </c>
      <c r="Z151" s="291">
        <v>36.999999999999993</v>
      </c>
      <c r="AA151" s="291">
        <v>70.588832487309645</v>
      </c>
      <c r="AB151" s="291">
        <v>0</v>
      </c>
      <c r="AC151" s="291">
        <v>0</v>
      </c>
      <c r="AD151" s="291">
        <v>400.00000000000006</v>
      </c>
      <c r="AE151" s="291">
        <v>8.9999999999999911</v>
      </c>
      <c r="AF151" s="291">
        <v>0</v>
      </c>
      <c r="AG151" s="291">
        <v>0</v>
      </c>
      <c r="AH151" s="291">
        <v>0</v>
      </c>
      <c r="AI151" s="291">
        <v>0</v>
      </c>
      <c r="AJ151" s="291">
        <v>0</v>
      </c>
      <c r="AK151" s="291">
        <v>0</v>
      </c>
      <c r="AL151" s="291">
        <v>0</v>
      </c>
      <c r="AM151" s="291">
        <v>0</v>
      </c>
      <c r="AN151" s="291">
        <v>0</v>
      </c>
      <c r="AO151" s="291">
        <v>0</v>
      </c>
      <c r="AP151" s="291">
        <v>0</v>
      </c>
      <c r="AQ151" s="291">
        <v>0</v>
      </c>
      <c r="AR151" s="291">
        <v>6.8739495798319199</v>
      </c>
      <c r="AS151" s="291">
        <v>17.184873949579842</v>
      </c>
      <c r="AT151" s="291">
        <v>19.476190476190471</v>
      </c>
      <c r="AU151" s="291">
        <v>0</v>
      </c>
      <c r="AV151" s="291">
        <v>0</v>
      </c>
      <c r="AW151" s="291">
        <v>0</v>
      </c>
      <c r="AX151" s="291">
        <v>2.0761421319796951</v>
      </c>
      <c r="AY151" s="291">
        <v>108.76056338028182</v>
      </c>
      <c r="AZ151" s="291">
        <v>7.6363636363636207</v>
      </c>
      <c r="BA151" s="291">
        <v>10.909090909090919</v>
      </c>
      <c r="BB151" s="291">
        <v>96.891321509807625</v>
      </c>
      <c r="BC151" s="291">
        <v>0</v>
      </c>
      <c r="BD151" s="291">
        <v>0</v>
      </c>
      <c r="BE151" s="291">
        <v>0</v>
      </c>
      <c r="BF151" s="291">
        <v>0</v>
      </c>
      <c r="BG151" s="291">
        <v>0</v>
      </c>
      <c r="BH151" s="291">
        <v>0</v>
      </c>
      <c r="BI151" s="291">
        <v>0.65613060131086198</v>
      </c>
      <c r="BJ151" s="291">
        <v>0</v>
      </c>
      <c r="BK151" s="291">
        <v>0</v>
      </c>
      <c r="BL151" s="291">
        <v>1</v>
      </c>
      <c r="BM151" s="291">
        <v>0</v>
      </c>
      <c r="BN151" s="291"/>
      <c r="BO151" s="291"/>
      <c r="BP151" s="291"/>
      <c r="BQ151" s="291">
        <v>48.4</v>
      </c>
      <c r="BR151" s="291">
        <v>32.4</v>
      </c>
      <c r="BS151" s="291">
        <v>48</v>
      </c>
      <c r="BT151" s="291"/>
    </row>
    <row r="152" spans="1:72" ht="15" x14ac:dyDescent="0.25">
      <c r="A152" s="302">
        <v>320</v>
      </c>
      <c r="B152" s="346">
        <v>134882</v>
      </c>
      <c r="C152" s="346">
        <v>9353346</v>
      </c>
      <c r="D152" s="347" t="s">
        <v>307</v>
      </c>
      <c r="E152" s="348" t="s">
        <v>40</v>
      </c>
      <c r="F152" s="349">
        <v>0</v>
      </c>
      <c r="G152" s="291">
        <v>1</v>
      </c>
      <c r="H152" s="291">
        <v>0</v>
      </c>
      <c r="I152" s="291">
        <v>0</v>
      </c>
      <c r="J152" s="291">
        <v>7</v>
      </c>
      <c r="K152" s="291">
        <v>0</v>
      </c>
      <c r="L152" s="291">
        <v>272</v>
      </c>
      <c r="M152" s="291">
        <v>272</v>
      </c>
      <c r="N152" s="291">
        <v>44</v>
      </c>
      <c r="O152" s="291">
        <v>198</v>
      </c>
      <c r="P152" s="291">
        <v>30</v>
      </c>
      <c r="Q152" s="291">
        <v>0</v>
      </c>
      <c r="R152" s="291">
        <v>0</v>
      </c>
      <c r="S152" s="291">
        <v>0</v>
      </c>
      <c r="T152" s="291">
        <v>0</v>
      </c>
      <c r="U152" s="291">
        <v>0</v>
      </c>
      <c r="V152" s="291">
        <v>0</v>
      </c>
      <c r="W152" s="291">
        <v>0</v>
      </c>
      <c r="X152" s="291">
        <v>272</v>
      </c>
      <c r="Y152" s="291">
        <v>38.857142857142854</v>
      </c>
      <c r="Z152" s="291">
        <v>4.0000000000000062</v>
      </c>
      <c r="AA152" s="291">
        <v>23.375</v>
      </c>
      <c r="AB152" s="291">
        <v>0</v>
      </c>
      <c r="AC152" s="291">
        <v>0</v>
      </c>
      <c r="AD152" s="291">
        <v>271.00000000000011</v>
      </c>
      <c r="AE152" s="291">
        <v>0.99999999999999889</v>
      </c>
      <c r="AF152" s="291">
        <v>0</v>
      </c>
      <c r="AG152" s="291">
        <v>0</v>
      </c>
      <c r="AH152" s="291">
        <v>0</v>
      </c>
      <c r="AI152" s="291">
        <v>0</v>
      </c>
      <c r="AJ152" s="291">
        <v>0</v>
      </c>
      <c r="AK152" s="291">
        <v>0</v>
      </c>
      <c r="AL152" s="291">
        <v>0</v>
      </c>
      <c r="AM152" s="291">
        <v>0</v>
      </c>
      <c r="AN152" s="291">
        <v>0</v>
      </c>
      <c r="AO152" s="291">
        <v>0</v>
      </c>
      <c r="AP152" s="291">
        <v>0</v>
      </c>
      <c r="AQ152" s="291">
        <v>0</v>
      </c>
      <c r="AR152" s="291">
        <v>1.1929824561403504</v>
      </c>
      <c r="AS152" s="291">
        <v>3.5789473684210509</v>
      </c>
      <c r="AT152" s="291">
        <v>3.5789473684210509</v>
      </c>
      <c r="AU152" s="291">
        <v>0</v>
      </c>
      <c r="AV152" s="291">
        <v>0</v>
      </c>
      <c r="AW152" s="291">
        <v>0</v>
      </c>
      <c r="AX152" s="291">
        <v>0</v>
      </c>
      <c r="AY152" s="291">
        <v>77.390862944162521</v>
      </c>
      <c r="AZ152" s="291">
        <v>0</v>
      </c>
      <c r="BA152" s="291">
        <v>0.99999999999999889</v>
      </c>
      <c r="BB152" s="291">
        <v>63.725342808798715</v>
      </c>
      <c r="BC152" s="291">
        <v>0</v>
      </c>
      <c r="BD152" s="291">
        <v>0</v>
      </c>
      <c r="BE152" s="291">
        <v>0</v>
      </c>
      <c r="BF152" s="291">
        <v>0</v>
      </c>
      <c r="BG152" s="291">
        <v>0</v>
      </c>
      <c r="BH152" s="291">
        <v>0</v>
      </c>
      <c r="BI152" s="291">
        <v>1.8942280627791599</v>
      </c>
      <c r="BJ152" s="291">
        <v>0</v>
      </c>
      <c r="BK152" s="291">
        <v>0</v>
      </c>
      <c r="BL152" s="291">
        <v>1</v>
      </c>
      <c r="BM152" s="291">
        <v>0</v>
      </c>
      <c r="BN152" s="291"/>
      <c r="BO152" s="291"/>
      <c r="BP152" s="291"/>
      <c r="BQ152" s="291">
        <v>0</v>
      </c>
      <c r="BR152" s="291">
        <v>0</v>
      </c>
      <c r="BS152" s="291">
        <v>0</v>
      </c>
      <c r="BT152" s="291"/>
    </row>
    <row r="153" spans="1:72" ht="15" x14ac:dyDescent="0.25">
      <c r="A153" s="302">
        <v>560</v>
      </c>
      <c r="B153" s="346">
        <v>124802</v>
      </c>
      <c r="C153" s="346">
        <v>9354024</v>
      </c>
      <c r="D153" s="347" t="s">
        <v>438</v>
      </c>
      <c r="E153" s="348" t="s">
        <v>721</v>
      </c>
      <c r="F153" s="349">
        <v>0</v>
      </c>
      <c r="G153" s="291">
        <v>1</v>
      </c>
      <c r="H153" s="291">
        <v>0</v>
      </c>
      <c r="I153" s="291">
        <v>0</v>
      </c>
      <c r="J153" s="291">
        <v>0</v>
      </c>
      <c r="K153" s="291">
        <v>5</v>
      </c>
      <c r="L153" s="291">
        <v>1493</v>
      </c>
      <c r="M153" s="291">
        <v>0</v>
      </c>
      <c r="N153" s="291">
        <v>0</v>
      </c>
      <c r="O153" s="291">
        <v>0</v>
      </c>
      <c r="P153" s="291">
        <v>0</v>
      </c>
      <c r="Q153" s="291">
        <v>1493</v>
      </c>
      <c r="R153" s="291">
        <v>858</v>
      </c>
      <c r="S153" s="291">
        <v>635</v>
      </c>
      <c r="T153" s="291">
        <v>275</v>
      </c>
      <c r="U153" s="291">
        <v>290</v>
      </c>
      <c r="V153" s="291">
        <v>928</v>
      </c>
      <c r="W153" s="291">
        <v>0</v>
      </c>
      <c r="X153" s="291">
        <v>1493</v>
      </c>
      <c r="Y153" s="291">
        <v>298.60000000000002</v>
      </c>
      <c r="Z153" s="291">
        <v>0</v>
      </c>
      <c r="AA153" s="291">
        <v>0</v>
      </c>
      <c r="AB153" s="291">
        <v>73.999999999999972</v>
      </c>
      <c r="AC153" s="291">
        <v>245.37044400265074</v>
      </c>
      <c r="AD153" s="291">
        <v>0</v>
      </c>
      <c r="AE153" s="291">
        <v>0</v>
      </c>
      <c r="AF153" s="291">
        <v>0</v>
      </c>
      <c r="AG153" s="291">
        <v>0</v>
      </c>
      <c r="AH153" s="291">
        <v>0</v>
      </c>
      <c r="AI153" s="291">
        <v>0</v>
      </c>
      <c r="AJ153" s="291">
        <v>0</v>
      </c>
      <c r="AK153" s="291">
        <v>1451</v>
      </c>
      <c r="AL153" s="291">
        <v>19.000000000000032</v>
      </c>
      <c r="AM153" s="291">
        <v>14.000000000000005</v>
      </c>
      <c r="AN153" s="291">
        <v>6.0000000000000044</v>
      </c>
      <c r="AO153" s="291">
        <v>0.99999999999999967</v>
      </c>
      <c r="AP153" s="291">
        <v>1.9999999999999964</v>
      </c>
      <c r="AQ153" s="291">
        <v>0</v>
      </c>
      <c r="AR153" s="291">
        <v>0</v>
      </c>
      <c r="AS153" s="291">
        <v>0</v>
      </c>
      <c r="AT153" s="291">
        <v>0</v>
      </c>
      <c r="AU153" s="291">
        <v>0</v>
      </c>
      <c r="AV153" s="291">
        <v>0</v>
      </c>
      <c r="AW153" s="291">
        <v>3.9999999999999929</v>
      </c>
      <c r="AX153" s="291">
        <v>6.9257786613651424</v>
      </c>
      <c r="AY153" s="291">
        <v>0</v>
      </c>
      <c r="AZ153" s="291">
        <v>0</v>
      </c>
      <c r="BA153" s="291">
        <v>0</v>
      </c>
      <c r="BB153" s="291">
        <v>0</v>
      </c>
      <c r="BC153" s="291">
        <v>116.11111111111104</v>
      </c>
      <c r="BD153" s="291">
        <v>155.13986013986016</v>
      </c>
      <c r="BE153" s="291">
        <v>225.34216335540873</v>
      </c>
      <c r="BF153" s="291">
        <v>367.2363051718811</v>
      </c>
      <c r="BG153" s="291">
        <v>0</v>
      </c>
      <c r="BH153" s="291">
        <v>0</v>
      </c>
      <c r="BI153" s="291">
        <v>0</v>
      </c>
      <c r="BJ153" s="291">
        <v>3.91268366763425</v>
      </c>
      <c r="BK153" s="291">
        <v>0</v>
      </c>
      <c r="BL153" s="291">
        <v>0</v>
      </c>
      <c r="BM153" s="291">
        <v>1</v>
      </c>
      <c r="BN153" s="291"/>
      <c r="BO153" s="291"/>
      <c r="BP153" s="291"/>
      <c r="BQ153" s="291">
        <v>0</v>
      </c>
      <c r="BR153" s="291">
        <v>0</v>
      </c>
      <c r="BS153" s="291">
        <v>0</v>
      </c>
      <c r="BT153" s="291"/>
    </row>
    <row r="154" spans="1:72" ht="15" x14ac:dyDescent="0.25">
      <c r="A154" s="302">
        <v>558</v>
      </c>
      <c r="B154" s="346">
        <v>124818</v>
      </c>
      <c r="C154" s="346">
        <v>9354057</v>
      </c>
      <c r="D154" s="347" t="s">
        <v>436</v>
      </c>
      <c r="E154" s="348" t="s">
        <v>721</v>
      </c>
      <c r="F154" s="349">
        <v>0</v>
      </c>
      <c r="G154" s="291">
        <v>1</v>
      </c>
      <c r="H154" s="291">
        <v>0</v>
      </c>
      <c r="I154" s="291">
        <v>0</v>
      </c>
      <c r="J154" s="291">
        <v>0</v>
      </c>
      <c r="K154" s="291">
        <v>5</v>
      </c>
      <c r="L154" s="291">
        <v>715</v>
      </c>
      <c r="M154" s="291">
        <v>0</v>
      </c>
      <c r="N154" s="291">
        <v>0</v>
      </c>
      <c r="O154" s="291">
        <v>0</v>
      </c>
      <c r="P154" s="291">
        <v>0</v>
      </c>
      <c r="Q154" s="291">
        <v>715</v>
      </c>
      <c r="R154" s="291">
        <v>437</v>
      </c>
      <c r="S154" s="291">
        <v>278</v>
      </c>
      <c r="T154" s="291">
        <v>116</v>
      </c>
      <c r="U154" s="291">
        <v>161</v>
      </c>
      <c r="V154" s="291">
        <v>438</v>
      </c>
      <c r="W154" s="291">
        <v>0</v>
      </c>
      <c r="X154" s="291">
        <v>715</v>
      </c>
      <c r="Y154" s="291">
        <v>143</v>
      </c>
      <c r="Z154" s="291">
        <v>0</v>
      </c>
      <c r="AA154" s="291">
        <v>0</v>
      </c>
      <c r="AB154" s="291">
        <v>110.0000000000001</v>
      </c>
      <c r="AC154" s="291">
        <v>186.6239316239317</v>
      </c>
      <c r="AD154" s="291">
        <v>0</v>
      </c>
      <c r="AE154" s="291">
        <v>0</v>
      </c>
      <c r="AF154" s="291">
        <v>0</v>
      </c>
      <c r="AG154" s="291">
        <v>0</v>
      </c>
      <c r="AH154" s="291">
        <v>0</v>
      </c>
      <c r="AI154" s="291">
        <v>0</v>
      </c>
      <c r="AJ154" s="291">
        <v>0</v>
      </c>
      <c r="AK154" s="291">
        <v>536.00000000000023</v>
      </c>
      <c r="AL154" s="291">
        <v>97.999999999999957</v>
      </c>
      <c r="AM154" s="291">
        <v>33.000000000000028</v>
      </c>
      <c r="AN154" s="291">
        <v>47.999999999999979</v>
      </c>
      <c r="AO154" s="291">
        <v>0</v>
      </c>
      <c r="AP154" s="291">
        <v>0</v>
      </c>
      <c r="AQ154" s="291">
        <v>0</v>
      </c>
      <c r="AR154" s="291">
        <v>0</v>
      </c>
      <c r="AS154" s="291">
        <v>0</v>
      </c>
      <c r="AT154" s="291">
        <v>0</v>
      </c>
      <c r="AU154" s="291">
        <v>3.0000000000000031</v>
      </c>
      <c r="AV154" s="291">
        <v>6.9999999999999991</v>
      </c>
      <c r="AW154" s="291">
        <v>9.0000000000000089</v>
      </c>
      <c r="AX154" s="291">
        <v>1.8791064388961893</v>
      </c>
      <c r="AY154" s="291">
        <v>0</v>
      </c>
      <c r="AZ154" s="291">
        <v>0</v>
      </c>
      <c r="BA154" s="291">
        <v>0</v>
      </c>
      <c r="BB154" s="291">
        <v>0</v>
      </c>
      <c r="BC154" s="291">
        <v>49.274336283185853</v>
      </c>
      <c r="BD154" s="291">
        <v>92.727848101265892</v>
      </c>
      <c r="BE154" s="291">
        <v>165.02843601895731</v>
      </c>
      <c r="BF154" s="291">
        <v>238.15712922034132</v>
      </c>
      <c r="BG154" s="291">
        <v>0</v>
      </c>
      <c r="BH154" s="291">
        <v>0</v>
      </c>
      <c r="BI154" s="291">
        <v>0</v>
      </c>
      <c r="BJ154" s="291">
        <v>3.0491059709235202</v>
      </c>
      <c r="BK154" s="291">
        <v>0</v>
      </c>
      <c r="BL154" s="291">
        <v>0</v>
      </c>
      <c r="BM154" s="291">
        <v>1</v>
      </c>
      <c r="BN154" s="291"/>
      <c r="BO154" s="291"/>
      <c r="BP154" s="291"/>
      <c r="BQ154" s="291">
        <v>0</v>
      </c>
      <c r="BR154" s="291">
        <v>0</v>
      </c>
      <c r="BS154" s="291">
        <v>0</v>
      </c>
      <c r="BT154" s="291"/>
    </row>
    <row r="155" spans="1:72" ht="15" x14ac:dyDescent="0.25">
      <c r="A155" s="302">
        <v>370</v>
      </c>
      <c r="B155" s="346">
        <v>124840</v>
      </c>
      <c r="C155" s="346">
        <v>9354090</v>
      </c>
      <c r="D155" s="347" t="s">
        <v>330</v>
      </c>
      <c r="E155" s="348" t="s">
        <v>721</v>
      </c>
      <c r="F155" s="349">
        <v>0</v>
      </c>
      <c r="G155" s="291">
        <v>1</v>
      </c>
      <c r="H155" s="291">
        <v>0</v>
      </c>
      <c r="I155" s="291">
        <v>0</v>
      </c>
      <c r="J155" s="291">
        <v>0</v>
      </c>
      <c r="K155" s="291">
        <v>5</v>
      </c>
      <c r="L155" s="291">
        <v>1234</v>
      </c>
      <c r="M155" s="291">
        <v>0</v>
      </c>
      <c r="N155" s="291">
        <v>0</v>
      </c>
      <c r="O155" s="291">
        <v>0</v>
      </c>
      <c r="P155" s="291">
        <v>0</v>
      </c>
      <c r="Q155" s="291">
        <v>1234</v>
      </c>
      <c r="R155" s="291">
        <v>788</v>
      </c>
      <c r="S155" s="291">
        <v>446</v>
      </c>
      <c r="T155" s="291">
        <v>279</v>
      </c>
      <c r="U155" s="291">
        <v>251</v>
      </c>
      <c r="V155" s="291">
        <v>704</v>
      </c>
      <c r="W155" s="291">
        <v>0</v>
      </c>
      <c r="X155" s="291">
        <v>1234</v>
      </c>
      <c r="Y155" s="291">
        <v>246.8</v>
      </c>
      <c r="Z155" s="291">
        <v>0</v>
      </c>
      <c r="AA155" s="291">
        <v>0</v>
      </c>
      <c r="AB155" s="291">
        <v>86.999999999999972</v>
      </c>
      <c r="AC155" s="291">
        <v>232.0778790389395</v>
      </c>
      <c r="AD155" s="291">
        <v>0</v>
      </c>
      <c r="AE155" s="291">
        <v>0</v>
      </c>
      <c r="AF155" s="291">
        <v>0</v>
      </c>
      <c r="AG155" s="291">
        <v>0</v>
      </c>
      <c r="AH155" s="291">
        <v>0</v>
      </c>
      <c r="AI155" s="291">
        <v>0</v>
      </c>
      <c r="AJ155" s="291">
        <v>0</v>
      </c>
      <c r="AK155" s="291">
        <v>878.99999999999977</v>
      </c>
      <c r="AL155" s="291">
        <v>145.99999999999969</v>
      </c>
      <c r="AM155" s="291">
        <v>168.00000000000054</v>
      </c>
      <c r="AN155" s="291">
        <v>24.000000000000025</v>
      </c>
      <c r="AO155" s="291">
        <v>15.000000000000028</v>
      </c>
      <c r="AP155" s="291">
        <v>2.000000000000004</v>
      </c>
      <c r="AQ155" s="291">
        <v>0</v>
      </c>
      <c r="AR155" s="291">
        <v>0</v>
      </c>
      <c r="AS155" s="291">
        <v>0</v>
      </c>
      <c r="AT155" s="291">
        <v>0</v>
      </c>
      <c r="AU155" s="291">
        <v>3.0073111291632886</v>
      </c>
      <c r="AV155" s="291">
        <v>13.031681559707582</v>
      </c>
      <c r="AW155" s="291">
        <v>20.048740861088586</v>
      </c>
      <c r="AX155" s="291">
        <v>14.313173156586579</v>
      </c>
      <c r="AY155" s="291">
        <v>0</v>
      </c>
      <c r="AZ155" s="291">
        <v>0</v>
      </c>
      <c r="BA155" s="291">
        <v>0</v>
      </c>
      <c r="BB155" s="291">
        <v>0</v>
      </c>
      <c r="BC155" s="291">
        <v>101.54779411764703</v>
      </c>
      <c r="BD155" s="291">
        <v>102.03252032520315</v>
      </c>
      <c r="BE155" s="291">
        <v>170.14182344428332</v>
      </c>
      <c r="BF155" s="291">
        <v>278.08088956047015</v>
      </c>
      <c r="BG155" s="291">
        <v>0</v>
      </c>
      <c r="BH155" s="291">
        <v>0</v>
      </c>
      <c r="BI155" s="291">
        <v>0</v>
      </c>
      <c r="BJ155" s="291">
        <v>1.0924942753326501</v>
      </c>
      <c r="BK155" s="291">
        <v>0</v>
      </c>
      <c r="BL155" s="291">
        <v>0</v>
      </c>
      <c r="BM155" s="291">
        <v>1</v>
      </c>
      <c r="BN155" s="291"/>
      <c r="BO155" s="291"/>
      <c r="BP155" s="291"/>
      <c r="BQ155" s="291">
        <v>0</v>
      </c>
      <c r="BR155" s="291">
        <v>0</v>
      </c>
      <c r="BS155" s="291">
        <v>0</v>
      </c>
      <c r="BT155" s="291"/>
    </row>
    <row r="156" spans="1:72" ht="15" x14ac:dyDescent="0.25">
      <c r="A156" s="302">
        <v>552</v>
      </c>
      <c r="B156" s="346">
        <v>124856</v>
      </c>
      <c r="C156" s="346">
        <v>9354500</v>
      </c>
      <c r="D156" s="347" t="s">
        <v>1298</v>
      </c>
      <c r="E156" s="348" t="s">
        <v>721</v>
      </c>
      <c r="F156" s="349">
        <v>0</v>
      </c>
      <c r="G156" s="291">
        <v>1</v>
      </c>
      <c r="H156" s="291">
        <v>0</v>
      </c>
      <c r="I156" s="291">
        <v>0</v>
      </c>
      <c r="J156" s="291">
        <v>0</v>
      </c>
      <c r="K156" s="291">
        <v>5</v>
      </c>
      <c r="L156" s="291">
        <v>1206</v>
      </c>
      <c r="M156" s="291">
        <v>0</v>
      </c>
      <c r="N156" s="291">
        <v>0</v>
      </c>
      <c r="O156" s="291">
        <v>0</v>
      </c>
      <c r="P156" s="291">
        <v>0</v>
      </c>
      <c r="Q156" s="291">
        <v>1206</v>
      </c>
      <c r="R156" s="291">
        <v>673</v>
      </c>
      <c r="S156" s="291">
        <v>533</v>
      </c>
      <c r="T156" s="291">
        <v>239</v>
      </c>
      <c r="U156" s="291">
        <v>216</v>
      </c>
      <c r="V156" s="291">
        <v>751</v>
      </c>
      <c r="W156" s="291">
        <v>0</v>
      </c>
      <c r="X156" s="291">
        <v>1206</v>
      </c>
      <c r="Y156" s="291">
        <v>241.2</v>
      </c>
      <c r="Z156" s="291">
        <v>0</v>
      </c>
      <c r="AA156" s="291">
        <v>0</v>
      </c>
      <c r="AB156" s="291">
        <v>103.99999999999994</v>
      </c>
      <c r="AC156" s="291">
        <v>256.47537138389367</v>
      </c>
      <c r="AD156" s="291">
        <v>0</v>
      </c>
      <c r="AE156" s="291">
        <v>0</v>
      </c>
      <c r="AF156" s="291">
        <v>0</v>
      </c>
      <c r="AG156" s="291">
        <v>0</v>
      </c>
      <c r="AH156" s="291">
        <v>0</v>
      </c>
      <c r="AI156" s="291">
        <v>0</v>
      </c>
      <c r="AJ156" s="291">
        <v>0</v>
      </c>
      <c r="AK156" s="291">
        <v>992.82323651452327</v>
      </c>
      <c r="AL156" s="291">
        <v>172.14273858921132</v>
      </c>
      <c r="AM156" s="291">
        <v>2.0016597510373466</v>
      </c>
      <c r="AN156" s="291">
        <v>39.032365145228255</v>
      </c>
      <c r="AO156" s="291">
        <v>0</v>
      </c>
      <c r="AP156" s="291">
        <v>0</v>
      </c>
      <c r="AQ156" s="291">
        <v>0</v>
      </c>
      <c r="AR156" s="291">
        <v>0</v>
      </c>
      <c r="AS156" s="291">
        <v>0</v>
      </c>
      <c r="AT156" s="291">
        <v>0</v>
      </c>
      <c r="AU156" s="291">
        <v>1.9999999999999991</v>
      </c>
      <c r="AV156" s="291">
        <v>5.9999999999999964</v>
      </c>
      <c r="AW156" s="291">
        <v>10.000000000000007</v>
      </c>
      <c r="AX156" s="291">
        <v>2.8287724784988275</v>
      </c>
      <c r="AY156" s="291">
        <v>0</v>
      </c>
      <c r="AZ156" s="291">
        <v>0</v>
      </c>
      <c r="BA156" s="291">
        <v>0</v>
      </c>
      <c r="BB156" s="291">
        <v>0</v>
      </c>
      <c r="BC156" s="291">
        <v>122.06437768240353</v>
      </c>
      <c r="BD156" s="291">
        <v>106.40394088669959</v>
      </c>
      <c r="BE156" s="291">
        <v>185.35319148936179</v>
      </c>
      <c r="BF156" s="291">
        <v>307.30031442756672</v>
      </c>
      <c r="BG156" s="291">
        <v>0</v>
      </c>
      <c r="BH156" s="291">
        <v>0</v>
      </c>
      <c r="BI156" s="291">
        <v>0</v>
      </c>
      <c r="BJ156" s="291">
        <v>1.7082206271370399</v>
      </c>
      <c r="BK156" s="291">
        <v>0</v>
      </c>
      <c r="BL156" s="291">
        <v>0</v>
      </c>
      <c r="BM156" s="291">
        <v>1</v>
      </c>
      <c r="BN156" s="291">
        <v>7</v>
      </c>
      <c r="BO156" s="291"/>
      <c r="BP156" s="291"/>
      <c r="BQ156" s="291">
        <v>0</v>
      </c>
      <c r="BR156" s="291">
        <v>0</v>
      </c>
      <c r="BS156" s="291">
        <v>0</v>
      </c>
      <c r="BT156" s="291"/>
    </row>
    <row r="157" spans="1:72" ht="15" x14ac:dyDescent="0.25">
      <c r="A157" s="302">
        <v>553</v>
      </c>
      <c r="B157" s="346">
        <v>124861</v>
      </c>
      <c r="C157" s="346">
        <v>9354600</v>
      </c>
      <c r="D157" s="347" t="s">
        <v>431</v>
      </c>
      <c r="E157" s="348" t="s">
        <v>721</v>
      </c>
      <c r="F157" s="349">
        <v>0</v>
      </c>
      <c r="G157" s="291">
        <v>1</v>
      </c>
      <c r="H157" s="291">
        <v>0</v>
      </c>
      <c r="I157" s="291">
        <v>0</v>
      </c>
      <c r="J157" s="291">
        <v>0</v>
      </c>
      <c r="K157" s="291">
        <v>5</v>
      </c>
      <c r="L157" s="291">
        <v>693</v>
      </c>
      <c r="M157" s="291">
        <v>0</v>
      </c>
      <c r="N157" s="291">
        <v>0</v>
      </c>
      <c r="O157" s="291">
        <v>0</v>
      </c>
      <c r="P157" s="291">
        <v>0</v>
      </c>
      <c r="Q157" s="291">
        <v>693</v>
      </c>
      <c r="R157" s="291">
        <v>441</v>
      </c>
      <c r="S157" s="291">
        <v>252</v>
      </c>
      <c r="T157" s="291">
        <v>146</v>
      </c>
      <c r="U157" s="291">
        <v>148</v>
      </c>
      <c r="V157" s="291">
        <v>399</v>
      </c>
      <c r="W157" s="291">
        <v>0</v>
      </c>
      <c r="X157" s="291">
        <v>693</v>
      </c>
      <c r="Y157" s="291">
        <v>138.6</v>
      </c>
      <c r="Z157" s="291">
        <v>0</v>
      </c>
      <c r="AA157" s="291">
        <v>0</v>
      </c>
      <c r="AB157" s="291">
        <v>51.000000000000007</v>
      </c>
      <c r="AC157" s="291">
        <v>106.46372688477952</v>
      </c>
      <c r="AD157" s="291">
        <v>0</v>
      </c>
      <c r="AE157" s="291">
        <v>0</v>
      </c>
      <c r="AF157" s="291">
        <v>0</v>
      </c>
      <c r="AG157" s="291">
        <v>0</v>
      </c>
      <c r="AH157" s="291">
        <v>0</v>
      </c>
      <c r="AI157" s="291">
        <v>0</v>
      </c>
      <c r="AJ157" s="291">
        <v>0</v>
      </c>
      <c r="AK157" s="291">
        <v>566.63531114327054</v>
      </c>
      <c r="AL157" s="291">
        <v>87.251808972503639</v>
      </c>
      <c r="AM157" s="291">
        <v>6.0173661360347355</v>
      </c>
      <c r="AN157" s="291">
        <v>27.07814761215629</v>
      </c>
      <c r="AO157" s="291">
        <v>2.0057887120115763</v>
      </c>
      <c r="AP157" s="291">
        <v>4.0115774240231525</v>
      </c>
      <c r="AQ157" s="291">
        <v>0</v>
      </c>
      <c r="AR157" s="291">
        <v>0</v>
      </c>
      <c r="AS157" s="291">
        <v>0</v>
      </c>
      <c r="AT157" s="291">
        <v>0</v>
      </c>
      <c r="AU157" s="291">
        <v>2.0412371134020653</v>
      </c>
      <c r="AV157" s="291">
        <v>7.1443298969072417</v>
      </c>
      <c r="AW157" s="291">
        <v>14.288659793814414</v>
      </c>
      <c r="AX157" s="291">
        <v>1.9715504978662874</v>
      </c>
      <c r="AY157" s="291">
        <v>0</v>
      </c>
      <c r="AZ157" s="291">
        <v>0</v>
      </c>
      <c r="BA157" s="291">
        <v>0</v>
      </c>
      <c r="BB157" s="291">
        <v>0</v>
      </c>
      <c r="BC157" s="291">
        <v>65.00729927007302</v>
      </c>
      <c r="BD157" s="291">
        <v>60.879432624113406</v>
      </c>
      <c r="BE157" s="291">
        <v>81.338842975206703</v>
      </c>
      <c r="BF157" s="291">
        <v>148.30643215211097</v>
      </c>
      <c r="BG157" s="291">
        <v>0</v>
      </c>
      <c r="BH157" s="291">
        <v>0</v>
      </c>
      <c r="BI157" s="291">
        <v>0</v>
      </c>
      <c r="BJ157" s="291">
        <v>1.1295371534482801</v>
      </c>
      <c r="BK157" s="291">
        <v>0</v>
      </c>
      <c r="BL157" s="291">
        <v>0</v>
      </c>
      <c r="BM157" s="291">
        <v>1</v>
      </c>
      <c r="BN157" s="291"/>
      <c r="BO157" s="291"/>
      <c r="BP157" s="291"/>
      <c r="BQ157" s="291">
        <v>0</v>
      </c>
      <c r="BR157" s="291">
        <v>0</v>
      </c>
      <c r="BS157" s="291">
        <v>0</v>
      </c>
      <c r="BT157" s="291"/>
    </row>
    <row r="158" spans="1:72" ht="15" x14ac:dyDescent="0.25">
      <c r="A158" s="302">
        <v>157</v>
      </c>
      <c r="B158" s="346">
        <v>136438</v>
      </c>
      <c r="C158" s="346">
        <v>9354605</v>
      </c>
      <c r="D158" s="347" t="s">
        <v>562</v>
      </c>
      <c r="E158" s="348" t="s">
        <v>721</v>
      </c>
      <c r="F158" s="349">
        <v>0</v>
      </c>
      <c r="G158" s="291">
        <v>1</v>
      </c>
      <c r="H158" s="291">
        <v>0</v>
      </c>
      <c r="I158" s="291">
        <v>0</v>
      </c>
      <c r="J158" s="291">
        <v>0</v>
      </c>
      <c r="K158" s="291">
        <v>5</v>
      </c>
      <c r="L158" s="291">
        <v>892</v>
      </c>
      <c r="M158" s="291">
        <v>0</v>
      </c>
      <c r="N158" s="291">
        <v>0</v>
      </c>
      <c r="O158" s="291">
        <v>0</v>
      </c>
      <c r="P158" s="291">
        <v>0</v>
      </c>
      <c r="Q158" s="291">
        <v>892</v>
      </c>
      <c r="R158" s="291">
        <v>538</v>
      </c>
      <c r="S158" s="291">
        <v>354</v>
      </c>
      <c r="T158" s="291">
        <v>180</v>
      </c>
      <c r="U158" s="291">
        <v>178</v>
      </c>
      <c r="V158" s="291">
        <v>534</v>
      </c>
      <c r="W158" s="291">
        <v>0</v>
      </c>
      <c r="X158" s="291">
        <v>892</v>
      </c>
      <c r="Y158" s="291">
        <v>178.4</v>
      </c>
      <c r="Z158" s="291">
        <v>0</v>
      </c>
      <c r="AA158" s="291">
        <v>0</v>
      </c>
      <c r="AB158" s="291">
        <v>144.99999999999983</v>
      </c>
      <c r="AC158" s="291">
        <v>252.56629213483146</v>
      </c>
      <c r="AD158" s="291">
        <v>0</v>
      </c>
      <c r="AE158" s="291">
        <v>0</v>
      </c>
      <c r="AF158" s="291">
        <v>0</v>
      </c>
      <c r="AG158" s="291">
        <v>0</v>
      </c>
      <c r="AH158" s="291">
        <v>0</v>
      </c>
      <c r="AI158" s="291">
        <v>0</v>
      </c>
      <c r="AJ158" s="291">
        <v>0</v>
      </c>
      <c r="AK158" s="291">
        <v>467</v>
      </c>
      <c r="AL158" s="291">
        <v>124.99999999999994</v>
      </c>
      <c r="AM158" s="291">
        <v>88.999999999999972</v>
      </c>
      <c r="AN158" s="291">
        <v>119.00000000000007</v>
      </c>
      <c r="AO158" s="291">
        <v>46</v>
      </c>
      <c r="AP158" s="291">
        <v>40.000000000000036</v>
      </c>
      <c r="AQ158" s="291">
        <v>6.0000000000000009</v>
      </c>
      <c r="AR158" s="291">
        <v>0</v>
      </c>
      <c r="AS158" s="291">
        <v>0</v>
      </c>
      <c r="AT158" s="291">
        <v>0</v>
      </c>
      <c r="AU158" s="291">
        <v>1.0000000000000031</v>
      </c>
      <c r="AV158" s="291">
        <v>1.0000000000000031</v>
      </c>
      <c r="AW158" s="291">
        <v>1.0000000000000031</v>
      </c>
      <c r="AX158" s="291">
        <v>29.065168539325843</v>
      </c>
      <c r="AY158" s="291">
        <v>0</v>
      </c>
      <c r="AZ158" s="291">
        <v>0</v>
      </c>
      <c r="BA158" s="291">
        <v>0</v>
      </c>
      <c r="BB158" s="291">
        <v>0</v>
      </c>
      <c r="BC158" s="291">
        <v>72.808988764044955</v>
      </c>
      <c r="BD158" s="291">
        <v>87.491525423728902</v>
      </c>
      <c r="BE158" s="291">
        <v>165.86363636363657</v>
      </c>
      <c r="BF158" s="291">
        <v>250.1386717162666</v>
      </c>
      <c r="BG158" s="291">
        <v>0</v>
      </c>
      <c r="BH158" s="291">
        <v>0</v>
      </c>
      <c r="BI158" s="291">
        <v>0</v>
      </c>
      <c r="BJ158" s="291">
        <v>2.4596288301745601</v>
      </c>
      <c r="BK158" s="291">
        <v>0</v>
      </c>
      <c r="BL158" s="291">
        <v>0</v>
      </c>
      <c r="BM158" s="291">
        <v>1</v>
      </c>
      <c r="BN158" s="291"/>
      <c r="BO158" s="291"/>
      <c r="BP158" s="291"/>
      <c r="BQ158" s="291">
        <v>0</v>
      </c>
      <c r="BR158" s="291">
        <v>0</v>
      </c>
      <c r="BS158" s="291">
        <v>0</v>
      </c>
      <c r="BT158" s="291"/>
    </row>
    <row r="159" spans="1:72" ht="15" x14ac:dyDescent="0.25">
      <c r="A159" s="302">
        <v>233</v>
      </c>
      <c r="B159" s="346">
        <v>138117</v>
      </c>
      <c r="C159" s="346">
        <v>9352000</v>
      </c>
      <c r="D159" s="347" t="s">
        <v>561</v>
      </c>
      <c r="E159" s="348" t="s">
        <v>40</v>
      </c>
      <c r="F159" s="349" t="s">
        <v>719</v>
      </c>
      <c r="G159" s="291">
        <v>1</v>
      </c>
      <c r="H159" s="291">
        <v>0</v>
      </c>
      <c r="I159" s="291">
        <v>0</v>
      </c>
      <c r="J159" s="291">
        <v>7</v>
      </c>
      <c r="K159" s="291">
        <v>0</v>
      </c>
      <c r="L159" s="291">
        <v>162</v>
      </c>
      <c r="M159" s="291">
        <v>162</v>
      </c>
      <c r="N159" s="291">
        <v>23</v>
      </c>
      <c r="O159" s="291">
        <v>113</v>
      </c>
      <c r="P159" s="291">
        <v>26</v>
      </c>
      <c r="Q159" s="291">
        <v>0</v>
      </c>
      <c r="R159" s="291">
        <v>0</v>
      </c>
      <c r="S159" s="291">
        <v>0</v>
      </c>
      <c r="T159" s="291">
        <v>0</v>
      </c>
      <c r="U159" s="291">
        <v>0</v>
      </c>
      <c r="V159" s="291">
        <v>0</v>
      </c>
      <c r="W159" s="291">
        <v>0</v>
      </c>
      <c r="X159" s="291">
        <v>162</v>
      </c>
      <c r="Y159" s="291">
        <v>23.142857142857142</v>
      </c>
      <c r="Z159" s="291">
        <v>28.999999999999943</v>
      </c>
      <c r="AA159" s="291">
        <v>66.182926829268283</v>
      </c>
      <c r="AB159" s="291">
        <v>0</v>
      </c>
      <c r="AC159" s="291">
        <v>0</v>
      </c>
      <c r="AD159" s="291">
        <v>56.699999999999996</v>
      </c>
      <c r="AE159" s="291">
        <v>10.125</v>
      </c>
      <c r="AF159" s="291">
        <v>6.0750000000000002</v>
      </c>
      <c r="AG159" s="291">
        <v>89.100000000000009</v>
      </c>
      <c r="AH159" s="291">
        <v>0</v>
      </c>
      <c r="AI159" s="291">
        <v>0</v>
      </c>
      <c r="AJ159" s="291">
        <v>0</v>
      </c>
      <c r="AK159" s="291">
        <v>0</v>
      </c>
      <c r="AL159" s="291">
        <v>0</v>
      </c>
      <c r="AM159" s="291">
        <v>0</v>
      </c>
      <c r="AN159" s="291">
        <v>0</v>
      </c>
      <c r="AO159" s="291">
        <v>0</v>
      </c>
      <c r="AP159" s="291">
        <v>0</v>
      </c>
      <c r="AQ159" s="291">
        <v>0</v>
      </c>
      <c r="AR159" s="291">
        <v>7.0434782608695627</v>
      </c>
      <c r="AS159" s="291">
        <v>12.913043478260864</v>
      </c>
      <c r="AT159" s="291">
        <v>19.956521739130363</v>
      </c>
      <c r="AU159" s="291">
        <v>0</v>
      </c>
      <c r="AV159" s="291">
        <v>0</v>
      </c>
      <c r="AW159" s="291">
        <v>0</v>
      </c>
      <c r="AX159" s="291">
        <v>0</v>
      </c>
      <c r="AY159" s="291">
        <v>58.145631067961226</v>
      </c>
      <c r="AZ159" s="291">
        <v>7.428571428571435</v>
      </c>
      <c r="BA159" s="291">
        <v>9.9047619047619051</v>
      </c>
      <c r="BB159" s="291">
        <v>57.442167251718786</v>
      </c>
      <c r="BC159" s="291">
        <v>0</v>
      </c>
      <c r="BD159" s="291">
        <v>0</v>
      </c>
      <c r="BE159" s="291">
        <v>0</v>
      </c>
      <c r="BF159" s="291">
        <v>0</v>
      </c>
      <c r="BG159" s="291">
        <v>3.800000000000034</v>
      </c>
      <c r="BH159" s="291">
        <v>0</v>
      </c>
      <c r="BI159" s="291">
        <v>0.79810181467889896</v>
      </c>
      <c r="BJ159" s="291">
        <v>0</v>
      </c>
      <c r="BK159" s="291">
        <v>0</v>
      </c>
      <c r="BL159" s="291">
        <v>1</v>
      </c>
      <c r="BM159" s="291">
        <v>0</v>
      </c>
      <c r="BN159" s="291"/>
      <c r="BO159" s="291"/>
      <c r="BP159" s="291"/>
      <c r="BQ159" s="291">
        <v>0</v>
      </c>
      <c r="BR159" s="291">
        <v>0</v>
      </c>
      <c r="BS159" s="291">
        <v>0</v>
      </c>
      <c r="BT159" s="291"/>
    </row>
    <row r="160" spans="1:72" ht="15" x14ac:dyDescent="0.25">
      <c r="A160" s="302">
        <v>262</v>
      </c>
      <c r="B160" s="346">
        <v>139803</v>
      </c>
      <c r="C160" s="346">
        <v>9352001</v>
      </c>
      <c r="D160" s="347" t="s">
        <v>1299</v>
      </c>
      <c r="E160" s="348" t="s">
        <v>40</v>
      </c>
      <c r="F160" s="349" t="s">
        <v>719</v>
      </c>
      <c r="G160" s="291">
        <v>1</v>
      </c>
      <c r="H160" s="291">
        <v>0</v>
      </c>
      <c r="I160" s="291">
        <v>0</v>
      </c>
      <c r="J160" s="291">
        <v>7</v>
      </c>
      <c r="K160" s="291">
        <v>0</v>
      </c>
      <c r="L160" s="291">
        <v>603</v>
      </c>
      <c r="M160" s="291">
        <v>603</v>
      </c>
      <c r="N160" s="291">
        <v>89</v>
      </c>
      <c r="O160" s="291">
        <v>433</v>
      </c>
      <c r="P160" s="291">
        <v>81</v>
      </c>
      <c r="Q160" s="291">
        <v>0</v>
      </c>
      <c r="R160" s="291">
        <v>0</v>
      </c>
      <c r="S160" s="291">
        <v>0</v>
      </c>
      <c r="T160" s="291">
        <v>0</v>
      </c>
      <c r="U160" s="291">
        <v>0</v>
      </c>
      <c r="V160" s="291">
        <v>0</v>
      </c>
      <c r="W160" s="291">
        <v>0</v>
      </c>
      <c r="X160" s="291">
        <v>603</v>
      </c>
      <c r="Y160" s="291">
        <v>86.142857142857139</v>
      </c>
      <c r="Z160" s="291">
        <v>99.999999999999943</v>
      </c>
      <c r="AA160" s="291">
        <v>162.76097560975609</v>
      </c>
      <c r="AB160" s="291">
        <v>0</v>
      </c>
      <c r="AC160" s="291">
        <v>0</v>
      </c>
      <c r="AD160" s="291">
        <v>203.33720930232533</v>
      </c>
      <c r="AE160" s="291">
        <v>74.122923588039797</v>
      </c>
      <c r="AF160" s="291">
        <v>39.06478405315616</v>
      </c>
      <c r="AG160" s="291">
        <v>97.161129568106134</v>
      </c>
      <c r="AH160" s="291">
        <v>96.159468438538212</v>
      </c>
      <c r="AI160" s="291">
        <v>93.154485049833866</v>
      </c>
      <c r="AJ160" s="291">
        <v>0</v>
      </c>
      <c r="AK160" s="291">
        <v>0</v>
      </c>
      <c r="AL160" s="291">
        <v>0</v>
      </c>
      <c r="AM160" s="291">
        <v>0</v>
      </c>
      <c r="AN160" s="291">
        <v>0</v>
      </c>
      <c r="AO160" s="291">
        <v>0</v>
      </c>
      <c r="AP160" s="291">
        <v>0</v>
      </c>
      <c r="AQ160" s="291">
        <v>0</v>
      </c>
      <c r="AR160" s="291">
        <v>9.3852140077821318</v>
      </c>
      <c r="AS160" s="291">
        <v>17.597276264591436</v>
      </c>
      <c r="AT160" s="291">
        <v>21.116731517509738</v>
      </c>
      <c r="AU160" s="291">
        <v>0</v>
      </c>
      <c r="AV160" s="291">
        <v>0</v>
      </c>
      <c r="AW160" s="291">
        <v>0</v>
      </c>
      <c r="AX160" s="291">
        <v>1.9609756097560975</v>
      </c>
      <c r="AY160" s="291">
        <v>171.97163120567382</v>
      </c>
      <c r="AZ160" s="291">
        <v>12.303797468354414</v>
      </c>
      <c r="BA160" s="291">
        <v>13.329113924050596</v>
      </c>
      <c r="BB160" s="291">
        <v>152.28154930546896</v>
      </c>
      <c r="BC160" s="291">
        <v>0</v>
      </c>
      <c r="BD160" s="291">
        <v>0</v>
      </c>
      <c r="BE160" s="291">
        <v>0</v>
      </c>
      <c r="BF160" s="291">
        <v>0</v>
      </c>
      <c r="BG160" s="291">
        <v>0</v>
      </c>
      <c r="BH160" s="291">
        <v>0</v>
      </c>
      <c r="BI160" s="291">
        <v>0.475207981538462</v>
      </c>
      <c r="BJ160" s="291">
        <v>0</v>
      </c>
      <c r="BK160" s="291">
        <v>0</v>
      </c>
      <c r="BL160" s="291">
        <v>1</v>
      </c>
      <c r="BM160" s="291">
        <v>0</v>
      </c>
      <c r="BN160" s="291"/>
      <c r="BO160" s="291"/>
      <c r="BP160" s="291"/>
      <c r="BQ160" s="291">
        <v>49</v>
      </c>
      <c r="BR160" s="291">
        <v>31</v>
      </c>
      <c r="BS160" s="291">
        <v>40</v>
      </c>
      <c r="BT160" s="291"/>
    </row>
    <row r="161" spans="1:72" ht="15" x14ac:dyDescent="0.25">
      <c r="A161" s="302">
        <v>411</v>
      </c>
      <c r="B161" s="346">
        <v>136316</v>
      </c>
      <c r="C161" s="346">
        <v>9352003</v>
      </c>
      <c r="D161" s="347" t="s">
        <v>344</v>
      </c>
      <c r="E161" s="348" t="s">
        <v>40</v>
      </c>
      <c r="F161" s="349" t="s">
        <v>719</v>
      </c>
      <c r="G161" s="291">
        <v>1</v>
      </c>
      <c r="H161" s="291">
        <v>0</v>
      </c>
      <c r="I161" s="291">
        <v>0</v>
      </c>
      <c r="J161" s="291">
        <v>7</v>
      </c>
      <c r="K161" s="291">
        <v>0</v>
      </c>
      <c r="L161" s="291">
        <v>333</v>
      </c>
      <c r="M161" s="291">
        <v>333</v>
      </c>
      <c r="N161" s="291">
        <v>56</v>
      </c>
      <c r="O161" s="291">
        <v>235</v>
      </c>
      <c r="P161" s="291">
        <v>42</v>
      </c>
      <c r="Q161" s="291">
        <v>0</v>
      </c>
      <c r="R161" s="291">
        <v>0</v>
      </c>
      <c r="S161" s="291">
        <v>0</v>
      </c>
      <c r="T161" s="291">
        <v>0</v>
      </c>
      <c r="U161" s="291">
        <v>0</v>
      </c>
      <c r="V161" s="291">
        <v>0</v>
      </c>
      <c r="W161" s="291">
        <v>0</v>
      </c>
      <c r="X161" s="291">
        <v>333</v>
      </c>
      <c r="Y161" s="291">
        <v>47.571428571428569</v>
      </c>
      <c r="Z161" s="291">
        <v>40.999999999999957</v>
      </c>
      <c r="AA161" s="291">
        <v>73.887537993920972</v>
      </c>
      <c r="AB161" s="291">
        <v>0</v>
      </c>
      <c r="AC161" s="291">
        <v>0</v>
      </c>
      <c r="AD161" s="291">
        <v>233.00000000000011</v>
      </c>
      <c r="AE161" s="291">
        <v>98.999999999999901</v>
      </c>
      <c r="AF161" s="291">
        <v>0.999999999999999</v>
      </c>
      <c r="AG161" s="291">
        <v>0</v>
      </c>
      <c r="AH161" s="291">
        <v>0</v>
      </c>
      <c r="AI161" s="291">
        <v>0</v>
      </c>
      <c r="AJ161" s="291">
        <v>0</v>
      </c>
      <c r="AK161" s="291">
        <v>0</v>
      </c>
      <c r="AL161" s="291">
        <v>0</v>
      </c>
      <c r="AM161" s="291">
        <v>0</v>
      </c>
      <c r="AN161" s="291">
        <v>0</v>
      </c>
      <c r="AO161" s="291">
        <v>0</v>
      </c>
      <c r="AP161" s="291">
        <v>0</v>
      </c>
      <c r="AQ161" s="291">
        <v>0</v>
      </c>
      <c r="AR161" s="291">
        <v>12.021660649819504</v>
      </c>
      <c r="AS161" s="291">
        <v>20.436823104693158</v>
      </c>
      <c r="AT161" s="291">
        <v>27.649819494584825</v>
      </c>
      <c r="AU161" s="291">
        <v>0</v>
      </c>
      <c r="AV161" s="291">
        <v>0</v>
      </c>
      <c r="AW161" s="291">
        <v>0</v>
      </c>
      <c r="AX161" s="291">
        <v>0</v>
      </c>
      <c r="AY161" s="291">
        <v>65.04464285714279</v>
      </c>
      <c r="AZ161" s="291">
        <v>5.6756756756756701</v>
      </c>
      <c r="BA161" s="291">
        <v>6.8108108108108043</v>
      </c>
      <c r="BB161" s="291">
        <v>61.14883498259406</v>
      </c>
      <c r="BC161" s="291">
        <v>0</v>
      </c>
      <c r="BD161" s="291">
        <v>0</v>
      </c>
      <c r="BE161" s="291">
        <v>0</v>
      </c>
      <c r="BF161" s="291">
        <v>0</v>
      </c>
      <c r="BG161" s="291">
        <v>0</v>
      </c>
      <c r="BH161" s="291">
        <v>0</v>
      </c>
      <c r="BI161" s="291">
        <v>0.72540528598130904</v>
      </c>
      <c r="BJ161" s="291">
        <v>0</v>
      </c>
      <c r="BK161" s="291">
        <v>0</v>
      </c>
      <c r="BL161" s="291">
        <v>1</v>
      </c>
      <c r="BM161" s="291">
        <v>0</v>
      </c>
      <c r="BN161" s="291"/>
      <c r="BO161" s="291"/>
      <c r="BP161" s="291"/>
      <c r="BQ161" s="291">
        <v>50</v>
      </c>
      <c r="BR161" s="291">
        <v>52</v>
      </c>
      <c r="BS161" s="291">
        <v>53</v>
      </c>
      <c r="BT161" s="291"/>
    </row>
    <row r="162" spans="1:72" ht="15" x14ac:dyDescent="0.25">
      <c r="A162" s="302">
        <v>73</v>
      </c>
      <c r="B162" s="346">
        <v>139804</v>
      </c>
      <c r="C162" s="346">
        <v>9352006</v>
      </c>
      <c r="D162" s="347" t="s">
        <v>484</v>
      </c>
      <c r="E162" s="348" t="s">
        <v>40</v>
      </c>
      <c r="F162" s="349" t="s">
        <v>719</v>
      </c>
      <c r="G162" s="291">
        <v>1</v>
      </c>
      <c r="H162" s="291">
        <v>0</v>
      </c>
      <c r="I162" s="291">
        <v>0</v>
      </c>
      <c r="J162" s="291">
        <v>7</v>
      </c>
      <c r="K162" s="291">
        <v>0</v>
      </c>
      <c r="L162" s="291">
        <v>211</v>
      </c>
      <c r="M162" s="291">
        <v>211</v>
      </c>
      <c r="N162" s="291">
        <v>30</v>
      </c>
      <c r="O162" s="291">
        <v>151</v>
      </c>
      <c r="P162" s="291">
        <v>30</v>
      </c>
      <c r="Q162" s="291">
        <v>0</v>
      </c>
      <c r="R162" s="291">
        <v>0</v>
      </c>
      <c r="S162" s="291">
        <v>0</v>
      </c>
      <c r="T162" s="291">
        <v>0</v>
      </c>
      <c r="U162" s="291">
        <v>0</v>
      </c>
      <c r="V162" s="291">
        <v>0</v>
      </c>
      <c r="W162" s="291">
        <v>0</v>
      </c>
      <c r="X162" s="291">
        <v>211</v>
      </c>
      <c r="Y162" s="291">
        <v>30.142857142857142</v>
      </c>
      <c r="Z162" s="291">
        <v>79.000000000000071</v>
      </c>
      <c r="AA162" s="291">
        <v>106.02487562189056</v>
      </c>
      <c r="AB162" s="291">
        <v>0</v>
      </c>
      <c r="AC162" s="291">
        <v>0</v>
      </c>
      <c r="AD162" s="291">
        <v>54.000000000000057</v>
      </c>
      <c r="AE162" s="291">
        <v>45.000000000000043</v>
      </c>
      <c r="AF162" s="291">
        <v>4.0000000000000036</v>
      </c>
      <c r="AG162" s="291">
        <v>23.000000000000025</v>
      </c>
      <c r="AH162" s="291">
        <v>30.000000000000028</v>
      </c>
      <c r="AI162" s="291">
        <v>55.00000000000005</v>
      </c>
      <c r="AJ162" s="291">
        <v>0</v>
      </c>
      <c r="AK162" s="291">
        <v>0</v>
      </c>
      <c r="AL162" s="291">
        <v>0</v>
      </c>
      <c r="AM162" s="291">
        <v>0</v>
      </c>
      <c r="AN162" s="291">
        <v>0</v>
      </c>
      <c r="AO162" s="291">
        <v>0</v>
      </c>
      <c r="AP162" s="291">
        <v>0</v>
      </c>
      <c r="AQ162" s="291">
        <v>0</v>
      </c>
      <c r="AR162" s="291">
        <v>3.4972375690607702</v>
      </c>
      <c r="AS162" s="291">
        <v>9.3259668508287277</v>
      </c>
      <c r="AT162" s="291">
        <v>9.3259668508287277</v>
      </c>
      <c r="AU162" s="291">
        <v>0</v>
      </c>
      <c r="AV162" s="291">
        <v>0</v>
      </c>
      <c r="AW162" s="291">
        <v>0</v>
      </c>
      <c r="AX162" s="291">
        <v>3.1492537313432836</v>
      </c>
      <c r="AY162" s="291">
        <v>65.013888888888957</v>
      </c>
      <c r="AZ162" s="291">
        <v>1.0344827586206911</v>
      </c>
      <c r="BA162" s="291">
        <v>6.2068965517241406</v>
      </c>
      <c r="BB162" s="291">
        <v>58.568008495533604</v>
      </c>
      <c r="BC162" s="291">
        <v>0</v>
      </c>
      <c r="BD162" s="291">
        <v>0</v>
      </c>
      <c r="BE162" s="291">
        <v>0</v>
      </c>
      <c r="BF162" s="291">
        <v>0</v>
      </c>
      <c r="BG162" s="291">
        <v>9.9000000000000323</v>
      </c>
      <c r="BH162" s="291">
        <v>0</v>
      </c>
      <c r="BI162" s="291">
        <v>0.42967019134328399</v>
      </c>
      <c r="BJ162" s="291">
        <v>0</v>
      </c>
      <c r="BK162" s="291">
        <v>0</v>
      </c>
      <c r="BL162" s="291">
        <v>1</v>
      </c>
      <c r="BM162" s="291">
        <v>0</v>
      </c>
      <c r="BN162" s="291"/>
      <c r="BO162" s="291"/>
      <c r="BP162" s="291"/>
      <c r="BQ162" s="291">
        <v>38</v>
      </c>
      <c r="BR162" s="291">
        <v>34</v>
      </c>
      <c r="BS162" s="291">
        <v>31</v>
      </c>
      <c r="BT162" s="291"/>
    </row>
    <row r="163" spans="1:72" ht="15" x14ac:dyDescent="0.25">
      <c r="A163" s="302">
        <v>453</v>
      </c>
      <c r="B163" s="346">
        <v>140044</v>
      </c>
      <c r="C163" s="346">
        <v>9352010</v>
      </c>
      <c r="D163" s="347" t="s">
        <v>1300</v>
      </c>
      <c r="E163" s="348" t="s">
        <v>40</v>
      </c>
      <c r="F163" s="349" t="s">
        <v>719</v>
      </c>
      <c r="G163" s="291">
        <v>1</v>
      </c>
      <c r="H163" s="291">
        <v>0</v>
      </c>
      <c r="I163" s="291">
        <v>0</v>
      </c>
      <c r="J163" s="291">
        <v>7</v>
      </c>
      <c r="K163" s="291">
        <v>0</v>
      </c>
      <c r="L163" s="291">
        <v>410</v>
      </c>
      <c r="M163" s="291">
        <v>410</v>
      </c>
      <c r="N163" s="291">
        <v>58</v>
      </c>
      <c r="O163" s="291">
        <v>293</v>
      </c>
      <c r="P163" s="291">
        <v>59</v>
      </c>
      <c r="Q163" s="291">
        <v>0</v>
      </c>
      <c r="R163" s="291">
        <v>0</v>
      </c>
      <c r="S163" s="291">
        <v>0</v>
      </c>
      <c r="T163" s="291">
        <v>0</v>
      </c>
      <c r="U163" s="291">
        <v>0</v>
      </c>
      <c r="V163" s="291">
        <v>0</v>
      </c>
      <c r="W163" s="291">
        <v>0</v>
      </c>
      <c r="X163" s="291">
        <v>410</v>
      </c>
      <c r="Y163" s="291">
        <v>58.571428571428569</v>
      </c>
      <c r="Z163" s="291">
        <v>48.999999999999915</v>
      </c>
      <c r="AA163" s="291">
        <v>85.582524271844662</v>
      </c>
      <c r="AB163" s="291">
        <v>0</v>
      </c>
      <c r="AC163" s="291">
        <v>0</v>
      </c>
      <c r="AD163" s="291">
        <v>378</v>
      </c>
      <c r="AE163" s="291">
        <v>26.000000000000018</v>
      </c>
      <c r="AF163" s="291">
        <v>5.9999999999999938</v>
      </c>
      <c r="AG163" s="291">
        <v>0</v>
      </c>
      <c r="AH163" s="291">
        <v>0</v>
      </c>
      <c r="AI163" s="291">
        <v>0</v>
      </c>
      <c r="AJ163" s="291">
        <v>0</v>
      </c>
      <c r="AK163" s="291">
        <v>0</v>
      </c>
      <c r="AL163" s="291">
        <v>0</v>
      </c>
      <c r="AM163" s="291">
        <v>0</v>
      </c>
      <c r="AN163" s="291">
        <v>0</v>
      </c>
      <c r="AO163" s="291">
        <v>0</v>
      </c>
      <c r="AP163" s="291">
        <v>0</v>
      </c>
      <c r="AQ163" s="291">
        <v>0</v>
      </c>
      <c r="AR163" s="291">
        <v>13.977272727272732</v>
      </c>
      <c r="AS163" s="291">
        <v>25.625</v>
      </c>
      <c r="AT163" s="291">
        <v>39.602272727272734</v>
      </c>
      <c r="AU163" s="291">
        <v>0</v>
      </c>
      <c r="AV163" s="291">
        <v>0</v>
      </c>
      <c r="AW163" s="291">
        <v>0</v>
      </c>
      <c r="AX163" s="291">
        <v>0.99514563106796106</v>
      </c>
      <c r="AY163" s="291">
        <v>120.04861111111104</v>
      </c>
      <c r="AZ163" s="291">
        <v>30.634615384615373</v>
      </c>
      <c r="BA163" s="291">
        <v>39.71153846153846</v>
      </c>
      <c r="BB163" s="291">
        <v>140.96133447303558</v>
      </c>
      <c r="BC163" s="291">
        <v>0</v>
      </c>
      <c r="BD163" s="291">
        <v>0</v>
      </c>
      <c r="BE163" s="291">
        <v>0</v>
      </c>
      <c r="BF163" s="291">
        <v>0</v>
      </c>
      <c r="BG163" s="291">
        <v>0</v>
      </c>
      <c r="BH163" s="291">
        <v>0</v>
      </c>
      <c r="BI163" s="291">
        <v>0.47046863134796202</v>
      </c>
      <c r="BJ163" s="291">
        <v>0</v>
      </c>
      <c r="BK163" s="291">
        <v>0</v>
      </c>
      <c r="BL163" s="291">
        <v>1</v>
      </c>
      <c r="BM163" s="291">
        <v>0</v>
      </c>
      <c r="BN163" s="291"/>
      <c r="BO163" s="291"/>
      <c r="BP163" s="291"/>
      <c r="BQ163" s="291">
        <v>37.200000000000003</v>
      </c>
      <c r="BR163" s="291">
        <v>18.399999999999999</v>
      </c>
      <c r="BS163" s="291">
        <v>34</v>
      </c>
      <c r="BT163" s="291"/>
    </row>
    <row r="164" spans="1:72" ht="15" x14ac:dyDescent="0.25">
      <c r="A164" s="302">
        <v>61</v>
      </c>
      <c r="B164" s="346">
        <v>140573</v>
      </c>
      <c r="C164" s="346">
        <v>9352014</v>
      </c>
      <c r="D164" s="347" t="s">
        <v>559</v>
      </c>
      <c r="E164" s="348" t="s">
        <v>40</v>
      </c>
      <c r="F164" s="349" t="s">
        <v>719</v>
      </c>
      <c r="G164" s="291">
        <v>1</v>
      </c>
      <c r="H164" s="291">
        <v>0</v>
      </c>
      <c r="I164" s="291">
        <v>0</v>
      </c>
      <c r="J164" s="291">
        <v>7</v>
      </c>
      <c r="K164" s="291">
        <v>0</v>
      </c>
      <c r="L164" s="291">
        <v>391</v>
      </c>
      <c r="M164" s="291">
        <v>391</v>
      </c>
      <c r="N164" s="291">
        <v>59</v>
      </c>
      <c r="O164" s="291">
        <v>277</v>
      </c>
      <c r="P164" s="291">
        <v>55</v>
      </c>
      <c r="Q164" s="291">
        <v>0</v>
      </c>
      <c r="R164" s="291">
        <v>0</v>
      </c>
      <c r="S164" s="291">
        <v>0</v>
      </c>
      <c r="T164" s="291">
        <v>0</v>
      </c>
      <c r="U164" s="291">
        <v>0</v>
      </c>
      <c r="V164" s="291">
        <v>0</v>
      </c>
      <c r="W164" s="291">
        <v>0</v>
      </c>
      <c r="X164" s="291">
        <v>391</v>
      </c>
      <c r="Y164" s="291">
        <v>55.857142857142854</v>
      </c>
      <c r="Z164" s="291">
        <v>153</v>
      </c>
      <c r="AA164" s="291">
        <v>210.29459459459457</v>
      </c>
      <c r="AB164" s="291">
        <v>0</v>
      </c>
      <c r="AC164" s="291">
        <v>0</v>
      </c>
      <c r="AD164" s="291">
        <v>16.000000000000011</v>
      </c>
      <c r="AE164" s="291">
        <v>87.000000000000156</v>
      </c>
      <c r="AF164" s="291">
        <v>6.0000000000000044</v>
      </c>
      <c r="AG164" s="291">
        <v>55.000000000000142</v>
      </c>
      <c r="AH164" s="291">
        <v>133</v>
      </c>
      <c r="AI164" s="291">
        <v>88.999999999999972</v>
      </c>
      <c r="AJ164" s="291">
        <v>4.999999999999984</v>
      </c>
      <c r="AK164" s="291">
        <v>0</v>
      </c>
      <c r="AL164" s="291">
        <v>0</v>
      </c>
      <c r="AM164" s="291">
        <v>0</v>
      </c>
      <c r="AN164" s="291">
        <v>0</v>
      </c>
      <c r="AO164" s="291">
        <v>0</v>
      </c>
      <c r="AP164" s="291">
        <v>0</v>
      </c>
      <c r="AQ164" s="291">
        <v>0</v>
      </c>
      <c r="AR164" s="291">
        <v>4.7108433734939616</v>
      </c>
      <c r="AS164" s="291">
        <v>12.954819277108424</v>
      </c>
      <c r="AT164" s="291">
        <v>16.487951807228924</v>
      </c>
      <c r="AU164" s="291">
        <v>0</v>
      </c>
      <c r="AV164" s="291">
        <v>0</v>
      </c>
      <c r="AW164" s="291">
        <v>0</v>
      </c>
      <c r="AX164" s="291">
        <v>5.2837837837837842</v>
      </c>
      <c r="AY164" s="291">
        <v>112.69581749049419</v>
      </c>
      <c r="AZ164" s="291">
        <v>13.490566037735874</v>
      </c>
      <c r="BA164" s="291">
        <v>16.60377358490565</v>
      </c>
      <c r="BB164" s="291">
        <v>109.44779051670479</v>
      </c>
      <c r="BC164" s="291">
        <v>0</v>
      </c>
      <c r="BD164" s="291">
        <v>0</v>
      </c>
      <c r="BE164" s="291">
        <v>0</v>
      </c>
      <c r="BF164" s="291">
        <v>0</v>
      </c>
      <c r="BG164" s="291">
        <v>17.899999999999949</v>
      </c>
      <c r="BH164" s="291">
        <v>0</v>
      </c>
      <c r="BI164" s="291">
        <v>0.32998369029649599</v>
      </c>
      <c r="BJ164" s="291">
        <v>0</v>
      </c>
      <c r="BK164" s="291">
        <v>0</v>
      </c>
      <c r="BL164" s="291">
        <v>1</v>
      </c>
      <c r="BM164" s="291">
        <v>0</v>
      </c>
      <c r="BN164" s="291"/>
      <c r="BO164" s="291"/>
      <c r="BP164" s="291"/>
      <c r="BQ164" s="291">
        <v>51.4</v>
      </c>
      <c r="BR164" s="291">
        <v>43.2</v>
      </c>
      <c r="BS164" s="291">
        <v>50.2</v>
      </c>
      <c r="BT164" s="291"/>
    </row>
    <row r="165" spans="1:72" ht="15" x14ac:dyDescent="0.25">
      <c r="A165" s="302">
        <v>292</v>
      </c>
      <c r="B165" s="346">
        <v>140822</v>
      </c>
      <c r="C165" s="346">
        <v>9352017</v>
      </c>
      <c r="D165" s="347" t="s">
        <v>291</v>
      </c>
      <c r="E165" s="348" t="s">
        <v>40</v>
      </c>
      <c r="F165" s="349" t="s">
        <v>719</v>
      </c>
      <c r="G165" s="291">
        <v>1</v>
      </c>
      <c r="H165" s="291">
        <v>0</v>
      </c>
      <c r="I165" s="291">
        <v>0</v>
      </c>
      <c r="J165" s="291">
        <v>7</v>
      </c>
      <c r="K165" s="291">
        <v>0</v>
      </c>
      <c r="L165" s="291">
        <v>642</v>
      </c>
      <c r="M165" s="291">
        <v>642</v>
      </c>
      <c r="N165" s="291">
        <v>85</v>
      </c>
      <c r="O165" s="291">
        <v>464</v>
      </c>
      <c r="P165" s="291">
        <v>93</v>
      </c>
      <c r="Q165" s="291">
        <v>0</v>
      </c>
      <c r="R165" s="291">
        <v>0</v>
      </c>
      <c r="S165" s="291">
        <v>0</v>
      </c>
      <c r="T165" s="291">
        <v>0</v>
      </c>
      <c r="U165" s="291">
        <v>0</v>
      </c>
      <c r="V165" s="291">
        <v>0</v>
      </c>
      <c r="W165" s="291">
        <v>0</v>
      </c>
      <c r="X165" s="291">
        <v>642</v>
      </c>
      <c r="Y165" s="291">
        <v>91.714285714285708</v>
      </c>
      <c r="Z165" s="291">
        <v>49</v>
      </c>
      <c r="AA165" s="291">
        <v>80.374034003091197</v>
      </c>
      <c r="AB165" s="291">
        <v>0</v>
      </c>
      <c r="AC165" s="291">
        <v>0</v>
      </c>
      <c r="AD165" s="291">
        <v>578.70422535211253</v>
      </c>
      <c r="AE165" s="291">
        <v>32.150234741784068</v>
      </c>
      <c r="AF165" s="291">
        <v>12.056338028169016</v>
      </c>
      <c r="AG165" s="291">
        <v>11.051643192488239</v>
      </c>
      <c r="AH165" s="291">
        <v>8.037558685446033</v>
      </c>
      <c r="AI165" s="291">
        <v>0</v>
      </c>
      <c r="AJ165" s="291">
        <v>0</v>
      </c>
      <c r="AK165" s="291">
        <v>0</v>
      </c>
      <c r="AL165" s="291">
        <v>0</v>
      </c>
      <c r="AM165" s="291">
        <v>0</v>
      </c>
      <c r="AN165" s="291">
        <v>0</v>
      </c>
      <c r="AO165" s="291">
        <v>0</v>
      </c>
      <c r="AP165" s="291">
        <v>0</v>
      </c>
      <c r="AQ165" s="291">
        <v>0</v>
      </c>
      <c r="AR165" s="291">
        <v>14.983842010772024</v>
      </c>
      <c r="AS165" s="291">
        <v>29.967684021543985</v>
      </c>
      <c r="AT165" s="291">
        <v>47.256732495511642</v>
      </c>
      <c r="AU165" s="291">
        <v>0</v>
      </c>
      <c r="AV165" s="291">
        <v>0</v>
      </c>
      <c r="AW165" s="291">
        <v>0</v>
      </c>
      <c r="AX165" s="291">
        <v>0.99227202472952081</v>
      </c>
      <c r="AY165" s="291">
        <v>172.5532879818592</v>
      </c>
      <c r="AZ165" s="291">
        <v>8.6511627906976756</v>
      </c>
      <c r="BA165" s="291">
        <v>10.813953488372105</v>
      </c>
      <c r="BB165" s="291">
        <v>147.16933154669226</v>
      </c>
      <c r="BC165" s="291">
        <v>0</v>
      </c>
      <c r="BD165" s="291">
        <v>0</v>
      </c>
      <c r="BE165" s="291">
        <v>0</v>
      </c>
      <c r="BF165" s="291">
        <v>0</v>
      </c>
      <c r="BG165" s="291">
        <v>0</v>
      </c>
      <c r="BH165" s="291">
        <v>0</v>
      </c>
      <c r="BI165" s="291">
        <v>0.43274282691131499</v>
      </c>
      <c r="BJ165" s="291">
        <v>0</v>
      </c>
      <c r="BK165" s="291">
        <v>0</v>
      </c>
      <c r="BL165" s="291">
        <v>1</v>
      </c>
      <c r="BM165" s="291">
        <v>0</v>
      </c>
      <c r="BN165" s="291">
        <v>25</v>
      </c>
      <c r="BO165" s="291"/>
      <c r="BP165" s="291"/>
      <c r="BQ165" s="291">
        <v>0</v>
      </c>
      <c r="BR165" s="291">
        <v>0</v>
      </c>
      <c r="BS165" s="291">
        <v>0</v>
      </c>
      <c r="BT165" s="291"/>
    </row>
    <row r="166" spans="1:72" ht="15" x14ac:dyDescent="0.25">
      <c r="A166" s="302">
        <v>484</v>
      </c>
      <c r="B166" s="346">
        <v>142993</v>
      </c>
      <c r="C166" s="346">
        <v>9352022</v>
      </c>
      <c r="D166" s="347" t="s">
        <v>400</v>
      </c>
      <c r="E166" s="348" t="s">
        <v>40</v>
      </c>
      <c r="F166" s="349" t="s">
        <v>719</v>
      </c>
      <c r="G166" s="291">
        <v>1</v>
      </c>
      <c r="H166" s="291">
        <v>0</v>
      </c>
      <c r="I166" s="291">
        <v>0</v>
      </c>
      <c r="J166" s="291">
        <v>7</v>
      </c>
      <c r="K166" s="291">
        <v>0</v>
      </c>
      <c r="L166" s="291">
        <v>249</v>
      </c>
      <c r="M166" s="291">
        <v>249</v>
      </c>
      <c r="N166" s="291">
        <v>30</v>
      </c>
      <c r="O166" s="291">
        <v>182</v>
      </c>
      <c r="P166" s="291">
        <v>37</v>
      </c>
      <c r="Q166" s="291">
        <v>0</v>
      </c>
      <c r="R166" s="291">
        <v>0</v>
      </c>
      <c r="S166" s="291">
        <v>0</v>
      </c>
      <c r="T166" s="291">
        <v>0</v>
      </c>
      <c r="U166" s="291">
        <v>0</v>
      </c>
      <c r="V166" s="291">
        <v>0</v>
      </c>
      <c r="W166" s="291">
        <v>0</v>
      </c>
      <c r="X166" s="291">
        <v>249</v>
      </c>
      <c r="Y166" s="291">
        <v>35.571428571428569</v>
      </c>
      <c r="Z166" s="291">
        <v>33.000000000000071</v>
      </c>
      <c r="AA166" s="291">
        <v>69.2240663900415</v>
      </c>
      <c r="AB166" s="291">
        <v>0</v>
      </c>
      <c r="AC166" s="291">
        <v>0</v>
      </c>
      <c r="AD166" s="291">
        <v>215.99999999999991</v>
      </c>
      <c r="AE166" s="291">
        <v>33.000000000000071</v>
      </c>
      <c r="AF166" s="291">
        <v>0</v>
      </c>
      <c r="AG166" s="291">
        <v>0</v>
      </c>
      <c r="AH166" s="291">
        <v>0</v>
      </c>
      <c r="AI166" s="291">
        <v>0</v>
      </c>
      <c r="AJ166" s="291">
        <v>0</v>
      </c>
      <c r="AK166" s="291">
        <v>0</v>
      </c>
      <c r="AL166" s="291">
        <v>0</v>
      </c>
      <c r="AM166" s="291">
        <v>0</v>
      </c>
      <c r="AN166" s="291">
        <v>0</v>
      </c>
      <c r="AO166" s="291">
        <v>0</v>
      </c>
      <c r="AP166" s="291">
        <v>0</v>
      </c>
      <c r="AQ166" s="291">
        <v>0</v>
      </c>
      <c r="AR166" s="291">
        <v>26.15068493150677</v>
      </c>
      <c r="AS166" s="291">
        <v>40.931506849315163</v>
      </c>
      <c r="AT166" s="291">
        <v>51.164383561643959</v>
      </c>
      <c r="AU166" s="291">
        <v>0</v>
      </c>
      <c r="AV166" s="291">
        <v>0</v>
      </c>
      <c r="AW166" s="291">
        <v>0</v>
      </c>
      <c r="AX166" s="291">
        <v>1.0331950207468881</v>
      </c>
      <c r="AY166" s="291">
        <v>76.109090909090867</v>
      </c>
      <c r="AZ166" s="291">
        <v>6.7272727272727337</v>
      </c>
      <c r="BA166" s="291">
        <v>6.7272727272727337</v>
      </c>
      <c r="BB166" s="291">
        <v>66.258968219178044</v>
      </c>
      <c r="BC166" s="291">
        <v>0</v>
      </c>
      <c r="BD166" s="291">
        <v>0</v>
      </c>
      <c r="BE166" s="291">
        <v>0</v>
      </c>
      <c r="BF166" s="291">
        <v>0</v>
      </c>
      <c r="BG166" s="291">
        <v>4.0999999999999339</v>
      </c>
      <c r="BH166" s="291">
        <v>0</v>
      </c>
      <c r="BI166" s="291">
        <v>0.67700745901162795</v>
      </c>
      <c r="BJ166" s="291">
        <v>0</v>
      </c>
      <c r="BK166" s="291">
        <v>0</v>
      </c>
      <c r="BL166" s="291">
        <v>1</v>
      </c>
      <c r="BM166" s="291">
        <v>0</v>
      </c>
      <c r="BN166" s="291"/>
      <c r="BO166" s="291"/>
      <c r="BP166" s="291"/>
      <c r="BQ166" s="291">
        <v>33</v>
      </c>
      <c r="BR166" s="291">
        <v>16</v>
      </c>
      <c r="BS166" s="291">
        <v>28</v>
      </c>
      <c r="BT166" s="291"/>
    </row>
    <row r="167" spans="1:72" ht="15" x14ac:dyDescent="0.25">
      <c r="A167" s="302">
        <v>77</v>
      </c>
      <c r="B167" s="346">
        <v>140823</v>
      </c>
      <c r="C167" s="346">
        <v>9352025</v>
      </c>
      <c r="D167" s="347" t="s">
        <v>195</v>
      </c>
      <c r="E167" s="348" t="s">
        <v>40</v>
      </c>
      <c r="F167" s="349" t="s">
        <v>719</v>
      </c>
      <c r="G167" s="291">
        <v>1</v>
      </c>
      <c r="H167" s="291">
        <v>0</v>
      </c>
      <c r="I167" s="291">
        <v>0</v>
      </c>
      <c r="J167" s="291">
        <v>7</v>
      </c>
      <c r="K167" s="291">
        <v>0</v>
      </c>
      <c r="L167" s="291">
        <v>304</v>
      </c>
      <c r="M167" s="291">
        <v>304</v>
      </c>
      <c r="N167" s="291">
        <v>43</v>
      </c>
      <c r="O167" s="291">
        <v>221</v>
      </c>
      <c r="P167" s="291">
        <v>40</v>
      </c>
      <c r="Q167" s="291">
        <v>0</v>
      </c>
      <c r="R167" s="291">
        <v>0</v>
      </c>
      <c r="S167" s="291">
        <v>0</v>
      </c>
      <c r="T167" s="291">
        <v>0</v>
      </c>
      <c r="U167" s="291">
        <v>0</v>
      </c>
      <c r="V167" s="291">
        <v>0</v>
      </c>
      <c r="W167" s="291">
        <v>0</v>
      </c>
      <c r="X167" s="291">
        <v>304</v>
      </c>
      <c r="Y167" s="291">
        <v>43.428571428571431</v>
      </c>
      <c r="Z167" s="291">
        <v>51.00000000000005</v>
      </c>
      <c r="AA167" s="291">
        <v>71.296416938110752</v>
      </c>
      <c r="AB167" s="291">
        <v>0</v>
      </c>
      <c r="AC167" s="291">
        <v>0</v>
      </c>
      <c r="AD167" s="291">
        <v>178.99999999999991</v>
      </c>
      <c r="AE167" s="291">
        <v>23.999999999999989</v>
      </c>
      <c r="AF167" s="291">
        <v>1.0000000000000011</v>
      </c>
      <c r="AG167" s="291">
        <v>91.000000000000043</v>
      </c>
      <c r="AH167" s="291">
        <v>3.9999999999999982</v>
      </c>
      <c r="AI167" s="291">
        <v>4.9999999999999902</v>
      </c>
      <c r="AJ167" s="291">
        <v>0</v>
      </c>
      <c r="AK167" s="291">
        <v>0</v>
      </c>
      <c r="AL167" s="291">
        <v>0</v>
      </c>
      <c r="AM167" s="291">
        <v>0</v>
      </c>
      <c r="AN167" s="291">
        <v>0</v>
      </c>
      <c r="AO167" s="291">
        <v>0</v>
      </c>
      <c r="AP167" s="291">
        <v>0</v>
      </c>
      <c r="AQ167" s="291">
        <v>0</v>
      </c>
      <c r="AR167" s="291">
        <v>1.1647509578544053</v>
      </c>
      <c r="AS167" s="291">
        <v>1.1647509578544053</v>
      </c>
      <c r="AT167" s="291">
        <v>1.1647509578544053</v>
      </c>
      <c r="AU167" s="291">
        <v>0</v>
      </c>
      <c r="AV167" s="291">
        <v>0</v>
      </c>
      <c r="AW167" s="291">
        <v>0</v>
      </c>
      <c r="AX167" s="291">
        <v>0.99022801302931596</v>
      </c>
      <c r="AY167" s="291">
        <v>83.757990867579835</v>
      </c>
      <c r="AZ167" s="291">
        <v>2</v>
      </c>
      <c r="BA167" s="291">
        <v>6</v>
      </c>
      <c r="BB167" s="291">
        <v>73.063997368743273</v>
      </c>
      <c r="BC167" s="291">
        <v>0</v>
      </c>
      <c r="BD167" s="291">
        <v>0</v>
      </c>
      <c r="BE167" s="291">
        <v>0</v>
      </c>
      <c r="BF167" s="291">
        <v>0</v>
      </c>
      <c r="BG167" s="291">
        <v>0</v>
      </c>
      <c r="BH167" s="291">
        <v>0</v>
      </c>
      <c r="BI167" s="291">
        <v>0.73013641244292204</v>
      </c>
      <c r="BJ167" s="291">
        <v>0</v>
      </c>
      <c r="BK167" s="291">
        <v>0</v>
      </c>
      <c r="BL167" s="291">
        <v>1</v>
      </c>
      <c r="BM167" s="291">
        <v>0</v>
      </c>
      <c r="BN167" s="291"/>
      <c r="BO167" s="291"/>
      <c r="BP167" s="291"/>
      <c r="BQ167" s="291">
        <v>37.6</v>
      </c>
      <c r="BR167" s="291">
        <v>32</v>
      </c>
      <c r="BS167" s="291">
        <v>36.6</v>
      </c>
      <c r="BT167" s="291"/>
    </row>
    <row r="168" spans="1:72" ht="15" x14ac:dyDescent="0.25">
      <c r="A168" s="302">
        <v>267</v>
      </c>
      <c r="B168" s="346">
        <v>140887</v>
      </c>
      <c r="C168" s="346">
        <v>9352027</v>
      </c>
      <c r="D168" s="347" t="s">
        <v>1301</v>
      </c>
      <c r="E168" s="348" t="s">
        <v>40</v>
      </c>
      <c r="F168" s="349" t="s">
        <v>719</v>
      </c>
      <c r="G168" s="291">
        <v>1</v>
      </c>
      <c r="H168" s="291">
        <v>0</v>
      </c>
      <c r="I168" s="291">
        <v>0</v>
      </c>
      <c r="J168" s="291">
        <v>7</v>
      </c>
      <c r="K168" s="291">
        <v>0</v>
      </c>
      <c r="L168" s="291">
        <v>533</v>
      </c>
      <c r="M168" s="291">
        <v>533</v>
      </c>
      <c r="N168" s="291">
        <v>65</v>
      </c>
      <c r="O168" s="291">
        <v>405</v>
      </c>
      <c r="P168" s="291">
        <v>63</v>
      </c>
      <c r="Q168" s="291">
        <v>0</v>
      </c>
      <c r="R168" s="291">
        <v>0</v>
      </c>
      <c r="S168" s="291">
        <v>0</v>
      </c>
      <c r="T168" s="291">
        <v>0</v>
      </c>
      <c r="U168" s="291">
        <v>0</v>
      </c>
      <c r="V168" s="291">
        <v>0</v>
      </c>
      <c r="W168" s="291">
        <v>0</v>
      </c>
      <c r="X168" s="291">
        <v>533</v>
      </c>
      <c r="Y168" s="291">
        <v>76.142857142857139</v>
      </c>
      <c r="Z168" s="291">
        <v>99.999999999999744</v>
      </c>
      <c r="AA168" s="291">
        <v>201.89393939393941</v>
      </c>
      <c r="AB168" s="291">
        <v>0</v>
      </c>
      <c r="AC168" s="291">
        <v>0</v>
      </c>
      <c r="AD168" s="291">
        <v>79.148496240601631</v>
      </c>
      <c r="AE168" s="291">
        <v>11.020676691729319</v>
      </c>
      <c r="AF168" s="291">
        <v>147.27631578947359</v>
      </c>
      <c r="AG168" s="291">
        <v>113.2124060150376</v>
      </c>
      <c r="AH168" s="291">
        <v>162.30451127819563</v>
      </c>
      <c r="AI168" s="291">
        <v>17.031954887218038</v>
      </c>
      <c r="AJ168" s="291">
        <v>3.0056390977443597</v>
      </c>
      <c r="AK168" s="291">
        <v>0</v>
      </c>
      <c r="AL168" s="291">
        <v>0</v>
      </c>
      <c r="AM168" s="291">
        <v>0</v>
      </c>
      <c r="AN168" s="291">
        <v>0</v>
      </c>
      <c r="AO168" s="291">
        <v>0</v>
      </c>
      <c r="AP168" s="291">
        <v>0</v>
      </c>
      <c r="AQ168" s="291">
        <v>0</v>
      </c>
      <c r="AR168" s="291">
        <v>77.444444444444287</v>
      </c>
      <c r="AS168" s="291">
        <v>144.63888888888869</v>
      </c>
      <c r="AT168" s="291">
        <v>195.88888888888914</v>
      </c>
      <c r="AU168" s="291">
        <v>0</v>
      </c>
      <c r="AV168" s="291">
        <v>0</v>
      </c>
      <c r="AW168" s="291">
        <v>0</v>
      </c>
      <c r="AX168" s="291">
        <v>2.018939393939394</v>
      </c>
      <c r="AY168" s="291">
        <v>191.58682634730545</v>
      </c>
      <c r="AZ168" s="291">
        <v>10.956521739130443</v>
      </c>
      <c r="BA168" s="291">
        <v>16.434782608695635</v>
      </c>
      <c r="BB168" s="291">
        <v>166.50161510674306</v>
      </c>
      <c r="BC168" s="291">
        <v>0</v>
      </c>
      <c r="BD168" s="291">
        <v>0</v>
      </c>
      <c r="BE168" s="291">
        <v>0</v>
      </c>
      <c r="BF168" s="291">
        <v>0</v>
      </c>
      <c r="BG168" s="291">
        <v>37.699999999999903</v>
      </c>
      <c r="BH168" s="291">
        <v>0</v>
      </c>
      <c r="BI168" s="291">
        <v>0.51492182544570497</v>
      </c>
      <c r="BJ168" s="291">
        <v>0</v>
      </c>
      <c r="BK168" s="291">
        <v>0</v>
      </c>
      <c r="BL168" s="291">
        <v>1</v>
      </c>
      <c r="BM168" s="291">
        <v>0</v>
      </c>
      <c r="BN168" s="291"/>
      <c r="BO168" s="291"/>
      <c r="BP168" s="291"/>
      <c r="BQ168" s="291">
        <v>75.599999999999994</v>
      </c>
      <c r="BR168" s="291">
        <v>42</v>
      </c>
      <c r="BS168" s="291">
        <v>69.2</v>
      </c>
      <c r="BT168" s="291"/>
    </row>
    <row r="169" spans="1:72" ht="15" x14ac:dyDescent="0.25">
      <c r="A169" s="302">
        <v>423</v>
      </c>
      <c r="B169" s="346">
        <v>140998</v>
      </c>
      <c r="C169" s="346">
        <v>9352029</v>
      </c>
      <c r="D169" s="347" t="s">
        <v>354</v>
      </c>
      <c r="E169" s="348" t="s">
        <v>40</v>
      </c>
      <c r="F169" s="349" t="s">
        <v>719</v>
      </c>
      <c r="G169" s="291">
        <v>1</v>
      </c>
      <c r="H169" s="291">
        <v>0</v>
      </c>
      <c r="I169" s="291">
        <v>0</v>
      </c>
      <c r="J169" s="291">
        <v>5</v>
      </c>
      <c r="K169" s="291">
        <v>0</v>
      </c>
      <c r="L169" s="291">
        <v>228</v>
      </c>
      <c r="M169" s="291">
        <v>228</v>
      </c>
      <c r="N169" s="291">
        <v>44</v>
      </c>
      <c r="O169" s="291">
        <v>184</v>
      </c>
      <c r="P169" s="291">
        <v>0</v>
      </c>
      <c r="Q169" s="291">
        <v>0</v>
      </c>
      <c r="R169" s="291">
        <v>0</v>
      </c>
      <c r="S169" s="291">
        <v>0</v>
      </c>
      <c r="T169" s="291">
        <v>0</v>
      </c>
      <c r="U169" s="291">
        <v>0</v>
      </c>
      <c r="V169" s="291">
        <v>0</v>
      </c>
      <c r="W169" s="291">
        <v>0</v>
      </c>
      <c r="X169" s="291">
        <v>228</v>
      </c>
      <c r="Y169" s="291">
        <v>45.6</v>
      </c>
      <c r="Z169" s="291">
        <v>39.999999999999986</v>
      </c>
      <c r="AA169" s="291">
        <v>71.185520361990953</v>
      </c>
      <c r="AB169" s="291">
        <v>0</v>
      </c>
      <c r="AC169" s="291">
        <v>0</v>
      </c>
      <c r="AD169" s="291">
        <v>86.378854625550716</v>
      </c>
      <c r="AE169" s="291">
        <v>110.48458149779739</v>
      </c>
      <c r="AF169" s="291">
        <v>4.0176211453744406</v>
      </c>
      <c r="AG169" s="291">
        <v>27.118942731277524</v>
      </c>
      <c r="AH169" s="291">
        <v>0</v>
      </c>
      <c r="AI169" s="291">
        <v>0</v>
      </c>
      <c r="AJ169" s="291">
        <v>0</v>
      </c>
      <c r="AK169" s="291">
        <v>0</v>
      </c>
      <c r="AL169" s="291">
        <v>0</v>
      </c>
      <c r="AM169" s="291">
        <v>0</v>
      </c>
      <c r="AN169" s="291">
        <v>0</v>
      </c>
      <c r="AO169" s="291">
        <v>0</v>
      </c>
      <c r="AP169" s="291">
        <v>0</v>
      </c>
      <c r="AQ169" s="291">
        <v>0</v>
      </c>
      <c r="AR169" s="291">
        <v>7.4347826086956488</v>
      </c>
      <c r="AS169" s="291">
        <v>11.152173913043486</v>
      </c>
      <c r="AT169" s="291">
        <v>16.108695652173918</v>
      </c>
      <c r="AU169" s="291">
        <v>0</v>
      </c>
      <c r="AV169" s="291">
        <v>0</v>
      </c>
      <c r="AW169" s="291">
        <v>0</v>
      </c>
      <c r="AX169" s="291">
        <v>0</v>
      </c>
      <c r="AY169" s="291">
        <v>73.393258426966284</v>
      </c>
      <c r="AZ169" s="291">
        <v>0</v>
      </c>
      <c r="BA169" s="291">
        <v>0</v>
      </c>
      <c r="BB169" s="291">
        <v>61.596249438202243</v>
      </c>
      <c r="BC169" s="291">
        <v>0</v>
      </c>
      <c r="BD169" s="291">
        <v>0</v>
      </c>
      <c r="BE169" s="291">
        <v>0</v>
      </c>
      <c r="BF169" s="291">
        <v>0</v>
      </c>
      <c r="BG169" s="291">
        <v>0</v>
      </c>
      <c r="BH169" s="291">
        <v>0</v>
      </c>
      <c r="BI169" s="291">
        <v>0.65239802131147495</v>
      </c>
      <c r="BJ169" s="291">
        <v>0</v>
      </c>
      <c r="BK169" s="291">
        <v>0</v>
      </c>
      <c r="BL169" s="291">
        <v>1</v>
      </c>
      <c r="BM169" s="291">
        <v>0</v>
      </c>
      <c r="BN169" s="291"/>
      <c r="BO169" s="291"/>
      <c r="BP169" s="291"/>
      <c r="BQ169" s="291">
        <v>39.799999999999997</v>
      </c>
      <c r="BR169" s="291">
        <v>17.399999999999999</v>
      </c>
      <c r="BS169" s="291">
        <v>35.200000000000003</v>
      </c>
      <c r="BT169" s="291"/>
    </row>
    <row r="170" spans="1:72" ht="15" x14ac:dyDescent="0.25">
      <c r="A170" s="302">
        <v>521</v>
      </c>
      <c r="B170" s="346">
        <v>142995</v>
      </c>
      <c r="C170" s="346">
        <v>9352030</v>
      </c>
      <c r="D170" s="347" t="s">
        <v>425</v>
      </c>
      <c r="E170" s="348" t="s">
        <v>40</v>
      </c>
      <c r="F170" s="349" t="s">
        <v>719</v>
      </c>
      <c r="G170" s="291">
        <v>1</v>
      </c>
      <c r="H170" s="291">
        <v>0</v>
      </c>
      <c r="I170" s="291">
        <v>0</v>
      </c>
      <c r="J170" s="291">
        <v>7</v>
      </c>
      <c r="K170" s="291">
        <v>0</v>
      </c>
      <c r="L170" s="291">
        <v>170</v>
      </c>
      <c r="M170" s="291">
        <v>170</v>
      </c>
      <c r="N170" s="291">
        <v>29</v>
      </c>
      <c r="O170" s="291">
        <v>119</v>
      </c>
      <c r="P170" s="291">
        <v>22</v>
      </c>
      <c r="Q170" s="291">
        <v>0</v>
      </c>
      <c r="R170" s="291">
        <v>0</v>
      </c>
      <c r="S170" s="291">
        <v>0</v>
      </c>
      <c r="T170" s="291">
        <v>0</v>
      </c>
      <c r="U170" s="291">
        <v>0</v>
      </c>
      <c r="V170" s="291">
        <v>0</v>
      </c>
      <c r="W170" s="291">
        <v>0</v>
      </c>
      <c r="X170" s="291">
        <v>170</v>
      </c>
      <c r="Y170" s="291">
        <v>24.285714285714285</v>
      </c>
      <c r="Z170" s="291">
        <v>7.0000000000000009</v>
      </c>
      <c r="AA170" s="291">
        <v>15.866666666666667</v>
      </c>
      <c r="AB170" s="291">
        <v>0</v>
      </c>
      <c r="AC170" s="291">
        <v>0</v>
      </c>
      <c r="AD170" s="291">
        <v>170</v>
      </c>
      <c r="AE170" s="291">
        <v>0</v>
      </c>
      <c r="AF170" s="291">
        <v>0</v>
      </c>
      <c r="AG170" s="291">
        <v>0</v>
      </c>
      <c r="AH170" s="291">
        <v>0</v>
      </c>
      <c r="AI170" s="291">
        <v>0</v>
      </c>
      <c r="AJ170" s="291">
        <v>0</v>
      </c>
      <c r="AK170" s="291">
        <v>0</v>
      </c>
      <c r="AL170" s="291">
        <v>0</v>
      </c>
      <c r="AM170" s="291">
        <v>0</v>
      </c>
      <c r="AN170" s="291">
        <v>0</v>
      </c>
      <c r="AO170" s="291">
        <v>0</v>
      </c>
      <c r="AP170" s="291">
        <v>0</v>
      </c>
      <c r="AQ170" s="291">
        <v>0</v>
      </c>
      <c r="AR170" s="291">
        <v>1.2056737588652475</v>
      </c>
      <c r="AS170" s="291">
        <v>1.2056737588652475</v>
      </c>
      <c r="AT170" s="291">
        <v>1.2056737588652475</v>
      </c>
      <c r="AU170" s="291">
        <v>0</v>
      </c>
      <c r="AV170" s="291">
        <v>0</v>
      </c>
      <c r="AW170" s="291">
        <v>0</v>
      </c>
      <c r="AX170" s="291">
        <v>1.1333333333333333</v>
      </c>
      <c r="AY170" s="291">
        <v>45.175925925925966</v>
      </c>
      <c r="AZ170" s="291">
        <v>2.999999999999992</v>
      </c>
      <c r="BA170" s="291">
        <v>8.0000000000000071</v>
      </c>
      <c r="BB170" s="291">
        <v>46.53617934068825</v>
      </c>
      <c r="BC170" s="291">
        <v>0</v>
      </c>
      <c r="BD170" s="291">
        <v>0</v>
      </c>
      <c r="BE170" s="291">
        <v>0</v>
      </c>
      <c r="BF170" s="291">
        <v>0</v>
      </c>
      <c r="BG170" s="291">
        <v>0</v>
      </c>
      <c r="BH170" s="291">
        <v>0</v>
      </c>
      <c r="BI170" s="291">
        <v>3.6423292491428598</v>
      </c>
      <c r="BJ170" s="291">
        <v>0</v>
      </c>
      <c r="BK170" s="291">
        <v>0</v>
      </c>
      <c r="BL170" s="291">
        <v>1</v>
      </c>
      <c r="BM170" s="291">
        <v>0</v>
      </c>
      <c r="BN170" s="291"/>
      <c r="BO170" s="291"/>
      <c r="BP170" s="291"/>
      <c r="BQ170" s="291">
        <v>0</v>
      </c>
      <c r="BR170" s="291">
        <v>0</v>
      </c>
      <c r="BS170" s="291">
        <v>0</v>
      </c>
      <c r="BT170" s="291"/>
    </row>
    <row r="171" spans="1:72" ht="15" x14ac:dyDescent="0.25">
      <c r="A171" s="302">
        <v>522</v>
      </c>
      <c r="B171" s="346">
        <v>142566</v>
      </c>
      <c r="C171" s="346">
        <v>9352031</v>
      </c>
      <c r="D171" s="347" t="s">
        <v>555</v>
      </c>
      <c r="E171" s="348" t="s">
        <v>40</v>
      </c>
      <c r="F171" s="349" t="s">
        <v>719</v>
      </c>
      <c r="G171" s="291">
        <v>1</v>
      </c>
      <c r="H171" s="291">
        <v>0</v>
      </c>
      <c r="I171" s="291">
        <v>0</v>
      </c>
      <c r="J171" s="291">
        <v>7</v>
      </c>
      <c r="K171" s="291">
        <v>0</v>
      </c>
      <c r="L171" s="291">
        <v>162</v>
      </c>
      <c r="M171" s="291">
        <v>162</v>
      </c>
      <c r="N171" s="291">
        <v>25</v>
      </c>
      <c r="O171" s="291">
        <v>112</v>
      </c>
      <c r="P171" s="291">
        <v>25</v>
      </c>
      <c r="Q171" s="291">
        <v>0</v>
      </c>
      <c r="R171" s="291">
        <v>0</v>
      </c>
      <c r="S171" s="291">
        <v>0</v>
      </c>
      <c r="T171" s="291">
        <v>0</v>
      </c>
      <c r="U171" s="291">
        <v>0</v>
      </c>
      <c r="V171" s="291">
        <v>0</v>
      </c>
      <c r="W171" s="291">
        <v>0</v>
      </c>
      <c r="X171" s="291">
        <v>162</v>
      </c>
      <c r="Y171" s="291">
        <v>23.142857142857142</v>
      </c>
      <c r="Z171" s="291">
        <v>32.000000000000021</v>
      </c>
      <c r="AA171" s="291">
        <v>47.414634146341463</v>
      </c>
      <c r="AB171" s="291">
        <v>0</v>
      </c>
      <c r="AC171" s="291">
        <v>0</v>
      </c>
      <c r="AD171" s="291">
        <v>159.99999999999994</v>
      </c>
      <c r="AE171" s="291">
        <v>2.0000000000000031</v>
      </c>
      <c r="AF171" s="291">
        <v>0</v>
      </c>
      <c r="AG171" s="291">
        <v>0</v>
      </c>
      <c r="AH171" s="291">
        <v>0</v>
      </c>
      <c r="AI171" s="291">
        <v>0</v>
      </c>
      <c r="AJ171" s="291">
        <v>0</v>
      </c>
      <c r="AK171" s="291">
        <v>0</v>
      </c>
      <c r="AL171" s="291">
        <v>0</v>
      </c>
      <c r="AM171" s="291">
        <v>0</v>
      </c>
      <c r="AN171" s="291">
        <v>0</v>
      </c>
      <c r="AO171" s="291">
        <v>0</v>
      </c>
      <c r="AP171" s="291">
        <v>0</v>
      </c>
      <c r="AQ171" s="291">
        <v>0</v>
      </c>
      <c r="AR171" s="291">
        <v>2.3649635036496348</v>
      </c>
      <c r="AS171" s="291">
        <v>3.547445255474452</v>
      </c>
      <c r="AT171" s="291">
        <v>4.7299270072992696</v>
      </c>
      <c r="AU171" s="291">
        <v>0</v>
      </c>
      <c r="AV171" s="291">
        <v>0</v>
      </c>
      <c r="AW171" s="291">
        <v>0</v>
      </c>
      <c r="AX171" s="291">
        <v>0</v>
      </c>
      <c r="AY171" s="291">
        <v>40.150943396226431</v>
      </c>
      <c r="AZ171" s="291">
        <v>2</v>
      </c>
      <c r="BA171" s="291">
        <v>4</v>
      </c>
      <c r="BB171" s="291">
        <v>36.88661242253135</v>
      </c>
      <c r="BC171" s="291">
        <v>0</v>
      </c>
      <c r="BD171" s="291">
        <v>0</v>
      </c>
      <c r="BE171" s="291">
        <v>0</v>
      </c>
      <c r="BF171" s="291">
        <v>0</v>
      </c>
      <c r="BG171" s="291">
        <v>0</v>
      </c>
      <c r="BH171" s="291">
        <v>0</v>
      </c>
      <c r="BI171" s="291">
        <v>1.49485609558824</v>
      </c>
      <c r="BJ171" s="291">
        <v>0</v>
      </c>
      <c r="BK171" s="291">
        <v>0</v>
      </c>
      <c r="BL171" s="291">
        <v>1</v>
      </c>
      <c r="BM171" s="291">
        <v>0</v>
      </c>
      <c r="BN171" s="291"/>
      <c r="BO171" s="291"/>
      <c r="BP171" s="291"/>
      <c r="BQ171" s="291">
        <v>0</v>
      </c>
      <c r="BR171" s="291">
        <v>0</v>
      </c>
      <c r="BS171" s="291">
        <v>0</v>
      </c>
      <c r="BT171" s="291"/>
    </row>
    <row r="172" spans="1:72" ht="15" x14ac:dyDescent="0.25">
      <c r="A172" s="302">
        <v>454</v>
      </c>
      <c r="B172" s="346">
        <v>138161</v>
      </c>
      <c r="C172" s="346">
        <v>9352036</v>
      </c>
      <c r="D172" s="347" t="s">
        <v>554</v>
      </c>
      <c r="E172" s="348" t="s">
        <v>40</v>
      </c>
      <c r="F172" s="349" t="s">
        <v>719</v>
      </c>
      <c r="G172" s="291">
        <v>1</v>
      </c>
      <c r="H172" s="291">
        <v>0</v>
      </c>
      <c r="I172" s="291">
        <v>0</v>
      </c>
      <c r="J172" s="291">
        <v>7</v>
      </c>
      <c r="K172" s="291">
        <v>0</v>
      </c>
      <c r="L172" s="291">
        <v>408</v>
      </c>
      <c r="M172" s="291">
        <v>408</v>
      </c>
      <c r="N172" s="291">
        <v>58</v>
      </c>
      <c r="O172" s="291">
        <v>290</v>
      </c>
      <c r="P172" s="291">
        <v>60</v>
      </c>
      <c r="Q172" s="291">
        <v>0</v>
      </c>
      <c r="R172" s="291">
        <v>0</v>
      </c>
      <c r="S172" s="291">
        <v>0</v>
      </c>
      <c r="T172" s="291">
        <v>0</v>
      </c>
      <c r="U172" s="291">
        <v>0</v>
      </c>
      <c r="V172" s="291">
        <v>0</v>
      </c>
      <c r="W172" s="291">
        <v>0</v>
      </c>
      <c r="X172" s="291">
        <v>408</v>
      </c>
      <c r="Y172" s="291">
        <v>58.285714285714285</v>
      </c>
      <c r="Z172" s="291">
        <v>66.000000000000028</v>
      </c>
      <c r="AA172" s="291">
        <v>101.00970873786407</v>
      </c>
      <c r="AB172" s="291">
        <v>0</v>
      </c>
      <c r="AC172" s="291">
        <v>0</v>
      </c>
      <c r="AD172" s="291">
        <v>219.53808353808353</v>
      </c>
      <c r="AE172" s="291">
        <v>116.28501228501227</v>
      </c>
      <c r="AF172" s="291">
        <v>72.176904176904216</v>
      </c>
      <c r="AG172" s="291">
        <v>0</v>
      </c>
      <c r="AH172" s="291">
        <v>0</v>
      </c>
      <c r="AI172" s="291">
        <v>0</v>
      </c>
      <c r="AJ172" s="291">
        <v>0</v>
      </c>
      <c r="AK172" s="291">
        <v>0</v>
      </c>
      <c r="AL172" s="291">
        <v>0</v>
      </c>
      <c r="AM172" s="291">
        <v>0</v>
      </c>
      <c r="AN172" s="291">
        <v>0</v>
      </c>
      <c r="AO172" s="291">
        <v>0</v>
      </c>
      <c r="AP172" s="291">
        <v>0</v>
      </c>
      <c r="AQ172" s="291">
        <v>0</v>
      </c>
      <c r="AR172" s="291">
        <v>11.657142857142867</v>
      </c>
      <c r="AS172" s="291">
        <v>19.817142857142869</v>
      </c>
      <c r="AT172" s="291">
        <v>27.977142857142869</v>
      </c>
      <c r="AU172" s="291">
        <v>0</v>
      </c>
      <c r="AV172" s="291">
        <v>0</v>
      </c>
      <c r="AW172" s="291">
        <v>0</v>
      </c>
      <c r="AX172" s="291">
        <v>0</v>
      </c>
      <c r="AY172" s="291">
        <v>107.85964912280716</v>
      </c>
      <c r="AZ172" s="291">
        <v>14.399999999999999</v>
      </c>
      <c r="BA172" s="291">
        <v>18</v>
      </c>
      <c r="BB172" s="291">
        <v>106.14217960902266</v>
      </c>
      <c r="BC172" s="291">
        <v>0</v>
      </c>
      <c r="BD172" s="291">
        <v>0</v>
      </c>
      <c r="BE172" s="291">
        <v>0</v>
      </c>
      <c r="BF172" s="291">
        <v>0</v>
      </c>
      <c r="BG172" s="291">
        <v>0</v>
      </c>
      <c r="BH172" s="291">
        <v>0</v>
      </c>
      <c r="BI172" s="291">
        <v>0.43519770280373798</v>
      </c>
      <c r="BJ172" s="291">
        <v>0</v>
      </c>
      <c r="BK172" s="291">
        <v>0</v>
      </c>
      <c r="BL172" s="291">
        <v>1</v>
      </c>
      <c r="BM172" s="291">
        <v>0</v>
      </c>
      <c r="BN172" s="291"/>
      <c r="BO172" s="291"/>
      <c r="BP172" s="291"/>
      <c r="BQ172" s="291">
        <v>0</v>
      </c>
      <c r="BR172" s="291">
        <v>0</v>
      </c>
      <c r="BS172" s="291">
        <v>0</v>
      </c>
      <c r="BT172" s="291"/>
    </row>
    <row r="173" spans="1:72" ht="15" x14ac:dyDescent="0.25">
      <c r="A173" s="302">
        <v>450</v>
      </c>
      <c r="B173" s="346">
        <v>141546</v>
      </c>
      <c r="C173" s="346">
        <v>9352040</v>
      </c>
      <c r="D173" s="347" t="s">
        <v>553</v>
      </c>
      <c r="E173" s="348" t="s">
        <v>40</v>
      </c>
      <c r="F173" s="349" t="s">
        <v>719</v>
      </c>
      <c r="G173" s="291">
        <v>1</v>
      </c>
      <c r="H173" s="291">
        <v>0</v>
      </c>
      <c r="I173" s="291">
        <v>0</v>
      </c>
      <c r="J173" s="291">
        <v>7</v>
      </c>
      <c r="K173" s="291">
        <v>0</v>
      </c>
      <c r="L173" s="291">
        <v>390</v>
      </c>
      <c r="M173" s="291">
        <v>390</v>
      </c>
      <c r="N173" s="291">
        <v>60</v>
      </c>
      <c r="O173" s="291">
        <v>271</v>
      </c>
      <c r="P173" s="291">
        <v>59</v>
      </c>
      <c r="Q173" s="291">
        <v>0</v>
      </c>
      <c r="R173" s="291">
        <v>0</v>
      </c>
      <c r="S173" s="291">
        <v>0</v>
      </c>
      <c r="T173" s="291">
        <v>0</v>
      </c>
      <c r="U173" s="291">
        <v>0</v>
      </c>
      <c r="V173" s="291">
        <v>0</v>
      </c>
      <c r="W173" s="291">
        <v>0</v>
      </c>
      <c r="X173" s="291">
        <v>390</v>
      </c>
      <c r="Y173" s="291">
        <v>55.714285714285715</v>
      </c>
      <c r="Z173" s="291">
        <v>39</v>
      </c>
      <c r="AA173" s="291">
        <v>61.526717557251906</v>
      </c>
      <c r="AB173" s="291">
        <v>0</v>
      </c>
      <c r="AC173" s="291">
        <v>0</v>
      </c>
      <c r="AD173" s="291">
        <v>237.00000000000011</v>
      </c>
      <c r="AE173" s="291">
        <v>81.000000000000128</v>
      </c>
      <c r="AF173" s="291">
        <v>72.000000000000142</v>
      </c>
      <c r="AG173" s="291">
        <v>0</v>
      </c>
      <c r="AH173" s="291">
        <v>0</v>
      </c>
      <c r="AI173" s="291">
        <v>0</v>
      </c>
      <c r="AJ173" s="291">
        <v>0</v>
      </c>
      <c r="AK173" s="291">
        <v>0</v>
      </c>
      <c r="AL173" s="291">
        <v>0</v>
      </c>
      <c r="AM173" s="291">
        <v>0</v>
      </c>
      <c r="AN173" s="291">
        <v>0</v>
      </c>
      <c r="AO173" s="291">
        <v>0</v>
      </c>
      <c r="AP173" s="291">
        <v>0</v>
      </c>
      <c r="AQ173" s="291">
        <v>0</v>
      </c>
      <c r="AR173" s="291">
        <v>5.9090909090909278</v>
      </c>
      <c r="AS173" s="291">
        <v>15.363636363636365</v>
      </c>
      <c r="AT173" s="291">
        <v>21.272727272727256</v>
      </c>
      <c r="AU173" s="291">
        <v>0</v>
      </c>
      <c r="AV173" s="291">
        <v>0</v>
      </c>
      <c r="AW173" s="291">
        <v>0</v>
      </c>
      <c r="AX173" s="291">
        <v>2.9770992366412212</v>
      </c>
      <c r="AY173" s="291">
        <v>104.07224334600772</v>
      </c>
      <c r="AZ173" s="291">
        <v>7.375</v>
      </c>
      <c r="BA173" s="291">
        <v>9.4821428571428736</v>
      </c>
      <c r="BB173" s="291">
        <v>94.510322961829161</v>
      </c>
      <c r="BC173" s="291">
        <v>0</v>
      </c>
      <c r="BD173" s="291">
        <v>0</v>
      </c>
      <c r="BE173" s="291">
        <v>0</v>
      </c>
      <c r="BF173" s="291">
        <v>0</v>
      </c>
      <c r="BG173" s="291">
        <v>0</v>
      </c>
      <c r="BH173" s="291">
        <v>0</v>
      </c>
      <c r="BI173" s="291">
        <v>0.37524773609958501</v>
      </c>
      <c r="BJ173" s="291">
        <v>0</v>
      </c>
      <c r="BK173" s="291">
        <v>0</v>
      </c>
      <c r="BL173" s="291">
        <v>1</v>
      </c>
      <c r="BM173" s="291">
        <v>0</v>
      </c>
      <c r="BN173" s="291"/>
      <c r="BO173" s="291"/>
      <c r="BP173" s="291"/>
      <c r="BQ173" s="291">
        <v>42.6</v>
      </c>
      <c r="BR173" s="291">
        <v>26</v>
      </c>
      <c r="BS173" s="291">
        <v>31.6</v>
      </c>
      <c r="BT173" s="291"/>
    </row>
    <row r="174" spans="1:72" ht="15" x14ac:dyDescent="0.25">
      <c r="A174" s="302">
        <v>52</v>
      </c>
      <c r="B174" s="346">
        <v>141172</v>
      </c>
      <c r="C174" s="346">
        <v>9352043</v>
      </c>
      <c r="D174" s="347" t="s">
        <v>1302</v>
      </c>
      <c r="E174" s="348" t="s">
        <v>40</v>
      </c>
      <c r="F174" s="349" t="s">
        <v>719</v>
      </c>
      <c r="G174" s="291">
        <v>1</v>
      </c>
      <c r="H174" s="291">
        <v>0</v>
      </c>
      <c r="I174" s="291">
        <v>0</v>
      </c>
      <c r="J174" s="291">
        <v>7</v>
      </c>
      <c r="K174" s="291">
        <v>0</v>
      </c>
      <c r="L174" s="291">
        <v>225</v>
      </c>
      <c r="M174" s="291">
        <v>225</v>
      </c>
      <c r="N174" s="291">
        <v>34</v>
      </c>
      <c r="O174" s="291">
        <v>159</v>
      </c>
      <c r="P174" s="291">
        <v>32</v>
      </c>
      <c r="Q174" s="291">
        <v>0</v>
      </c>
      <c r="R174" s="291">
        <v>0</v>
      </c>
      <c r="S174" s="291">
        <v>0</v>
      </c>
      <c r="T174" s="291">
        <v>0</v>
      </c>
      <c r="U174" s="291">
        <v>0</v>
      </c>
      <c r="V174" s="291">
        <v>0</v>
      </c>
      <c r="W174" s="291">
        <v>0</v>
      </c>
      <c r="X174" s="291">
        <v>225</v>
      </c>
      <c r="Y174" s="291">
        <v>32.142857142857146</v>
      </c>
      <c r="Z174" s="291">
        <v>76.999999999999943</v>
      </c>
      <c r="AA174" s="291">
        <v>100</v>
      </c>
      <c r="AB174" s="291">
        <v>0</v>
      </c>
      <c r="AC174" s="291">
        <v>0</v>
      </c>
      <c r="AD174" s="291">
        <v>80.000000000000099</v>
      </c>
      <c r="AE174" s="291">
        <v>2.0000000000000004</v>
      </c>
      <c r="AF174" s="291">
        <v>69.000000000000071</v>
      </c>
      <c r="AG174" s="291">
        <v>69.999999999999972</v>
      </c>
      <c r="AH174" s="291">
        <v>0</v>
      </c>
      <c r="AI174" s="291">
        <v>2.9999999999999925</v>
      </c>
      <c r="AJ174" s="291">
        <v>0.999999999999999</v>
      </c>
      <c r="AK174" s="291">
        <v>0</v>
      </c>
      <c r="AL174" s="291">
        <v>0</v>
      </c>
      <c r="AM174" s="291">
        <v>0</v>
      </c>
      <c r="AN174" s="291">
        <v>0</v>
      </c>
      <c r="AO174" s="291">
        <v>0</v>
      </c>
      <c r="AP174" s="291">
        <v>0</v>
      </c>
      <c r="AQ174" s="291">
        <v>0</v>
      </c>
      <c r="AR174" s="291">
        <v>1.1842105263157892</v>
      </c>
      <c r="AS174" s="291">
        <v>2.3684210526315823</v>
      </c>
      <c r="AT174" s="291">
        <v>4.7368421052631646</v>
      </c>
      <c r="AU174" s="291">
        <v>0</v>
      </c>
      <c r="AV174" s="291">
        <v>0</v>
      </c>
      <c r="AW174" s="291">
        <v>0</v>
      </c>
      <c r="AX174" s="291">
        <v>1.0416666666666665</v>
      </c>
      <c r="AY174" s="291">
        <v>82.031847133757978</v>
      </c>
      <c r="AZ174" s="291">
        <v>6.6206896551724164</v>
      </c>
      <c r="BA174" s="291">
        <v>6.6206896551724164</v>
      </c>
      <c r="BB174" s="291">
        <v>73.2497038573037</v>
      </c>
      <c r="BC174" s="291">
        <v>0</v>
      </c>
      <c r="BD174" s="291">
        <v>0</v>
      </c>
      <c r="BE174" s="291">
        <v>0</v>
      </c>
      <c r="BF174" s="291">
        <v>0</v>
      </c>
      <c r="BG174" s="291">
        <v>0</v>
      </c>
      <c r="BH174" s="291">
        <v>0</v>
      </c>
      <c r="BI174" s="291">
        <v>1.90408295674603</v>
      </c>
      <c r="BJ174" s="291">
        <v>0</v>
      </c>
      <c r="BK174" s="291">
        <v>0</v>
      </c>
      <c r="BL174" s="291">
        <v>1</v>
      </c>
      <c r="BM174" s="291">
        <v>0</v>
      </c>
      <c r="BN174" s="291"/>
      <c r="BO174" s="291"/>
      <c r="BP174" s="291"/>
      <c r="BQ174" s="291">
        <v>36</v>
      </c>
      <c r="BR174" s="291">
        <v>21.8</v>
      </c>
      <c r="BS174" s="291">
        <v>33</v>
      </c>
      <c r="BT174" s="291"/>
    </row>
    <row r="175" spans="1:72" ht="15" x14ac:dyDescent="0.25">
      <c r="A175" s="302">
        <v>447</v>
      </c>
      <c r="B175" s="346">
        <v>141371</v>
      </c>
      <c r="C175" s="346">
        <v>9352047</v>
      </c>
      <c r="D175" s="347" t="s">
        <v>551</v>
      </c>
      <c r="E175" s="348" t="s">
        <v>40</v>
      </c>
      <c r="F175" s="349" t="s">
        <v>719</v>
      </c>
      <c r="G175" s="291">
        <v>1</v>
      </c>
      <c r="H175" s="291">
        <v>0</v>
      </c>
      <c r="I175" s="291">
        <v>0</v>
      </c>
      <c r="J175" s="291">
        <v>7</v>
      </c>
      <c r="K175" s="291">
        <v>0</v>
      </c>
      <c r="L175" s="291">
        <v>252</v>
      </c>
      <c r="M175" s="291">
        <v>252</v>
      </c>
      <c r="N175" s="291">
        <v>43</v>
      </c>
      <c r="O175" s="291">
        <v>178</v>
      </c>
      <c r="P175" s="291">
        <v>31</v>
      </c>
      <c r="Q175" s="291">
        <v>0</v>
      </c>
      <c r="R175" s="291">
        <v>0</v>
      </c>
      <c r="S175" s="291">
        <v>0</v>
      </c>
      <c r="T175" s="291">
        <v>0</v>
      </c>
      <c r="U175" s="291">
        <v>0</v>
      </c>
      <c r="V175" s="291">
        <v>0</v>
      </c>
      <c r="W175" s="291">
        <v>0</v>
      </c>
      <c r="X175" s="291">
        <v>252</v>
      </c>
      <c r="Y175" s="291">
        <v>36</v>
      </c>
      <c r="Z175" s="291">
        <v>13.000000000000004</v>
      </c>
      <c r="AA175" s="291">
        <v>30.074074074074073</v>
      </c>
      <c r="AB175" s="291">
        <v>0</v>
      </c>
      <c r="AC175" s="291">
        <v>0</v>
      </c>
      <c r="AD175" s="291">
        <v>228.00000000000006</v>
      </c>
      <c r="AE175" s="291">
        <v>17.999999999999993</v>
      </c>
      <c r="AF175" s="291">
        <v>5.9999999999999982</v>
      </c>
      <c r="AG175" s="291">
        <v>0</v>
      </c>
      <c r="AH175" s="291">
        <v>0</v>
      </c>
      <c r="AI175" s="291">
        <v>0</v>
      </c>
      <c r="AJ175" s="291">
        <v>0</v>
      </c>
      <c r="AK175" s="291">
        <v>0</v>
      </c>
      <c r="AL175" s="291">
        <v>0</v>
      </c>
      <c r="AM175" s="291">
        <v>0</v>
      </c>
      <c r="AN175" s="291">
        <v>0</v>
      </c>
      <c r="AO175" s="291">
        <v>0</v>
      </c>
      <c r="AP175" s="291">
        <v>0</v>
      </c>
      <c r="AQ175" s="291">
        <v>0</v>
      </c>
      <c r="AR175" s="291">
        <v>2.411483253588516</v>
      </c>
      <c r="AS175" s="291">
        <v>4.8229665071770231</v>
      </c>
      <c r="AT175" s="291">
        <v>6.0287081339713033</v>
      </c>
      <c r="AU175" s="291">
        <v>0</v>
      </c>
      <c r="AV175" s="291">
        <v>0</v>
      </c>
      <c r="AW175" s="291">
        <v>0</v>
      </c>
      <c r="AX175" s="291">
        <v>2.0740740740740744</v>
      </c>
      <c r="AY175" s="291">
        <v>69.784090909090992</v>
      </c>
      <c r="AZ175" s="291">
        <v>3.9999999999999956</v>
      </c>
      <c r="BA175" s="291">
        <v>4.9999999999999947</v>
      </c>
      <c r="BB175" s="291">
        <v>63.017802501087488</v>
      </c>
      <c r="BC175" s="291">
        <v>0</v>
      </c>
      <c r="BD175" s="291">
        <v>0</v>
      </c>
      <c r="BE175" s="291">
        <v>0</v>
      </c>
      <c r="BF175" s="291">
        <v>0</v>
      </c>
      <c r="BG175" s="291">
        <v>70.8</v>
      </c>
      <c r="BH175" s="291">
        <v>0</v>
      </c>
      <c r="BI175" s="291">
        <v>0.61576856271604896</v>
      </c>
      <c r="BJ175" s="291">
        <v>0</v>
      </c>
      <c r="BK175" s="291">
        <v>0</v>
      </c>
      <c r="BL175" s="291">
        <v>1</v>
      </c>
      <c r="BM175" s="291">
        <v>0</v>
      </c>
      <c r="BN175" s="291"/>
      <c r="BO175" s="291"/>
      <c r="BP175" s="291"/>
      <c r="BQ175" s="291">
        <v>0</v>
      </c>
      <c r="BR175" s="291">
        <v>0</v>
      </c>
      <c r="BS175" s="291">
        <v>0</v>
      </c>
      <c r="BT175" s="291"/>
    </row>
    <row r="176" spans="1:72" ht="15" x14ac:dyDescent="0.25">
      <c r="A176" s="302">
        <v>251</v>
      </c>
      <c r="B176" s="346">
        <v>141372</v>
      </c>
      <c r="C176" s="346">
        <v>9352048</v>
      </c>
      <c r="D176" s="347" t="s">
        <v>268</v>
      </c>
      <c r="E176" s="348" t="s">
        <v>40</v>
      </c>
      <c r="F176" s="349" t="s">
        <v>719</v>
      </c>
      <c r="G176" s="291">
        <v>1</v>
      </c>
      <c r="H176" s="291">
        <v>0</v>
      </c>
      <c r="I176" s="291">
        <v>0</v>
      </c>
      <c r="J176" s="291">
        <v>3</v>
      </c>
      <c r="K176" s="291">
        <v>0</v>
      </c>
      <c r="L176" s="291">
        <v>254</v>
      </c>
      <c r="M176" s="291">
        <v>254</v>
      </c>
      <c r="N176" s="291">
        <v>70</v>
      </c>
      <c r="O176" s="291">
        <v>184</v>
      </c>
      <c r="P176" s="291">
        <v>0</v>
      </c>
      <c r="Q176" s="291">
        <v>0</v>
      </c>
      <c r="R176" s="291">
        <v>0</v>
      </c>
      <c r="S176" s="291">
        <v>0</v>
      </c>
      <c r="T176" s="291">
        <v>0</v>
      </c>
      <c r="U176" s="291">
        <v>0</v>
      </c>
      <c r="V176" s="291">
        <v>0</v>
      </c>
      <c r="W176" s="291">
        <v>0</v>
      </c>
      <c r="X176" s="291">
        <v>254</v>
      </c>
      <c r="Y176" s="291">
        <v>84.666666666666671</v>
      </c>
      <c r="Z176" s="291">
        <v>29.999999999999886</v>
      </c>
      <c r="AA176" s="291">
        <v>44.173913043478258</v>
      </c>
      <c r="AB176" s="291">
        <v>0</v>
      </c>
      <c r="AC176" s="291">
        <v>0</v>
      </c>
      <c r="AD176" s="291">
        <v>128.00000000000006</v>
      </c>
      <c r="AE176" s="291">
        <v>6.9999999999999911</v>
      </c>
      <c r="AF176" s="291">
        <v>2.0000000000000009</v>
      </c>
      <c r="AG176" s="291">
        <v>37.999999999999893</v>
      </c>
      <c r="AH176" s="291">
        <v>78.999999999999972</v>
      </c>
      <c r="AI176" s="291">
        <v>0</v>
      </c>
      <c r="AJ176" s="291">
        <v>0</v>
      </c>
      <c r="AK176" s="291">
        <v>0</v>
      </c>
      <c r="AL176" s="291">
        <v>0</v>
      </c>
      <c r="AM176" s="291">
        <v>0</v>
      </c>
      <c r="AN176" s="291">
        <v>0</v>
      </c>
      <c r="AO176" s="291">
        <v>0</v>
      </c>
      <c r="AP176" s="291">
        <v>0</v>
      </c>
      <c r="AQ176" s="291">
        <v>0</v>
      </c>
      <c r="AR176" s="291">
        <v>7.0555555555555616</v>
      </c>
      <c r="AS176" s="291">
        <v>19.755555555555564</v>
      </c>
      <c r="AT176" s="291">
        <v>19.755555555555564</v>
      </c>
      <c r="AU176" s="291">
        <v>0</v>
      </c>
      <c r="AV176" s="291">
        <v>0</v>
      </c>
      <c r="AW176" s="291">
        <v>0</v>
      </c>
      <c r="AX176" s="291">
        <v>1.0039525691699605</v>
      </c>
      <c r="AY176" s="291">
        <v>42.933333333333273</v>
      </c>
      <c r="AZ176" s="291">
        <v>0</v>
      </c>
      <c r="BA176" s="291">
        <v>0</v>
      </c>
      <c r="BB176" s="291">
        <v>40.141313333333272</v>
      </c>
      <c r="BC176" s="291">
        <v>0</v>
      </c>
      <c r="BD176" s="291">
        <v>0</v>
      </c>
      <c r="BE176" s="291">
        <v>0</v>
      </c>
      <c r="BF176" s="291">
        <v>0</v>
      </c>
      <c r="BG176" s="291">
        <v>0</v>
      </c>
      <c r="BH176" s="291">
        <v>0</v>
      </c>
      <c r="BI176" s="291">
        <v>0.408213698802395</v>
      </c>
      <c r="BJ176" s="291">
        <v>0</v>
      </c>
      <c r="BK176" s="291">
        <v>0</v>
      </c>
      <c r="BL176" s="291">
        <v>1</v>
      </c>
      <c r="BM176" s="291">
        <v>0</v>
      </c>
      <c r="BN176" s="291">
        <v>10</v>
      </c>
      <c r="BO176" s="291"/>
      <c r="BP176" s="291"/>
      <c r="BQ176" s="291">
        <v>0</v>
      </c>
      <c r="BR176" s="291">
        <v>0</v>
      </c>
      <c r="BS176" s="291">
        <v>0</v>
      </c>
      <c r="BT176" s="291"/>
    </row>
    <row r="177" spans="1:72" ht="15" x14ac:dyDescent="0.25">
      <c r="A177" s="302">
        <v>252</v>
      </c>
      <c r="B177" s="346">
        <v>141373</v>
      </c>
      <c r="C177" s="346">
        <v>9352050</v>
      </c>
      <c r="D177" s="347" t="s">
        <v>269</v>
      </c>
      <c r="E177" s="348" t="s">
        <v>40</v>
      </c>
      <c r="F177" s="349" t="s">
        <v>719</v>
      </c>
      <c r="G177" s="291">
        <v>1</v>
      </c>
      <c r="H177" s="291">
        <v>0</v>
      </c>
      <c r="I177" s="291">
        <v>0</v>
      </c>
      <c r="J177" s="291">
        <v>4</v>
      </c>
      <c r="K177" s="291">
        <v>0</v>
      </c>
      <c r="L177" s="291">
        <v>287</v>
      </c>
      <c r="M177" s="291">
        <v>287</v>
      </c>
      <c r="N177" s="291">
        <v>0</v>
      </c>
      <c r="O177" s="291">
        <v>219</v>
      </c>
      <c r="P177" s="291">
        <v>68</v>
      </c>
      <c r="Q177" s="291">
        <v>0</v>
      </c>
      <c r="R177" s="291">
        <v>0</v>
      </c>
      <c r="S177" s="291">
        <v>0</v>
      </c>
      <c r="T177" s="291">
        <v>0</v>
      </c>
      <c r="U177" s="291">
        <v>0</v>
      </c>
      <c r="V177" s="291">
        <v>0</v>
      </c>
      <c r="W177" s="291">
        <v>0</v>
      </c>
      <c r="X177" s="291">
        <v>287</v>
      </c>
      <c r="Y177" s="291">
        <v>71.75</v>
      </c>
      <c r="Z177" s="291">
        <v>64.000000000000142</v>
      </c>
      <c r="AA177" s="291">
        <v>122.71724137931035</v>
      </c>
      <c r="AB177" s="291">
        <v>0</v>
      </c>
      <c r="AC177" s="291">
        <v>0</v>
      </c>
      <c r="AD177" s="291">
        <v>131.00000000000003</v>
      </c>
      <c r="AE177" s="291">
        <v>4.9999999999999867</v>
      </c>
      <c r="AF177" s="291">
        <v>9</v>
      </c>
      <c r="AG177" s="291">
        <v>25.999999999999993</v>
      </c>
      <c r="AH177" s="291">
        <v>113.00000000000009</v>
      </c>
      <c r="AI177" s="291">
        <v>3.0000000000000093</v>
      </c>
      <c r="AJ177" s="291">
        <v>0</v>
      </c>
      <c r="AK177" s="291">
        <v>0</v>
      </c>
      <c r="AL177" s="291">
        <v>0</v>
      </c>
      <c r="AM177" s="291">
        <v>0</v>
      </c>
      <c r="AN177" s="291">
        <v>0</v>
      </c>
      <c r="AO177" s="291">
        <v>0</v>
      </c>
      <c r="AP177" s="291">
        <v>0</v>
      </c>
      <c r="AQ177" s="291">
        <v>0</v>
      </c>
      <c r="AR177" s="291">
        <v>0</v>
      </c>
      <c r="AS177" s="291">
        <v>2.0000000000000004</v>
      </c>
      <c r="AT177" s="291">
        <v>12.000000000000009</v>
      </c>
      <c r="AU177" s="291">
        <v>0</v>
      </c>
      <c r="AV177" s="291">
        <v>0</v>
      </c>
      <c r="AW177" s="291">
        <v>0</v>
      </c>
      <c r="AX177" s="291">
        <v>0.98965517241379308</v>
      </c>
      <c r="AY177" s="291">
        <v>89.736585365853742</v>
      </c>
      <c r="AZ177" s="291">
        <v>14.646153846153821</v>
      </c>
      <c r="BA177" s="291">
        <v>17.784615384615417</v>
      </c>
      <c r="BB177" s="291">
        <v>78.563204652908141</v>
      </c>
      <c r="BC177" s="291">
        <v>0</v>
      </c>
      <c r="BD177" s="291">
        <v>0</v>
      </c>
      <c r="BE177" s="291">
        <v>0</v>
      </c>
      <c r="BF177" s="291">
        <v>0</v>
      </c>
      <c r="BG177" s="291">
        <v>0</v>
      </c>
      <c r="BH177" s="291">
        <v>0</v>
      </c>
      <c r="BI177" s="291">
        <v>0.41610657193877498</v>
      </c>
      <c r="BJ177" s="291">
        <v>0</v>
      </c>
      <c r="BK177" s="291">
        <v>0</v>
      </c>
      <c r="BL177" s="291">
        <v>1</v>
      </c>
      <c r="BM177" s="291">
        <v>0</v>
      </c>
      <c r="BN177" s="291">
        <v>20</v>
      </c>
      <c r="BO177" s="291"/>
      <c r="BP177" s="291"/>
      <c r="BQ177" s="291">
        <v>0</v>
      </c>
      <c r="BR177" s="291">
        <v>0</v>
      </c>
      <c r="BS177" s="291">
        <v>0</v>
      </c>
      <c r="BT177" s="291"/>
    </row>
    <row r="178" spans="1:72" ht="15" x14ac:dyDescent="0.25">
      <c r="A178" s="302">
        <v>440</v>
      </c>
      <c r="B178" s="346">
        <v>141406</v>
      </c>
      <c r="C178" s="346">
        <v>9352051</v>
      </c>
      <c r="D178" s="347" t="s">
        <v>549</v>
      </c>
      <c r="E178" s="348" t="s">
        <v>40</v>
      </c>
      <c r="F178" s="349" t="s">
        <v>719</v>
      </c>
      <c r="G178" s="291">
        <v>1</v>
      </c>
      <c r="H178" s="291">
        <v>0</v>
      </c>
      <c r="I178" s="291">
        <v>0</v>
      </c>
      <c r="J178" s="291">
        <v>7</v>
      </c>
      <c r="K178" s="291">
        <v>0</v>
      </c>
      <c r="L178" s="291">
        <v>195</v>
      </c>
      <c r="M178" s="291">
        <v>195</v>
      </c>
      <c r="N178" s="291">
        <v>27</v>
      </c>
      <c r="O178" s="291">
        <v>142</v>
      </c>
      <c r="P178" s="291">
        <v>26</v>
      </c>
      <c r="Q178" s="291">
        <v>0</v>
      </c>
      <c r="R178" s="291">
        <v>0</v>
      </c>
      <c r="S178" s="291">
        <v>0</v>
      </c>
      <c r="T178" s="291">
        <v>0</v>
      </c>
      <c r="U178" s="291">
        <v>0</v>
      </c>
      <c r="V178" s="291">
        <v>0</v>
      </c>
      <c r="W178" s="291">
        <v>0</v>
      </c>
      <c r="X178" s="291">
        <v>195</v>
      </c>
      <c r="Y178" s="291">
        <v>27.857142857142858</v>
      </c>
      <c r="Z178" s="291">
        <v>22.000000000000036</v>
      </c>
      <c r="AA178" s="291">
        <v>47.242268041237111</v>
      </c>
      <c r="AB178" s="291">
        <v>0</v>
      </c>
      <c r="AC178" s="291">
        <v>0</v>
      </c>
      <c r="AD178" s="291">
        <v>101.99999999999999</v>
      </c>
      <c r="AE178" s="291">
        <v>90.000000000000085</v>
      </c>
      <c r="AF178" s="291">
        <v>3.0000000000000027</v>
      </c>
      <c r="AG178" s="291">
        <v>0</v>
      </c>
      <c r="AH178" s="291">
        <v>0</v>
      </c>
      <c r="AI178" s="291">
        <v>0</v>
      </c>
      <c r="AJ178" s="291">
        <v>0</v>
      </c>
      <c r="AK178" s="291">
        <v>0</v>
      </c>
      <c r="AL178" s="291">
        <v>0</v>
      </c>
      <c r="AM178" s="291">
        <v>0</v>
      </c>
      <c r="AN178" s="291">
        <v>0</v>
      </c>
      <c r="AO178" s="291">
        <v>0</v>
      </c>
      <c r="AP178" s="291">
        <v>0</v>
      </c>
      <c r="AQ178" s="291">
        <v>0</v>
      </c>
      <c r="AR178" s="291">
        <v>0</v>
      </c>
      <c r="AS178" s="291">
        <v>2.3214285714285707</v>
      </c>
      <c r="AT178" s="291">
        <v>2.3214285714285707</v>
      </c>
      <c r="AU178" s="291">
        <v>0</v>
      </c>
      <c r="AV178" s="291">
        <v>0</v>
      </c>
      <c r="AW178" s="291">
        <v>0</v>
      </c>
      <c r="AX178" s="291">
        <v>1.0051546391752577</v>
      </c>
      <c r="AY178" s="291">
        <v>42.906474820143885</v>
      </c>
      <c r="AZ178" s="291">
        <v>4.16</v>
      </c>
      <c r="BA178" s="291">
        <v>5.2</v>
      </c>
      <c r="BB178" s="291">
        <v>39.766716084275437</v>
      </c>
      <c r="BC178" s="291">
        <v>0</v>
      </c>
      <c r="BD178" s="291">
        <v>0</v>
      </c>
      <c r="BE178" s="291">
        <v>0</v>
      </c>
      <c r="BF178" s="291">
        <v>0</v>
      </c>
      <c r="BG178" s="291">
        <v>65.500000000000028</v>
      </c>
      <c r="BH178" s="291">
        <v>0</v>
      </c>
      <c r="BI178" s="291">
        <v>1.84299787250859</v>
      </c>
      <c r="BJ178" s="291">
        <v>0</v>
      </c>
      <c r="BK178" s="291">
        <v>0</v>
      </c>
      <c r="BL178" s="291">
        <v>1</v>
      </c>
      <c r="BM178" s="291">
        <v>0</v>
      </c>
      <c r="BN178" s="291"/>
      <c r="BO178" s="291"/>
      <c r="BP178" s="291"/>
      <c r="BQ178" s="291">
        <v>44.6</v>
      </c>
      <c r="BR178" s="291">
        <v>30.6</v>
      </c>
      <c r="BS178" s="291">
        <v>50.4</v>
      </c>
      <c r="BT178" s="291"/>
    </row>
    <row r="179" spans="1:72" ht="15" x14ac:dyDescent="0.25">
      <c r="A179" s="302">
        <v>92</v>
      </c>
      <c r="B179" s="346">
        <v>141702</v>
      </c>
      <c r="C179" s="346">
        <v>9352052</v>
      </c>
      <c r="D179" s="347" t="s">
        <v>207</v>
      </c>
      <c r="E179" s="348" t="s">
        <v>40</v>
      </c>
      <c r="F179" s="349" t="s">
        <v>719</v>
      </c>
      <c r="G179" s="291">
        <v>1</v>
      </c>
      <c r="H179" s="291">
        <v>0</v>
      </c>
      <c r="I179" s="291">
        <v>0</v>
      </c>
      <c r="J179" s="291">
        <v>7</v>
      </c>
      <c r="K179" s="291">
        <v>0</v>
      </c>
      <c r="L179" s="291">
        <v>185</v>
      </c>
      <c r="M179" s="291">
        <v>185</v>
      </c>
      <c r="N179" s="291">
        <v>30</v>
      </c>
      <c r="O179" s="291">
        <v>132</v>
      </c>
      <c r="P179" s="291">
        <v>23</v>
      </c>
      <c r="Q179" s="291">
        <v>0</v>
      </c>
      <c r="R179" s="291">
        <v>0</v>
      </c>
      <c r="S179" s="291">
        <v>0</v>
      </c>
      <c r="T179" s="291">
        <v>0</v>
      </c>
      <c r="U179" s="291">
        <v>0</v>
      </c>
      <c r="V179" s="291">
        <v>0</v>
      </c>
      <c r="W179" s="291">
        <v>0</v>
      </c>
      <c r="X179" s="291">
        <v>185</v>
      </c>
      <c r="Y179" s="291">
        <v>26.428571428571427</v>
      </c>
      <c r="Z179" s="291">
        <v>24.000000000000046</v>
      </c>
      <c r="AA179" s="291">
        <v>45.47486033519553</v>
      </c>
      <c r="AB179" s="291">
        <v>0</v>
      </c>
      <c r="AC179" s="291">
        <v>0</v>
      </c>
      <c r="AD179" s="291">
        <v>180</v>
      </c>
      <c r="AE179" s="291">
        <v>1.9999999999999978</v>
      </c>
      <c r="AF179" s="291">
        <v>1.0000000000000009</v>
      </c>
      <c r="AG179" s="291">
        <v>1.9999999999999978</v>
      </c>
      <c r="AH179" s="291">
        <v>0</v>
      </c>
      <c r="AI179" s="291">
        <v>0</v>
      </c>
      <c r="AJ179" s="291">
        <v>0</v>
      </c>
      <c r="AK179" s="291">
        <v>0</v>
      </c>
      <c r="AL179" s="291">
        <v>0</v>
      </c>
      <c r="AM179" s="291">
        <v>0</v>
      </c>
      <c r="AN179" s="291">
        <v>0</v>
      </c>
      <c r="AO179" s="291">
        <v>0</v>
      </c>
      <c r="AP179" s="291">
        <v>0</v>
      </c>
      <c r="AQ179" s="291">
        <v>0</v>
      </c>
      <c r="AR179" s="291">
        <v>0</v>
      </c>
      <c r="AS179" s="291">
        <v>1.1935483870967749</v>
      </c>
      <c r="AT179" s="291">
        <v>4.7741935483870925</v>
      </c>
      <c r="AU179" s="291">
        <v>0</v>
      </c>
      <c r="AV179" s="291">
        <v>0</v>
      </c>
      <c r="AW179" s="291">
        <v>0</v>
      </c>
      <c r="AX179" s="291">
        <v>0</v>
      </c>
      <c r="AY179" s="291">
        <v>35.538461538461505</v>
      </c>
      <c r="AZ179" s="291">
        <v>1.1500000000000001</v>
      </c>
      <c r="BA179" s="291">
        <v>1.1500000000000001</v>
      </c>
      <c r="BB179" s="291">
        <v>30.101529032258036</v>
      </c>
      <c r="BC179" s="291">
        <v>0</v>
      </c>
      <c r="BD179" s="291">
        <v>0</v>
      </c>
      <c r="BE179" s="291">
        <v>0</v>
      </c>
      <c r="BF179" s="291">
        <v>0</v>
      </c>
      <c r="BG179" s="291">
        <v>75.499999999999986</v>
      </c>
      <c r="BH179" s="291">
        <v>0</v>
      </c>
      <c r="BI179" s="291">
        <v>1.64209416190476</v>
      </c>
      <c r="BJ179" s="291">
        <v>0</v>
      </c>
      <c r="BK179" s="291">
        <v>0</v>
      </c>
      <c r="BL179" s="291">
        <v>1</v>
      </c>
      <c r="BM179" s="291">
        <v>0</v>
      </c>
      <c r="BN179" s="291"/>
      <c r="BO179" s="291"/>
      <c r="BP179" s="291"/>
      <c r="BQ179" s="291">
        <v>0</v>
      </c>
      <c r="BR179" s="291">
        <v>0</v>
      </c>
      <c r="BS179" s="291">
        <v>0</v>
      </c>
      <c r="BT179" s="291"/>
    </row>
    <row r="180" spans="1:72" ht="15" x14ac:dyDescent="0.25">
      <c r="A180" s="302">
        <v>59</v>
      </c>
      <c r="B180" s="346">
        <v>141736</v>
      </c>
      <c r="C180" s="346">
        <v>9352053</v>
      </c>
      <c r="D180" s="347" t="s">
        <v>169</v>
      </c>
      <c r="E180" s="348" t="s">
        <v>40</v>
      </c>
      <c r="F180" s="349" t="s">
        <v>719</v>
      </c>
      <c r="G180" s="291">
        <v>1</v>
      </c>
      <c r="H180" s="291">
        <v>0</v>
      </c>
      <c r="I180" s="291">
        <v>0</v>
      </c>
      <c r="J180" s="291">
        <v>7</v>
      </c>
      <c r="K180" s="291">
        <v>0</v>
      </c>
      <c r="L180" s="291">
        <v>403</v>
      </c>
      <c r="M180" s="291">
        <v>403</v>
      </c>
      <c r="N180" s="291">
        <v>56</v>
      </c>
      <c r="O180" s="291">
        <v>287</v>
      </c>
      <c r="P180" s="291">
        <v>60</v>
      </c>
      <c r="Q180" s="291">
        <v>0</v>
      </c>
      <c r="R180" s="291">
        <v>0</v>
      </c>
      <c r="S180" s="291">
        <v>0</v>
      </c>
      <c r="T180" s="291">
        <v>0</v>
      </c>
      <c r="U180" s="291">
        <v>0</v>
      </c>
      <c r="V180" s="291">
        <v>0</v>
      </c>
      <c r="W180" s="291">
        <v>0</v>
      </c>
      <c r="X180" s="291">
        <v>403</v>
      </c>
      <c r="Y180" s="291">
        <v>57.571428571428569</v>
      </c>
      <c r="Z180" s="291">
        <v>58.000000000000099</v>
      </c>
      <c r="AA180" s="291">
        <v>105.52369077306733</v>
      </c>
      <c r="AB180" s="291">
        <v>0</v>
      </c>
      <c r="AC180" s="291">
        <v>0</v>
      </c>
      <c r="AD180" s="291">
        <v>175.87281795511234</v>
      </c>
      <c r="AE180" s="291">
        <v>42.209476309226801</v>
      </c>
      <c r="AF180" s="291">
        <v>3.0149625935162101</v>
      </c>
      <c r="AG180" s="291">
        <v>130.64837905236922</v>
      </c>
      <c r="AH180" s="291">
        <v>15.074812967581051</v>
      </c>
      <c r="AI180" s="291">
        <v>33.164588528678294</v>
      </c>
      <c r="AJ180" s="291">
        <v>3.0149625935162101</v>
      </c>
      <c r="AK180" s="291">
        <v>0</v>
      </c>
      <c r="AL180" s="291">
        <v>0</v>
      </c>
      <c r="AM180" s="291">
        <v>0</v>
      </c>
      <c r="AN180" s="291">
        <v>0</v>
      </c>
      <c r="AO180" s="291">
        <v>0</v>
      </c>
      <c r="AP180" s="291">
        <v>0</v>
      </c>
      <c r="AQ180" s="291">
        <v>0</v>
      </c>
      <c r="AR180" s="291">
        <v>2.322766570605189</v>
      </c>
      <c r="AS180" s="291">
        <v>3.4841498559077833</v>
      </c>
      <c r="AT180" s="291">
        <v>4.6455331412103611</v>
      </c>
      <c r="AU180" s="291">
        <v>0</v>
      </c>
      <c r="AV180" s="291">
        <v>0</v>
      </c>
      <c r="AW180" s="291">
        <v>0</v>
      </c>
      <c r="AX180" s="291">
        <v>0</v>
      </c>
      <c r="AY180" s="291">
        <v>108.37762237762249</v>
      </c>
      <c r="AZ180" s="291">
        <v>13.220338983050821</v>
      </c>
      <c r="BA180" s="291">
        <v>19.322033898305101</v>
      </c>
      <c r="BB180" s="291">
        <v>107.69065592643092</v>
      </c>
      <c r="BC180" s="291">
        <v>0</v>
      </c>
      <c r="BD180" s="291">
        <v>0</v>
      </c>
      <c r="BE180" s="291">
        <v>0</v>
      </c>
      <c r="BF180" s="291">
        <v>0</v>
      </c>
      <c r="BG180" s="291">
        <v>234.69999999999993</v>
      </c>
      <c r="BH180" s="291">
        <v>0</v>
      </c>
      <c r="BI180" s="291">
        <v>0.51648319914285701</v>
      </c>
      <c r="BJ180" s="291">
        <v>0</v>
      </c>
      <c r="BK180" s="291">
        <v>0</v>
      </c>
      <c r="BL180" s="291">
        <v>1</v>
      </c>
      <c r="BM180" s="291">
        <v>0</v>
      </c>
      <c r="BN180" s="291"/>
      <c r="BO180" s="291"/>
      <c r="BP180" s="291"/>
      <c r="BQ180" s="291">
        <v>51</v>
      </c>
      <c r="BR180" s="291">
        <v>38.200000000000003</v>
      </c>
      <c r="BS180" s="291">
        <v>51</v>
      </c>
      <c r="BT180" s="291"/>
    </row>
    <row r="181" spans="1:72" ht="15" x14ac:dyDescent="0.25">
      <c r="A181" s="302">
        <v>465</v>
      </c>
      <c r="B181" s="346">
        <v>139485</v>
      </c>
      <c r="C181" s="346">
        <v>9352054</v>
      </c>
      <c r="D181" s="347" t="s">
        <v>1303</v>
      </c>
      <c r="E181" s="348" t="s">
        <v>40</v>
      </c>
      <c r="F181" s="349" t="s">
        <v>719</v>
      </c>
      <c r="G181" s="291">
        <v>1</v>
      </c>
      <c r="H181" s="291">
        <v>0</v>
      </c>
      <c r="I181" s="291">
        <v>0</v>
      </c>
      <c r="J181" s="291">
        <v>7</v>
      </c>
      <c r="K181" s="291">
        <v>0</v>
      </c>
      <c r="L181" s="291">
        <v>208</v>
      </c>
      <c r="M181" s="291">
        <v>208</v>
      </c>
      <c r="N181" s="291">
        <v>30</v>
      </c>
      <c r="O181" s="291">
        <v>148</v>
      </c>
      <c r="P181" s="291">
        <v>30</v>
      </c>
      <c r="Q181" s="291">
        <v>0</v>
      </c>
      <c r="R181" s="291">
        <v>0</v>
      </c>
      <c r="S181" s="291">
        <v>0</v>
      </c>
      <c r="T181" s="291">
        <v>0</v>
      </c>
      <c r="U181" s="291">
        <v>0</v>
      </c>
      <c r="V181" s="291">
        <v>0</v>
      </c>
      <c r="W181" s="291">
        <v>0</v>
      </c>
      <c r="X181" s="291">
        <v>208</v>
      </c>
      <c r="Y181" s="291">
        <v>29.714285714285715</v>
      </c>
      <c r="Z181" s="291">
        <v>8.0000000000000071</v>
      </c>
      <c r="AA181" s="291">
        <v>9.9521531100478473</v>
      </c>
      <c r="AB181" s="291">
        <v>0</v>
      </c>
      <c r="AC181" s="291">
        <v>0</v>
      </c>
      <c r="AD181" s="291">
        <v>207.00000000000009</v>
      </c>
      <c r="AE181" s="291">
        <v>0</v>
      </c>
      <c r="AF181" s="291">
        <v>1.0000000000000004</v>
      </c>
      <c r="AG181" s="291">
        <v>0</v>
      </c>
      <c r="AH181" s="291">
        <v>0</v>
      </c>
      <c r="AI181" s="291">
        <v>0</v>
      </c>
      <c r="AJ181" s="291">
        <v>0</v>
      </c>
      <c r="AK181" s="291">
        <v>0</v>
      </c>
      <c r="AL181" s="291">
        <v>0</v>
      </c>
      <c r="AM181" s="291">
        <v>0</v>
      </c>
      <c r="AN181" s="291">
        <v>0</v>
      </c>
      <c r="AO181" s="291">
        <v>0</v>
      </c>
      <c r="AP181" s="291">
        <v>0</v>
      </c>
      <c r="AQ181" s="291">
        <v>0</v>
      </c>
      <c r="AR181" s="291">
        <v>1.168539325842697</v>
      </c>
      <c r="AS181" s="291">
        <v>1.168539325842697</v>
      </c>
      <c r="AT181" s="291">
        <v>2.3370786516853981</v>
      </c>
      <c r="AU181" s="291">
        <v>0</v>
      </c>
      <c r="AV181" s="291">
        <v>0</v>
      </c>
      <c r="AW181" s="291">
        <v>0</v>
      </c>
      <c r="AX181" s="291">
        <v>0</v>
      </c>
      <c r="AY181" s="291">
        <v>39.26530612244904</v>
      </c>
      <c r="AZ181" s="291">
        <v>0</v>
      </c>
      <c r="BA181" s="291">
        <v>0.99999999999999889</v>
      </c>
      <c r="BB181" s="291">
        <v>32.245132033937217</v>
      </c>
      <c r="BC181" s="291">
        <v>0</v>
      </c>
      <c r="BD181" s="291">
        <v>0</v>
      </c>
      <c r="BE181" s="291">
        <v>0</v>
      </c>
      <c r="BF181" s="291">
        <v>0</v>
      </c>
      <c r="BG181" s="291">
        <v>0</v>
      </c>
      <c r="BH181" s="291">
        <v>0</v>
      </c>
      <c r="BI181" s="291">
        <v>1.59541087777778</v>
      </c>
      <c r="BJ181" s="291">
        <v>0</v>
      </c>
      <c r="BK181" s="291">
        <v>0</v>
      </c>
      <c r="BL181" s="291">
        <v>1</v>
      </c>
      <c r="BM181" s="291">
        <v>0</v>
      </c>
      <c r="BN181" s="291"/>
      <c r="BO181" s="291"/>
      <c r="BP181" s="291"/>
      <c r="BQ181" s="291">
        <v>0</v>
      </c>
      <c r="BR181" s="291">
        <v>0</v>
      </c>
      <c r="BS181" s="291">
        <v>0</v>
      </c>
      <c r="BT181" s="291"/>
    </row>
    <row r="182" spans="1:72" ht="15" x14ac:dyDescent="0.25">
      <c r="A182" s="302">
        <v>63</v>
      </c>
      <c r="B182" s="346">
        <v>141983</v>
      </c>
      <c r="C182" s="346">
        <v>9352056</v>
      </c>
      <c r="D182" s="347" t="s">
        <v>1304</v>
      </c>
      <c r="E182" s="348" t="s">
        <v>40</v>
      </c>
      <c r="F182" s="349" t="s">
        <v>719</v>
      </c>
      <c r="G182" s="291">
        <v>1</v>
      </c>
      <c r="H182" s="291">
        <v>0</v>
      </c>
      <c r="I182" s="291">
        <v>0</v>
      </c>
      <c r="J182" s="291">
        <v>7</v>
      </c>
      <c r="K182" s="291">
        <v>0</v>
      </c>
      <c r="L182" s="291">
        <v>193</v>
      </c>
      <c r="M182" s="291">
        <v>193</v>
      </c>
      <c r="N182" s="291">
        <v>28</v>
      </c>
      <c r="O182" s="291">
        <v>147</v>
      </c>
      <c r="P182" s="291">
        <v>18</v>
      </c>
      <c r="Q182" s="291">
        <v>0</v>
      </c>
      <c r="R182" s="291">
        <v>0</v>
      </c>
      <c r="S182" s="291">
        <v>0</v>
      </c>
      <c r="T182" s="291">
        <v>0</v>
      </c>
      <c r="U182" s="291">
        <v>0</v>
      </c>
      <c r="V182" s="291">
        <v>0</v>
      </c>
      <c r="W182" s="291">
        <v>0</v>
      </c>
      <c r="X182" s="291">
        <v>193</v>
      </c>
      <c r="Y182" s="291">
        <v>27.571428571428573</v>
      </c>
      <c r="Z182" s="291">
        <v>60.999999999999979</v>
      </c>
      <c r="AA182" s="291">
        <v>70.835106382978722</v>
      </c>
      <c r="AB182" s="291">
        <v>0</v>
      </c>
      <c r="AC182" s="291">
        <v>0</v>
      </c>
      <c r="AD182" s="291">
        <v>24.251308900523536</v>
      </c>
      <c r="AE182" s="291">
        <v>61.638743455497362</v>
      </c>
      <c r="AF182" s="291">
        <v>5.0523560209424101</v>
      </c>
      <c r="AG182" s="291">
        <v>29.303664921465913</v>
      </c>
      <c r="AH182" s="291">
        <v>25.261780104712052</v>
      </c>
      <c r="AI182" s="291">
        <v>36.37696335078531</v>
      </c>
      <c r="AJ182" s="291">
        <v>11.115183246073295</v>
      </c>
      <c r="AK182" s="291">
        <v>0</v>
      </c>
      <c r="AL182" s="291">
        <v>0</v>
      </c>
      <c r="AM182" s="291">
        <v>0</v>
      </c>
      <c r="AN182" s="291">
        <v>0</v>
      </c>
      <c r="AO182" s="291">
        <v>0</v>
      </c>
      <c r="AP182" s="291">
        <v>0</v>
      </c>
      <c r="AQ182" s="291">
        <v>0</v>
      </c>
      <c r="AR182" s="291">
        <v>4.6787878787878707</v>
      </c>
      <c r="AS182" s="291">
        <v>8.1878787878787822</v>
      </c>
      <c r="AT182" s="291">
        <v>9.357575757575761</v>
      </c>
      <c r="AU182" s="291">
        <v>0</v>
      </c>
      <c r="AV182" s="291">
        <v>0</v>
      </c>
      <c r="AW182" s="291">
        <v>0</v>
      </c>
      <c r="AX182" s="291">
        <v>0</v>
      </c>
      <c r="AY182" s="291">
        <v>76.649999999999935</v>
      </c>
      <c r="AZ182" s="291">
        <v>4.2352941176470615</v>
      </c>
      <c r="BA182" s="291">
        <v>4.2352941176470615</v>
      </c>
      <c r="BB182" s="291">
        <v>65.678881513368935</v>
      </c>
      <c r="BC182" s="291">
        <v>0</v>
      </c>
      <c r="BD182" s="291">
        <v>0</v>
      </c>
      <c r="BE182" s="291">
        <v>0</v>
      </c>
      <c r="BF182" s="291">
        <v>0</v>
      </c>
      <c r="BG182" s="291">
        <v>20.700000000000056</v>
      </c>
      <c r="BH182" s="291">
        <v>0</v>
      </c>
      <c r="BI182" s="291">
        <v>0.37846884755244697</v>
      </c>
      <c r="BJ182" s="291">
        <v>0</v>
      </c>
      <c r="BK182" s="291">
        <v>0</v>
      </c>
      <c r="BL182" s="291">
        <v>1</v>
      </c>
      <c r="BM182" s="291">
        <v>0</v>
      </c>
      <c r="BN182" s="291"/>
      <c r="BO182" s="291"/>
      <c r="BP182" s="291"/>
      <c r="BQ182" s="291">
        <v>28</v>
      </c>
      <c r="BR182" s="291">
        <v>17</v>
      </c>
      <c r="BS182" s="291">
        <v>20</v>
      </c>
      <c r="BT182" s="291"/>
    </row>
    <row r="183" spans="1:72" ht="15" x14ac:dyDescent="0.25">
      <c r="A183" s="302">
        <v>70</v>
      </c>
      <c r="B183" s="346">
        <v>141984</v>
      </c>
      <c r="C183" s="346">
        <v>9352057</v>
      </c>
      <c r="D183" s="347" t="s">
        <v>1305</v>
      </c>
      <c r="E183" s="348" t="s">
        <v>40</v>
      </c>
      <c r="F183" s="349" t="s">
        <v>719</v>
      </c>
      <c r="G183" s="291">
        <v>1</v>
      </c>
      <c r="H183" s="291">
        <v>0</v>
      </c>
      <c r="I183" s="291">
        <v>0</v>
      </c>
      <c r="J183" s="291">
        <v>7</v>
      </c>
      <c r="K183" s="291">
        <v>0</v>
      </c>
      <c r="L183" s="291">
        <v>399</v>
      </c>
      <c r="M183" s="291">
        <v>399</v>
      </c>
      <c r="N183" s="291">
        <v>60</v>
      </c>
      <c r="O183" s="291">
        <v>285</v>
      </c>
      <c r="P183" s="291">
        <v>54</v>
      </c>
      <c r="Q183" s="291">
        <v>0</v>
      </c>
      <c r="R183" s="291">
        <v>0</v>
      </c>
      <c r="S183" s="291">
        <v>0</v>
      </c>
      <c r="T183" s="291">
        <v>0</v>
      </c>
      <c r="U183" s="291">
        <v>0</v>
      </c>
      <c r="V183" s="291">
        <v>0</v>
      </c>
      <c r="W183" s="291">
        <v>0</v>
      </c>
      <c r="X183" s="291">
        <v>399</v>
      </c>
      <c r="Y183" s="291">
        <v>57</v>
      </c>
      <c r="Z183" s="291">
        <v>169.99999999999991</v>
      </c>
      <c r="AA183" s="291">
        <v>197.96143958868896</v>
      </c>
      <c r="AB183" s="291">
        <v>0</v>
      </c>
      <c r="AC183" s="291">
        <v>0</v>
      </c>
      <c r="AD183" s="291">
        <v>37.186397984886632</v>
      </c>
      <c r="AE183" s="291">
        <v>12.060453400503791</v>
      </c>
      <c r="AF183" s="291">
        <v>110.55415617128449</v>
      </c>
      <c r="AG183" s="291">
        <v>17.085642317380344</v>
      </c>
      <c r="AH183" s="291">
        <v>0</v>
      </c>
      <c r="AI183" s="291">
        <v>139.70025188916881</v>
      </c>
      <c r="AJ183" s="291">
        <v>82.413098236775681</v>
      </c>
      <c r="AK183" s="291">
        <v>0</v>
      </c>
      <c r="AL183" s="291">
        <v>0</v>
      </c>
      <c r="AM183" s="291">
        <v>0</v>
      </c>
      <c r="AN183" s="291">
        <v>0</v>
      </c>
      <c r="AO183" s="291">
        <v>0</v>
      </c>
      <c r="AP183" s="291">
        <v>0</v>
      </c>
      <c r="AQ183" s="291">
        <v>0</v>
      </c>
      <c r="AR183" s="291">
        <v>2.3539823008849545</v>
      </c>
      <c r="AS183" s="291">
        <v>4.7079646017699019</v>
      </c>
      <c r="AT183" s="291">
        <v>7.0619469026548725</v>
      </c>
      <c r="AU183" s="291">
        <v>0</v>
      </c>
      <c r="AV183" s="291">
        <v>0</v>
      </c>
      <c r="AW183" s="291">
        <v>0</v>
      </c>
      <c r="AX183" s="291">
        <v>1.025706940874036</v>
      </c>
      <c r="AY183" s="291">
        <v>124.94565217391296</v>
      </c>
      <c r="AZ183" s="291">
        <v>15.882352941176496</v>
      </c>
      <c r="BA183" s="291">
        <v>19.05882352941175</v>
      </c>
      <c r="BB183" s="291">
        <v>122.03575511791857</v>
      </c>
      <c r="BC183" s="291">
        <v>0</v>
      </c>
      <c r="BD183" s="291">
        <v>0</v>
      </c>
      <c r="BE183" s="291">
        <v>0</v>
      </c>
      <c r="BF183" s="291">
        <v>0</v>
      </c>
      <c r="BG183" s="291">
        <v>178.09999999999985</v>
      </c>
      <c r="BH183" s="291">
        <v>0</v>
      </c>
      <c r="BI183" s="291">
        <v>0.334211136928105</v>
      </c>
      <c r="BJ183" s="291">
        <v>0</v>
      </c>
      <c r="BK183" s="291">
        <v>0</v>
      </c>
      <c r="BL183" s="291">
        <v>1</v>
      </c>
      <c r="BM183" s="291">
        <v>0</v>
      </c>
      <c r="BN183" s="291"/>
      <c r="BO183" s="291"/>
      <c r="BP183" s="291"/>
      <c r="BQ183" s="291">
        <v>49.8</v>
      </c>
      <c r="BR183" s="291">
        <v>32.200000000000003</v>
      </c>
      <c r="BS183" s="291">
        <v>42</v>
      </c>
      <c r="BT183" s="291"/>
    </row>
    <row r="184" spans="1:72" ht="15" x14ac:dyDescent="0.25">
      <c r="A184" s="302">
        <v>1</v>
      </c>
      <c r="B184" s="346">
        <v>144211</v>
      </c>
      <c r="C184" s="346">
        <v>9352058</v>
      </c>
      <c r="D184" s="347" t="s">
        <v>1306</v>
      </c>
      <c r="E184" s="348" t="s">
        <v>40</v>
      </c>
      <c r="F184" s="349" t="s">
        <v>719</v>
      </c>
      <c r="G184" s="291">
        <v>1</v>
      </c>
      <c r="H184" s="291">
        <v>0</v>
      </c>
      <c r="I184" s="291">
        <v>0</v>
      </c>
      <c r="J184" s="291">
        <v>7</v>
      </c>
      <c r="K184" s="291">
        <v>0</v>
      </c>
      <c r="L184" s="291">
        <v>98</v>
      </c>
      <c r="M184" s="291">
        <v>98</v>
      </c>
      <c r="N184" s="291">
        <v>13</v>
      </c>
      <c r="O184" s="291">
        <v>75</v>
      </c>
      <c r="P184" s="291">
        <v>10</v>
      </c>
      <c r="Q184" s="291">
        <v>0</v>
      </c>
      <c r="R184" s="291">
        <v>0</v>
      </c>
      <c r="S184" s="291">
        <v>0</v>
      </c>
      <c r="T184" s="291">
        <v>0</v>
      </c>
      <c r="U184" s="291">
        <v>0</v>
      </c>
      <c r="V184" s="291">
        <v>0</v>
      </c>
      <c r="W184" s="291">
        <v>0</v>
      </c>
      <c r="X184" s="291">
        <v>98</v>
      </c>
      <c r="Y184" s="291">
        <v>14</v>
      </c>
      <c r="Z184" s="291">
        <v>11.000000000000032</v>
      </c>
      <c r="AA184" s="291">
        <v>15.223300970873785</v>
      </c>
      <c r="AB184" s="291">
        <v>0</v>
      </c>
      <c r="AC184" s="291">
        <v>0</v>
      </c>
      <c r="AD184" s="291">
        <v>98</v>
      </c>
      <c r="AE184" s="291">
        <v>0</v>
      </c>
      <c r="AF184" s="291">
        <v>0</v>
      </c>
      <c r="AG184" s="291">
        <v>0</v>
      </c>
      <c r="AH184" s="291">
        <v>0</v>
      </c>
      <c r="AI184" s="291">
        <v>0</v>
      </c>
      <c r="AJ184" s="291">
        <v>0</v>
      </c>
      <c r="AK184" s="291">
        <v>0</v>
      </c>
      <c r="AL184" s="291">
        <v>0</v>
      </c>
      <c r="AM184" s="291">
        <v>0</v>
      </c>
      <c r="AN184" s="291">
        <v>0</v>
      </c>
      <c r="AO184" s="291">
        <v>0</v>
      </c>
      <c r="AP184" s="291">
        <v>0</v>
      </c>
      <c r="AQ184" s="291">
        <v>0</v>
      </c>
      <c r="AR184" s="291">
        <v>1.1529411764705841</v>
      </c>
      <c r="AS184" s="291">
        <v>1.1529411764705841</v>
      </c>
      <c r="AT184" s="291">
        <v>2.305882352941178</v>
      </c>
      <c r="AU184" s="291">
        <v>0</v>
      </c>
      <c r="AV184" s="291">
        <v>0</v>
      </c>
      <c r="AW184" s="291">
        <v>0</v>
      </c>
      <c r="AX184" s="291">
        <v>0</v>
      </c>
      <c r="AY184" s="291">
        <v>22.602739726027426</v>
      </c>
      <c r="AZ184" s="291">
        <v>1</v>
      </c>
      <c r="BA184" s="291">
        <v>1</v>
      </c>
      <c r="BB184" s="291">
        <v>18.803128122481894</v>
      </c>
      <c r="BC184" s="291">
        <v>0</v>
      </c>
      <c r="BD184" s="291">
        <v>0</v>
      </c>
      <c r="BE184" s="291">
        <v>0</v>
      </c>
      <c r="BF184" s="291">
        <v>0</v>
      </c>
      <c r="BG184" s="291">
        <v>0</v>
      </c>
      <c r="BH184" s="291">
        <v>0</v>
      </c>
      <c r="BI184" s="291">
        <v>2.5127292096774201</v>
      </c>
      <c r="BJ184" s="291">
        <v>0</v>
      </c>
      <c r="BK184" s="291">
        <v>1</v>
      </c>
      <c r="BL184" s="291">
        <v>1</v>
      </c>
      <c r="BM184" s="291">
        <v>0</v>
      </c>
      <c r="BN184" s="291"/>
      <c r="BO184" s="291"/>
      <c r="BP184" s="291"/>
      <c r="BQ184" s="291">
        <v>0</v>
      </c>
      <c r="BR184" s="291">
        <v>0</v>
      </c>
      <c r="BS184" s="291">
        <v>0</v>
      </c>
      <c r="BT184" s="291"/>
    </row>
    <row r="185" spans="1:72" ht="15" x14ac:dyDescent="0.25">
      <c r="A185" s="302">
        <v>295</v>
      </c>
      <c r="B185" s="346">
        <v>141985</v>
      </c>
      <c r="C185" s="346">
        <v>9352059</v>
      </c>
      <c r="D185" s="347" t="s">
        <v>544</v>
      </c>
      <c r="E185" s="348" t="s">
        <v>40</v>
      </c>
      <c r="F185" s="349" t="s">
        <v>719</v>
      </c>
      <c r="G185" s="291">
        <v>1</v>
      </c>
      <c r="H185" s="291">
        <v>0</v>
      </c>
      <c r="I185" s="291">
        <v>0</v>
      </c>
      <c r="J185" s="291">
        <v>7</v>
      </c>
      <c r="K185" s="291">
        <v>0</v>
      </c>
      <c r="L185" s="291">
        <v>404</v>
      </c>
      <c r="M185" s="291">
        <v>404</v>
      </c>
      <c r="N185" s="291">
        <v>59</v>
      </c>
      <c r="O185" s="291">
        <v>285</v>
      </c>
      <c r="P185" s="291">
        <v>60</v>
      </c>
      <c r="Q185" s="291">
        <v>0</v>
      </c>
      <c r="R185" s="291">
        <v>0</v>
      </c>
      <c r="S185" s="291">
        <v>0</v>
      </c>
      <c r="T185" s="291">
        <v>0</v>
      </c>
      <c r="U185" s="291">
        <v>0</v>
      </c>
      <c r="V185" s="291">
        <v>0</v>
      </c>
      <c r="W185" s="291">
        <v>0</v>
      </c>
      <c r="X185" s="291">
        <v>404</v>
      </c>
      <c r="Y185" s="291">
        <v>57.714285714285715</v>
      </c>
      <c r="Z185" s="291">
        <v>56.999999999999957</v>
      </c>
      <c r="AA185" s="291">
        <v>116.91989664082686</v>
      </c>
      <c r="AB185" s="291">
        <v>0</v>
      </c>
      <c r="AC185" s="291">
        <v>0</v>
      </c>
      <c r="AD185" s="291">
        <v>126.31265508684855</v>
      </c>
      <c r="AE185" s="291">
        <v>67.166253101737084</v>
      </c>
      <c r="AF185" s="291">
        <v>96.238213399503692</v>
      </c>
      <c r="AG185" s="291">
        <v>63.156327543424474</v>
      </c>
      <c r="AH185" s="291">
        <v>38.094292803970212</v>
      </c>
      <c r="AI185" s="291">
        <v>13.032258064516114</v>
      </c>
      <c r="AJ185" s="291">
        <v>0</v>
      </c>
      <c r="AK185" s="291">
        <v>0</v>
      </c>
      <c r="AL185" s="291">
        <v>0</v>
      </c>
      <c r="AM185" s="291">
        <v>0</v>
      </c>
      <c r="AN185" s="291">
        <v>0</v>
      </c>
      <c r="AO185" s="291">
        <v>0</v>
      </c>
      <c r="AP185" s="291">
        <v>0</v>
      </c>
      <c r="AQ185" s="291">
        <v>0</v>
      </c>
      <c r="AR185" s="291">
        <v>4.6840579710144832</v>
      </c>
      <c r="AS185" s="291">
        <v>9.3681159420290072</v>
      </c>
      <c r="AT185" s="291">
        <v>11.710144927536227</v>
      </c>
      <c r="AU185" s="291">
        <v>0</v>
      </c>
      <c r="AV185" s="291">
        <v>0</v>
      </c>
      <c r="AW185" s="291">
        <v>0</v>
      </c>
      <c r="AX185" s="291">
        <v>0</v>
      </c>
      <c r="AY185" s="291">
        <v>86.517857142857267</v>
      </c>
      <c r="AZ185" s="291">
        <v>2.2222222222222201</v>
      </c>
      <c r="BA185" s="291">
        <v>4.4444444444444455</v>
      </c>
      <c r="BB185" s="291">
        <v>73.824253887738763</v>
      </c>
      <c r="BC185" s="291">
        <v>0</v>
      </c>
      <c r="BD185" s="291">
        <v>0</v>
      </c>
      <c r="BE185" s="291">
        <v>0</v>
      </c>
      <c r="BF185" s="291">
        <v>0</v>
      </c>
      <c r="BG185" s="291">
        <v>177.60000000000016</v>
      </c>
      <c r="BH185" s="291">
        <v>0</v>
      </c>
      <c r="BI185" s="291">
        <v>0.44917287177419402</v>
      </c>
      <c r="BJ185" s="291">
        <v>0</v>
      </c>
      <c r="BK185" s="291">
        <v>0</v>
      </c>
      <c r="BL185" s="291">
        <v>1</v>
      </c>
      <c r="BM185" s="291">
        <v>0</v>
      </c>
      <c r="BN185" s="291"/>
      <c r="BO185" s="291"/>
      <c r="BP185" s="291"/>
      <c r="BQ185" s="291">
        <v>46</v>
      </c>
      <c r="BR185" s="291">
        <v>38.799999999999997</v>
      </c>
      <c r="BS185" s="291">
        <v>48</v>
      </c>
      <c r="BT185" s="291"/>
    </row>
    <row r="186" spans="1:72" ht="15" x14ac:dyDescent="0.25">
      <c r="A186" s="302">
        <v>402</v>
      </c>
      <c r="B186" s="346">
        <v>143359</v>
      </c>
      <c r="C186" s="346">
        <v>9352060</v>
      </c>
      <c r="D186" s="347" t="s">
        <v>1307</v>
      </c>
      <c r="E186" s="348" t="s">
        <v>40</v>
      </c>
      <c r="F186" s="349" t="s">
        <v>719</v>
      </c>
      <c r="G186" s="291">
        <v>1</v>
      </c>
      <c r="H186" s="291">
        <v>0</v>
      </c>
      <c r="I186" s="291">
        <v>0</v>
      </c>
      <c r="J186" s="291">
        <v>7</v>
      </c>
      <c r="K186" s="291">
        <v>0</v>
      </c>
      <c r="L186" s="291">
        <v>157</v>
      </c>
      <c r="M186" s="291">
        <v>157</v>
      </c>
      <c r="N186" s="291">
        <v>19</v>
      </c>
      <c r="O186" s="291">
        <v>121</v>
      </c>
      <c r="P186" s="291">
        <v>17</v>
      </c>
      <c r="Q186" s="291">
        <v>0</v>
      </c>
      <c r="R186" s="291">
        <v>0</v>
      </c>
      <c r="S186" s="291">
        <v>0</v>
      </c>
      <c r="T186" s="291">
        <v>0</v>
      </c>
      <c r="U186" s="291">
        <v>0</v>
      </c>
      <c r="V186" s="291">
        <v>0</v>
      </c>
      <c r="W186" s="291">
        <v>0</v>
      </c>
      <c r="X186" s="291">
        <v>157</v>
      </c>
      <c r="Y186" s="291">
        <v>22.428571428571427</v>
      </c>
      <c r="Z186" s="291">
        <v>17.999999999999936</v>
      </c>
      <c r="AA186" s="291">
        <v>25.383233532934131</v>
      </c>
      <c r="AB186" s="291">
        <v>0</v>
      </c>
      <c r="AC186" s="291">
        <v>0</v>
      </c>
      <c r="AD186" s="291">
        <v>154.99999999999994</v>
      </c>
      <c r="AE186" s="291">
        <v>1.0000000000000004</v>
      </c>
      <c r="AF186" s="291">
        <v>0</v>
      </c>
      <c r="AG186" s="291">
        <v>1.0000000000000004</v>
      </c>
      <c r="AH186" s="291">
        <v>0</v>
      </c>
      <c r="AI186" s="291">
        <v>0</v>
      </c>
      <c r="AJ186" s="291">
        <v>0</v>
      </c>
      <c r="AK186" s="291">
        <v>0</v>
      </c>
      <c r="AL186" s="291">
        <v>0</v>
      </c>
      <c r="AM186" s="291">
        <v>0</v>
      </c>
      <c r="AN186" s="291">
        <v>0</v>
      </c>
      <c r="AO186" s="291">
        <v>0</v>
      </c>
      <c r="AP186" s="291">
        <v>0</v>
      </c>
      <c r="AQ186" s="291">
        <v>0</v>
      </c>
      <c r="AR186" s="291">
        <v>0</v>
      </c>
      <c r="AS186" s="291">
        <v>0</v>
      </c>
      <c r="AT186" s="291">
        <v>0</v>
      </c>
      <c r="AU186" s="291">
        <v>0</v>
      </c>
      <c r="AV186" s="291">
        <v>0</v>
      </c>
      <c r="AW186" s="291">
        <v>0</v>
      </c>
      <c r="AX186" s="291">
        <v>0</v>
      </c>
      <c r="AY186" s="291">
        <v>30.999999999999996</v>
      </c>
      <c r="AZ186" s="291">
        <v>2.2666666666666608</v>
      </c>
      <c r="BA186" s="291">
        <v>2.2666666666666608</v>
      </c>
      <c r="BB186" s="291">
        <v>26.465838888888882</v>
      </c>
      <c r="BC186" s="291">
        <v>0</v>
      </c>
      <c r="BD186" s="291">
        <v>0</v>
      </c>
      <c r="BE186" s="291">
        <v>0</v>
      </c>
      <c r="BF186" s="291">
        <v>0</v>
      </c>
      <c r="BG186" s="291">
        <v>0</v>
      </c>
      <c r="BH186" s="291">
        <v>0</v>
      </c>
      <c r="BI186" s="291">
        <v>2.5532080846153802</v>
      </c>
      <c r="BJ186" s="291">
        <v>0</v>
      </c>
      <c r="BK186" s="291">
        <v>0</v>
      </c>
      <c r="BL186" s="291">
        <v>1</v>
      </c>
      <c r="BM186" s="291">
        <v>0</v>
      </c>
      <c r="BN186" s="291"/>
      <c r="BO186" s="291"/>
      <c r="BP186" s="291"/>
      <c r="BQ186" s="291">
        <v>0</v>
      </c>
      <c r="BR186" s="291">
        <v>0</v>
      </c>
      <c r="BS186" s="291">
        <v>0</v>
      </c>
      <c r="BT186" s="291"/>
    </row>
    <row r="187" spans="1:72" ht="15" x14ac:dyDescent="0.25">
      <c r="A187" s="302">
        <v>6</v>
      </c>
      <c r="B187" s="346">
        <v>143492</v>
      </c>
      <c r="C187" s="346">
        <v>9352063</v>
      </c>
      <c r="D187" s="347" t="s">
        <v>105</v>
      </c>
      <c r="E187" s="348" t="s">
        <v>40</v>
      </c>
      <c r="F187" s="349" t="s">
        <v>719</v>
      </c>
      <c r="G187" s="291">
        <v>1</v>
      </c>
      <c r="H187" s="291">
        <v>0</v>
      </c>
      <c r="I187" s="291">
        <v>0</v>
      </c>
      <c r="J187" s="291">
        <v>7</v>
      </c>
      <c r="K187" s="291">
        <v>0</v>
      </c>
      <c r="L187" s="291">
        <v>360</v>
      </c>
      <c r="M187" s="291">
        <v>360</v>
      </c>
      <c r="N187" s="291">
        <v>41</v>
      </c>
      <c r="O187" s="291">
        <v>260</v>
      </c>
      <c r="P187" s="291">
        <v>59</v>
      </c>
      <c r="Q187" s="291">
        <v>0</v>
      </c>
      <c r="R187" s="291">
        <v>0</v>
      </c>
      <c r="S187" s="291">
        <v>0</v>
      </c>
      <c r="T187" s="291">
        <v>0</v>
      </c>
      <c r="U187" s="291">
        <v>0</v>
      </c>
      <c r="V187" s="291">
        <v>0</v>
      </c>
      <c r="W187" s="291">
        <v>0</v>
      </c>
      <c r="X187" s="291">
        <v>360</v>
      </c>
      <c r="Y187" s="291">
        <v>51.428571428571431</v>
      </c>
      <c r="Z187" s="291">
        <v>41.000000000000043</v>
      </c>
      <c r="AA187" s="291">
        <v>96.806722689075627</v>
      </c>
      <c r="AB187" s="291">
        <v>0</v>
      </c>
      <c r="AC187" s="291">
        <v>0</v>
      </c>
      <c r="AD187" s="291">
        <v>240.99999999999983</v>
      </c>
      <c r="AE187" s="291">
        <v>73.000000000000085</v>
      </c>
      <c r="AF187" s="291">
        <v>0</v>
      </c>
      <c r="AG187" s="291">
        <v>2.0000000000000018</v>
      </c>
      <c r="AH187" s="291">
        <v>0</v>
      </c>
      <c r="AI187" s="291">
        <v>43.999999999999922</v>
      </c>
      <c r="AJ187" s="291">
        <v>0</v>
      </c>
      <c r="AK187" s="291">
        <v>0</v>
      </c>
      <c r="AL187" s="291">
        <v>0</v>
      </c>
      <c r="AM187" s="291">
        <v>0</v>
      </c>
      <c r="AN187" s="291">
        <v>0</v>
      </c>
      <c r="AO187" s="291">
        <v>0</v>
      </c>
      <c r="AP187" s="291">
        <v>0</v>
      </c>
      <c r="AQ187" s="291">
        <v>0</v>
      </c>
      <c r="AR187" s="291">
        <v>1.1285266457680236</v>
      </c>
      <c r="AS187" s="291">
        <v>3.3855799373040742</v>
      </c>
      <c r="AT187" s="291">
        <v>4.5141065830721159</v>
      </c>
      <c r="AU187" s="291">
        <v>0</v>
      </c>
      <c r="AV187" s="291">
        <v>0</v>
      </c>
      <c r="AW187" s="291">
        <v>0</v>
      </c>
      <c r="AX187" s="291">
        <v>0</v>
      </c>
      <c r="AY187" s="291">
        <v>76.887159533074012</v>
      </c>
      <c r="AZ187" s="291">
        <v>2.0344827586206926</v>
      </c>
      <c r="BA187" s="291">
        <v>6.1034482758620712</v>
      </c>
      <c r="BB187" s="291">
        <v>65.656688758434839</v>
      </c>
      <c r="BC187" s="291">
        <v>0</v>
      </c>
      <c r="BD187" s="291">
        <v>0</v>
      </c>
      <c r="BE187" s="291">
        <v>0</v>
      </c>
      <c r="BF187" s="291">
        <v>0</v>
      </c>
      <c r="BG187" s="291">
        <v>0</v>
      </c>
      <c r="BH187" s="291">
        <v>0</v>
      </c>
      <c r="BI187" s="291">
        <v>0.48180317709359599</v>
      </c>
      <c r="BJ187" s="291">
        <v>0</v>
      </c>
      <c r="BK187" s="291">
        <v>0</v>
      </c>
      <c r="BL187" s="291">
        <v>1</v>
      </c>
      <c r="BM187" s="291">
        <v>0</v>
      </c>
      <c r="BN187" s="291"/>
      <c r="BO187" s="291"/>
      <c r="BP187" s="291"/>
      <c r="BQ187" s="291">
        <v>39.799999999999997</v>
      </c>
      <c r="BR187" s="291">
        <v>23.8</v>
      </c>
      <c r="BS187" s="291">
        <v>34.6</v>
      </c>
      <c r="BT187" s="291"/>
    </row>
    <row r="188" spans="1:72" ht="15" x14ac:dyDescent="0.25">
      <c r="A188" s="302">
        <v>7</v>
      </c>
      <c r="B188" s="346">
        <v>143491</v>
      </c>
      <c r="C188" s="346">
        <v>9352064</v>
      </c>
      <c r="D188" s="347" t="s">
        <v>107</v>
      </c>
      <c r="E188" s="348" t="s">
        <v>40</v>
      </c>
      <c r="F188" s="349" t="s">
        <v>719</v>
      </c>
      <c r="G188" s="291">
        <v>1</v>
      </c>
      <c r="H188" s="291">
        <v>0</v>
      </c>
      <c r="I188" s="291">
        <v>0</v>
      </c>
      <c r="J188" s="291">
        <v>3</v>
      </c>
      <c r="K188" s="291">
        <v>0</v>
      </c>
      <c r="L188" s="291">
        <v>58</v>
      </c>
      <c r="M188" s="291">
        <v>58</v>
      </c>
      <c r="N188" s="291">
        <v>20</v>
      </c>
      <c r="O188" s="291">
        <v>38</v>
      </c>
      <c r="P188" s="291">
        <v>0</v>
      </c>
      <c r="Q188" s="291">
        <v>0</v>
      </c>
      <c r="R188" s="291">
        <v>0</v>
      </c>
      <c r="S188" s="291">
        <v>0</v>
      </c>
      <c r="T188" s="291">
        <v>0</v>
      </c>
      <c r="U188" s="291">
        <v>0</v>
      </c>
      <c r="V188" s="291">
        <v>0</v>
      </c>
      <c r="W188" s="291">
        <v>0</v>
      </c>
      <c r="X188" s="291">
        <v>58</v>
      </c>
      <c r="Y188" s="291">
        <v>19.333333333333332</v>
      </c>
      <c r="Z188" s="291">
        <v>12.000000000000005</v>
      </c>
      <c r="AA188" s="291">
        <v>12.566666666666666</v>
      </c>
      <c r="AB188" s="291">
        <v>0</v>
      </c>
      <c r="AC188" s="291">
        <v>0</v>
      </c>
      <c r="AD188" s="291">
        <v>43.999999999999979</v>
      </c>
      <c r="AE188" s="291">
        <v>10.999999999999995</v>
      </c>
      <c r="AF188" s="291">
        <v>0</v>
      </c>
      <c r="AG188" s="291">
        <v>0</v>
      </c>
      <c r="AH188" s="291">
        <v>0</v>
      </c>
      <c r="AI188" s="291">
        <v>3.0000000000000013</v>
      </c>
      <c r="AJ188" s="291">
        <v>0</v>
      </c>
      <c r="AK188" s="291">
        <v>0</v>
      </c>
      <c r="AL188" s="291">
        <v>0</v>
      </c>
      <c r="AM188" s="291">
        <v>0</v>
      </c>
      <c r="AN188" s="291">
        <v>0</v>
      </c>
      <c r="AO188" s="291">
        <v>0</v>
      </c>
      <c r="AP188" s="291">
        <v>0</v>
      </c>
      <c r="AQ188" s="291">
        <v>0</v>
      </c>
      <c r="AR188" s="291">
        <v>0</v>
      </c>
      <c r="AS188" s="291">
        <v>0</v>
      </c>
      <c r="AT188" s="291">
        <v>0</v>
      </c>
      <c r="AU188" s="291">
        <v>0</v>
      </c>
      <c r="AV188" s="291">
        <v>0</v>
      </c>
      <c r="AW188" s="291">
        <v>0</v>
      </c>
      <c r="AX188" s="291">
        <v>0</v>
      </c>
      <c r="AY188" s="291">
        <v>6.9999999999999813</v>
      </c>
      <c r="AZ188" s="291">
        <v>0</v>
      </c>
      <c r="BA188" s="291">
        <v>0</v>
      </c>
      <c r="BB188" s="291">
        <v>7.2364157894736651</v>
      </c>
      <c r="BC188" s="291">
        <v>0</v>
      </c>
      <c r="BD188" s="291">
        <v>0</v>
      </c>
      <c r="BE188" s="291">
        <v>0</v>
      </c>
      <c r="BF188" s="291">
        <v>0</v>
      </c>
      <c r="BG188" s="291">
        <v>0</v>
      </c>
      <c r="BH188" s="291">
        <v>0</v>
      </c>
      <c r="BI188" s="291">
        <v>0.633565086666667</v>
      </c>
      <c r="BJ188" s="291">
        <v>0</v>
      </c>
      <c r="BK188" s="291">
        <v>0</v>
      </c>
      <c r="BL188" s="291">
        <v>1</v>
      </c>
      <c r="BM188" s="291">
        <v>0</v>
      </c>
      <c r="BN188" s="291"/>
      <c r="BO188" s="291"/>
      <c r="BP188" s="291"/>
      <c r="BQ188" s="291">
        <v>0</v>
      </c>
      <c r="BR188" s="291">
        <v>0</v>
      </c>
      <c r="BS188" s="291">
        <v>0</v>
      </c>
      <c r="BT188" s="291"/>
    </row>
    <row r="189" spans="1:72" ht="15" x14ac:dyDescent="0.25">
      <c r="A189" s="302">
        <v>64</v>
      </c>
      <c r="B189" s="346">
        <v>142016</v>
      </c>
      <c r="C189" s="346">
        <v>9352065</v>
      </c>
      <c r="D189" s="347" t="s">
        <v>540</v>
      </c>
      <c r="E189" s="348" t="s">
        <v>40</v>
      </c>
      <c r="F189" s="349" t="s">
        <v>719</v>
      </c>
      <c r="G189" s="291">
        <v>1</v>
      </c>
      <c r="H189" s="291">
        <v>0</v>
      </c>
      <c r="I189" s="291">
        <v>0</v>
      </c>
      <c r="J189" s="291">
        <v>7</v>
      </c>
      <c r="K189" s="291">
        <v>0</v>
      </c>
      <c r="L189" s="291">
        <v>408</v>
      </c>
      <c r="M189" s="291">
        <v>408</v>
      </c>
      <c r="N189" s="291">
        <v>58</v>
      </c>
      <c r="O189" s="291">
        <v>293</v>
      </c>
      <c r="P189" s="291">
        <v>57</v>
      </c>
      <c r="Q189" s="291">
        <v>0</v>
      </c>
      <c r="R189" s="291">
        <v>0</v>
      </c>
      <c r="S189" s="291">
        <v>0</v>
      </c>
      <c r="T189" s="291">
        <v>0</v>
      </c>
      <c r="U189" s="291">
        <v>0</v>
      </c>
      <c r="V189" s="291">
        <v>0</v>
      </c>
      <c r="W189" s="291">
        <v>0</v>
      </c>
      <c r="X189" s="291">
        <v>408</v>
      </c>
      <c r="Y189" s="291">
        <v>58.285714285714285</v>
      </c>
      <c r="Z189" s="291">
        <v>149.99999999999983</v>
      </c>
      <c r="AA189" s="291">
        <v>217.79710144927537</v>
      </c>
      <c r="AB189" s="291">
        <v>0</v>
      </c>
      <c r="AC189" s="291">
        <v>0</v>
      </c>
      <c r="AD189" s="291">
        <v>57.564356435643525</v>
      </c>
      <c r="AE189" s="291">
        <v>4.0396039603960388</v>
      </c>
      <c r="AF189" s="291">
        <v>81.801980198020004</v>
      </c>
      <c r="AG189" s="291">
        <v>28.277227722772274</v>
      </c>
      <c r="AH189" s="291">
        <v>0</v>
      </c>
      <c r="AI189" s="291">
        <v>162.59405940594078</v>
      </c>
      <c r="AJ189" s="291">
        <v>73.722772277227847</v>
      </c>
      <c r="AK189" s="291">
        <v>0</v>
      </c>
      <c r="AL189" s="291">
        <v>0</v>
      </c>
      <c r="AM189" s="291">
        <v>0</v>
      </c>
      <c r="AN189" s="291">
        <v>0</v>
      </c>
      <c r="AO189" s="291">
        <v>0</v>
      </c>
      <c r="AP189" s="291">
        <v>0</v>
      </c>
      <c r="AQ189" s="291">
        <v>0</v>
      </c>
      <c r="AR189" s="291">
        <v>5.8285714285714336</v>
      </c>
      <c r="AS189" s="291">
        <v>11.657142857142867</v>
      </c>
      <c r="AT189" s="291">
        <v>17.485714285714302</v>
      </c>
      <c r="AU189" s="291">
        <v>0</v>
      </c>
      <c r="AV189" s="291">
        <v>0</v>
      </c>
      <c r="AW189" s="291">
        <v>0</v>
      </c>
      <c r="AX189" s="291">
        <v>5.9130434782608701</v>
      </c>
      <c r="AY189" s="291">
        <v>140.96219931271469</v>
      </c>
      <c r="AZ189" s="291">
        <v>11.830188679245296</v>
      </c>
      <c r="BA189" s="291">
        <v>18.283018867924525</v>
      </c>
      <c r="BB189" s="291">
        <v>132.60782947619967</v>
      </c>
      <c r="BC189" s="291">
        <v>0</v>
      </c>
      <c r="BD189" s="291">
        <v>0</v>
      </c>
      <c r="BE189" s="291">
        <v>0</v>
      </c>
      <c r="BF189" s="291">
        <v>0</v>
      </c>
      <c r="BG189" s="291">
        <v>189.19999999999982</v>
      </c>
      <c r="BH189" s="291">
        <v>0</v>
      </c>
      <c r="BI189" s="291">
        <v>0.35836696220930198</v>
      </c>
      <c r="BJ189" s="291">
        <v>0</v>
      </c>
      <c r="BK189" s="291">
        <v>0</v>
      </c>
      <c r="BL189" s="291">
        <v>1</v>
      </c>
      <c r="BM189" s="291">
        <v>0</v>
      </c>
      <c r="BN189" s="291"/>
      <c r="BO189" s="291"/>
      <c r="BP189" s="291"/>
      <c r="BQ189" s="291">
        <v>50</v>
      </c>
      <c r="BR189" s="291">
        <v>28</v>
      </c>
      <c r="BS189" s="291">
        <v>52</v>
      </c>
      <c r="BT189" s="291"/>
    </row>
    <row r="190" spans="1:72" ht="15" x14ac:dyDescent="0.25">
      <c r="A190" s="302">
        <v>15</v>
      </c>
      <c r="B190" s="346">
        <v>144443</v>
      </c>
      <c r="C190" s="346">
        <v>9352067</v>
      </c>
      <c r="D190" s="347" t="s">
        <v>122</v>
      </c>
      <c r="E190" s="348" t="s">
        <v>40</v>
      </c>
      <c r="F190" s="349" t="s">
        <v>719</v>
      </c>
      <c r="G190" s="291">
        <v>1</v>
      </c>
      <c r="H190" s="291">
        <v>0</v>
      </c>
      <c r="I190" s="291">
        <v>0</v>
      </c>
      <c r="J190" s="291">
        <v>7</v>
      </c>
      <c r="K190" s="291">
        <v>0</v>
      </c>
      <c r="L190" s="291">
        <v>214</v>
      </c>
      <c r="M190" s="291">
        <v>214</v>
      </c>
      <c r="N190" s="291">
        <v>33</v>
      </c>
      <c r="O190" s="291">
        <v>149</v>
      </c>
      <c r="P190" s="291">
        <v>32</v>
      </c>
      <c r="Q190" s="291">
        <v>0</v>
      </c>
      <c r="R190" s="291">
        <v>0</v>
      </c>
      <c r="S190" s="291">
        <v>0</v>
      </c>
      <c r="T190" s="291">
        <v>0</v>
      </c>
      <c r="U190" s="291">
        <v>0</v>
      </c>
      <c r="V190" s="291">
        <v>0</v>
      </c>
      <c r="W190" s="291">
        <v>0</v>
      </c>
      <c r="X190" s="291">
        <v>214</v>
      </c>
      <c r="Y190" s="291">
        <v>30.571428571428573</v>
      </c>
      <c r="Z190" s="291">
        <v>42.999999999999929</v>
      </c>
      <c r="AA190" s="291">
        <v>69.899497487437188</v>
      </c>
      <c r="AB190" s="291">
        <v>0</v>
      </c>
      <c r="AC190" s="291">
        <v>0</v>
      </c>
      <c r="AD190" s="291">
        <v>135.63380281690132</v>
      </c>
      <c r="AE190" s="291">
        <v>78.366197183098691</v>
      </c>
      <c r="AF190" s="291">
        <v>0</v>
      </c>
      <c r="AG190" s="291">
        <v>0</v>
      </c>
      <c r="AH190" s="291">
        <v>0</v>
      </c>
      <c r="AI190" s="291">
        <v>0</v>
      </c>
      <c r="AJ190" s="291">
        <v>0</v>
      </c>
      <c r="AK190" s="291">
        <v>0</v>
      </c>
      <c r="AL190" s="291">
        <v>0</v>
      </c>
      <c r="AM190" s="291">
        <v>0</v>
      </c>
      <c r="AN190" s="291">
        <v>0</v>
      </c>
      <c r="AO190" s="291">
        <v>0</v>
      </c>
      <c r="AP190" s="291">
        <v>0</v>
      </c>
      <c r="AQ190" s="291">
        <v>0</v>
      </c>
      <c r="AR190" s="291">
        <v>1.1823204419889506</v>
      </c>
      <c r="AS190" s="291">
        <v>7.0939226519336955</v>
      </c>
      <c r="AT190" s="291">
        <v>9.4585635359116012</v>
      </c>
      <c r="AU190" s="291">
        <v>0</v>
      </c>
      <c r="AV190" s="291">
        <v>0</v>
      </c>
      <c r="AW190" s="291">
        <v>0</v>
      </c>
      <c r="AX190" s="291">
        <v>3.2261306532663316</v>
      </c>
      <c r="AY190" s="291">
        <v>58.979166666666615</v>
      </c>
      <c r="AZ190" s="291">
        <v>5.1612903225806397</v>
      </c>
      <c r="BA190" s="291">
        <v>8.2580645161290231</v>
      </c>
      <c r="BB190" s="291">
        <v>56.99334794080076</v>
      </c>
      <c r="BC190" s="291">
        <v>0</v>
      </c>
      <c r="BD190" s="291">
        <v>0</v>
      </c>
      <c r="BE190" s="291">
        <v>0</v>
      </c>
      <c r="BF190" s="291">
        <v>0</v>
      </c>
      <c r="BG190" s="291">
        <v>15.59999999999995</v>
      </c>
      <c r="BH190" s="291">
        <v>0</v>
      </c>
      <c r="BI190" s="291">
        <v>0.61334428515151496</v>
      </c>
      <c r="BJ190" s="291">
        <v>0</v>
      </c>
      <c r="BK190" s="291">
        <v>0</v>
      </c>
      <c r="BL190" s="291">
        <v>1</v>
      </c>
      <c r="BM190" s="291">
        <v>0</v>
      </c>
      <c r="BN190" s="291"/>
      <c r="BO190" s="291"/>
      <c r="BP190" s="291"/>
      <c r="BQ190" s="291">
        <v>28</v>
      </c>
      <c r="BR190" s="291">
        <v>21</v>
      </c>
      <c r="BS190" s="291">
        <v>25</v>
      </c>
      <c r="BT190" s="291"/>
    </row>
    <row r="191" spans="1:72" ht="15" x14ac:dyDescent="0.25">
      <c r="A191" s="302">
        <v>30</v>
      </c>
      <c r="B191" s="346">
        <v>141550</v>
      </c>
      <c r="C191" s="346">
        <v>9352073</v>
      </c>
      <c r="D191" s="347" t="s">
        <v>539</v>
      </c>
      <c r="E191" s="348" t="s">
        <v>40</v>
      </c>
      <c r="F191" s="349" t="s">
        <v>719</v>
      </c>
      <c r="G191" s="291">
        <v>1</v>
      </c>
      <c r="H191" s="291">
        <v>0</v>
      </c>
      <c r="I191" s="291">
        <v>0</v>
      </c>
      <c r="J191" s="291">
        <v>7</v>
      </c>
      <c r="K191" s="291">
        <v>0</v>
      </c>
      <c r="L191" s="291">
        <v>76</v>
      </c>
      <c r="M191" s="291">
        <v>76</v>
      </c>
      <c r="N191" s="291">
        <v>11</v>
      </c>
      <c r="O191" s="291">
        <v>50</v>
      </c>
      <c r="P191" s="291">
        <v>15</v>
      </c>
      <c r="Q191" s="291">
        <v>0</v>
      </c>
      <c r="R191" s="291">
        <v>0</v>
      </c>
      <c r="S191" s="291">
        <v>0</v>
      </c>
      <c r="T191" s="291">
        <v>0</v>
      </c>
      <c r="U191" s="291">
        <v>0</v>
      </c>
      <c r="V191" s="291">
        <v>0</v>
      </c>
      <c r="W191" s="291">
        <v>0</v>
      </c>
      <c r="X191" s="291">
        <v>76</v>
      </c>
      <c r="Y191" s="291">
        <v>10.857142857142858</v>
      </c>
      <c r="Z191" s="291">
        <v>0</v>
      </c>
      <c r="AA191" s="291">
        <v>4.4057971014492754</v>
      </c>
      <c r="AB191" s="291">
        <v>0</v>
      </c>
      <c r="AC191" s="291">
        <v>0</v>
      </c>
      <c r="AD191" s="291">
        <v>76</v>
      </c>
      <c r="AE191" s="291">
        <v>0</v>
      </c>
      <c r="AF191" s="291">
        <v>0</v>
      </c>
      <c r="AG191" s="291">
        <v>0</v>
      </c>
      <c r="AH191" s="291">
        <v>0</v>
      </c>
      <c r="AI191" s="291">
        <v>0</v>
      </c>
      <c r="AJ191" s="291">
        <v>0</v>
      </c>
      <c r="AK191" s="291">
        <v>0</v>
      </c>
      <c r="AL191" s="291">
        <v>0</v>
      </c>
      <c r="AM191" s="291">
        <v>0</v>
      </c>
      <c r="AN191" s="291">
        <v>0</v>
      </c>
      <c r="AO191" s="291">
        <v>0</v>
      </c>
      <c r="AP191" s="291">
        <v>0</v>
      </c>
      <c r="AQ191" s="291">
        <v>0</v>
      </c>
      <c r="AR191" s="291">
        <v>0</v>
      </c>
      <c r="AS191" s="291">
        <v>0</v>
      </c>
      <c r="AT191" s="291">
        <v>0</v>
      </c>
      <c r="AU191" s="291">
        <v>0</v>
      </c>
      <c r="AV191" s="291">
        <v>0</v>
      </c>
      <c r="AW191" s="291">
        <v>0</v>
      </c>
      <c r="AX191" s="291">
        <v>2.2028985507246377</v>
      </c>
      <c r="AY191" s="291">
        <v>19</v>
      </c>
      <c r="AZ191" s="291">
        <v>0</v>
      </c>
      <c r="BA191" s="291">
        <v>1.1538461538461535</v>
      </c>
      <c r="BB191" s="291">
        <v>16.395592426035503</v>
      </c>
      <c r="BC191" s="291">
        <v>0</v>
      </c>
      <c r="BD191" s="291">
        <v>0</v>
      </c>
      <c r="BE191" s="291">
        <v>0</v>
      </c>
      <c r="BF191" s="291">
        <v>0</v>
      </c>
      <c r="BG191" s="291">
        <v>2.399999999999995</v>
      </c>
      <c r="BH191" s="291">
        <v>0</v>
      </c>
      <c r="BI191" s="291">
        <v>2.1184011111111101</v>
      </c>
      <c r="BJ191" s="291">
        <v>0</v>
      </c>
      <c r="BK191" s="291">
        <v>1</v>
      </c>
      <c r="BL191" s="291">
        <v>1</v>
      </c>
      <c r="BM191" s="291">
        <v>0</v>
      </c>
      <c r="BN191" s="291"/>
      <c r="BO191" s="291"/>
      <c r="BP191" s="291"/>
      <c r="BQ191" s="291">
        <v>0</v>
      </c>
      <c r="BR191" s="291">
        <v>0</v>
      </c>
      <c r="BS191" s="291">
        <v>0</v>
      </c>
      <c r="BT191" s="291"/>
    </row>
    <row r="192" spans="1:72" ht="15" x14ac:dyDescent="0.25">
      <c r="A192" s="302">
        <v>8</v>
      </c>
      <c r="B192" s="346">
        <v>142017</v>
      </c>
      <c r="C192" s="346">
        <v>9352078</v>
      </c>
      <c r="D192" s="347" t="s">
        <v>486</v>
      </c>
      <c r="E192" s="348" t="s">
        <v>40</v>
      </c>
      <c r="F192" s="349" t="s">
        <v>719</v>
      </c>
      <c r="G192" s="291">
        <v>1</v>
      </c>
      <c r="H192" s="291">
        <v>0</v>
      </c>
      <c r="I192" s="291">
        <v>0</v>
      </c>
      <c r="J192" s="291">
        <v>7</v>
      </c>
      <c r="K192" s="291">
        <v>0</v>
      </c>
      <c r="L192" s="291">
        <v>240</v>
      </c>
      <c r="M192" s="291">
        <v>240</v>
      </c>
      <c r="N192" s="291">
        <v>26</v>
      </c>
      <c r="O192" s="291">
        <v>179</v>
      </c>
      <c r="P192" s="291">
        <v>35</v>
      </c>
      <c r="Q192" s="291">
        <v>0</v>
      </c>
      <c r="R192" s="291">
        <v>0</v>
      </c>
      <c r="S192" s="291">
        <v>0</v>
      </c>
      <c r="T192" s="291">
        <v>0</v>
      </c>
      <c r="U192" s="291">
        <v>0</v>
      </c>
      <c r="V192" s="291">
        <v>0</v>
      </c>
      <c r="W192" s="291">
        <v>0</v>
      </c>
      <c r="X192" s="291">
        <v>240</v>
      </c>
      <c r="Y192" s="291">
        <v>34.285714285714285</v>
      </c>
      <c r="Z192" s="291">
        <v>64.000000000000085</v>
      </c>
      <c r="AA192" s="291">
        <v>92.682926829268297</v>
      </c>
      <c r="AB192" s="291">
        <v>0</v>
      </c>
      <c r="AC192" s="291">
        <v>0</v>
      </c>
      <c r="AD192" s="291">
        <v>131.09243697478993</v>
      </c>
      <c r="AE192" s="291">
        <v>27.226890756302641</v>
      </c>
      <c r="AF192" s="291">
        <v>0</v>
      </c>
      <c r="AG192" s="291">
        <v>2.0168067226890742</v>
      </c>
      <c r="AH192" s="291">
        <v>0</v>
      </c>
      <c r="AI192" s="291">
        <v>79.66386554621856</v>
      </c>
      <c r="AJ192" s="291">
        <v>0</v>
      </c>
      <c r="AK192" s="291">
        <v>0</v>
      </c>
      <c r="AL192" s="291">
        <v>0</v>
      </c>
      <c r="AM192" s="291">
        <v>0</v>
      </c>
      <c r="AN192" s="291">
        <v>0</v>
      </c>
      <c r="AO192" s="291">
        <v>0</v>
      </c>
      <c r="AP192" s="291">
        <v>0</v>
      </c>
      <c r="AQ192" s="291">
        <v>0</v>
      </c>
      <c r="AR192" s="291">
        <v>0</v>
      </c>
      <c r="AS192" s="291">
        <v>0</v>
      </c>
      <c r="AT192" s="291">
        <v>0</v>
      </c>
      <c r="AU192" s="291">
        <v>0</v>
      </c>
      <c r="AV192" s="291">
        <v>0</v>
      </c>
      <c r="AW192" s="291">
        <v>0</v>
      </c>
      <c r="AX192" s="291">
        <v>0</v>
      </c>
      <c r="AY192" s="291">
        <v>85.960451977401135</v>
      </c>
      <c r="AZ192" s="291">
        <v>7</v>
      </c>
      <c r="BA192" s="291">
        <v>10.000000000000009</v>
      </c>
      <c r="BB192" s="291">
        <v>76.509548550609864</v>
      </c>
      <c r="BC192" s="291">
        <v>0</v>
      </c>
      <c r="BD192" s="291">
        <v>0</v>
      </c>
      <c r="BE192" s="291">
        <v>0</v>
      </c>
      <c r="BF192" s="291">
        <v>0</v>
      </c>
      <c r="BG192" s="291">
        <v>0</v>
      </c>
      <c r="BH192" s="291">
        <v>0</v>
      </c>
      <c r="BI192" s="291">
        <v>0.52674983986928103</v>
      </c>
      <c r="BJ192" s="291">
        <v>0</v>
      </c>
      <c r="BK192" s="291">
        <v>0</v>
      </c>
      <c r="BL192" s="291">
        <v>1</v>
      </c>
      <c r="BM192" s="291">
        <v>0</v>
      </c>
      <c r="BN192" s="291"/>
      <c r="BO192" s="291"/>
      <c r="BP192" s="291"/>
      <c r="BQ192" s="291">
        <v>34.6</v>
      </c>
      <c r="BR192" s="291">
        <v>21</v>
      </c>
      <c r="BS192" s="291">
        <v>28.4</v>
      </c>
      <c r="BT192" s="291"/>
    </row>
    <row r="193" spans="1:72" ht="15" x14ac:dyDescent="0.25">
      <c r="A193" s="302">
        <v>41</v>
      </c>
      <c r="B193" s="346">
        <v>144444</v>
      </c>
      <c r="C193" s="346">
        <v>9352080</v>
      </c>
      <c r="D193" s="347" t="s">
        <v>151</v>
      </c>
      <c r="E193" s="348" t="s">
        <v>40</v>
      </c>
      <c r="F193" s="349" t="s">
        <v>719</v>
      </c>
      <c r="G193" s="291">
        <v>1</v>
      </c>
      <c r="H193" s="291">
        <v>0</v>
      </c>
      <c r="I193" s="291">
        <v>0</v>
      </c>
      <c r="J193" s="291">
        <v>7</v>
      </c>
      <c r="K193" s="291">
        <v>0</v>
      </c>
      <c r="L193" s="291">
        <v>280</v>
      </c>
      <c r="M193" s="291">
        <v>280</v>
      </c>
      <c r="N193" s="291">
        <v>43</v>
      </c>
      <c r="O193" s="291">
        <v>203</v>
      </c>
      <c r="P193" s="291">
        <v>34</v>
      </c>
      <c r="Q193" s="291">
        <v>0</v>
      </c>
      <c r="R193" s="291">
        <v>0</v>
      </c>
      <c r="S193" s="291">
        <v>0</v>
      </c>
      <c r="T193" s="291">
        <v>0</v>
      </c>
      <c r="U193" s="291">
        <v>0</v>
      </c>
      <c r="V193" s="291">
        <v>0</v>
      </c>
      <c r="W193" s="291">
        <v>0</v>
      </c>
      <c r="X193" s="291">
        <v>280</v>
      </c>
      <c r="Y193" s="291">
        <v>40</v>
      </c>
      <c r="Z193" s="291">
        <v>29.000000000000117</v>
      </c>
      <c r="AA193" s="291">
        <v>58.461538461538467</v>
      </c>
      <c r="AB193" s="291">
        <v>0</v>
      </c>
      <c r="AC193" s="291">
        <v>0</v>
      </c>
      <c r="AD193" s="291">
        <v>229.99999999999986</v>
      </c>
      <c r="AE193" s="291">
        <v>50.000000000000121</v>
      </c>
      <c r="AF193" s="291">
        <v>0</v>
      </c>
      <c r="AG193" s="291">
        <v>0</v>
      </c>
      <c r="AH193" s="291">
        <v>0</v>
      </c>
      <c r="AI193" s="291">
        <v>0</v>
      </c>
      <c r="AJ193" s="291">
        <v>0</v>
      </c>
      <c r="AK193" s="291">
        <v>0</v>
      </c>
      <c r="AL193" s="291">
        <v>0</v>
      </c>
      <c r="AM193" s="291">
        <v>0</v>
      </c>
      <c r="AN193" s="291">
        <v>0</v>
      </c>
      <c r="AO193" s="291">
        <v>0</v>
      </c>
      <c r="AP193" s="291">
        <v>0</v>
      </c>
      <c r="AQ193" s="291">
        <v>0</v>
      </c>
      <c r="AR193" s="291">
        <v>0</v>
      </c>
      <c r="AS193" s="291">
        <v>2.362869198312235</v>
      </c>
      <c r="AT193" s="291">
        <v>2.362869198312235</v>
      </c>
      <c r="AU193" s="291">
        <v>0</v>
      </c>
      <c r="AV193" s="291">
        <v>0</v>
      </c>
      <c r="AW193" s="291">
        <v>0</v>
      </c>
      <c r="AX193" s="291">
        <v>1.0256410256410255</v>
      </c>
      <c r="AY193" s="291">
        <v>75.487437185929636</v>
      </c>
      <c r="AZ193" s="291">
        <v>3.1875</v>
      </c>
      <c r="BA193" s="291">
        <v>4.25</v>
      </c>
      <c r="BB193" s="291">
        <v>65.425061340457546</v>
      </c>
      <c r="BC193" s="291">
        <v>0</v>
      </c>
      <c r="BD193" s="291">
        <v>0</v>
      </c>
      <c r="BE193" s="291">
        <v>0</v>
      </c>
      <c r="BF193" s="291">
        <v>0</v>
      </c>
      <c r="BG193" s="291">
        <v>0</v>
      </c>
      <c r="BH193" s="291">
        <v>0</v>
      </c>
      <c r="BI193" s="291">
        <v>1.1144306271708699</v>
      </c>
      <c r="BJ193" s="291">
        <v>0</v>
      </c>
      <c r="BK193" s="291">
        <v>0</v>
      </c>
      <c r="BL193" s="291">
        <v>1</v>
      </c>
      <c r="BM193" s="291">
        <v>0</v>
      </c>
      <c r="BN193" s="291"/>
      <c r="BO193" s="291"/>
      <c r="BP193" s="291"/>
      <c r="BQ193" s="291">
        <v>25</v>
      </c>
      <c r="BR193" s="291">
        <v>25</v>
      </c>
      <c r="BS193" s="291">
        <v>26</v>
      </c>
      <c r="BT193" s="291"/>
    </row>
    <row r="194" spans="1:72" ht="15" x14ac:dyDescent="0.25">
      <c r="A194" s="302">
        <v>242</v>
      </c>
      <c r="B194" s="346">
        <v>144850</v>
      </c>
      <c r="C194" s="346">
        <v>9352083</v>
      </c>
      <c r="D194" s="347" t="s">
        <v>262</v>
      </c>
      <c r="E194" s="348" t="s">
        <v>40</v>
      </c>
      <c r="F194" s="349" t="s">
        <v>719</v>
      </c>
      <c r="G194" s="291">
        <v>1</v>
      </c>
      <c r="H194" s="291">
        <v>0</v>
      </c>
      <c r="I194" s="291">
        <v>0</v>
      </c>
      <c r="J194" s="291">
        <v>7</v>
      </c>
      <c r="K194" s="291">
        <v>0</v>
      </c>
      <c r="L194" s="291">
        <v>105</v>
      </c>
      <c r="M194" s="291">
        <v>105</v>
      </c>
      <c r="N194" s="291">
        <v>15</v>
      </c>
      <c r="O194" s="291">
        <v>78</v>
      </c>
      <c r="P194" s="291">
        <v>12</v>
      </c>
      <c r="Q194" s="291">
        <v>0</v>
      </c>
      <c r="R194" s="291">
        <v>0</v>
      </c>
      <c r="S194" s="291">
        <v>0</v>
      </c>
      <c r="T194" s="291">
        <v>0</v>
      </c>
      <c r="U194" s="291">
        <v>0</v>
      </c>
      <c r="V194" s="291">
        <v>0</v>
      </c>
      <c r="W194" s="291">
        <v>0</v>
      </c>
      <c r="X194" s="291">
        <v>105</v>
      </c>
      <c r="Y194" s="291">
        <v>15</v>
      </c>
      <c r="Z194" s="291">
        <v>5.9999999999999956</v>
      </c>
      <c r="AA194" s="291">
        <v>8.1553398058252426</v>
      </c>
      <c r="AB194" s="291">
        <v>0</v>
      </c>
      <c r="AC194" s="291">
        <v>0</v>
      </c>
      <c r="AD194" s="291">
        <v>100.96153846153851</v>
      </c>
      <c r="AE194" s="291">
        <v>1.009615384615385</v>
      </c>
      <c r="AF194" s="291">
        <v>0</v>
      </c>
      <c r="AG194" s="291">
        <v>1.009615384615385</v>
      </c>
      <c r="AH194" s="291">
        <v>2.0192307692307661</v>
      </c>
      <c r="AI194" s="291">
        <v>0</v>
      </c>
      <c r="AJ194" s="291">
        <v>0</v>
      </c>
      <c r="AK194" s="291">
        <v>0</v>
      </c>
      <c r="AL194" s="291">
        <v>0</v>
      </c>
      <c r="AM194" s="291">
        <v>0</v>
      </c>
      <c r="AN194" s="291">
        <v>0</v>
      </c>
      <c r="AO194" s="291">
        <v>0</v>
      </c>
      <c r="AP194" s="291">
        <v>0</v>
      </c>
      <c r="AQ194" s="291">
        <v>0</v>
      </c>
      <c r="AR194" s="291">
        <v>0</v>
      </c>
      <c r="AS194" s="291">
        <v>0</v>
      </c>
      <c r="AT194" s="291">
        <v>0</v>
      </c>
      <c r="AU194" s="291">
        <v>0</v>
      </c>
      <c r="AV194" s="291">
        <v>0</v>
      </c>
      <c r="AW194" s="291">
        <v>0</v>
      </c>
      <c r="AX194" s="291">
        <v>0</v>
      </c>
      <c r="AY194" s="291">
        <v>22.285714285714306</v>
      </c>
      <c r="AZ194" s="291">
        <v>0</v>
      </c>
      <c r="BA194" s="291">
        <v>0</v>
      </c>
      <c r="BB194" s="291">
        <v>17.609800000000018</v>
      </c>
      <c r="BC194" s="291">
        <v>0</v>
      </c>
      <c r="BD194" s="291">
        <v>0</v>
      </c>
      <c r="BE194" s="291">
        <v>0</v>
      </c>
      <c r="BF194" s="291">
        <v>0</v>
      </c>
      <c r="BG194" s="291">
        <v>0</v>
      </c>
      <c r="BH194" s="291">
        <v>0</v>
      </c>
      <c r="BI194" s="291">
        <v>1.98713556744186</v>
      </c>
      <c r="BJ194" s="291">
        <v>0</v>
      </c>
      <c r="BK194" s="291">
        <v>0</v>
      </c>
      <c r="BL194" s="291">
        <v>1</v>
      </c>
      <c r="BM194" s="291">
        <v>0</v>
      </c>
      <c r="BN194" s="291"/>
      <c r="BO194" s="291"/>
      <c r="BP194" s="291"/>
      <c r="BQ194" s="291">
        <v>0</v>
      </c>
      <c r="BR194" s="291">
        <v>0</v>
      </c>
      <c r="BS194" s="291">
        <v>0</v>
      </c>
      <c r="BT194" s="291"/>
    </row>
    <row r="195" spans="1:72" ht="15" x14ac:dyDescent="0.25">
      <c r="A195" s="302">
        <v>44</v>
      </c>
      <c r="B195" s="346">
        <v>144442</v>
      </c>
      <c r="C195" s="346">
        <v>9352086</v>
      </c>
      <c r="D195" s="347" t="s">
        <v>155</v>
      </c>
      <c r="E195" s="348" t="s">
        <v>40</v>
      </c>
      <c r="F195" s="349" t="s">
        <v>719</v>
      </c>
      <c r="G195" s="291">
        <v>1</v>
      </c>
      <c r="H195" s="291">
        <v>0</v>
      </c>
      <c r="I195" s="291">
        <v>0</v>
      </c>
      <c r="J195" s="291">
        <v>7</v>
      </c>
      <c r="K195" s="291">
        <v>0</v>
      </c>
      <c r="L195" s="291">
        <v>94</v>
      </c>
      <c r="M195" s="291">
        <v>94</v>
      </c>
      <c r="N195" s="291">
        <v>9</v>
      </c>
      <c r="O195" s="291">
        <v>71</v>
      </c>
      <c r="P195" s="291">
        <v>14</v>
      </c>
      <c r="Q195" s="291">
        <v>0</v>
      </c>
      <c r="R195" s="291">
        <v>0</v>
      </c>
      <c r="S195" s="291">
        <v>0</v>
      </c>
      <c r="T195" s="291">
        <v>0</v>
      </c>
      <c r="U195" s="291">
        <v>0</v>
      </c>
      <c r="V195" s="291">
        <v>0</v>
      </c>
      <c r="W195" s="291">
        <v>0</v>
      </c>
      <c r="X195" s="291">
        <v>94</v>
      </c>
      <c r="Y195" s="291">
        <v>13.428571428571429</v>
      </c>
      <c r="Z195" s="291">
        <v>9.9999999999999769</v>
      </c>
      <c r="AA195" s="291">
        <v>20.350515463917528</v>
      </c>
      <c r="AB195" s="291">
        <v>0</v>
      </c>
      <c r="AC195" s="291">
        <v>0</v>
      </c>
      <c r="AD195" s="291">
        <v>80.999999999999957</v>
      </c>
      <c r="AE195" s="291">
        <v>13.000000000000044</v>
      </c>
      <c r="AF195" s="291">
        <v>0</v>
      </c>
      <c r="AG195" s="291">
        <v>0</v>
      </c>
      <c r="AH195" s="291">
        <v>0</v>
      </c>
      <c r="AI195" s="291">
        <v>0</v>
      </c>
      <c r="AJ195" s="291">
        <v>0</v>
      </c>
      <c r="AK195" s="291">
        <v>0</v>
      </c>
      <c r="AL195" s="291">
        <v>0</v>
      </c>
      <c r="AM195" s="291">
        <v>0</v>
      </c>
      <c r="AN195" s="291">
        <v>0</v>
      </c>
      <c r="AO195" s="291">
        <v>0</v>
      </c>
      <c r="AP195" s="291">
        <v>0</v>
      </c>
      <c r="AQ195" s="291">
        <v>0</v>
      </c>
      <c r="AR195" s="291">
        <v>0</v>
      </c>
      <c r="AS195" s="291">
        <v>0</v>
      </c>
      <c r="AT195" s="291">
        <v>0</v>
      </c>
      <c r="AU195" s="291">
        <v>0</v>
      </c>
      <c r="AV195" s="291">
        <v>0</v>
      </c>
      <c r="AW195" s="291">
        <v>0</v>
      </c>
      <c r="AX195" s="291">
        <v>0</v>
      </c>
      <c r="AY195" s="291">
        <v>23.328571428571461</v>
      </c>
      <c r="AZ195" s="291">
        <v>0</v>
      </c>
      <c r="BA195" s="291">
        <v>0</v>
      </c>
      <c r="BB195" s="291">
        <v>17.473429344537841</v>
      </c>
      <c r="BC195" s="291">
        <v>0</v>
      </c>
      <c r="BD195" s="291">
        <v>0</v>
      </c>
      <c r="BE195" s="291">
        <v>0</v>
      </c>
      <c r="BF195" s="291">
        <v>0</v>
      </c>
      <c r="BG195" s="291">
        <v>0</v>
      </c>
      <c r="BH195" s="291">
        <v>0</v>
      </c>
      <c r="BI195" s="291">
        <v>0.92668272439024402</v>
      </c>
      <c r="BJ195" s="291">
        <v>0</v>
      </c>
      <c r="BK195" s="291">
        <v>0</v>
      </c>
      <c r="BL195" s="291">
        <v>1</v>
      </c>
      <c r="BM195" s="291">
        <v>0</v>
      </c>
      <c r="BN195" s="291"/>
      <c r="BO195" s="291"/>
      <c r="BP195" s="291"/>
      <c r="BQ195" s="291">
        <v>0</v>
      </c>
      <c r="BR195" s="291">
        <v>0</v>
      </c>
      <c r="BS195" s="291">
        <v>0</v>
      </c>
      <c r="BT195" s="291"/>
    </row>
    <row r="196" spans="1:72" ht="15" x14ac:dyDescent="0.25">
      <c r="A196" s="302">
        <v>45</v>
      </c>
      <c r="B196" s="346">
        <v>143074</v>
      </c>
      <c r="C196" s="346">
        <v>9352087</v>
      </c>
      <c r="D196" s="347" t="s">
        <v>538</v>
      </c>
      <c r="E196" s="348" t="s">
        <v>40</v>
      </c>
      <c r="F196" s="349" t="s">
        <v>719</v>
      </c>
      <c r="G196" s="291">
        <v>1</v>
      </c>
      <c r="H196" s="291">
        <v>0</v>
      </c>
      <c r="I196" s="291">
        <v>0</v>
      </c>
      <c r="J196" s="291">
        <v>7</v>
      </c>
      <c r="K196" s="291">
        <v>0</v>
      </c>
      <c r="L196" s="291">
        <v>71</v>
      </c>
      <c r="M196" s="291">
        <v>71</v>
      </c>
      <c r="N196" s="291">
        <v>9</v>
      </c>
      <c r="O196" s="291">
        <v>45</v>
      </c>
      <c r="P196" s="291">
        <v>17</v>
      </c>
      <c r="Q196" s="291">
        <v>0</v>
      </c>
      <c r="R196" s="291">
        <v>0</v>
      </c>
      <c r="S196" s="291">
        <v>0</v>
      </c>
      <c r="T196" s="291">
        <v>0</v>
      </c>
      <c r="U196" s="291">
        <v>0</v>
      </c>
      <c r="V196" s="291">
        <v>0</v>
      </c>
      <c r="W196" s="291">
        <v>0</v>
      </c>
      <c r="X196" s="291">
        <v>71</v>
      </c>
      <c r="Y196" s="291">
        <v>10.142857142857142</v>
      </c>
      <c r="Z196" s="291">
        <v>1.9999999999999971</v>
      </c>
      <c r="AA196" s="291">
        <v>6.9999999999999991</v>
      </c>
      <c r="AB196" s="291">
        <v>0</v>
      </c>
      <c r="AC196" s="291">
        <v>0</v>
      </c>
      <c r="AD196" s="291">
        <v>71</v>
      </c>
      <c r="AE196" s="291">
        <v>0</v>
      </c>
      <c r="AF196" s="291">
        <v>0</v>
      </c>
      <c r="AG196" s="291">
        <v>0</v>
      </c>
      <c r="AH196" s="291">
        <v>0</v>
      </c>
      <c r="AI196" s="291">
        <v>0</v>
      </c>
      <c r="AJ196" s="291">
        <v>0</v>
      </c>
      <c r="AK196" s="291">
        <v>0</v>
      </c>
      <c r="AL196" s="291">
        <v>0</v>
      </c>
      <c r="AM196" s="291">
        <v>0</v>
      </c>
      <c r="AN196" s="291">
        <v>0</v>
      </c>
      <c r="AO196" s="291">
        <v>0</v>
      </c>
      <c r="AP196" s="291">
        <v>0</v>
      </c>
      <c r="AQ196" s="291">
        <v>0</v>
      </c>
      <c r="AR196" s="291">
        <v>1.1451612903225794</v>
      </c>
      <c r="AS196" s="291">
        <v>1.1451612903225794</v>
      </c>
      <c r="AT196" s="291">
        <v>2.2903225806451588</v>
      </c>
      <c r="AU196" s="291">
        <v>0</v>
      </c>
      <c r="AV196" s="291">
        <v>0</v>
      </c>
      <c r="AW196" s="291">
        <v>0</v>
      </c>
      <c r="AX196" s="291">
        <v>1</v>
      </c>
      <c r="AY196" s="291">
        <v>10.465116279069779</v>
      </c>
      <c r="AZ196" s="291">
        <v>1.0625</v>
      </c>
      <c r="BA196" s="291">
        <v>1.0625</v>
      </c>
      <c r="BB196" s="291">
        <v>9.3336637284321178</v>
      </c>
      <c r="BC196" s="291">
        <v>0</v>
      </c>
      <c r="BD196" s="291">
        <v>0</v>
      </c>
      <c r="BE196" s="291">
        <v>0</v>
      </c>
      <c r="BF196" s="291">
        <v>0</v>
      </c>
      <c r="BG196" s="291">
        <v>0.89999999999998792</v>
      </c>
      <c r="BH196" s="291">
        <v>0</v>
      </c>
      <c r="BI196" s="291">
        <v>2.6362912242718402</v>
      </c>
      <c r="BJ196" s="291">
        <v>0</v>
      </c>
      <c r="BK196" s="291">
        <v>1</v>
      </c>
      <c r="BL196" s="291">
        <v>1</v>
      </c>
      <c r="BM196" s="291">
        <v>0</v>
      </c>
      <c r="BN196" s="291"/>
      <c r="BO196" s="291"/>
      <c r="BP196" s="291"/>
      <c r="BQ196" s="291">
        <v>7.8</v>
      </c>
      <c r="BR196" s="291">
        <v>6</v>
      </c>
      <c r="BS196" s="291">
        <v>5.6</v>
      </c>
      <c r="BT196" s="291"/>
    </row>
    <row r="197" spans="1:72" ht="15" x14ac:dyDescent="0.25">
      <c r="A197" s="302">
        <v>48</v>
      </c>
      <c r="B197" s="346">
        <v>144445</v>
      </c>
      <c r="C197" s="346">
        <v>9352088</v>
      </c>
      <c r="D197" s="347" t="s">
        <v>159</v>
      </c>
      <c r="E197" s="348" t="s">
        <v>40</v>
      </c>
      <c r="F197" s="349" t="s">
        <v>719</v>
      </c>
      <c r="G197" s="291">
        <v>1</v>
      </c>
      <c r="H197" s="291">
        <v>0</v>
      </c>
      <c r="I197" s="291">
        <v>0</v>
      </c>
      <c r="J197" s="291">
        <v>7</v>
      </c>
      <c r="K197" s="291">
        <v>0</v>
      </c>
      <c r="L197" s="291">
        <v>99</v>
      </c>
      <c r="M197" s="291">
        <v>99</v>
      </c>
      <c r="N197" s="291">
        <v>14</v>
      </c>
      <c r="O197" s="291">
        <v>74</v>
      </c>
      <c r="P197" s="291">
        <v>11</v>
      </c>
      <c r="Q197" s="291">
        <v>0</v>
      </c>
      <c r="R197" s="291">
        <v>0</v>
      </c>
      <c r="S197" s="291">
        <v>0</v>
      </c>
      <c r="T197" s="291">
        <v>0</v>
      </c>
      <c r="U197" s="291">
        <v>0</v>
      </c>
      <c r="V197" s="291">
        <v>0</v>
      </c>
      <c r="W197" s="291">
        <v>0</v>
      </c>
      <c r="X197" s="291">
        <v>99</v>
      </c>
      <c r="Y197" s="291">
        <v>14.142857142857142</v>
      </c>
      <c r="Z197" s="291">
        <v>7.9999999999999991</v>
      </c>
      <c r="AA197" s="291">
        <v>15.877358490566037</v>
      </c>
      <c r="AB197" s="291">
        <v>0</v>
      </c>
      <c r="AC197" s="291">
        <v>0</v>
      </c>
      <c r="AD197" s="291">
        <v>90.999999999999986</v>
      </c>
      <c r="AE197" s="291">
        <v>7</v>
      </c>
      <c r="AF197" s="291">
        <v>0</v>
      </c>
      <c r="AG197" s="291">
        <v>0</v>
      </c>
      <c r="AH197" s="291">
        <v>0</v>
      </c>
      <c r="AI197" s="291">
        <v>0.99999999999999989</v>
      </c>
      <c r="AJ197" s="291">
        <v>0</v>
      </c>
      <c r="AK197" s="291">
        <v>0</v>
      </c>
      <c r="AL197" s="291">
        <v>0</v>
      </c>
      <c r="AM197" s="291">
        <v>0</v>
      </c>
      <c r="AN197" s="291">
        <v>0</v>
      </c>
      <c r="AO197" s="291">
        <v>0</v>
      </c>
      <c r="AP197" s="291">
        <v>0</v>
      </c>
      <c r="AQ197" s="291">
        <v>0</v>
      </c>
      <c r="AR197" s="291">
        <v>0</v>
      </c>
      <c r="AS197" s="291">
        <v>0</v>
      </c>
      <c r="AT197" s="291">
        <v>0</v>
      </c>
      <c r="AU197" s="291">
        <v>0</v>
      </c>
      <c r="AV197" s="291">
        <v>0</v>
      </c>
      <c r="AW197" s="291">
        <v>0</v>
      </c>
      <c r="AX197" s="291">
        <v>1.8679245283018868</v>
      </c>
      <c r="AY197" s="291">
        <v>23.31506849315069</v>
      </c>
      <c r="AZ197" s="291">
        <v>0.99999999999999989</v>
      </c>
      <c r="BA197" s="291">
        <v>0.99999999999999989</v>
      </c>
      <c r="BB197" s="291">
        <v>19.556921095890413</v>
      </c>
      <c r="BC197" s="291">
        <v>0</v>
      </c>
      <c r="BD197" s="291">
        <v>0</v>
      </c>
      <c r="BE197" s="291">
        <v>0</v>
      </c>
      <c r="BF197" s="291">
        <v>0</v>
      </c>
      <c r="BG197" s="291">
        <v>0</v>
      </c>
      <c r="BH197" s="291">
        <v>0</v>
      </c>
      <c r="BI197" s="291">
        <v>2.7843676032258098</v>
      </c>
      <c r="BJ197" s="291">
        <v>0</v>
      </c>
      <c r="BK197" s="291">
        <v>1</v>
      </c>
      <c r="BL197" s="291">
        <v>1</v>
      </c>
      <c r="BM197" s="291">
        <v>0</v>
      </c>
      <c r="BN197" s="291"/>
      <c r="BO197" s="291"/>
      <c r="BP197" s="291"/>
      <c r="BQ197" s="291">
        <v>0</v>
      </c>
      <c r="BR197" s="291">
        <v>0</v>
      </c>
      <c r="BS197" s="291">
        <v>0</v>
      </c>
      <c r="BT197" s="291"/>
    </row>
    <row r="198" spans="1:72" ht="15" x14ac:dyDescent="0.25">
      <c r="A198" s="302">
        <v>312</v>
      </c>
      <c r="B198" s="346">
        <v>142018</v>
      </c>
      <c r="C198" s="346">
        <v>9352090</v>
      </c>
      <c r="D198" s="347" t="s">
        <v>537</v>
      </c>
      <c r="E198" s="348" t="s">
        <v>40</v>
      </c>
      <c r="F198" s="349" t="s">
        <v>719</v>
      </c>
      <c r="G198" s="291">
        <v>1</v>
      </c>
      <c r="H198" s="291">
        <v>0</v>
      </c>
      <c r="I198" s="291">
        <v>0</v>
      </c>
      <c r="J198" s="291">
        <v>7</v>
      </c>
      <c r="K198" s="291">
        <v>0</v>
      </c>
      <c r="L198" s="291">
        <v>98</v>
      </c>
      <c r="M198" s="291">
        <v>98</v>
      </c>
      <c r="N198" s="291">
        <v>12</v>
      </c>
      <c r="O198" s="291">
        <v>72</v>
      </c>
      <c r="P198" s="291">
        <v>14</v>
      </c>
      <c r="Q198" s="291">
        <v>0</v>
      </c>
      <c r="R198" s="291">
        <v>0</v>
      </c>
      <c r="S198" s="291">
        <v>0</v>
      </c>
      <c r="T198" s="291">
        <v>0</v>
      </c>
      <c r="U198" s="291">
        <v>0</v>
      </c>
      <c r="V198" s="291">
        <v>0</v>
      </c>
      <c r="W198" s="291">
        <v>0</v>
      </c>
      <c r="X198" s="291">
        <v>98</v>
      </c>
      <c r="Y198" s="291">
        <v>14</v>
      </c>
      <c r="Z198" s="291">
        <v>4.9999999999999991</v>
      </c>
      <c r="AA198" s="291">
        <v>22.897196261682243</v>
      </c>
      <c r="AB198" s="291">
        <v>0</v>
      </c>
      <c r="AC198" s="291">
        <v>0</v>
      </c>
      <c r="AD198" s="291">
        <v>90.927835051546424</v>
      </c>
      <c r="AE198" s="291">
        <v>3.0309278350515472</v>
      </c>
      <c r="AF198" s="291">
        <v>3.0309278350515472</v>
      </c>
      <c r="AG198" s="291">
        <v>1.010309278350519</v>
      </c>
      <c r="AH198" s="291">
        <v>0</v>
      </c>
      <c r="AI198" s="291">
        <v>0</v>
      </c>
      <c r="AJ198" s="291">
        <v>0</v>
      </c>
      <c r="AK198" s="291">
        <v>0</v>
      </c>
      <c r="AL198" s="291">
        <v>0</v>
      </c>
      <c r="AM198" s="291">
        <v>0</v>
      </c>
      <c r="AN198" s="291">
        <v>0</v>
      </c>
      <c r="AO198" s="291">
        <v>0</v>
      </c>
      <c r="AP198" s="291">
        <v>0</v>
      </c>
      <c r="AQ198" s="291">
        <v>0</v>
      </c>
      <c r="AR198" s="291">
        <v>4.5581395348837166</v>
      </c>
      <c r="AS198" s="291">
        <v>10.255813953488405</v>
      </c>
      <c r="AT198" s="291">
        <v>10.255813953488405</v>
      </c>
      <c r="AU198" s="291">
        <v>0</v>
      </c>
      <c r="AV198" s="291">
        <v>0</v>
      </c>
      <c r="AW198" s="291">
        <v>0</v>
      </c>
      <c r="AX198" s="291">
        <v>0.9158878504672896</v>
      </c>
      <c r="AY198" s="291">
        <v>32.625</v>
      </c>
      <c r="AZ198" s="291">
        <v>0</v>
      </c>
      <c r="BA198" s="291">
        <v>0</v>
      </c>
      <c r="BB198" s="291">
        <v>25.180202616279068</v>
      </c>
      <c r="BC198" s="291">
        <v>0</v>
      </c>
      <c r="BD198" s="291">
        <v>0</v>
      </c>
      <c r="BE198" s="291">
        <v>0</v>
      </c>
      <c r="BF198" s="291">
        <v>0</v>
      </c>
      <c r="BG198" s="291">
        <v>46.199999999999953</v>
      </c>
      <c r="BH198" s="291">
        <v>0</v>
      </c>
      <c r="BI198" s="291">
        <v>0.80450479327731095</v>
      </c>
      <c r="BJ198" s="291">
        <v>0</v>
      </c>
      <c r="BK198" s="291">
        <v>0</v>
      </c>
      <c r="BL198" s="291">
        <v>1</v>
      </c>
      <c r="BM198" s="291">
        <v>0</v>
      </c>
      <c r="BN198" s="291"/>
      <c r="BO198" s="291"/>
      <c r="BP198" s="291"/>
      <c r="BQ198" s="291">
        <v>0</v>
      </c>
      <c r="BR198" s="291">
        <v>0</v>
      </c>
      <c r="BS198" s="291">
        <v>0</v>
      </c>
      <c r="BT198" s="291"/>
    </row>
    <row r="199" spans="1:72" ht="15" x14ac:dyDescent="0.25">
      <c r="A199" s="302">
        <v>57</v>
      </c>
      <c r="B199" s="346">
        <v>141554</v>
      </c>
      <c r="C199" s="346">
        <v>9352091</v>
      </c>
      <c r="D199" s="347" t="s">
        <v>167</v>
      </c>
      <c r="E199" s="348" t="s">
        <v>40</v>
      </c>
      <c r="F199" s="349" t="s">
        <v>719</v>
      </c>
      <c r="G199" s="291">
        <v>1</v>
      </c>
      <c r="H199" s="291">
        <v>0</v>
      </c>
      <c r="I199" s="291">
        <v>0</v>
      </c>
      <c r="J199" s="291">
        <v>7</v>
      </c>
      <c r="K199" s="291">
        <v>0</v>
      </c>
      <c r="L199" s="291">
        <v>259</v>
      </c>
      <c r="M199" s="291">
        <v>259</v>
      </c>
      <c r="N199" s="291">
        <v>32</v>
      </c>
      <c r="O199" s="291">
        <v>195</v>
      </c>
      <c r="P199" s="291">
        <v>32</v>
      </c>
      <c r="Q199" s="291">
        <v>0</v>
      </c>
      <c r="R199" s="291">
        <v>0</v>
      </c>
      <c r="S199" s="291">
        <v>0</v>
      </c>
      <c r="T199" s="291">
        <v>0</v>
      </c>
      <c r="U199" s="291">
        <v>0</v>
      </c>
      <c r="V199" s="291">
        <v>0</v>
      </c>
      <c r="W199" s="291">
        <v>0</v>
      </c>
      <c r="X199" s="291">
        <v>259</v>
      </c>
      <c r="Y199" s="291">
        <v>37</v>
      </c>
      <c r="Z199" s="291">
        <v>45.000000000000071</v>
      </c>
      <c r="AA199" s="291">
        <v>89.405693950177934</v>
      </c>
      <c r="AB199" s="291">
        <v>0</v>
      </c>
      <c r="AC199" s="291">
        <v>0</v>
      </c>
      <c r="AD199" s="291">
        <v>155.99999999999991</v>
      </c>
      <c r="AE199" s="291">
        <v>103.00000000000009</v>
      </c>
      <c r="AF199" s="291">
        <v>0</v>
      </c>
      <c r="AG199" s="291">
        <v>0</v>
      </c>
      <c r="AH199" s="291">
        <v>0</v>
      </c>
      <c r="AI199" s="291">
        <v>0</v>
      </c>
      <c r="AJ199" s="291">
        <v>0</v>
      </c>
      <c r="AK199" s="291">
        <v>0</v>
      </c>
      <c r="AL199" s="291">
        <v>0</v>
      </c>
      <c r="AM199" s="291">
        <v>0</v>
      </c>
      <c r="AN199" s="291">
        <v>0</v>
      </c>
      <c r="AO199" s="291">
        <v>0</v>
      </c>
      <c r="AP199" s="291">
        <v>0</v>
      </c>
      <c r="AQ199" s="291">
        <v>0</v>
      </c>
      <c r="AR199" s="291">
        <v>4.5638766519823681</v>
      </c>
      <c r="AS199" s="291">
        <v>9.1277533039647647</v>
      </c>
      <c r="AT199" s="291">
        <v>14.832599118942744</v>
      </c>
      <c r="AU199" s="291">
        <v>0</v>
      </c>
      <c r="AV199" s="291">
        <v>0</v>
      </c>
      <c r="AW199" s="291">
        <v>0</v>
      </c>
      <c r="AX199" s="291">
        <v>0</v>
      </c>
      <c r="AY199" s="291">
        <v>66.03174603174611</v>
      </c>
      <c r="AZ199" s="291">
        <v>5.1612903225806397</v>
      </c>
      <c r="BA199" s="291">
        <v>6.1935483870967678</v>
      </c>
      <c r="BB199" s="291">
        <v>58.094555697661619</v>
      </c>
      <c r="BC199" s="291">
        <v>0</v>
      </c>
      <c r="BD199" s="291">
        <v>0</v>
      </c>
      <c r="BE199" s="291">
        <v>0</v>
      </c>
      <c r="BF199" s="291">
        <v>0</v>
      </c>
      <c r="BG199" s="291">
        <v>11.100000000000032</v>
      </c>
      <c r="BH199" s="291">
        <v>0</v>
      </c>
      <c r="BI199" s="291">
        <v>1.2285345639896399</v>
      </c>
      <c r="BJ199" s="291">
        <v>0</v>
      </c>
      <c r="BK199" s="291">
        <v>0</v>
      </c>
      <c r="BL199" s="291">
        <v>1</v>
      </c>
      <c r="BM199" s="291">
        <v>0</v>
      </c>
      <c r="BN199" s="291"/>
      <c r="BO199" s="291"/>
      <c r="BP199" s="291"/>
      <c r="BQ199" s="291">
        <v>39.799999999999997</v>
      </c>
      <c r="BR199" s="291">
        <v>17</v>
      </c>
      <c r="BS199" s="291">
        <v>31.8</v>
      </c>
      <c r="BT199" s="291"/>
    </row>
    <row r="200" spans="1:72" ht="15" x14ac:dyDescent="0.25">
      <c r="A200" s="302" t="e">
        <v>#N/A</v>
      </c>
      <c r="B200" s="346">
        <v>142025</v>
      </c>
      <c r="C200" s="324">
        <v>9352093</v>
      </c>
      <c r="D200" s="347" t="s">
        <v>423</v>
      </c>
      <c r="E200" s="348" t="s">
        <v>40</v>
      </c>
      <c r="F200" s="349" t="s">
        <v>719</v>
      </c>
      <c r="G200" s="291">
        <v>1</v>
      </c>
      <c r="H200" s="291">
        <v>0</v>
      </c>
      <c r="I200" s="291">
        <v>0</v>
      </c>
      <c r="J200" s="291">
        <v>7</v>
      </c>
      <c r="K200" s="291">
        <v>0</v>
      </c>
      <c r="L200" s="291">
        <v>318</v>
      </c>
      <c r="M200" s="291">
        <v>318</v>
      </c>
      <c r="N200" s="291">
        <v>59</v>
      </c>
      <c r="O200" s="291">
        <v>236</v>
      </c>
      <c r="P200" s="291">
        <v>23</v>
      </c>
      <c r="Q200" s="291">
        <v>0</v>
      </c>
      <c r="R200" s="291">
        <v>0</v>
      </c>
      <c r="S200" s="291">
        <v>0</v>
      </c>
      <c r="T200" s="291">
        <v>0</v>
      </c>
      <c r="U200" s="291">
        <v>0</v>
      </c>
      <c r="V200" s="291">
        <v>0</v>
      </c>
      <c r="W200" s="291">
        <v>0</v>
      </c>
      <c r="X200" s="291">
        <v>318</v>
      </c>
      <c r="Y200" s="291">
        <v>45.428571428571431</v>
      </c>
      <c r="Z200" s="291">
        <v>48.999999999999872</v>
      </c>
      <c r="AA200" s="291">
        <v>83.261829652996838</v>
      </c>
      <c r="AB200" s="291">
        <v>0</v>
      </c>
      <c r="AC200" s="291">
        <v>0</v>
      </c>
      <c r="AD200" s="291">
        <v>317.00000000000011</v>
      </c>
      <c r="AE200" s="291">
        <v>0</v>
      </c>
      <c r="AF200" s="291">
        <v>0</v>
      </c>
      <c r="AG200" s="291">
        <v>0.99999999999999856</v>
      </c>
      <c r="AH200" s="291">
        <v>0</v>
      </c>
      <c r="AI200" s="291">
        <v>0</v>
      </c>
      <c r="AJ200" s="291">
        <v>0</v>
      </c>
      <c r="AK200" s="291">
        <v>0</v>
      </c>
      <c r="AL200" s="291">
        <v>0</v>
      </c>
      <c r="AM200" s="291">
        <v>0</v>
      </c>
      <c r="AN200" s="291">
        <v>0</v>
      </c>
      <c r="AO200" s="291">
        <v>0</v>
      </c>
      <c r="AP200" s="291">
        <v>0</v>
      </c>
      <c r="AQ200" s="291">
        <v>0</v>
      </c>
      <c r="AR200" s="291">
        <v>13.6640625</v>
      </c>
      <c r="AS200" s="291">
        <v>19.875</v>
      </c>
      <c r="AT200" s="291">
        <v>36.0234375</v>
      </c>
      <c r="AU200" s="291">
        <v>0</v>
      </c>
      <c r="AV200" s="291">
        <v>0</v>
      </c>
      <c r="AW200" s="291">
        <v>0</v>
      </c>
      <c r="AX200" s="291">
        <v>1.0031545741324921</v>
      </c>
      <c r="AY200" s="291">
        <v>118.5244444444444</v>
      </c>
      <c r="AZ200" s="291">
        <v>4.6000000000000005</v>
      </c>
      <c r="BA200" s="291">
        <v>4.6000000000000005</v>
      </c>
      <c r="BB200" s="291">
        <v>104.21143157786355</v>
      </c>
      <c r="BC200" s="291">
        <v>0</v>
      </c>
      <c r="BD200" s="291">
        <v>0</v>
      </c>
      <c r="BE200" s="291">
        <v>0</v>
      </c>
      <c r="BF200" s="291">
        <v>0</v>
      </c>
      <c r="BG200" s="291">
        <v>0</v>
      </c>
      <c r="BH200" s="291">
        <v>0</v>
      </c>
      <c r="BI200" s="291">
        <v>1.4909755797872299</v>
      </c>
      <c r="BJ200" s="291">
        <v>0</v>
      </c>
      <c r="BK200" s="291">
        <v>0</v>
      </c>
      <c r="BL200" s="291">
        <v>1</v>
      </c>
      <c r="BM200" s="291">
        <v>0</v>
      </c>
      <c r="BN200" s="291"/>
      <c r="BO200" s="291"/>
      <c r="BP200" s="291"/>
      <c r="BQ200" s="291">
        <v>0</v>
      </c>
      <c r="BR200" s="291">
        <v>0</v>
      </c>
      <c r="BS200" s="291">
        <v>0</v>
      </c>
      <c r="BT200" s="291"/>
    </row>
    <row r="201" spans="1:72" ht="15" x14ac:dyDescent="0.25">
      <c r="A201" s="302">
        <v>81</v>
      </c>
      <c r="B201" s="346">
        <v>143069</v>
      </c>
      <c r="C201" s="346">
        <v>9352096</v>
      </c>
      <c r="D201" s="347" t="s">
        <v>199</v>
      </c>
      <c r="E201" s="348" t="s">
        <v>40</v>
      </c>
      <c r="F201" s="349" t="s">
        <v>719</v>
      </c>
      <c r="G201" s="291">
        <v>1</v>
      </c>
      <c r="H201" s="291">
        <v>0</v>
      </c>
      <c r="I201" s="291">
        <v>0</v>
      </c>
      <c r="J201" s="291">
        <v>7</v>
      </c>
      <c r="K201" s="291">
        <v>0</v>
      </c>
      <c r="L201" s="291">
        <v>55</v>
      </c>
      <c r="M201" s="291">
        <v>55</v>
      </c>
      <c r="N201" s="291">
        <v>7</v>
      </c>
      <c r="O201" s="291">
        <v>37</v>
      </c>
      <c r="P201" s="291">
        <v>11</v>
      </c>
      <c r="Q201" s="291">
        <v>0</v>
      </c>
      <c r="R201" s="291">
        <v>0</v>
      </c>
      <c r="S201" s="291">
        <v>0</v>
      </c>
      <c r="T201" s="291">
        <v>0</v>
      </c>
      <c r="U201" s="291">
        <v>0</v>
      </c>
      <c r="V201" s="291">
        <v>0</v>
      </c>
      <c r="W201" s="291">
        <v>0</v>
      </c>
      <c r="X201" s="291">
        <v>55</v>
      </c>
      <c r="Y201" s="291">
        <v>7.8571428571428568</v>
      </c>
      <c r="Z201" s="291">
        <v>4.9999999999999991</v>
      </c>
      <c r="AA201" s="291">
        <v>10.185185185185185</v>
      </c>
      <c r="AB201" s="291">
        <v>0</v>
      </c>
      <c r="AC201" s="291">
        <v>0</v>
      </c>
      <c r="AD201" s="291">
        <v>55</v>
      </c>
      <c r="AE201" s="291">
        <v>0</v>
      </c>
      <c r="AF201" s="291">
        <v>0</v>
      </c>
      <c r="AG201" s="291">
        <v>0</v>
      </c>
      <c r="AH201" s="291">
        <v>0</v>
      </c>
      <c r="AI201" s="291">
        <v>0</v>
      </c>
      <c r="AJ201" s="291">
        <v>0</v>
      </c>
      <c r="AK201" s="291">
        <v>0</v>
      </c>
      <c r="AL201" s="291">
        <v>0</v>
      </c>
      <c r="AM201" s="291">
        <v>0</v>
      </c>
      <c r="AN201" s="291">
        <v>0</v>
      </c>
      <c r="AO201" s="291">
        <v>0</v>
      </c>
      <c r="AP201" s="291">
        <v>0</v>
      </c>
      <c r="AQ201" s="291">
        <v>0</v>
      </c>
      <c r="AR201" s="291">
        <v>0</v>
      </c>
      <c r="AS201" s="291">
        <v>0</v>
      </c>
      <c r="AT201" s="291">
        <v>0</v>
      </c>
      <c r="AU201" s="291">
        <v>0</v>
      </c>
      <c r="AV201" s="291">
        <v>0</v>
      </c>
      <c r="AW201" s="291">
        <v>0</v>
      </c>
      <c r="AX201" s="291">
        <v>0</v>
      </c>
      <c r="AY201" s="291">
        <v>5.2857142857142909</v>
      </c>
      <c r="AZ201" s="291">
        <v>0.99999999999999989</v>
      </c>
      <c r="BA201" s="291">
        <v>0.99999999999999989</v>
      </c>
      <c r="BB201" s="291">
        <v>5.247933035714289</v>
      </c>
      <c r="BC201" s="291">
        <v>0</v>
      </c>
      <c r="BD201" s="291">
        <v>0</v>
      </c>
      <c r="BE201" s="291">
        <v>0</v>
      </c>
      <c r="BF201" s="291">
        <v>0</v>
      </c>
      <c r="BG201" s="291">
        <v>8.5000000000000249</v>
      </c>
      <c r="BH201" s="291">
        <v>0</v>
      </c>
      <c r="BI201" s="291">
        <v>2.61479429222222</v>
      </c>
      <c r="BJ201" s="291">
        <v>0</v>
      </c>
      <c r="BK201" s="291">
        <v>1</v>
      </c>
      <c r="BL201" s="291">
        <v>1</v>
      </c>
      <c r="BM201" s="291">
        <v>0</v>
      </c>
      <c r="BN201" s="291"/>
      <c r="BO201" s="291"/>
      <c r="BP201" s="291"/>
      <c r="BQ201" s="291">
        <v>5.6</v>
      </c>
      <c r="BR201" s="291">
        <v>4.8</v>
      </c>
      <c r="BS201" s="291">
        <v>4.4000000000000004</v>
      </c>
      <c r="BT201" s="291"/>
    </row>
    <row r="202" spans="1:72" ht="15" x14ac:dyDescent="0.25">
      <c r="A202" s="302">
        <v>471</v>
      </c>
      <c r="B202" s="346">
        <v>143361</v>
      </c>
      <c r="C202" s="346">
        <v>9352097</v>
      </c>
      <c r="D202" s="347" t="s">
        <v>1308</v>
      </c>
      <c r="E202" s="348" t="s">
        <v>40</v>
      </c>
      <c r="F202" s="349" t="s">
        <v>719</v>
      </c>
      <c r="G202" s="291">
        <v>1</v>
      </c>
      <c r="H202" s="291">
        <v>0</v>
      </c>
      <c r="I202" s="291">
        <v>0</v>
      </c>
      <c r="J202" s="291">
        <v>7</v>
      </c>
      <c r="K202" s="291">
        <v>0</v>
      </c>
      <c r="L202" s="291">
        <v>97</v>
      </c>
      <c r="M202" s="291">
        <v>97</v>
      </c>
      <c r="N202" s="291">
        <v>12</v>
      </c>
      <c r="O202" s="291">
        <v>68</v>
      </c>
      <c r="P202" s="291">
        <v>17</v>
      </c>
      <c r="Q202" s="291">
        <v>0</v>
      </c>
      <c r="R202" s="291">
        <v>0</v>
      </c>
      <c r="S202" s="291">
        <v>0</v>
      </c>
      <c r="T202" s="291">
        <v>0</v>
      </c>
      <c r="U202" s="291">
        <v>0</v>
      </c>
      <c r="V202" s="291">
        <v>0</v>
      </c>
      <c r="W202" s="291">
        <v>0</v>
      </c>
      <c r="X202" s="291">
        <v>97</v>
      </c>
      <c r="Y202" s="291">
        <v>13.857142857142858</v>
      </c>
      <c r="Z202" s="291">
        <v>9.0000000000000036</v>
      </c>
      <c r="AA202" s="291">
        <v>14.549999999999999</v>
      </c>
      <c r="AB202" s="291">
        <v>0</v>
      </c>
      <c r="AC202" s="291">
        <v>0</v>
      </c>
      <c r="AD202" s="291">
        <v>97</v>
      </c>
      <c r="AE202" s="291">
        <v>0</v>
      </c>
      <c r="AF202" s="291">
        <v>0</v>
      </c>
      <c r="AG202" s="291">
        <v>0</v>
      </c>
      <c r="AH202" s="291">
        <v>0</v>
      </c>
      <c r="AI202" s="291">
        <v>0</v>
      </c>
      <c r="AJ202" s="291">
        <v>0</v>
      </c>
      <c r="AK202" s="291">
        <v>0</v>
      </c>
      <c r="AL202" s="291">
        <v>0</v>
      </c>
      <c r="AM202" s="291">
        <v>0</v>
      </c>
      <c r="AN202" s="291">
        <v>0</v>
      </c>
      <c r="AO202" s="291">
        <v>0</v>
      </c>
      <c r="AP202" s="291">
        <v>0</v>
      </c>
      <c r="AQ202" s="291">
        <v>0</v>
      </c>
      <c r="AR202" s="291">
        <v>0</v>
      </c>
      <c r="AS202" s="291">
        <v>0</v>
      </c>
      <c r="AT202" s="291">
        <v>0</v>
      </c>
      <c r="AU202" s="291">
        <v>0</v>
      </c>
      <c r="AV202" s="291">
        <v>0</v>
      </c>
      <c r="AW202" s="291">
        <v>0</v>
      </c>
      <c r="AX202" s="291">
        <v>0</v>
      </c>
      <c r="AY202" s="291">
        <v>27.000000000000018</v>
      </c>
      <c r="AZ202" s="291">
        <v>1.9999999999999929</v>
      </c>
      <c r="BA202" s="291">
        <v>4.0000000000000027</v>
      </c>
      <c r="BB202" s="291">
        <v>25.433514117647078</v>
      </c>
      <c r="BC202" s="291">
        <v>0</v>
      </c>
      <c r="BD202" s="291">
        <v>0</v>
      </c>
      <c r="BE202" s="291">
        <v>0</v>
      </c>
      <c r="BF202" s="291">
        <v>0</v>
      </c>
      <c r="BG202" s="291">
        <v>0</v>
      </c>
      <c r="BH202" s="291">
        <v>0</v>
      </c>
      <c r="BI202" s="291">
        <v>1.7018567934579401</v>
      </c>
      <c r="BJ202" s="291">
        <v>0</v>
      </c>
      <c r="BK202" s="291">
        <v>0</v>
      </c>
      <c r="BL202" s="291">
        <v>1</v>
      </c>
      <c r="BM202" s="291">
        <v>0</v>
      </c>
      <c r="BN202" s="291"/>
      <c r="BO202" s="291"/>
      <c r="BP202" s="291"/>
      <c r="BQ202" s="291">
        <v>0</v>
      </c>
      <c r="BR202" s="291">
        <v>0</v>
      </c>
      <c r="BS202" s="291">
        <v>0</v>
      </c>
      <c r="BT202" s="291"/>
    </row>
    <row r="203" spans="1:72" ht="15" x14ac:dyDescent="0.25">
      <c r="A203" s="302">
        <v>82</v>
      </c>
      <c r="B203" s="346">
        <v>143806</v>
      </c>
      <c r="C203" s="346">
        <v>9352098</v>
      </c>
      <c r="D203" s="347" t="s">
        <v>201</v>
      </c>
      <c r="E203" s="348" t="s">
        <v>40</v>
      </c>
      <c r="F203" s="349" t="s">
        <v>719</v>
      </c>
      <c r="G203" s="291">
        <v>1</v>
      </c>
      <c r="H203" s="291">
        <v>0</v>
      </c>
      <c r="I203" s="291">
        <v>0</v>
      </c>
      <c r="J203" s="291">
        <v>7</v>
      </c>
      <c r="K203" s="291">
        <v>0</v>
      </c>
      <c r="L203" s="291">
        <v>31</v>
      </c>
      <c r="M203" s="291">
        <v>31</v>
      </c>
      <c r="N203" s="291">
        <v>3</v>
      </c>
      <c r="O203" s="291">
        <v>24</v>
      </c>
      <c r="P203" s="291">
        <v>4</v>
      </c>
      <c r="Q203" s="291">
        <v>0</v>
      </c>
      <c r="R203" s="291">
        <v>0</v>
      </c>
      <c r="S203" s="291">
        <v>0</v>
      </c>
      <c r="T203" s="291">
        <v>0</v>
      </c>
      <c r="U203" s="291">
        <v>0</v>
      </c>
      <c r="V203" s="291">
        <v>0</v>
      </c>
      <c r="W203" s="291">
        <v>0</v>
      </c>
      <c r="X203" s="291">
        <v>31</v>
      </c>
      <c r="Y203" s="291">
        <v>4.4285714285714288</v>
      </c>
      <c r="Z203" s="291">
        <v>0.99999999999999889</v>
      </c>
      <c r="AA203" s="291">
        <v>5.4705882352941178</v>
      </c>
      <c r="AB203" s="291">
        <v>0</v>
      </c>
      <c r="AC203" s="291">
        <v>0</v>
      </c>
      <c r="AD203" s="291">
        <v>27.000000000000004</v>
      </c>
      <c r="AE203" s="291">
        <v>3.9999999999999956</v>
      </c>
      <c r="AF203" s="291">
        <v>0</v>
      </c>
      <c r="AG203" s="291">
        <v>0</v>
      </c>
      <c r="AH203" s="291">
        <v>0</v>
      </c>
      <c r="AI203" s="291">
        <v>0</v>
      </c>
      <c r="AJ203" s="291">
        <v>0</v>
      </c>
      <c r="AK203" s="291">
        <v>0</v>
      </c>
      <c r="AL203" s="291">
        <v>0</v>
      </c>
      <c r="AM203" s="291">
        <v>0</v>
      </c>
      <c r="AN203" s="291">
        <v>0</v>
      </c>
      <c r="AO203" s="291">
        <v>0</v>
      </c>
      <c r="AP203" s="291">
        <v>0</v>
      </c>
      <c r="AQ203" s="291">
        <v>0</v>
      </c>
      <c r="AR203" s="291">
        <v>0</v>
      </c>
      <c r="AS203" s="291">
        <v>0</v>
      </c>
      <c r="AT203" s="291">
        <v>0</v>
      </c>
      <c r="AU203" s="291">
        <v>0</v>
      </c>
      <c r="AV203" s="291">
        <v>0</v>
      </c>
      <c r="AW203" s="291">
        <v>0</v>
      </c>
      <c r="AX203" s="291">
        <v>0</v>
      </c>
      <c r="AY203" s="291">
        <v>12</v>
      </c>
      <c r="AZ203" s="291">
        <v>2</v>
      </c>
      <c r="BA203" s="291">
        <v>2</v>
      </c>
      <c r="BB203" s="291">
        <v>11.2127</v>
      </c>
      <c r="BC203" s="291">
        <v>0</v>
      </c>
      <c r="BD203" s="291">
        <v>0</v>
      </c>
      <c r="BE203" s="291">
        <v>0</v>
      </c>
      <c r="BF203" s="291">
        <v>0</v>
      </c>
      <c r="BG203" s="291">
        <v>2.8999999999999937</v>
      </c>
      <c r="BH203" s="291">
        <v>0</v>
      </c>
      <c r="BI203" s="291">
        <v>2.6406440307692298</v>
      </c>
      <c r="BJ203" s="291">
        <v>0</v>
      </c>
      <c r="BK203" s="291">
        <v>1</v>
      </c>
      <c r="BL203" s="291">
        <v>1</v>
      </c>
      <c r="BM203" s="291">
        <v>0</v>
      </c>
      <c r="BN203" s="291"/>
      <c r="BO203" s="291"/>
      <c r="BP203" s="291"/>
      <c r="BQ203" s="291">
        <v>0</v>
      </c>
      <c r="BR203" s="291">
        <v>0</v>
      </c>
      <c r="BS203" s="291">
        <v>0</v>
      </c>
      <c r="BT203" s="291"/>
    </row>
    <row r="204" spans="1:72" ht="15" x14ac:dyDescent="0.25">
      <c r="A204" s="302">
        <v>511</v>
      </c>
      <c r="B204" s="346">
        <v>142026</v>
      </c>
      <c r="C204" s="346">
        <v>9352099</v>
      </c>
      <c r="D204" s="347" t="s">
        <v>1309</v>
      </c>
      <c r="E204" s="348" t="s">
        <v>40</v>
      </c>
      <c r="F204" s="349" t="s">
        <v>719</v>
      </c>
      <c r="G204" s="291">
        <v>1</v>
      </c>
      <c r="H204" s="291">
        <v>0</v>
      </c>
      <c r="I204" s="291">
        <v>0</v>
      </c>
      <c r="J204" s="291">
        <v>7</v>
      </c>
      <c r="K204" s="291">
        <v>0</v>
      </c>
      <c r="L204" s="291">
        <v>230</v>
      </c>
      <c r="M204" s="291">
        <v>230</v>
      </c>
      <c r="N204" s="291">
        <v>22</v>
      </c>
      <c r="O204" s="291">
        <v>170</v>
      </c>
      <c r="P204" s="291">
        <v>38</v>
      </c>
      <c r="Q204" s="291">
        <v>0</v>
      </c>
      <c r="R204" s="291">
        <v>0</v>
      </c>
      <c r="S204" s="291">
        <v>0</v>
      </c>
      <c r="T204" s="291">
        <v>0</v>
      </c>
      <c r="U204" s="291">
        <v>0</v>
      </c>
      <c r="V204" s="291">
        <v>0</v>
      </c>
      <c r="W204" s="291">
        <v>0</v>
      </c>
      <c r="X204" s="291">
        <v>230</v>
      </c>
      <c r="Y204" s="291">
        <v>32.857142857142854</v>
      </c>
      <c r="Z204" s="291">
        <v>53.999999999999964</v>
      </c>
      <c r="AA204" s="291">
        <v>86</v>
      </c>
      <c r="AB204" s="291">
        <v>0</v>
      </c>
      <c r="AC204" s="291">
        <v>0</v>
      </c>
      <c r="AD204" s="291">
        <v>109.00000000000003</v>
      </c>
      <c r="AE204" s="291">
        <v>46</v>
      </c>
      <c r="AF204" s="291">
        <v>34.999999999999936</v>
      </c>
      <c r="AG204" s="291">
        <v>5.9999999999999929</v>
      </c>
      <c r="AH204" s="291">
        <v>34.000000000000057</v>
      </c>
      <c r="AI204" s="291">
        <v>0</v>
      </c>
      <c r="AJ204" s="291">
        <v>0</v>
      </c>
      <c r="AK204" s="291">
        <v>0</v>
      </c>
      <c r="AL204" s="291">
        <v>0</v>
      </c>
      <c r="AM204" s="291">
        <v>0</v>
      </c>
      <c r="AN204" s="291">
        <v>0</v>
      </c>
      <c r="AO204" s="291">
        <v>0</v>
      </c>
      <c r="AP204" s="291">
        <v>0</v>
      </c>
      <c r="AQ204" s="291">
        <v>0</v>
      </c>
      <c r="AR204" s="291">
        <v>3.3173076923076867</v>
      </c>
      <c r="AS204" s="291">
        <v>11.057692307692314</v>
      </c>
      <c r="AT204" s="291">
        <v>13.269230769230772</v>
      </c>
      <c r="AU204" s="291">
        <v>0</v>
      </c>
      <c r="AV204" s="291">
        <v>0</v>
      </c>
      <c r="AW204" s="291">
        <v>0</v>
      </c>
      <c r="AX204" s="291">
        <v>2</v>
      </c>
      <c r="AY204" s="291">
        <v>53.518518518518547</v>
      </c>
      <c r="AZ204" s="291">
        <v>6.1621621621621561</v>
      </c>
      <c r="BA204" s="291">
        <v>11.297297297297286</v>
      </c>
      <c r="BB204" s="291">
        <v>52.574229205166709</v>
      </c>
      <c r="BC204" s="291">
        <v>0</v>
      </c>
      <c r="BD204" s="291">
        <v>0</v>
      </c>
      <c r="BE204" s="291">
        <v>0</v>
      </c>
      <c r="BF204" s="291">
        <v>0</v>
      </c>
      <c r="BG204" s="291">
        <v>0</v>
      </c>
      <c r="BH204" s="291">
        <v>0</v>
      </c>
      <c r="BI204" s="291">
        <v>0.36040694644549798</v>
      </c>
      <c r="BJ204" s="291">
        <v>0</v>
      </c>
      <c r="BK204" s="291">
        <v>0</v>
      </c>
      <c r="BL204" s="291">
        <v>1</v>
      </c>
      <c r="BM204" s="291">
        <v>0</v>
      </c>
      <c r="BN204" s="291"/>
      <c r="BO204" s="291"/>
      <c r="BP204" s="291"/>
      <c r="BQ204" s="291">
        <v>0</v>
      </c>
      <c r="BR204" s="291">
        <v>0</v>
      </c>
      <c r="BS204" s="291">
        <v>0</v>
      </c>
      <c r="BT204" s="291"/>
    </row>
    <row r="205" spans="1:72" ht="15" x14ac:dyDescent="0.25">
      <c r="A205" s="302">
        <v>474</v>
      </c>
      <c r="B205" s="346">
        <v>142027</v>
      </c>
      <c r="C205" s="346">
        <v>9352103</v>
      </c>
      <c r="D205" s="347" t="s">
        <v>533</v>
      </c>
      <c r="E205" s="348" t="s">
        <v>40</v>
      </c>
      <c r="F205" s="349" t="s">
        <v>719</v>
      </c>
      <c r="G205" s="291">
        <v>1</v>
      </c>
      <c r="H205" s="291">
        <v>0</v>
      </c>
      <c r="I205" s="291">
        <v>0</v>
      </c>
      <c r="J205" s="291">
        <v>7</v>
      </c>
      <c r="K205" s="291">
        <v>0</v>
      </c>
      <c r="L205" s="291">
        <v>482</v>
      </c>
      <c r="M205" s="291">
        <v>482</v>
      </c>
      <c r="N205" s="291">
        <v>90</v>
      </c>
      <c r="O205" s="291">
        <v>338</v>
      </c>
      <c r="P205" s="291">
        <v>54</v>
      </c>
      <c r="Q205" s="291">
        <v>0</v>
      </c>
      <c r="R205" s="291">
        <v>0</v>
      </c>
      <c r="S205" s="291">
        <v>0</v>
      </c>
      <c r="T205" s="291">
        <v>0</v>
      </c>
      <c r="U205" s="291">
        <v>0</v>
      </c>
      <c r="V205" s="291">
        <v>0</v>
      </c>
      <c r="W205" s="291">
        <v>0</v>
      </c>
      <c r="X205" s="291">
        <v>482</v>
      </c>
      <c r="Y205" s="291">
        <v>68.857142857142861</v>
      </c>
      <c r="Z205" s="291">
        <v>50.00000000000005</v>
      </c>
      <c r="AA205" s="291">
        <v>106.37241379310345</v>
      </c>
      <c r="AB205" s="291">
        <v>0</v>
      </c>
      <c r="AC205" s="291">
        <v>0</v>
      </c>
      <c r="AD205" s="291">
        <v>337.00000000000011</v>
      </c>
      <c r="AE205" s="291">
        <v>0</v>
      </c>
      <c r="AF205" s="291">
        <v>0</v>
      </c>
      <c r="AG205" s="291">
        <v>144.99999999999991</v>
      </c>
      <c r="AH205" s="291">
        <v>0</v>
      </c>
      <c r="AI205" s="291">
        <v>0</v>
      </c>
      <c r="AJ205" s="291">
        <v>0</v>
      </c>
      <c r="AK205" s="291">
        <v>0</v>
      </c>
      <c r="AL205" s="291">
        <v>0</v>
      </c>
      <c r="AM205" s="291">
        <v>0</v>
      </c>
      <c r="AN205" s="291">
        <v>0</v>
      </c>
      <c r="AO205" s="291">
        <v>0</v>
      </c>
      <c r="AP205" s="291">
        <v>0</v>
      </c>
      <c r="AQ205" s="291">
        <v>0</v>
      </c>
      <c r="AR205" s="291">
        <v>14.755102040816334</v>
      </c>
      <c r="AS205" s="291">
        <v>35.658163265306129</v>
      </c>
      <c r="AT205" s="291">
        <v>51.642857142857075</v>
      </c>
      <c r="AU205" s="291">
        <v>0</v>
      </c>
      <c r="AV205" s="291">
        <v>0</v>
      </c>
      <c r="AW205" s="291">
        <v>0</v>
      </c>
      <c r="AX205" s="291">
        <v>1.1080459770114943</v>
      </c>
      <c r="AY205" s="291">
        <v>133.67845659163982</v>
      </c>
      <c r="AZ205" s="291">
        <v>15.75000000000002</v>
      </c>
      <c r="BA205" s="291">
        <v>20.25</v>
      </c>
      <c r="BB205" s="291">
        <v>136.22699435986607</v>
      </c>
      <c r="BC205" s="291">
        <v>0</v>
      </c>
      <c r="BD205" s="291">
        <v>0</v>
      </c>
      <c r="BE205" s="291">
        <v>0</v>
      </c>
      <c r="BF205" s="291">
        <v>0</v>
      </c>
      <c r="BG205" s="291">
        <v>12.799999999999821</v>
      </c>
      <c r="BH205" s="291">
        <v>0</v>
      </c>
      <c r="BI205" s="291">
        <v>0.53910639000000005</v>
      </c>
      <c r="BJ205" s="291">
        <v>0</v>
      </c>
      <c r="BK205" s="291">
        <v>0</v>
      </c>
      <c r="BL205" s="291">
        <v>1</v>
      </c>
      <c r="BM205" s="291">
        <v>0</v>
      </c>
      <c r="BN205" s="291"/>
      <c r="BO205" s="291"/>
      <c r="BP205" s="291"/>
      <c r="BQ205" s="291">
        <v>99.066666666666663</v>
      </c>
      <c r="BR205" s="291">
        <v>46.4</v>
      </c>
      <c r="BS205" s="291">
        <v>90.2</v>
      </c>
      <c r="BT205" s="291"/>
    </row>
    <row r="206" spans="1:72" ht="15" x14ac:dyDescent="0.25">
      <c r="A206" s="302">
        <v>62</v>
      </c>
      <c r="B206" s="346">
        <v>142187</v>
      </c>
      <c r="C206" s="346">
        <v>9352104</v>
      </c>
      <c r="D206" s="347" t="s">
        <v>532</v>
      </c>
      <c r="E206" s="348" t="s">
        <v>40</v>
      </c>
      <c r="F206" s="349" t="s">
        <v>719</v>
      </c>
      <c r="G206" s="291">
        <v>1</v>
      </c>
      <c r="H206" s="291">
        <v>0</v>
      </c>
      <c r="I206" s="291">
        <v>0</v>
      </c>
      <c r="J206" s="291">
        <v>7</v>
      </c>
      <c r="K206" s="291">
        <v>0</v>
      </c>
      <c r="L206" s="291">
        <v>309</v>
      </c>
      <c r="M206" s="291">
        <v>309</v>
      </c>
      <c r="N206" s="291">
        <v>45</v>
      </c>
      <c r="O206" s="291">
        <v>220</v>
      </c>
      <c r="P206" s="291">
        <v>44</v>
      </c>
      <c r="Q206" s="291">
        <v>0</v>
      </c>
      <c r="R206" s="291">
        <v>0</v>
      </c>
      <c r="S206" s="291">
        <v>0</v>
      </c>
      <c r="T206" s="291">
        <v>0</v>
      </c>
      <c r="U206" s="291">
        <v>0</v>
      </c>
      <c r="V206" s="291">
        <v>0</v>
      </c>
      <c r="W206" s="291">
        <v>0</v>
      </c>
      <c r="X206" s="291">
        <v>309</v>
      </c>
      <c r="Y206" s="291">
        <v>44.142857142857146</v>
      </c>
      <c r="Z206" s="291">
        <v>55.999999999999943</v>
      </c>
      <c r="AA206" s="291">
        <v>70.686274509803923</v>
      </c>
      <c r="AB206" s="291">
        <v>0</v>
      </c>
      <c r="AC206" s="291">
        <v>0</v>
      </c>
      <c r="AD206" s="291">
        <v>198.28338762214997</v>
      </c>
      <c r="AE206" s="291">
        <v>8.0521172638436465</v>
      </c>
      <c r="AF206" s="291">
        <v>23.149837133550491</v>
      </c>
      <c r="AG206" s="291">
        <v>5.0325732899022908</v>
      </c>
      <c r="AH206" s="291">
        <v>0</v>
      </c>
      <c r="AI206" s="291">
        <v>67.436482084690596</v>
      </c>
      <c r="AJ206" s="291">
        <v>7.0456026058631949</v>
      </c>
      <c r="AK206" s="291">
        <v>0</v>
      </c>
      <c r="AL206" s="291">
        <v>0</v>
      </c>
      <c r="AM206" s="291">
        <v>0</v>
      </c>
      <c r="AN206" s="291">
        <v>0</v>
      </c>
      <c r="AO206" s="291">
        <v>0</v>
      </c>
      <c r="AP206" s="291">
        <v>0</v>
      </c>
      <c r="AQ206" s="291">
        <v>0</v>
      </c>
      <c r="AR206" s="291">
        <v>1.1704545454545461</v>
      </c>
      <c r="AS206" s="291">
        <v>7.0227272727272645</v>
      </c>
      <c r="AT206" s="291">
        <v>8.193181818181813</v>
      </c>
      <c r="AU206" s="291">
        <v>0</v>
      </c>
      <c r="AV206" s="291">
        <v>0</v>
      </c>
      <c r="AW206" s="291">
        <v>0</v>
      </c>
      <c r="AX206" s="291">
        <v>0</v>
      </c>
      <c r="AY206" s="291">
        <v>63.577981651376057</v>
      </c>
      <c r="AZ206" s="291">
        <v>4.1904761904761889</v>
      </c>
      <c r="BA206" s="291">
        <v>6.2857142857142918</v>
      </c>
      <c r="BB206" s="291">
        <v>57.758515563564806</v>
      </c>
      <c r="BC206" s="291">
        <v>0</v>
      </c>
      <c r="BD206" s="291">
        <v>0</v>
      </c>
      <c r="BE206" s="291">
        <v>0</v>
      </c>
      <c r="BF206" s="291">
        <v>0</v>
      </c>
      <c r="BG206" s="291">
        <v>181.1</v>
      </c>
      <c r="BH206" s="291">
        <v>0</v>
      </c>
      <c r="BI206" s="291">
        <v>0.73461531172413796</v>
      </c>
      <c r="BJ206" s="291">
        <v>0</v>
      </c>
      <c r="BK206" s="291">
        <v>0</v>
      </c>
      <c r="BL206" s="291">
        <v>1</v>
      </c>
      <c r="BM206" s="291">
        <v>0</v>
      </c>
      <c r="BN206" s="291"/>
      <c r="BO206" s="291"/>
      <c r="BP206" s="291"/>
      <c r="BQ206" s="291">
        <v>45</v>
      </c>
      <c r="BR206" s="291">
        <v>34.6</v>
      </c>
      <c r="BS206" s="291">
        <v>42</v>
      </c>
      <c r="BT206" s="291"/>
    </row>
    <row r="207" spans="1:72" ht="15" x14ac:dyDescent="0.25">
      <c r="A207" s="302">
        <v>60</v>
      </c>
      <c r="B207" s="346">
        <v>142580</v>
      </c>
      <c r="C207" s="346">
        <v>9352113</v>
      </c>
      <c r="D207" s="347" t="s">
        <v>1310</v>
      </c>
      <c r="E207" s="348" t="s">
        <v>40</v>
      </c>
      <c r="F207" s="349" t="s">
        <v>719</v>
      </c>
      <c r="G207" s="291">
        <v>1</v>
      </c>
      <c r="H207" s="291">
        <v>0</v>
      </c>
      <c r="I207" s="291">
        <v>0</v>
      </c>
      <c r="J207" s="291">
        <v>7</v>
      </c>
      <c r="K207" s="291">
        <v>0</v>
      </c>
      <c r="L207" s="291">
        <v>341</v>
      </c>
      <c r="M207" s="291">
        <v>341</v>
      </c>
      <c r="N207" s="291">
        <v>38</v>
      </c>
      <c r="O207" s="291">
        <v>259</v>
      </c>
      <c r="P207" s="291">
        <v>44</v>
      </c>
      <c r="Q207" s="291">
        <v>0</v>
      </c>
      <c r="R207" s="291">
        <v>0</v>
      </c>
      <c r="S207" s="291">
        <v>0</v>
      </c>
      <c r="T207" s="291">
        <v>0</v>
      </c>
      <c r="U207" s="291">
        <v>0</v>
      </c>
      <c r="V207" s="291">
        <v>0</v>
      </c>
      <c r="W207" s="291">
        <v>0</v>
      </c>
      <c r="X207" s="291">
        <v>341</v>
      </c>
      <c r="Y207" s="291">
        <v>48.714285714285715</v>
      </c>
      <c r="Z207" s="291">
        <v>73.000000000000043</v>
      </c>
      <c r="AA207" s="291">
        <v>90.236768802228411</v>
      </c>
      <c r="AB207" s="291">
        <v>0</v>
      </c>
      <c r="AC207" s="291">
        <v>0</v>
      </c>
      <c r="AD207" s="291">
        <v>150.99999999999994</v>
      </c>
      <c r="AE207" s="291">
        <v>59.000000000000156</v>
      </c>
      <c r="AF207" s="291">
        <v>9.9999999999999858</v>
      </c>
      <c r="AG207" s="291">
        <v>64.999999999999972</v>
      </c>
      <c r="AH207" s="291">
        <v>11.999999999999991</v>
      </c>
      <c r="AI207" s="291">
        <v>34.999999999999901</v>
      </c>
      <c r="AJ207" s="291">
        <v>8.9999999999999858</v>
      </c>
      <c r="AK207" s="291">
        <v>0</v>
      </c>
      <c r="AL207" s="291">
        <v>0</v>
      </c>
      <c r="AM207" s="291">
        <v>0</v>
      </c>
      <c r="AN207" s="291">
        <v>0</v>
      </c>
      <c r="AO207" s="291">
        <v>0</v>
      </c>
      <c r="AP207" s="291">
        <v>0</v>
      </c>
      <c r="AQ207" s="291">
        <v>0</v>
      </c>
      <c r="AR207" s="291">
        <v>2.2508250825082508</v>
      </c>
      <c r="AS207" s="291">
        <v>2.2508250825082508</v>
      </c>
      <c r="AT207" s="291">
        <v>4.5016501650165015</v>
      </c>
      <c r="AU207" s="291">
        <v>0</v>
      </c>
      <c r="AV207" s="291">
        <v>0</v>
      </c>
      <c r="AW207" s="291">
        <v>0</v>
      </c>
      <c r="AX207" s="291">
        <v>2.8495821727019499</v>
      </c>
      <c r="AY207" s="291">
        <v>100.55294117647058</v>
      </c>
      <c r="AZ207" s="291">
        <v>7.1627906976744367</v>
      </c>
      <c r="BA207" s="291">
        <v>12.279069767441841</v>
      </c>
      <c r="BB207" s="291">
        <v>90.46468547114354</v>
      </c>
      <c r="BC207" s="291">
        <v>0</v>
      </c>
      <c r="BD207" s="291">
        <v>0</v>
      </c>
      <c r="BE207" s="291">
        <v>0</v>
      </c>
      <c r="BF207" s="291">
        <v>0</v>
      </c>
      <c r="BG207" s="291">
        <v>202.89999999999992</v>
      </c>
      <c r="BH207" s="291">
        <v>0</v>
      </c>
      <c r="BI207" s="291">
        <v>0.38968906148148202</v>
      </c>
      <c r="BJ207" s="291">
        <v>0</v>
      </c>
      <c r="BK207" s="291">
        <v>0</v>
      </c>
      <c r="BL207" s="291">
        <v>1</v>
      </c>
      <c r="BM207" s="291">
        <v>0</v>
      </c>
      <c r="BN207" s="291"/>
      <c r="BO207" s="291"/>
      <c r="BP207" s="291"/>
      <c r="BQ207" s="291">
        <v>0</v>
      </c>
      <c r="BR207" s="291">
        <v>0</v>
      </c>
      <c r="BS207" s="291">
        <v>0</v>
      </c>
      <c r="BT207" s="291"/>
    </row>
    <row r="208" spans="1:72" ht="15" x14ac:dyDescent="0.25">
      <c r="A208" s="302">
        <v>16</v>
      </c>
      <c r="B208" s="346">
        <v>142770</v>
      </c>
      <c r="C208" s="346">
        <v>9352116</v>
      </c>
      <c r="D208" s="347" t="s">
        <v>530</v>
      </c>
      <c r="E208" s="348" t="s">
        <v>40</v>
      </c>
      <c r="F208" s="349" t="s">
        <v>719</v>
      </c>
      <c r="G208" s="291">
        <v>1</v>
      </c>
      <c r="H208" s="291">
        <v>0</v>
      </c>
      <c r="I208" s="291">
        <v>0</v>
      </c>
      <c r="J208" s="291">
        <v>7</v>
      </c>
      <c r="K208" s="291">
        <v>0</v>
      </c>
      <c r="L208" s="291">
        <v>82</v>
      </c>
      <c r="M208" s="291">
        <v>82</v>
      </c>
      <c r="N208" s="291">
        <v>5</v>
      </c>
      <c r="O208" s="291">
        <v>65</v>
      </c>
      <c r="P208" s="291">
        <v>12</v>
      </c>
      <c r="Q208" s="291">
        <v>0</v>
      </c>
      <c r="R208" s="291">
        <v>0</v>
      </c>
      <c r="S208" s="291">
        <v>0</v>
      </c>
      <c r="T208" s="291">
        <v>0</v>
      </c>
      <c r="U208" s="291">
        <v>0</v>
      </c>
      <c r="V208" s="291">
        <v>0</v>
      </c>
      <c r="W208" s="291">
        <v>0</v>
      </c>
      <c r="X208" s="291">
        <v>82</v>
      </c>
      <c r="Y208" s="291">
        <v>11.714285714285714</v>
      </c>
      <c r="Z208" s="291">
        <v>7.0000000000000018</v>
      </c>
      <c r="AA208" s="291">
        <v>18.021978021978022</v>
      </c>
      <c r="AB208" s="291">
        <v>0</v>
      </c>
      <c r="AC208" s="291">
        <v>0</v>
      </c>
      <c r="AD208" s="291">
        <v>68.000000000000014</v>
      </c>
      <c r="AE208" s="291">
        <v>13.999999999999986</v>
      </c>
      <c r="AF208" s="291">
        <v>0</v>
      </c>
      <c r="AG208" s="291">
        <v>0</v>
      </c>
      <c r="AH208" s="291">
        <v>0</v>
      </c>
      <c r="AI208" s="291">
        <v>0</v>
      </c>
      <c r="AJ208" s="291">
        <v>0</v>
      </c>
      <c r="AK208" s="291">
        <v>0</v>
      </c>
      <c r="AL208" s="291">
        <v>0</v>
      </c>
      <c r="AM208" s="291">
        <v>0</v>
      </c>
      <c r="AN208" s="291">
        <v>0</v>
      </c>
      <c r="AO208" s="291">
        <v>0</v>
      </c>
      <c r="AP208" s="291">
        <v>0</v>
      </c>
      <c r="AQ208" s="291">
        <v>0</v>
      </c>
      <c r="AR208" s="291">
        <v>0</v>
      </c>
      <c r="AS208" s="291">
        <v>0</v>
      </c>
      <c r="AT208" s="291">
        <v>0</v>
      </c>
      <c r="AU208" s="291">
        <v>0</v>
      </c>
      <c r="AV208" s="291">
        <v>0</v>
      </c>
      <c r="AW208" s="291">
        <v>0</v>
      </c>
      <c r="AX208" s="291">
        <v>0.90109890109890112</v>
      </c>
      <c r="AY208" s="291">
        <v>27.857142857142886</v>
      </c>
      <c r="AZ208" s="291">
        <v>0.99999999999999956</v>
      </c>
      <c r="BA208" s="291">
        <v>2.000000000000004</v>
      </c>
      <c r="BB208" s="291">
        <v>22.222684601113198</v>
      </c>
      <c r="BC208" s="291">
        <v>0</v>
      </c>
      <c r="BD208" s="291">
        <v>0</v>
      </c>
      <c r="BE208" s="291">
        <v>0</v>
      </c>
      <c r="BF208" s="291">
        <v>0</v>
      </c>
      <c r="BG208" s="291">
        <v>0</v>
      </c>
      <c r="BH208" s="291">
        <v>0</v>
      </c>
      <c r="BI208" s="291">
        <v>0.314610594736842</v>
      </c>
      <c r="BJ208" s="291">
        <v>0</v>
      </c>
      <c r="BK208" s="291">
        <v>0</v>
      </c>
      <c r="BL208" s="291">
        <v>1</v>
      </c>
      <c r="BM208" s="291">
        <v>0</v>
      </c>
      <c r="BN208" s="291"/>
      <c r="BO208" s="291"/>
      <c r="BP208" s="291"/>
      <c r="BQ208" s="291">
        <v>0</v>
      </c>
      <c r="BR208" s="291">
        <v>0</v>
      </c>
      <c r="BS208" s="291">
        <v>0</v>
      </c>
      <c r="BT208" s="291"/>
    </row>
    <row r="209" spans="1:72" ht="15" x14ac:dyDescent="0.25">
      <c r="A209" s="302">
        <v>9</v>
      </c>
      <c r="B209" s="346">
        <v>142786</v>
      </c>
      <c r="C209" s="346">
        <v>9352120</v>
      </c>
      <c r="D209" s="347" t="s">
        <v>110</v>
      </c>
      <c r="E209" s="348" t="s">
        <v>40</v>
      </c>
      <c r="F209" s="349" t="s">
        <v>719</v>
      </c>
      <c r="G209" s="291">
        <v>1</v>
      </c>
      <c r="H209" s="291">
        <v>0</v>
      </c>
      <c r="I209" s="291">
        <v>0</v>
      </c>
      <c r="J209" s="291">
        <v>7</v>
      </c>
      <c r="K209" s="291">
        <v>0</v>
      </c>
      <c r="L209" s="291">
        <v>84</v>
      </c>
      <c r="M209" s="291">
        <v>84</v>
      </c>
      <c r="N209" s="291">
        <v>9</v>
      </c>
      <c r="O209" s="291">
        <v>61</v>
      </c>
      <c r="P209" s="291">
        <v>14</v>
      </c>
      <c r="Q209" s="291">
        <v>0</v>
      </c>
      <c r="R209" s="291">
        <v>0</v>
      </c>
      <c r="S209" s="291">
        <v>0</v>
      </c>
      <c r="T209" s="291">
        <v>0</v>
      </c>
      <c r="U209" s="291">
        <v>0</v>
      </c>
      <c r="V209" s="291">
        <v>0</v>
      </c>
      <c r="W209" s="291">
        <v>0</v>
      </c>
      <c r="X209" s="291">
        <v>84</v>
      </c>
      <c r="Y209" s="291">
        <v>12</v>
      </c>
      <c r="Z209" s="291">
        <v>14.000000000000027</v>
      </c>
      <c r="AA209" s="291">
        <v>14.000000000000027</v>
      </c>
      <c r="AB209" s="291">
        <v>0</v>
      </c>
      <c r="AC209" s="291">
        <v>0</v>
      </c>
      <c r="AD209" s="291">
        <v>57.000000000000043</v>
      </c>
      <c r="AE209" s="291">
        <v>18.999999999999982</v>
      </c>
      <c r="AF209" s="291">
        <v>0</v>
      </c>
      <c r="AG209" s="291">
        <v>1.9999999999999993</v>
      </c>
      <c r="AH209" s="291">
        <v>0</v>
      </c>
      <c r="AI209" s="291">
        <v>5.9999999999999973</v>
      </c>
      <c r="AJ209" s="291">
        <v>0</v>
      </c>
      <c r="AK209" s="291">
        <v>0</v>
      </c>
      <c r="AL209" s="291">
        <v>0</v>
      </c>
      <c r="AM209" s="291">
        <v>0</v>
      </c>
      <c r="AN209" s="291">
        <v>0</v>
      </c>
      <c r="AO209" s="291">
        <v>0</v>
      </c>
      <c r="AP209" s="291">
        <v>0</v>
      </c>
      <c r="AQ209" s="291">
        <v>0</v>
      </c>
      <c r="AR209" s="291">
        <v>0</v>
      </c>
      <c r="AS209" s="291">
        <v>1.1199999999999972</v>
      </c>
      <c r="AT209" s="291">
        <v>4.4799999999999978</v>
      </c>
      <c r="AU209" s="291">
        <v>0</v>
      </c>
      <c r="AV209" s="291">
        <v>0</v>
      </c>
      <c r="AW209" s="291">
        <v>0</v>
      </c>
      <c r="AX209" s="291">
        <v>0</v>
      </c>
      <c r="AY209" s="291">
        <v>26.881355932203395</v>
      </c>
      <c r="AZ209" s="291">
        <v>4.0000000000000036</v>
      </c>
      <c r="BA209" s="291">
        <v>6.0000000000000062</v>
      </c>
      <c r="BB209" s="291">
        <v>27.111551457627129</v>
      </c>
      <c r="BC209" s="291">
        <v>0</v>
      </c>
      <c r="BD209" s="291">
        <v>0</v>
      </c>
      <c r="BE209" s="291">
        <v>0</v>
      </c>
      <c r="BF209" s="291">
        <v>0</v>
      </c>
      <c r="BG209" s="291">
        <v>13.600000000000005</v>
      </c>
      <c r="BH209" s="291">
        <v>0</v>
      </c>
      <c r="BI209" s="291">
        <v>0.62738843</v>
      </c>
      <c r="BJ209" s="291">
        <v>0</v>
      </c>
      <c r="BK209" s="291">
        <v>0</v>
      </c>
      <c r="BL209" s="291">
        <v>1</v>
      </c>
      <c r="BM209" s="291">
        <v>0</v>
      </c>
      <c r="BN209" s="291"/>
      <c r="BO209" s="291"/>
      <c r="BP209" s="291"/>
      <c r="BQ209" s="291">
        <v>0</v>
      </c>
      <c r="BR209" s="291">
        <v>0</v>
      </c>
      <c r="BS209" s="291">
        <v>0</v>
      </c>
      <c r="BT209" s="291"/>
    </row>
    <row r="210" spans="1:72" ht="15" x14ac:dyDescent="0.25">
      <c r="A210" s="302">
        <v>109</v>
      </c>
      <c r="B210" s="346">
        <v>144446</v>
      </c>
      <c r="C210" s="346">
        <v>9352122</v>
      </c>
      <c r="D210" s="347" t="s">
        <v>221</v>
      </c>
      <c r="E210" s="348" t="s">
        <v>40</v>
      </c>
      <c r="F210" s="349" t="s">
        <v>719</v>
      </c>
      <c r="G210" s="291">
        <v>1</v>
      </c>
      <c r="H210" s="291">
        <v>0</v>
      </c>
      <c r="I210" s="291">
        <v>0</v>
      </c>
      <c r="J210" s="291">
        <v>7</v>
      </c>
      <c r="K210" s="291">
        <v>0</v>
      </c>
      <c r="L210" s="291">
        <v>82</v>
      </c>
      <c r="M210" s="291">
        <v>82</v>
      </c>
      <c r="N210" s="291">
        <v>12</v>
      </c>
      <c r="O210" s="291">
        <v>60</v>
      </c>
      <c r="P210" s="291">
        <v>10</v>
      </c>
      <c r="Q210" s="291">
        <v>0</v>
      </c>
      <c r="R210" s="291">
        <v>0</v>
      </c>
      <c r="S210" s="291">
        <v>0</v>
      </c>
      <c r="T210" s="291">
        <v>0</v>
      </c>
      <c r="U210" s="291">
        <v>0</v>
      </c>
      <c r="V210" s="291">
        <v>0</v>
      </c>
      <c r="W210" s="291">
        <v>0</v>
      </c>
      <c r="X210" s="291">
        <v>82</v>
      </c>
      <c r="Y210" s="291">
        <v>11.714285714285714</v>
      </c>
      <c r="Z210" s="291">
        <v>7.0000000000000018</v>
      </c>
      <c r="AA210" s="291">
        <v>18.771084337349397</v>
      </c>
      <c r="AB210" s="291">
        <v>0</v>
      </c>
      <c r="AC210" s="291">
        <v>0</v>
      </c>
      <c r="AD210" s="291">
        <v>80.975000000000009</v>
      </c>
      <c r="AE210" s="291">
        <v>1.0250000000000001</v>
      </c>
      <c r="AF210" s="291">
        <v>0</v>
      </c>
      <c r="AG210" s="291">
        <v>0</v>
      </c>
      <c r="AH210" s="291">
        <v>0</v>
      </c>
      <c r="AI210" s="291">
        <v>0</v>
      </c>
      <c r="AJ210" s="291">
        <v>0</v>
      </c>
      <c r="AK210" s="291">
        <v>0</v>
      </c>
      <c r="AL210" s="291">
        <v>0</v>
      </c>
      <c r="AM210" s="291">
        <v>0</v>
      </c>
      <c r="AN210" s="291">
        <v>0</v>
      </c>
      <c r="AO210" s="291">
        <v>0</v>
      </c>
      <c r="AP210" s="291">
        <v>0</v>
      </c>
      <c r="AQ210" s="291">
        <v>0</v>
      </c>
      <c r="AR210" s="291">
        <v>0</v>
      </c>
      <c r="AS210" s="291">
        <v>0</v>
      </c>
      <c r="AT210" s="291">
        <v>0</v>
      </c>
      <c r="AU210" s="291">
        <v>0</v>
      </c>
      <c r="AV210" s="291">
        <v>0</v>
      </c>
      <c r="AW210" s="291">
        <v>0</v>
      </c>
      <c r="AX210" s="291">
        <v>0.98795180722891573</v>
      </c>
      <c r="AY210" s="291">
        <v>19.28571428571426</v>
      </c>
      <c r="AZ210" s="291">
        <v>0</v>
      </c>
      <c r="BA210" s="291">
        <v>0</v>
      </c>
      <c r="BB210" s="291">
        <v>15.301451020408143</v>
      </c>
      <c r="BC210" s="291">
        <v>0</v>
      </c>
      <c r="BD210" s="291">
        <v>0</v>
      </c>
      <c r="BE210" s="291">
        <v>0</v>
      </c>
      <c r="BF210" s="291">
        <v>0</v>
      </c>
      <c r="BG210" s="291">
        <v>0</v>
      </c>
      <c r="BH210" s="291">
        <v>0</v>
      </c>
      <c r="BI210" s="291">
        <v>2.14708631369863</v>
      </c>
      <c r="BJ210" s="291">
        <v>0</v>
      </c>
      <c r="BK210" s="291">
        <v>1</v>
      </c>
      <c r="BL210" s="291">
        <v>1</v>
      </c>
      <c r="BM210" s="291">
        <v>0</v>
      </c>
      <c r="BN210" s="291"/>
      <c r="BO210" s="291"/>
      <c r="BP210" s="291"/>
      <c r="BQ210" s="291">
        <v>0</v>
      </c>
      <c r="BR210" s="291">
        <v>0</v>
      </c>
      <c r="BS210" s="291">
        <v>0</v>
      </c>
      <c r="BT210" s="291"/>
    </row>
    <row r="211" spans="1:72" ht="15" x14ac:dyDescent="0.25">
      <c r="A211" s="302">
        <v>111</v>
      </c>
      <c r="B211" s="346">
        <v>141551</v>
      </c>
      <c r="C211" s="346">
        <v>9352123</v>
      </c>
      <c r="D211" s="347" t="s">
        <v>529</v>
      </c>
      <c r="E211" s="348" t="s">
        <v>40</v>
      </c>
      <c r="F211" s="349" t="s">
        <v>719</v>
      </c>
      <c r="G211" s="291">
        <v>1</v>
      </c>
      <c r="H211" s="291">
        <v>0</v>
      </c>
      <c r="I211" s="291">
        <v>0</v>
      </c>
      <c r="J211" s="291">
        <v>7</v>
      </c>
      <c r="K211" s="291">
        <v>0</v>
      </c>
      <c r="L211" s="291">
        <v>143</v>
      </c>
      <c r="M211" s="291">
        <v>143</v>
      </c>
      <c r="N211" s="291">
        <v>21</v>
      </c>
      <c r="O211" s="291">
        <v>106</v>
      </c>
      <c r="P211" s="291">
        <v>16</v>
      </c>
      <c r="Q211" s="291">
        <v>0</v>
      </c>
      <c r="R211" s="291">
        <v>0</v>
      </c>
      <c r="S211" s="291">
        <v>0</v>
      </c>
      <c r="T211" s="291">
        <v>0</v>
      </c>
      <c r="U211" s="291">
        <v>0</v>
      </c>
      <c r="V211" s="291">
        <v>0</v>
      </c>
      <c r="W211" s="291">
        <v>0</v>
      </c>
      <c r="X211" s="291">
        <v>143</v>
      </c>
      <c r="Y211" s="291">
        <v>20.428571428571427</v>
      </c>
      <c r="Z211" s="291">
        <v>21.000000000000018</v>
      </c>
      <c r="AA211" s="291">
        <v>37.385620915032682</v>
      </c>
      <c r="AB211" s="291">
        <v>0</v>
      </c>
      <c r="AC211" s="291">
        <v>0</v>
      </c>
      <c r="AD211" s="291">
        <v>143</v>
      </c>
      <c r="AE211" s="291">
        <v>0</v>
      </c>
      <c r="AF211" s="291">
        <v>0</v>
      </c>
      <c r="AG211" s="291">
        <v>0</v>
      </c>
      <c r="AH211" s="291">
        <v>0</v>
      </c>
      <c r="AI211" s="291">
        <v>0</v>
      </c>
      <c r="AJ211" s="291">
        <v>0</v>
      </c>
      <c r="AK211" s="291">
        <v>0</v>
      </c>
      <c r="AL211" s="291">
        <v>0</v>
      </c>
      <c r="AM211" s="291">
        <v>0</v>
      </c>
      <c r="AN211" s="291">
        <v>0</v>
      </c>
      <c r="AO211" s="291">
        <v>0</v>
      </c>
      <c r="AP211" s="291">
        <v>0</v>
      </c>
      <c r="AQ211" s="291">
        <v>0</v>
      </c>
      <c r="AR211" s="291">
        <v>0</v>
      </c>
      <c r="AS211" s="291">
        <v>0</v>
      </c>
      <c r="AT211" s="291">
        <v>0</v>
      </c>
      <c r="AU211" s="291">
        <v>0</v>
      </c>
      <c r="AV211" s="291">
        <v>0</v>
      </c>
      <c r="AW211" s="291">
        <v>0</v>
      </c>
      <c r="AX211" s="291">
        <v>0</v>
      </c>
      <c r="AY211" s="291">
        <v>41.980198019801975</v>
      </c>
      <c r="AZ211" s="291">
        <v>5</v>
      </c>
      <c r="BA211" s="291">
        <v>5</v>
      </c>
      <c r="BB211" s="291">
        <v>39.188081155656548</v>
      </c>
      <c r="BC211" s="291">
        <v>0</v>
      </c>
      <c r="BD211" s="291">
        <v>0</v>
      </c>
      <c r="BE211" s="291">
        <v>0</v>
      </c>
      <c r="BF211" s="291">
        <v>0</v>
      </c>
      <c r="BG211" s="291">
        <v>0</v>
      </c>
      <c r="BH211" s="291">
        <v>0</v>
      </c>
      <c r="BI211" s="291">
        <v>1.97544905441177</v>
      </c>
      <c r="BJ211" s="291">
        <v>0</v>
      </c>
      <c r="BK211" s="291">
        <v>0</v>
      </c>
      <c r="BL211" s="291">
        <v>1</v>
      </c>
      <c r="BM211" s="291">
        <v>0</v>
      </c>
      <c r="BN211" s="291"/>
      <c r="BO211" s="291"/>
      <c r="BP211" s="291"/>
      <c r="BQ211" s="291">
        <v>28</v>
      </c>
      <c r="BR211" s="291">
        <v>14.4</v>
      </c>
      <c r="BS211" s="291">
        <v>21.6</v>
      </c>
      <c r="BT211" s="291"/>
    </row>
    <row r="212" spans="1:72" ht="15" x14ac:dyDescent="0.25">
      <c r="A212" s="302">
        <v>67</v>
      </c>
      <c r="B212" s="346">
        <v>141640</v>
      </c>
      <c r="C212" s="346">
        <v>9352145</v>
      </c>
      <c r="D212" s="347" t="s">
        <v>182</v>
      </c>
      <c r="E212" s="348" t="s">
        <v>40</v>
      </c>
      <c r="F212" s="349" t="s">
        <v>719</v>
      </c>
      <c r="G212" s="291">
        <v>1</v>
      </c>
      <c r="H212" s="291">
        <v>0</v>
      </c>
      <c r="I212" s="291">
        <v>0</v>
      </c>
      <c r="J212" s="291">
        <v>7</v>
      </c>
      <c r="K212" s="291">
        <v>0</v>
      </c>
      <c r="L212" s="291">
        <v>415</v>
      </c>
      <c r="M212" s="291">
        <v>415</v>
      </c>
      <c r="N212" s="291">
        <v>59</v>
      </c>
      <c r="O212" s="291">
        <v>296</v>
      </c>
      <c r="P212" s="291">
        <v>60</v>
      </c>
      <c r="Q212" s="291">
        <v>0</v>
      </c>
      <c r="R212" s="291">
        <v>0</v>
      </c>
      <c r="S212" s="291">
        <v>0</v>
      </c>
      <c r="T212" s="291">
        <v>0</v>
      </c>
      <c r="U212" s="291">
        <v>0</v>
      </c>
      <c r="V212" s="291">
        <v>0</v>
      </c>
      <c r="W212" s="291">
        <v>0</v>
      </c>
      <c r="X212" s="291">
        <v>415</v>
      </c>
      <c r="Y212" s="291">
        <v>59.285714285714285</v>
      </c>
      <c r="Z212" s="291">
        <v>54.000000000000064</v>
      </c>
      <c r="AA212" s="291">
        <v>93.32535885167465</v>
      </c>
      <c r="AB212" s="291">
        <v>0</v>
      </c>
      <c r="AC212" s="291">
        <v>0</v>
      </c>
      <c r="AD212" s="291">
        <v>229.10411622276018</v>
      </c>
      <c r="AE212" s="291">
        <v>45.217917675544754</v>
      </c>
      <c r="AF212" s="291">
        <v>57.276029055689946</v>
      </c>
      <c r="AG212" s="291">
        <v>34.164648910411607</v>
      </c>
      <c r="AH212" s="291">
        <v>32.154963680387411</v>
      </c>
      <c r="AI212" s="291">
        <v>17.082324455205825</v>
      </c>
      <c r="AJ212" s="291">
        <v>0</v>
      </c>
      <c r="AK212" s="291">
        <v>0</v>
      </c>
      <c r="AL212" s="291">
        <v>0</v>
      </c>
      <c r="AM212" s="291">
        <v>0</v>
      </c>
      <c r="AN212" s="291">
        <v>0</v>
      </c>
      <c r="AO212" s="291">
        <v>0</v>
      </c>
      <c r="AP212" s="291">
        <v>0</v>
      </c>
      <c r="AQ212" s="291">
        <v>0</v>
      </c>
      <c r="AR212" s="291">
        <v>0</v>
      </c>
      <c r="AS212" s="291">
        <v>0</v>
      </c>
      <c r="AT212" s="291">
        <v>0</v>
      </c>
      <c r="AU212" s="291">
        <v>0</v>
      </c>
      <c r="AV212" s="291">
        <v>0</v>
      </c>
      <c r="AW212" s="291">
        <v>0</v>
      </c>
      <c r="AX212" s="291">
        <v>2.9784688995215314</v>
      </c>
      <c r="AY212" s="291">
        <v>95.322033898305165</v>
      </c>
      <c r="AZ212" s="291">
        <v>7.9999999999999796</v>
      </c>
      <c r="BA212" s="291">
        <v>12</v>
      </c>
      <c r="BB212" s="291">
        <v>89.250195581794003</v>
      </c>
      <c r="BC212" s="291">
        <v>0</v>
      </c>
      <c r="BD212" s="291">
        <v>0</v>
      </c>
      <c r="BE212" s="291">
        <v>0</v>
      </c>
      <c r="BF212" s="291">
        <v>0</v>
      </c>
      <c r="BG212" s="291">
        <v>0</v>
      </c>
      <c r="BH212" s="291">
        <v>0</v>
      </c>
      <c r="BI212" s="291">
        <v>0.66571337065217395</v>
      </c>
      <c r="BJ212" s="291">
        <v>0</v>
      </c>
      <c r="BK212" s="291">
        <v>0</v>
      </c>
      <c r="BL212" s="291">
        <v>1</v>
      </c>
      <c r="BM212" s="291">
        <v>0</v>
      </c>
      <c r="BN212" s="291"/>
      <c r="BO212" s="291"/>
      <c r="BP212" s="291"/>
      <c r="BQ212" s="291">
        <v>50</v>
      </c>
      <c r="BR212" s="291">
        <v>34</v>
      </c>
      <c r="BS212" s="291">
        <v>50</v>
      </c>
      <c r="BT212" s="291"/>
    </row>
    <row r="213" spans="1:72" ht="15" x14ac:dyDescent="0.25">
      <c r="A213" s="302">
        <v>13</v>
      </c>
      <c r="B213" s="346">
        <v>143050</v>
      </c>
      <c r="C213" s="346">
        <v>9352150</v>
      </c>
      <c r="D213" s="347" t="s">
        <v>528</v>
      </c>
      <c r="E213" s="348" t="s">
        <v>40</v>
      </c>
      <c r="F213" s="349" t="s">
        <v>719</v>
      </c>
      <c r="G213" s="291">
        <v>1</v>
      </c>
      <c r="H213" s="291">
        <v>0</v>
      </c>
      <c r="I213" s="291">
        <v>0</v>
      </c>
      <c r="J213" s="291">
        <v>7</v>
      </c>
      <c r="K213" s="291">
        <v>0</v>
      </c>
      <c r="L213" s="291">
        <v>88</v>
      </c>
      <c r="M213" s="291">
        <v>88</v>
      </c>
      <c r="N213" s="291">
        <v>14</v>
      </c>
      <c r="O213" s="291">
        <v>65</v>
      </c>
      <c r="P213" s="291">
        <v>9</v>
      </c>
      <c r="Q213" s="291">
        <v>0</v>
      </c>
      <c r="R213" s="291">
        <v>0</v>
      </c>
      <c r="S213" s="291">
        <v>0</v>
      </c>
      <c r="T213" s="291">
        <v>0</v>
      </c>
      <c r="U213" s="291">
        <v>0</v>
      </c>
      <c r="V213" s="291">
        <v>0</v>
      </c>
      <c r="W213" s="291">
        <v>0</v>
      </c>
      <c r="X213" s="291">
        <v>88</v>
      </c>
      <c r="Y213" s="291">
        <v>12.571428571428571</v>
      </c>
      <c r="Z213" s="291">
        <v>6.0000000000000018</v>
      </c>
      <c r="AA213" s="291">
        <v>11.126436781609197</v>
      </c>
      <c r="AB213" s="291">
        <v>0</v>
      </c>
      <c r="AC213" s="291">
        <v>0</v>
      </c>
      <c r="AD213" s="291">
        <v>79.000000000000028</v>
      </c>
      <c r="AE213" s="291">
        <v>7.9999999999999991</v>
      </c>
      <c r="AF213" s="291">
        <v>0</v>
      </c>
      <c r="AG213" s="291">
        <v>0</v>
      </c>
      <c r="AH213" s="291">
        <v>0</v>
      </c>
      <c r="AI213" s="291">
        <v>1.0000000000000033</v>
      </c>
      <c r="AJ213" s="291">
        <v>0</v>
      </c>
      <c r="AK213" s="291">
        <v>0</v>
      </c>
      <c r="AL213" s="291">
        <v>0</v>
      </c>
      <c r="AM213" s="291">
        <v>0</v>
      </c>
      <c r="AN213" s="291">
        <v>0</v>
      </c>
      <c r="AO213" s="291">
        <v>0</v>
      </c>
      <c r="AP213" s="291">
        <v>0</v>
      </c>
      <c r="AQ213" s="291">
        <v>0</v>
      </c>
      <c r="AR213" s="291">
        <v>0</v>
      </c>
      <c r="AS213" s="291">
        <v>0</v>
      </c>
      <c r="AT213" s="291">
        <v>0</v>
      </c>
      <c r="AU213" s="291">
        <v>0</v>
      </c>
      <c r="AV213" s="291">
        <v>0</v>
      </c>
      <c r="AW213" s="291">
        <v>0</v>
      </c>
      <c r="AX213" s="291">
        <v>0</v>
      </c>
      <c r="AY213" s="291">
        <v>23.999999999999982</v>
      </c>
      <c r="AZ213" s="291">
        <v>0.99999999999999889</v>
      </c>
      <c r="BA213" s="291">
        <v>0.99999999999999889</v>
      </c>
      <c r="BB213" s="291">
        <v>20.519697297297281</v>
      </c>
      <c r="BC213" s="291">
        <v>0</v>
      </c>
      <c r="BD213" s="291">
        <v>0</v>
      </c>
      <c r="BE213" s="291">
        <v>0</v>
      </c>
      <c r="BF213" s="291">
        <v>0</v>
      </c>
      <c r="BG213" s="291">
        <v>0</v>
      </c>
      <c r="BH213" s="291">
        <v>0</v>
      </c>
      <c r="BI213" s="291">
        <v>2.0569480323529401</v>
      </c>
      <c r="BJ213" s="291">
        <v>0</v>
      </c>
      <c r="BK213" s="291">
        <v>1</v>
      </c>
      <c r="BL213" s="291">
        <v>1</v>
      </c>
      <c r="BM213" s="291">
        <v>0</v>
      </c>
      <c r="BN213" s="291"/>
      <c r="BO213" s="291"/>
      <c r="BP213" s="291"/>
      <c r="BQ213" s="291">
        <v>0</v>
      </c>
      <c r="BR213" s="291">
        <v>0</v>
      </c>
      <c r="BS213" s="291">
        <v>0</v>
      </c>
      <c r="BT213" s="291"/>
    </row>
    <row r="214" spans="1:72" ht="15" x14ac:dyDescent="0.25">
      <c r="A214" s="302">
        <v>264</v>
      </c>
      <c r="B214" s="346">
        <v>144212</v>
      </c>
      <c r="C214" s="346">
        <v>9352154</v>
      </c>
      <c r="D214" s="347" t="s">
        <v>276</v>
      </c>
      <c r="E214" s="348" t="s">
        <v>40</v>
      </c>
      <c r="F214" s="349" t="s">
        <v>719</v>
      </c>
      <c r="G214" s="291">
        <v>1</v>
      </c>
      <c r="H214" s="291">
        <v>0</v>
      </c>
      <c r="I214" s="291">
        <v>0</v>
      </c>
      <c r="J214" s="291">
        <v>7</v>
      </c>
      <c r="K214" s="291">
        <v>0</v>
      </c>
      <c r="L214" s="291">
        <v>316</v>
      </c>
      <c r="M214" s="291">
        <v>316</v>
      </c>
      <c r="N214" s="291">
        <v>56</v>
      </c>
      <c r="O214" s="291">
        <v>215</v>
      </c>
      <c r="P214" s="291">
        <v>45</v>
      </c>
      <c r="Q214" s="291">
        <v>0</v>
      </c>
      <c r="R214" s="291">
        <v>0</v>
      </c>
      <c r="S214" s="291">
        <v>0</v>
      </c>
      <c r="T214" s="291">
        <v>0</v>
      </c>
      <c r="U214" s="291">
        <v>0</v>
      </c>
      <c r="V214" s="291">
        <v>0</v>
      </c>
      <c r="W214" s="291">
        <v>0</v>
      </c>
      <c r="X214" s="291">
        <v>316</v>
      </c>
      <c r="Y214" s="291">
        <v>45.142857142857146</v>
      </c>
      <c r="Z214" s="291">
        <v>37.000000000000092</v>
      </c>
      <c r="AA214" s="291">
        <v>74.948717948717942</v>
      </c>
      <c r="AB214" s="291">
        <v>0</v>
      </c>
      <c r="AC214" s="291">
        <v>0</v>
      </c>
      <c r="AD214" s="291">
        <v>114.99999999999987</v>
      </c>
      <c r="AE214" s="291">
        <v>111.99999999999986</v>
      </c>
      <c r="AF214" s="291">
        <v>23.000000000000007</v>
      </c>
      <c r="AG214" s="291">
        <v>56.000000000000085</v>
      </c>
      <c r="AH214" s="291">
        <v>10.000000000000012</v>
      </c>
      <c r="AI214" s="291">
        <v>0</v>
      </c>
      <c r="AJ214" s="291">
        <v>0</v>
      </c>
      <c r="AK214" s="291">
        <v>0</v>
      </c>
      <c r="AL214" s="291">
        <v>0</v>
      </c>
      <c r="AM214" s="291">
        <v>0</v>
      </c>
      <c r="AN214" s="291">
        <v>0</v>
      </c>
      <c r="AO214" s="291">
        <v>0</v>
      </c>
      <c r="AP214" s="291">
        <v>0</v>
      </c>
      <c r="AQ214" s="291">
        <v>0</v>
      </c>
      <c r="AR214" s="291">
        <v>61.984615384615338</v>
      </c>
      <c r="AS214" s="291">
        <v>117.89230769230765</v>
      </c>
      <c r="AT214" s="291">
        <v>166.50769230769234</v>
      </c>
      <c r="AU214" s="291">
        <v>0</v>
      </c>
      <c r="AV214" s="291">
        <v>0</v>
      </c>
      <c r="AW214" s="291">
        <v>0</v>
      </c>
      <c r="AX214" s="291">
        <v>0</v>
      </c>
      <c r="AY214" s="291">
        <v>80.329670329670421</v>
      </c>
      <c r="AZ214" s="291">
        <v>6.4285714285714342</v>
      </c>
      <c r="BA214" s="291">
        <v>9.6428571428571299</v>
      </c>
      <c r="BB214" s="291">
        <v>77.845558241758297</v>
      </c>
      <c r="BC214" s="291">
        <v>0</v>
      </c>
      <c r="BD214" s="291">
        <v>0</v>
      </c>
      <c r="BE214" s="291">
        <v>0</v>
      </c>
      <c r="BF214" s="291">
        <v>0</v>
      </c>
      <c r="BG214" s="291">
        <v>9.4000000000000057</v>
      </c>
      <c r="BH214" s="291">
        <v>0</v>
      </c>
      <c r="BI214" s="291">
        <v>0.34781185897435901</v>
      </c>
      <c r="BJ214" s="291">
        <v>0</v>
      </c>
      <c r="BK214" s="291">
        <v>0</v>
      </c>
      <c r="BL214" s="291">
        <v>1</v>
      </c>
      <c r="BM214" s="291">
        <v>0</v>
      </c>
      <c r="BN214" s="291"/>
      <c r="BO214" s="291"/>
      <c r="BP214" s="291"/>
      <c r="BQ214" s="291">
        <v>51.8</v>
      </c>
      <c r="BR214" s="291">
        <v>26</v>
      </c>
      <c r="BS214" s="291">
        <v>47</v>
      </c>
      <c r="BT214" s="291"/>
    </row>
    <row r="215" spans="1:72" ht="15" x14ac:dyDescent="0.25">
      <c r="A215" s="302">
        <v>469</v>
      </c>
      <c r="B215" s="346">
        <v>143147</v>
      </c>
      <c r="C215" s="346">
        <v>9352155</v>
      </c>
      <c r="D215" s="347" t="s">
        <v>527</v>
      </c>
      <c r="E215" s="348" t="s">
        <v>40</v>
      </c>
      <c r="F215" s="349" t="s">
        <v>719</v>
      </c>
      <c r="G215" s="291">
        <v>1</v>
      </c>
      <c r="H215" s="291">
        <v>0</v>
      </c>
      <c r="I215" s="291">
        <v>0</v>
      </c>
      <c r="J215" s="291">
        <v>7</v>
      </c>
      <c r="K215" s="291">
        <v>0</v>
      </c>
      <c r="L215" s="291">
        <v>161</v>
      </c>
      <c r="M215" s="291">
        <v>161</v>
      </c>
      <c r="N215" s="291">
        <v>20</v>
      </c>
      <c r="O215" s="291">
        <v>107</v>
      </c>
      <c r="P215" s="291">
        <v>34</v>
      </c>
      <c r="Q215" s="291">
        <v>0</v>
      </c>
      <c r="R215" s="291">
        <v>0</v>
      </c>
      <c r="S215" s="291">
        <v>0</v>
      </c>
      <c r="T215" s="291">
        <v>0</v>
      </c>
      <c r="U215" s="291">
        <v>0</v>
      </c>
      <c r="V215" s="291">
        <v>0</v>
      </c>
      <c r="W215" s="291">
        <v>0</v>
      </c>
      <c r="X215" s="291">
        <v>161</v>
      </c>
      <c r="Y215" s="291">
        <v>23</v>
      </c>
      <c r="Z215" s="291">
        <v>12.999999999999995</v>
      </c>
      <c r="AA215" s="291">
        <v>24.916666666666668</v>
      </c>
      <c r="AB215" s="291">
        <v>0</v>
      </c>
      <c r="AC215" s="291">
        <v>0</v>
      </c>
      <c r="AD215" s="291">
        <v>143.89375000000001</v>
      </c>
      <c r="AE215" s="291">
        <v>10.0625</v>
      </c>
      <c r="AF215" s="291">
        <v>2.0125000000000002</v>
      </c>
      <c r="AG215" s="291">
        <v>2.0125000000000002</v>
      </c>
      <c r="AH215" s="291">
        <v>3.0187499999999998</v>
      </c>
      <c r="AI215" s="291">
        <v>0</v>
      </c>
      <c r="AJ215" s="291">
        <v>0</v>
      </c>
      <c r="AK215" s="291">
        <v>0</v>
      </c>
      <c r="AL215" s="291">
        <v>0</v>
      </c>
      <c r="AM215" s="291">
        <v>0</v>
      </c>
      <c r="AN215" s="291">
        <v>0</v>
      </c>
      <c r="AO215" s="291">
        <v>0</v>
      </c>
      <c r="AP215" s="291">
        <v>0</v>
      </c>
      <c r="AQ215" s="291">
        <v>0</v>
      </c>
      <c r="AR215" s="291">
        <v>0</v>
      </c>
      <c r="AS215" s="291">
        <v>0</v>
      </c>
      <c r="AT215" s="291">
        <v>0</v>
      </c>
      <c r="AU215" s="291">
        <v>0</v>
      </c>
      <c r="AV215" s="291">
        <v>0</v>
      </c>
      <c r="AW215" s="291">
        <v>0</v>
      </c>
      <c r="AX215" s="291">
        <v>0</v>
      </c>
      <c r="AY215" s="291">
        <v>40.377358490566067</v>
      </c>
      <c r="AZ215" s="291">
        <v>3.0000000000000018</v>
      </c>
      <c r="BA215" s="291">
        <v>3.9999999999999858</v>
      </c>
      <c r="BB215" s="291">
        <v>35.794050849725686</v>
      </c>
      <c r="BC215" s="291">
        <v>0</v>
      </c>
      <c r="BD215" s="291">
        <v>0</v>
      </c>
      <c r="BE215" s="291">
        <v>0</v>
      </c>
      <c r="BF215" s="291">
        <v>0</v>
      </c>
      <c r="BG215" s="291">
        <v>0</v>
      </c>
      <c r="BH215" s="291">
        <v>0</v>
      </c>
      <c r="BI215" s="291">
        <v>1.8552877776536301</v>
      </c>
      <c r="BJ215" s="291">
        <v>0</v>
      </c>
      <c r="BK215" s="291">
        <v>0</v>
      </c>
      <c r="BL215" s="291">
        <v>1</v>
      </c>
      <c r="BM215" s="291">
        <v>0</v>
      </c>
      <c r="BN215" s="291"/>
      <c r="BO215" s="291"/>
      <c r="BP215" s="291"/>
      <c r="BQ215" s="291">
        <v>16.8</v>
      </c>
      <c r="BR215" s="291">
        <v>12.6</v>
      </c>
      <c r="BS215" s="291">
        <v>13.8</v>
      </c>
      <c r="BT215" s="291"/>
    </row>
    <row r="216" spans="1:72" ht="15" x14ac:dyDescent="0.25">
      <c r="A216" s="302">
        <v>283</v>
      </c>
      <c r="B216" s="346">
        <v>141819</v>
      </c>
      <c r="C216" s="346">
        <v>9352158</v>
      </c>
      <c r="D216" s="347" t="s">
        <v>284</v>
      </c>
      <c r="E216" s="348" t="s">
        <v>40</v>
      </c>
      <c r="F216" s="349" t="s">
        <v>719</v>
      </c>
      <c r="G216" s="291">
        <v>1</v>
      </c>
      <c r="H216" s="291">
        <v>0</v>
      </c>
      <c r="I216" s="291">
        <v>0</v>
      </c>
      <c r="J216" s="291">
        <v>7</v>
      </c>
      <c r="K216" s="291">
        <v>0</v>
      </c>
      <c r="L216" s="291">
        <v>419</v>
      </c>
      <c r="M216" s="291">
        <v>419</v>
      </c>
      <c r="N216" s="291">
        <v>60</v>
      </c>
      <c r="O216" s="291">
        <v>299</v>
      </c>
      <c r="P216" s="291">
        <v>60</v>
      </c>
      <c r="Q216" s="291">
        <v>0</v>
      </c>
      <c r="R216" s="291">
        <v>0</v>
      </c>
      <c r="S216" s="291">
        <v>0</v>
      </c>
      <c r="T216" s="291">
        <v>0</v>
      </c>
      <c r="U216" s="291">
        <v>0</v>
      </c>
      <c r="V216" s="291">
        <v>0</v>
      </c>
      <c r="W216" s="291">
        <v>0</v>
      </c>
      <c r="X216" s="291">
        <v>419</v>
      </c>
      <c r="Y216" s="291">
        <v>59.857142857142854</v>
      </c>
      <c r="Z216" s="291">
        <v>48.999999999999993</v>
      </c>
      <c r="AA216" s="291">
        <v>86</v>
      </c>
      <c r="AB216" s="291">
        <v>0</v>
      </c>
      <c r="AC216" s="291">
        <v>0</v>
      </c>
      <c r="AD216" s="291">
        <v>160.38277511961726</v>
      </c>
      <c r="AE216" s="291">
        <v>158.37799043062219</v>
      </c>
      <c r="AF216" s="291">
        <v>76.181818181818258</v>
      </c>
      <c r="AG216" s="291">
        <v>17.04066985645931</v>
      </c>
      <c r="AH216" s="291">
        <v>5.0119617224880475</v>
      </c>
      <c r="AI216" s="291">
        <v>1.0023923444976097</v>
      </c>
      <c r="AJ216" s="291">
        <v>1.0023923444976097</v>
      </c>
      <c r="AK216" s="291">
        <v>0</v>
      </c>
      <c r="AL216" s="291">
        <v>0</v>
      </c>
      <c r="AM216" s="291">
        <v>0</v>
      </c>
      <c r="AN216" s="291">
        <v>0</v>
      </c>
      <c r="AO216" s="291">
        <v>0</v>
      </c>
      <c r="AP216" s="291">
        <v>0</v>
      </c>
      <c r="AQ216" s="291">
        <v>0</v>
      </c>
      <c r="AR216" s="291">
        <v>36.383753501400555</v>
      </c>
      <c r="AS216" s="291">
        <v>83.330532212885032</v>
      </c>
      <c r="AT216" s="291">
        <v>119.71428571428582</v>
      </c>
      <c r="AU216" s="291">
        <v>0</v>
      </c>
      <c r="AV216" s="291">
        <v>0</v>
      </c>
      <c r="AW216" s="291">
        <v>0</v>
      </c>
      <c r="AX216" s="291">
        <v>0</v>
      </c>
      <c r="AY216" s="291">
        <v>108.3169811320754</v>
      </c>
      <c r="AZ216" s="291">
        <v>10.909090909090919</v>
      </c>
      <c r="BA216" s="291">
        <v>19.090909090909079</v>
      </c>
      <c r="BB216" s="291">
        <v>107.9059224860365</v>
      </c>
      <c r="BC216" s="291">
        <v>0</v>
      </c>
      <c r="BD216" s="291">
        <v>0</v>
      </c>
      <c r="BE216" s="291">
        <v>0</v>
      </c>
      <c r="BF216" s="291">
        <v>0</v>
      </c>
      <c r="BG216" s="291">
        <v>10.099999999999902</v>
      </c>
      <c r="BH216" s="291">
        <v>0</v>
      </c>
      <c r="BI216" s="291">
        <v>0.32287057690140802</v>
      </c>
      <c r="BJ216" s="291">
        <v>0</v>
      </c>
      <c r="BK216" s="291">
        <v>0</v>
      </c>
      <c r="BL216" s="291">
        <v>1</v>
      </c>
      <c r="BM216" s="291">
        <v>0</v>
      </c>
      <c r="BN216" s="291"/>
      <c r="BO216" s="291"/>
      <c r="BP216" s="291"/>
      <c r="BQ216" s="291">
        <v>42.2</v>
      </c>
      <c r="BR216" s="291">
        <v>31</v>
      </c>
      <c r="BS216" s="291">
        <v>44.2</v>
      </c>
      <c r="BT216" s="291"/>
    </row>
    <row r="217" spans="1:72" ht="15" x14ac:dyDescent="0.25">
      <c r="A217" s="302">
        <v>256</v>
      </c>
      <c r="B217" s="346">
        <v>141591</v>
      </c>
      <c r="C217" s="346">
        <v>9352159</v>
      </c>
      <c r="D217" s="347" t="s">
        <v>271</v>
      </c>
      <c r="E217" s="348" t="s">
        <v>40</v>
      </c>
      <c r="F217" s="349" t="s">
        <v>719</v>
      </c>
      <c r="G217" s="291">
        <v>1</v>
      </c>
      <c r="H217" s="291">
        <v>0</v>
      </c>
      <c r="I217" s="291">
        <v>0</v>
      </c>
      <c r="J217" s="291">
        <v>7</v>
      </c>
      <c r="K217" s="291">
        <v>0</v>
      </c>
      <c r="L217" s="291">
        <v>403</v>
      </c>
      <c r="M217" s="291">
        <v>403</v>
      </c>
      <c r="N217" s="291">
        <v>56</v>
      </c>
      <c r="O217" s="291">
        <v>294</v>
      </c>
      <c r="P217" s="291">
        <v>53</v>
      </c>
      <c r="Q217" s="291">
        <v>0</v>
      </c>
      <c r="R217" s="291">
        <v>0</v>
      </c>
      <c r="S217" s="291">
        <v>0</v>
      </c>
      <c r="T217" s="291">
        <v>0</v>
      </c>
      <c r="U217" s="291">
        <v>0</v>
      </c>
      <c r="V217" s="291">
        <v>0</v>
      </c>
      <c r="W217" s="291">
        <v>0</v>
      </c>
      <c r="X217" s="291">
        <v>403</v>
      </c>
      <c r="Y217" s="291">
        <v>57.571428571428569</v>
      </c>
      <c r="Z217" s="291">
        <v>42.999999999999922</v>
      </c>
      <c r="AA217" s="291">
        <v>67.964370546318293</v>
      </c>
      <c r="AB217" s="291">
        <v>0</v>
      </c>
      <c r="AC217" s="291">
        <v>0</v>
      </c>
      <c r="AD217" s="291">
        <v>287.99999999999989</v>
      </c>
      <c r="AE217" s="291">
        <v>22.000000000000011</v>
      </c>
      <c r="AF217" s="291">
        <v>23.999999999999993</v>
      </c>
      <c r="AG217" s="291">
        <v>25.000000000000004</v>
      </c>
      <c r="AH217" s="291">
        <v>40.000000000000014</v>
      </c>
      <c r="AI217" s="291">
        <v>4.0000000000000018</v>
      </c>
      <c r="AJ217" s="291">
        <v>0</v>
      </c>
      <c r="AK217" s="291">
        <v>0</v>
      </c>
      <c r="AL217" s="291">
        <v>0</v>
      </c>
      <c r="AM217" s="291">
        <v>0</v>
      </c>
      <c r="AN217" s="291">
        <v>0</v>
      </c>
      <c r="AO217" s="291">
        <v>0</v>
      </c>
      <c r="AP217" s="291">
        <v>0</v>
      </c>
      <c r="AQ217" s="291">
        <v>0</v>
      </c>
      <c r="AR217" s="291">
        <v>7.0495626822157478</v>
      </c>
      <c r="AS217" s="291">
        <v>25.848396501457724</v>
      </c>
      <c r="AT217" s="291">
        <v>42.297376093294325</v>
      </c>
      <c r="AU217" s="291">
        <v>0</v>
      </c>
      <c r="AV217" s="291">
        <v>0</v>
      </c>
      <c r="AW217" s="291">
        <v>0</v>
      </c>
      <c r="AX217" s="291">
        <v>0.95724465558194782</v>
      </c>
      <c r="AY217" s="291">
        <v>139.70212765957447</v>
      </c>
      <c r="AZ217" s="291">
        <v>5.4081632653061433</v>
      </c>
      <c r="BA217" s="291">
        <v>8.6530612244897966</v>
      </c>
      <c r="BB217" s="291">
        <v>119.93989870948934</v>
      </c>
      <c r="BC217" s="291">
        <v>0</v>
      </c>
      <c r="BD217" s="291">
        <v>0</v>
      </c>
      <c r="BE217" s="291">
        <v>0</v>
      </c>
      <c r="BF217" s="291">
        <v>0</v>
      </c>
      <c r="BG217" s="291">
        <v>10.699999999999852</v>
      </c>
      <c r="BH217" s="291">
        <v>0</v>
      </c>
      <c r="BI217" s="291">
        <v>0.50701046896551705</v>
      </c>
      <c r="BJ217" s="291">
        <v>0</v>
      </c>
      <c r="BK217" s="291">
        <v>0</v>
      </c>
      <c r="BL217" s="291">
        <v>1</v>
      </c>
      <c r="BM217" s="291">
        <v>0</v>
      </c>
      <c r="BN217" s="291"/>
      <c r="BO217" s="291"/>
      <c r="BP217" s="291"/>
      <c r="BQ217" s="291">
        <v>50</v>
      </c>
      <c r="BR217" s="291">
        <v>32.799999999999997</v>
      </c>
      <c r="BS217" s="291">
        <v>42</v>
      </c>
      <c r="BT217" s="291"/>
    </row>
    <row r="218" spans="1:72" ht="15" x14ac:dyDescent="0.25">
      <c r="A218" s="302">
        <v>293</v>
      </c>
      <c r="B218" s="346">
        <v>144213</v>
      </c>
      <c r="C218" s="346">
        <v>9352172</v>
      </c>
      <c r="D218" s="347" t="s">
        <v>1311</v>
      </c>
      <c r="E218" s="348" t="s">
        <v>40</v>
      </c>
      <c r="F218" s="349" t="s">
        <v>719</v>
      </c>
      <c r="G218" s="291">
        <v>1</v>
      </c>
      <c r="H218" s="291">
        <v>0</v>
      </c>
      <c r="I218" s="291">
        <v>0</v>
      </c>
      <c r="J218" s="291">
        <v>3</v>
      </c>
      <c r="K218" s="291">
        <v>0</v>
      </c>
      <c r="L218" s="291">
        <v>261</v>
      </c>
      <c r="M218" s="291">
        <v>261</v>
      </c>
      <c r="N218" s="291">
        <v>87</v>
      </c>
      <c r="O218" s="291">
        <v>174</v>
      </c>
      <c r="P218" s="291">
        <v>0</v>
      </c>
      <c r="Q218" s="291">
        <v>0</v>
      </c>
      <c r="R218" s="291">
        <v>0</v>
      </c>
      <c r="S218" s="291">
        <v>0</v>
      </c>
      <c r="T218" s="291">
        <v>0</v>
      </c>
      <c r="U218" s="291">
        <v>0</v>
      </c>
      <c r="V218" s="291">
        <v>0</v>
      </c>
      <c r="W218" s="291">
        <v>0</v>
      </c>
      <c r="X218" s="291">
        <v>261</v>
      </c>
      <c r="Y218" s="291">
        <v>87</v>
      </c>
      <c r="Z218" s="291">
        <v>26.000000000000004</v>
      </c>
      <c r="AA218" s="291">
        <v>59.770992366412209</v>
      </c>
      <c r="AB218" s="291">
        <v>0</v>
      </c>
      <c r="AC218" s="291">
        <v>0</v>
      </c>
      <c r="AD218" s="291">
        <v>133.51153846153861</v>
      </c>
      <c r="AE218" s="291">
        <v>27.103846153846195</v>
      </c>
      <c r="AF218" s="291">
        <v>75.288461538461419</v>
      </c>
      <c r="AG218" s="291">
        <v>22.084615384615383</v>
      </c>
      <c r="AH218" s="291">
        <v>3.0115384615384513</v>
      </c>
      <c r="AI218" s="291">
        <v>0</v>
      </c>
      <c r="AJ218" s="291">
        <v>0</v>
      </c>
      <c r="AK218" s="291">
        <v>0</v>
      </c>
      <c r="AL218" s="291">
        <v>0</v>
      </c>
      <c r="AM218" s="291">
        <v>0</v>
      </c>
      <c r="AN218" s="291">
        <v>0</v>
      </c>
      <c r="AO218" s="291">
        <v>0</v>
      </c>
      <c r="AP218" s="291">
        <v>0</v>
      </c>
      <c r="AQ218" s="291">
        <v>0</v>
      </c>
      <c r="AR218" s="291">
        <v>25.500000000000011</v>
      </c>
      <c r="AS218" s="291">
        <v>59.999999999999908</v>
      </c>
      <c r="AT218" s="291">
        <v>59.999999999999908</v>
      </c>
      <c r="AU218" s="291">
        <v>0</v>
      </c>
      <c r="AV218" s="291">
        <v>0</v>
      </c>
      <c r="AW218" s="291">
        <v>0</v>
      </c>
      <c r="AX218" s="291">
        <v>0</v>
      </c>
      <c r="AY218" s="291">
        <v>57.999999999999936</v>
      </c>
      <c r="AZ218" s="291">
        <v>0</v>
      </c>
      <c r="BA218" s="291">
        <v>0</v>
      </c>
      <c r="BB218" s="291">
        <v>58.925099999999937</v>
      </c>
      <c r="BC218" s="291">
        <v>0</v>
      </c>
      <c r="BD218" s="291">
        <v>0</v>
      </c>
      <c r="BE218" s="291">
        <v>0</v>
      </c>
      <c r="BF218" s="291">
        <v>0</v>
      </c>
      <c r="BG218" s="291">
        <v>0</v>
      </c>
      <c r="BH218" s="291">
        <v>0</v>
      </c>
      <c r="BI218" s="291">
        <v>0.45714930116618102</v>
      </c>
      <c r="BJ218" s="291">
        <v>0</v>
      </c>
      <c r="BK218" s="291">
        <v>0</v>
      </c>
      <c r="BL218" s="291">
        <v>1</v>
      </c>
      <c r="BM218" s="291">
        <v>0</v>
      </c>
      <c r="BN218" s="291"/>
      <c r="BO218" s="291"/>
      <c r="BP218" s="291"/>
      <c r="BQ218" s="291">
        <v>51</v>
      </c>
      <c r="BR218" s="291">
        <v>45</v>
      </c>
      <c r="BS218" s="291">
        <v>51</v>
      </c>
      <c r="BT218" s="291"/>
    </row>
    <row r="219" spans="1:72" ht="15" x14ac:dyDescent="0.25">
      <c r="A219" s="302">
        <v>260</v>
      </c>
      <c r="B219" s="346">
        <v>144216</v>
      </c>
      <c r="C219" s="346">
        <v>9352185</v>
      </c>
      <c r="D219" s="347" t="s">
        <v>274</v>
      </c>
      <c r="E219" s="348" t="s">
        <v>40</v>
      </c>
      <c r="F219" s="349" t="s">
        <v>719</v>
      </c>
      <c r="G219" s="291">
        <v>1</v>
      </c>
      <c r="H219" s="291">
        <v>0</v>
      </c>
      <c r="I219" s="291">
        <v>0</v>
      </c>
      <c r="J219" s="291">
        <v>7</v>
      </c>
      <c r="K219" s="291">
        <v>0</v>
      </c>
      <c r="L219" s="291">
        <v>342</v>
      </c>
      <c r="M219" s="291">
        <v>342</v>
      </c>
      <c r="N219" s="291">
        <v>57</v>
      </c>
      <c r="O219" s="291">
        <v>256</v>
      </c>
      <c r="P219" s="291">
        <v>29</v>
      </c>
      <c r="Q219" s="291">
        <v>0</v>
      </c>
      <c r="R219" s="291">
        <v>0</v>
      </c>
      <c r="S219" s="291">
        <v>0</v>
      </c>
      <c r="T219" s="291">
        <v>0</v>
      </c>
      <c r="U219" s="291">
        <v>0</v>
      </c>
      <c r="V219" s="291">
        <v>0</v>
      </c>
      <c r="W219" s="291">
        <v>0</v>
      </c>
      <c r="X219" s="291">
        <v>342</v>
      </c>
      <c r="Y219" s="291">
        <v>48.857142857142854</v>
      </c>
      <c r="Z219" s="291">
        <v>127.99999999999991</v>
      </c>
      <c r="AA219" s="291">
        <v>176.70000000000002</v>
      </c>
      <c r="AB219" s="291">
        <v>0</v>
      </c>
      <c r="AC219" s="291">
        <v>0</v>
      </c>
      <c r="AD219" s="291">
        <v>58.341176470588358</v>
      </c>
      <c r="AE219" s="291">
        <v>15.088235294117636</v>
      </c>
      <c r="AF219" s="291">
        <v>25.147058823529417</v>
      </c>
      <c r="AG219" s="291">
        <v>48.282352941176363</v>
      </c>
      <c r="AH219" s="291">
        <v>42.24705882352945</v>
      </c>
      <c r="AI219" s="291">
        <v>152.89411764705892</v>
      </c>
      <c r="AJ219" s="291">
        <v>0</v>
      </c>
      <c r="AK219" s="291">
        <v>0</v>
      </c>
      <c r="AL219" s="291">
        <v>0</v>
      </c>
      <c r="AM219" s="291">
        <v>0</v>
      </c>
      <c r="AN219" s="291">
        <v>0</v>
      </c>
      <c r="AO219" s="291">
        <v>0</v>
      </c>
      <c r="AP219" s="291">
        <v>0</v>
      </c>
      <c r="AQ219" s="291">
        <v>0</v>
      </c>
      <c r="AR219" s="291">
        <v>17.999999999999993</v>
      </c>
      <c r="AS219" s="291">
        <v>42.000000000000121</v>
      </c>
      <c r="AT219" s="291">
        <v>51.599999999999952</v>
      </c>
      <c r="AU219" s="291">
        <v>0</v>
      </c>
      <c r="AV219" s="291">
        <v>0</v>
      </c>
      <c r="AW219" s="291">
        <v>0</v>
      </c>
      <c r="AX219" s="291">
        <v>1.1400000000000001</v>
      </c>
      <c r="AY219" s="291">
        <v>99.375527426160389</v>
      </c>
      <c r="AZ219" s="291">
        <v>3.3461538461538352</v>
      </c>
      <c r="BA219" s="291">
        <v>5.5769230769230687</v>
      </c>
      <c r="BB219" s="291">
        <v>87.460761363193797</v>
      </c>
      <c r="BC219" s="291">
        <v>0</v>
      </c>
      <c r="BD219" s="291">
        <v>0</v>
      </c>
      <c r="BE219" s="291">
        <v>0</v>
      </c>
      <c r="BF219" s="291">
        <v>0</v>
      </c>
      <c r="BG219" s="291">
        <v>14.800000000000137</v>
      </c>
      <c r="BH219" s="291">
        <v>0</v>
      </c>
      <c r="BI219" s="291">
        <v>0.52834396839378195</v>
      </c>
      <c r="BJ219" s="291">
        <v>0</v>
      </c>
      <c r="BK219" s="291">
        <v>0</v>
      </c>
      <c r="BL219" s="291">
        <v>1</v>
      </c>
      <c r="BM219" s="291">
        <v>0</v>
      </c>
      <c r="BN219" s="291"/>
      <c r="BO219" s="291"/>
      <c r="BP219" s="291"/>
      <c r="BQ219" s="291">
        <v>24</v>
      </c>
      <c r="BR219" s="291">
        <v>10</v>
      </c>
      <c r="BS219" s="291">
        <v>24</v>
      </c>
      <c r="BT219" s="291"/>
    </row>
    <row r="220" spans="1:72" ht="15" x14ac:dyDescent="0.25">
      <c r="A220" s="302">
        <v>263</v>
      </c>
      <c r="B220" s="346">
        <v>144217</v>
      </c>
      <c r="C220" s="346">
        <v>9352186</v>
      </c>
      <c r="D220" s="347" t="s">
        <v>275</v>
      </c>
      <c r="E220" s="348" t="s">
        <v>40</v>
      </c>
      <c r="F220" s="349" t="s">
        <v>719</v>
      </c>
      <c r="G220" s="291">
        <v>1</v>
      </c>
      <c r="H220" s="291">
        <v>0</v>
      </c>
      <c r="I220" s="291">
        <v>0</v>
      </c>
      <c r="J220" s="291">
        <v>7</v>
      </c>
      <c r="K220" s="291">
        <v>0</v>
      </c>
      <c r="L220" s="291">
        <v>416</v>
      </c>
      <c r="M220" s="291">
        <v>416</v>
      </c>
      <c r="N220" s="291">
        <v>60</v>
      </c>
      <c r="O220" s="291">
        <v>296</v>
      </c>
      <c r="P220" s="291">
        <v>60</v>
      </c>
      <c r="Q220" s="291">
        <v>0</v>
      </c>
      <c r="R220" s="291">
        <v>0</v>
      </c>
      <c r="S220" s="291">
        <v>0</v>
      </c>
      <c r="T220" s="291">
        <v>0</v>
      </c>
      <c r="U220" s="291">
        <v>0</v>
      </c>
      <c r="V220" s="291">
        <v>0</v>
      </c>
      <c r="W220" s="291">
        <v>0</v>
      </c>
      <c r="X220" s="291">
        <v>416</v>
      </c>
      <c r="Y220" s="291">
        <v>59.428571428571431</v>
      </c>
      <c r="Z220" s="291">
        <v>44.000000000000099</v>
      </c>
      <c r="AA220" s="291">
        <v>94.226506024096381</v>
      </c>
      <c r="AB220" s="291">
        <v>0</v>
      </c>
      <c r="AC220" s="291">
        <v>0</v>
      </c>
      <c r="AD220" s="291">
        <v>165.39759036144574</v>
      </c>
      <c r="AE220" s="291">
        <v>4.0096385542168678</v>
      </c>
      <c r="AF220" s="291">
        <v>125.30120481927693</v>
      </c>
      <c r="AG220" s="291">
        <v>58.139759036144447</v>
      </c>
      <c r="AH220" s="291">
        <v>19.045783132530129</v>
      </c>
      <c r="AI220" s="291">
        <v>44.106024096385468</v>
      </c>
      <c r="AJ220" s="291">
        <v>0</v>
      </c>
      <c r="AK220" s="291">
        <v>0</v>
      </c>
      <c r="AL220" s="291">
        <v>0</v>
      </c>
      <c r="AM220" s="291">
        <v>0</v>
      </c>
      <c r="AN220" s="291">
        <v>0</v>
      </c>
      <c r="AO220" s="291">
        <v>0</v>
      </c>
      <c r="AP220" s="291">
        <v>0</v>
      </c>
      <c r="AQ220" s="291">
        <v>0</v>
      </c>
      <c r="AR220" s="291">
        <v>9.3483146067415923</v>
      </c>
      <c r="AS220" s="291">
        <v>18.696629213483146</v>
      </c>
      <c r="AT220" s="291">
        <v>22.202247191011224</v>
      </c>
      <c r="AU220" s="291">
        <v>0</v>
      </c>
      <c r="AV220" s="291">
        <v>0</v>
      </c>
      <c r="AW220" s="291">
        <v>0</v>
      </c>
      <c r="AX220" s="291">
        <v>2.0048192771084339</v>
      </c>
      <c r="AY220" s="291">
        <v>106.80412371134014</v>
      </c>
      <c r="AZ220" s="291">
        <v>6.2068965517241406</v>
      </c>
      <c r="BA220" s="291">
        <v>11.37931034482758</v>
      </c>
      <c r="BB220" s="291">
        <v>97.827475357189854</v>
      </c>
      <c r="BC220" s="291">
        <v>0</v>
      </c>
      <c r="BD220" s="291">
        <v>0</v>
      </c>
      <c r="BE220" s="291">
        <v>0</v>
      </c>
      <c r="BF220" s="291">
        <v>0</v>
      </c>
      <c r="BG220" s="291">
        <v>0</v>
      </c>
      <c r="BH220" s="291">
        <v>0</v>
      </c>
      <c r="BI220" s="291">
        <v>0.45117524236111101</v>
      </c>
      <c r="BJ220" s="291">
        <v>0</v>
      </c>
      <c r="BK220" s="291">
        <v>0</v>
      </c>
      <c r="BL220" s="291">
        <v>1</v>
      </c>
      <c r="BM220" s="291">
        <v>0</v>
      </c>
      <c r="BN220" s="291"/>
      <c r="BO220" s="291"/>
      <c r="BP220" s="291"/>
      <c r="BQ220" s="291">
        <v>0</v>
      </c>
      <c r="BR220" s="291">
        <v>0</v>
      </c>
      <c r="BS220" s="291">
        <v>0</v>
      </c>
      <c r="BT220" s="291"/>
    </row>
    <row r="221" spans="1:72" ht="15" x14ac:dyDescent="0.25">
      <c r="A221" s="302">
        <v>225</v>
      </c>
      <c r="B221" s="346">
        <v>143549</v>
      </c>
      <c r="C221" s="346">
        <v>9352187</v>
      </c>
      <c r="D221" s="347" t="s">
        <v>1312</v>
      </c>
      <c r="E221" s="348" t="s">
        <v>40</v>
      </c>
      <c r="F221" s="349" t="s">
        <v>719</v>
      </c>
      <c r="G221" s="291">
        <v>1</v>
      </c>
      <c r="H221" s="291">
        <v>0</v>
      </c>
      <c r="I221" s="291">
        <v>0</v>
      </c>
      <c r="J221" s="291">
        <v>7</v>
      </c>
      <c r="K221" s="291">
        <v>0</v>
      </c>
      <c r="L221" s="291">
        <v>111</v>
      </c>
      <c r="M221" s="291">
        <v>111</v>
      </c>
      <c r="N221" s="291">
        <v>14</v>
      </c>
      <c r="O221" s="291">
        <v>79</v>
      </c>
      <c r="P221" s="291">
        <v>18</v>
      </c>
      <c r="Q221" s="291">
        <v>0</v>
      </c>
      <c r="R221" s="291">
        <v>0</v>
      </c>
      <c r="S221" s="291">
        <v>0</v>
      </c>
      <c r="T221" s="291">
        <v>0</v>
      </c>
      <c r="U221" s="291">
        <v>0</v>
      </c>
      <c r="V221" s="291">
        <v>0</v>
      </c>
      <c r="W221" s="291">
        <v>0</v>
      </c>
      <c r="X221" s="291">
        <v>111</v>
      </c>
      <c r="Y221" s="291">
        <v>15.857142857142858</v>
      </c>
      <c r="Z221" s="291">
        <v>8.0000000000000036</v>
      </c>
      <c r="AA221" s="291">
        <v>17.429752066115704</v>
      </c>
      <c r="AB221" s="291">
        <v>0</v>
      </c>
      <c r="AC221" s="291">
        <v>0</v>
      </c>
      <c r="AD221" s="291">
        <v>108</v>
      </c>
      <c r="AE221" s="291">
        <v>2.9999999999999969</v>
      </c>
      <c r="AF221" s="291">
        <v>0</v>
      </c>
      <c r="AG221" s="291">
        <v>0</v>
      </c>
      <c r="AH221" s="291">
        <v>0</v>
      </c>
      <c r="AI221" s="291">
        <v>0</v>
      </c>
      <c r="AJ221" s="291">
        <v>0</v>
      </c>
      <c r="AK221" s="291">
        <v>0</v>
      </c>
      <c r="AL221" s="291">
        <v>0</v>
      </c>
      <c r="AM221" s="291">
        <v>0</v>
      </c>
      <c r="AN221" s="291">
        <v>0</v>
      </c>
      <c r="AO221" s="291">
        <v>0</v>
      </c>
      <c r="AP221" s="291">
        <v>0</v>
      </c>
      <c r="AQ221" s="291">
        <v>0</v>
      </c>
      <c r="AR221" s="291">
        <v>0</v>
      </c>
      <c r="AS221" s="291">
        <v>1.1443298969072204</v>
      </c>
      <c r="AT221" s="291">
        <v>1.1443298969072204</v>
      </c>
      <c r="AU221" s="291">
        <v>0</v>
      </c>
      <c r="AV221" s="291">
        <v>0</v>
      </c>
      <c r="AW221" s="291">
        <v>0</v>
      </c>
      <c r="AX221" s="291">
        <v>0</v>
      </c>
      <c r="AY221" s="291">
        <v>26.333333333333307</v>
      </c>
      <c r="AZ221" s="291">
        <v>1.125</v>
      </c>
      <c r="BA221" s="291">
        <v>4.5</v>
      </c>
      <c r="BB221" s="291">
        <v>25.559256701030911</v>
      </c>
      <c r="BC221" s="291">
        <v>0</v>
      </c>
      <c r="BD221" s="291">
        <v>0</v>
      </c>
      <c r="BE221" s="291">
        <v>0</v>
      </c>
      <c r="BF221" s="291">
        <v>0</v>
      </c>
      <c r="BG221" s="291">
        <v>85.90000000000002</v>
      </c>
      <c r="BH221" s="291">
        <v>0</v>
      </c>
      <c r="BI221" s="291">
        <v>1.6119766271428599</v>
      </c>
      <c r="BJ221" s="291">
        <v>0</v>
      </c>
      <c r="BK221" s="291">
        <v>0</v>
      </c>
      <c r="BL221" s="291">
        <v>1</v>
      </c>
      <c r="BM221" s="291">
        <v>0</v>
      </c>
      <c r="BN221" s="291"/>
      <c r="BO221" s="291"/>
      <c r="BP221" s="291"/>
      <c r="BQ221" s="291">
        <v>0</v>
      </c>
      <c r="BR221" s="291">
        <v>0</v>
      </c>
      <c r="BS221" s="291">
        <v>0</v>
      </c>
      <c r="BT221" s="291"/>
    </row>
    <row r="222" spans="1:72" ht="15" x14ac:dyDescent="0.25">
      <c r="A222" s="302">
        <v>270</v>
      </c>
      <c r="B222" s="346">
        <v>143550</v>
      </c>
      <c r="C222" s="346">
        <v>9352188</v>
      </c>
      <c r="D222" s="347" t="s">
        <v>278</v>
      </c>
      <c r="E222" s="348" t="s">
        <v>40</v>
      </c>
      <c r="F222" s="349" t="s">
        <v>719</v>
      </c>
      <c r="G222" s="291">
        <v>1</v>
      </c>
      <c r="H222" s="291">
        <v>0</v>
      </c>
      <c r="I222" s="291">
        <v>0</v>
      </c>
      <c r="J222" s="291">
        <v>7</v>
      </c>
      <c r="K222" s="291">
        <v>0</v>
      </c>
      <c r="L222" s="291">
        <v>345</v>
      </c>
      <c r="M222" s="291">
        <v>345</v>
      </c>
      <c r="N222" s="291">
        <v>56</v>
      </c>
      <c r="O222" s="291">
        <v>248</v>
      </c>
      <c r="P222" s="291">
        <v>41</v>
      </c>
      <c r="Q222" s="291">
        <v>0</v>
      </c>
      <c r="R222" s="291">
        <v>0</v>
      </c>
      <c r="S222" s="291">
        <v>0</v>
      </c>
      <c r="T222" s="291">
        <v>0</v>
      </c>
      <c r="U222" s="291">
        <v>0</v>
      </c>
      <c r="V222" s="291">
        <v>0</v>
      </c>
      <c r="W222" s="291">
        <v>0</v>
      </c>
      <c r="X222" s="291">
        <v>345</v>
      </c>
      <c r="Y222" s="291">
        <v>49.285714285714285</v>
      </c>
      <c r="Z222" s="291">
        <v>85.000000000000028</v>
      </c>
      <c r="AA222" s="291">
        <v>142.11940298507463</v>
      </c>
      <c r="AB222" s="291">
        <v>0</v>
      </c>
      <c r="AC222" s="291">
        <v>0</v>
      </c>
      <c r="AD222" s="291">
        <v>80.999999999999943</v>
      </c>
      <c r="AE222" s="291">
        <v>8.9999999999999893</v>
      </c>
      <c r="AF222" s="291">
        <v>27.000000000000004</v>
      </c>
      <c r="AG222" s="291">
        <v>91</v>
      </c>
      <c r="AH222" s="291">
        <v>35.000000000000057</v>
      </c>
      <c r="AI222" s="291">
        <v>101.99999999999983</v>
      </c>
      <c r="AJ222" s="291">
        <v>0</v>
      </c>
      <c r="AK222" s="291">
        <v>0</v>
      </c>
      <c r="AL222" s="291">
        <v>0</v>
      </c>
      <c r="AM222" s="291">
        <v>0</v>
      </c>
      <c r="AN222" s="291">
        <v>0</v>
      </c>
      <c r="AO222" s="291">
        <v>0</v>
      </c>
      <c r="AP222" s="291">
        <v>0</v>
      </c>
      <c r="AQ222" s="291">
        <v>0</v>
      </c>
      <c r="AR222" s="291">
        <v>39.531249999999886</v>
      </c>
      <c r="AS222" s="291">
        <v>58.697916666666707</v>
      </c>
      <c r="AT222" s="291">
        <v>81.458333333333286</v>
      </c>
      <c r="AU222" s="291">
        <v>0</v>
      </c>
      <c r="AV222" s="291">
        <v>0</v>
      </c>
      <c r="AW222" s="291">
        <v>0</v>
      </c>
      <c r="AX222" s="291">
        <v>4.1194029850746272</v>
      </c>
      <c r="AY222" s="291">
        <v>95.739534883720935</v>
      </c>
      <c r="AZ222" s="291">
        <v>5.8571428571428621</v>
      </c>
      <c r="BA222" s="291">
        <v>9.3714285714285896</v>
      </c>
      <c r="BB222" s="291">
        <v>88.596734823943294</v>
      </c>
      <c r="BC222" s="291">
        <v>0</v>
      </c>
      <c r="BD222" s="291">
        <v>0</v>
      </c>
      <c r="BE222" s="291">
        <v>0</v>
      </c>
      <c r="BF222" s="291">
        <v>0</v>
      </c>
      <c r="BG222" s="291">
        <v>198.50000000000009</v>
      </c>
      <c r="BH222" s="291">
        <v>0</v>
      </c>
      <c r="BI222" s="291">
        <v>0.53092010986342897</v>
      </c>
      <c r="BJ222" s="291">
        <v>0</v>
      </c>
      <c r="BK222" s="291">
        <v>0</v>
      </c>
      <c r="BL222" s="291">
        <v>1</v>
      </c>
      <c r="BM222" s="291">
        <v>0</v>
      </c>
      <c r="BN222" s="291"/>
      <c r="BO222" s="291"/>
      <c r="BP222" s="291"/>
      <c r="BQ222" s="291">
        <v>36</v>
      </c>
      <c r="BR222" s="291">
        <v>26</v>
      </c>
      <c r="BS222" s="291">
        <v>30</v>
      </c>
      <c r="BT222" s="291"/>
    </row>
    <row r="223" spans="1:72" ht="15" x14ac:dyDescent="0.25">
      <c r="A223" s="302">
        <v>119</v>
      </c>
      <c r="B223" s="346">
        <v>143830</v>
      </c>
      <c r="C223" s="346">
        <v>9352197</v>
      </c>
      <c r="D223" s="347" t="s">
        <v>1313</v>
      </c>
      <c r="E223" s="348" t="s">
        <v>40</v>
      </c>
      <c r="F223" s="349" t="s">
        <v>719</v>
      </c>
      <c r="G223" s="291">
        <v>1</v>
      </c>
      <c r="H223" s="291">
        <v>0</v>
      </c>
      <c r="I223" s="291">
        <v>0</v>
      </c>
      <c r="J223" s="291">
        <v>7</v>
      </c>
      <c r="K223" s="291">
        <v>0</v>
      </c>
      <c r="L223" s="291">
        <v>71</v>
      </c>
      <c r="M223" s="291">
        <v>71</v>
      </c>
      <c r="N223" s="291">
        <v>8</v>
      </c>
      <c r="O223" s="291">
        <v>52</v>
      </c>
      <c r="P223" s="291">
        <v>11</v>
      </c>
      <c r="Q223" s="291">
        <v>0</v>
      </c>
      <c r="R223" s="291">
        <v>0</v>
      </c>
      <c r="S223" s="291">
        <v>0</v>
      </c>
      <c r="T223" s="291">
        <v>0</v>
      </c>
      <c r="U223" s="291">
        <v>0</v>
      </c>
      <c r="V223" s="291">
        <v>0</v>
      </c>
      <c r="W223" s="291">
        <v>0</v>
      </c>
      <c r="X223" s="291">
        <v>71</v>
      </c>
      <c r="Y223" s="291">
        <v>10.142857142857142</v>
      </c>
      <c r="Z223" s="291">
        <v>5.9999999999999982</v>
      </c>
      <c r="AA223" s="291">
        <v>9.8307692307692314</v>
      </c>
      <c r="AB223" s="291">
        <v>0</v>
      </c>
      <c r="AC223" s="291">
        <v>0</v>
      </c>
      <c r="AD223" s="291">
        <v>71</v>
      </c>
      <c r="AE223" s="291">
        <v>0</v>
      </c>
      <c r="AF223" s="291">
        <v>0</v>
      </c>
      <c r="AG223" s="291">
        <v>0</v>
      </c>
      <c r="AH223" s="291">
        <v>0</v>
      </c>
      <c r="AI223" s="291">
        <v>0</v>
      </c>
      <c r="AJ223" s="291">
        <v>0</v>
      </c>
      <c r="AK223" s="291">
        <v>0</v>
      </c>
      <c r="AL223" s="291">
        <v>0</v>
      </c>
      <c r="AM223" s="291">
        <v>0</v>
      </c>
      <c r="AN223" s="291">
        <v>0</v>
      </c>
      <c r="AO223" s="291">
        <v>0</v>
      </c>
      <c r="AP223" s="291">
        <v>0</v>
      </c>
      <c r="AQ223" s="291">
        <v>0</v>
      </c>
      <c r="AR223" s="291">
        <v>0</v>
      </c>
      <c r="AS223" s="291">
        <v>0</v>
      </c>
      <c r="AT223" s="291">
        <v>0</v>
      </c>
      <c r="AU223" s="291">
        <v>0</v>
      </c>
      <c r="AV223" s="291">
        <v>0</v>
      </c>
      <c r="AW223" s="291">
        <v>0</v>
      </c>
      <c r="AX223" s="291">
        <v>0</v>
      </c>
      <c r="AY223" s="291">
        <v>19.760000000000002</v>
      </c>
      <c r="AZ223" s="291">
        <v>2.0000000000000018</v>
      </c>
      <c r="BA223" s="291">
        <v>3.0000000000000027</v>
      </c>
      <c r="BB223" s="291">
        <v>18.46388584126985</v>
      </c>
      <c r="BC223" s="291">
        <v>0</v>
      </c>
      <c r="BD223" s="291">
        <v>0</v>
      </c>
      <c r="BE223" s="291">
        <v>0</v>
      </c>
      <c r="BF223" s="291">
        <v>0</v>
      </c>
      <c r="BG223" s="291">
        <v>13.900000000000004</v>
      </c>
      <c r="BH223" s="291">
        <v>0</v>
      </c>
      <c r="BI223" s="291">
        <v>2.77011419175258</v>
      </c>
      <c r="BJ223" s="291">
        <v>0</v>
      </c>
      <c r="BK223" s="291">
        <v>1</v>
      </c>
      <c r="BL223" s="291">
        <v>1</v>
      </c>
      <c r="BM223" s="291">
        <v>0</v>
      </c>
      <c r="BN223" s="291"/>
      <c r="BO223" s="291"/>
      <c r="BP223" s="291"/>
      <c r="BQ223" s="291">
        <v>0</v>
      </c>
      <c r="BR223" s="291">
        <v>0</v>
      </c>
      <c r="BS223" s="291">
        <v>0</v>
      </c>
      <c r="BT223" s="291"/>
    </row>
    <row r="224" spans="1:72" ht="15" x14ac:dyDescent="0.25">
      <c r="A224" s="302">
        <v>512</v>
      </c>
      <c r="B224" s="346">
        <v>143860</v>
      </c>
      <c r="C224" s="346">
        <v>9352198</v>
      </c>
      <c r="D224" s="347" t="s">
        <v>1314</v>
      </c>
      <c r="E224" s="348" t="s">
        <v>40</v>
      </c>
      <c r="F224" s="349" t="s">
        <v>719</v>
      </c>
      <c r="G224" s="291">
        <v>1</v>
      </c>
      <c r="H224" s="291">
        <v>0</v>
      </c>
      <c r="I224" s="291">
        <v>0</v>
      </c>
      <c r="J224" s="291">
        <v>7</v>
      </c>
      <c r="K224" s="291">
        <v>0</v>
      </c>
      <c r="L224" s="291">
        <v>390</v>
      </c>
      <c r="M224" s="291">
        <v>390</v>
      </c>
      <c r="N224" s="291">
        <v>49</v>
      </c>
      <c r="O224" s="291">
        <v>287</v>
      </c>
      <c r="P224" s="291">
        <v>54</v>
      </c>
      <c r="Q224" s="291">
        <v>0</v>
      </c>
      <c r="R224" s="291">
        <v>0</v>
      </c>
      <c r="S224" s="291">
        <v>0</v>
      </c>
      <c r="T224" s="291">
        <v>0</v>
      </c>
      <c r="U224" s="291">
        <v>0</v>
      </c>
      <c r="V224" s="291">
        <v>0</v>
      </c>
      <c r="W224" s="291">
        <v>0</v>
      </c>
      <c r="X224" s="291">
        <v>390</v>
      </c>
      <c r="Y224" s="291">
        <v>55.714285714285715</v>
      </c>
      <c r="Z224" s="291">
        <v>65.999999999999901</v>
      </c>
      <c r="AA224" s="291">
        <v>125.39240506329114</v>
      </c>
      <c r="AB224" s="291">
        <v>0</v>
      </c>
      <c r="AC224" s="291">
        <v>0</v>
      </c>
      <c r="AD224" s="291">
        <v>133.39425587467355</v>
      </c>
      <c r="AE224" s="291">
        <v>62.114882506527238</v>
      </c>
      <c r="AF224" s="291">
        <v>88.590078328981704</v>
      </c>
      <c r="AG224" s="291">
        <v>11.201044386422982</v>
      </c>
      <c r="AH224" s="291">
        <v>94.699738903394433</v>
      </c>
      <c r="AI224" s="291">
        <v>0</v>
      </c>
      <c r="AJ224" s="291">
        <v>0</v>
      </c>
      <c r="AK224" s="291">
        <v>0</v>
      </c>
      <c r="AL224" s="291">
        <v>0</v>
      </c>
      <c r="AM224" s="291">
        <v>0</v>
      </c>
      <c r="AN224" s="291">
        <v>0</v>
      </c>
      <c r="AO224" s="291">
        <v>0</v>
      </c>
      <c r="AP224" s="291">
        <v>0</v>
      </c>
      <c r="AQ224" s="291">
        <v>0</v>
      </c>
      <c r="AR224" s="291">
        <v>2.2873900293255143</v>
      </c>
      <c r="AS224" s="291">
        <v>11.43695014662755</v>
      </c>
      <c r="AT224" s="291">
        <v>14.868035190615828</v>
      </c>
      <c r="AU224" s="291">
        <v>0</v>
      </c>
      <c r="AV224" s="291">
        <v>0</v>
      </c>
      <c r="AW224" s="291">
        <v>0</v>
      </c>
      <c r="AX224" s="291">
        <v>2.962025316455696</v>
      </c>
      <c r="AY224" s="291">
        <v>96.007117437722528</v>
      </c>
      <c r="AZ224" s="291">
        <v>7.0000000000000204</v>
      </c>
      <c r="BA224" s="291">
        <v>9.9999999999999911</v>
      </c>
      <c r="BB224" s="291">
        <v>85.806428298598505</v>
      </c>
      <c r="BC224" s="291">
        <v>0</v>
      </c>
      <c r="BD224" s="291">
        <v>0</v>
      </c>
      <c r="BE224" s="291">
        <v>0</v>
      </c>
      <c r="BF224" s="291">
        <v>0</v>
      </c>
      <c r="BG224" s="291">
        <v>244.00000000000014</v>
      </c>
      <c r="BH224" s="291">
        <v>0</v>
      </c>
      <c r="BI224" s="291">
        <v>0.50310026349892001</v>
      </c>
      <c r="BJ224" s="291">
        <v>0</v>
      </c>
      <c r="BK224" s="291">
        <v>0</v>
      </c>
      <c r="BL224" s="291">
        <v>1</v>
      </c>
      <c r="BM224" s="291">
        <v>0</v>
      </c>
      <c r="BN224" s="291"/>
      <c r="BO224" s="291"/>
      <c r="BP224" s="291"/>
      <c r="BQ224" s="291">
        <v>38.6</v>
      </c>
      <c r="BR224" s="291">
        <v>30.2</v>
      </c>
      <c r="BS224" s="291">
        <v>33.6</v>
      </c>
      <c r="BT224" s="291"/>
    </row>
    <row r="225" spans="1:72" ht="15" x14ac:dyDescent="0.25">
      <c r="A225" s="302">
        <v>483</v>
      </c>
      <c r="B225" s="346">
        <v>143861</v>
      </c>
      <c r="C225" s="346">
        <v>9352199</v>
      </c>
      <c r="D225" s="347" t="s">
        <v>1315</v>
      </c>
      <c r="E225" s="348" t="s">
        <v>40</v>
      </c>
      <c r="F225" s="349" t="s">
        <v>719</v>
      </c>
      <c r="G225" s="291">
        <v>1</v>
      </c>
      <c r="H225" s="291">
        <v>0</v>
      </c>
      <c r="I225" s="291">
        <v>0</v>
      </c>
      <c r="J225" s="291">
        <v>7</v>
      </c>
      <c r="K225" s="291">
        <v>0</v>
      </c>
      <c r="L225" s="291">
        <v>277</v>
      </c>
      <c r="M225" s="291">
        <v>277</v>
      </c>
      <c r="N225" s="291">
        <v>41</v>
      </c>
      <c r="O225" s="291">
        <v>209</v>
      </c>
      <c r="P225" s="291">
        <v>27</v>
      </c>
      <c r="Q225" s="291">
        <v>0</v>
      </c>
      <c r="R225" s="291">
        <v>0</v>
      </c>
      <c r="S225" s="291">
        <v>0</v>
      </c>
      <c r="T225" s="291">
        <v>0</v>
      </c>
      <c r="U225" s="291">
        <v>0</v>
      </c>
      <c r="V225" s="291">
        <v>0</v>
      </c>
      <c r="W225" s="291">
        <v>0</v>
      </c>
      <c r="X225" s="291">
        <v>277</v>
      </c>
      <c r="Y225" s="291">
        <v>39.571428571428569</v>
      </c>
      <c r="Z225" s="291">
        <v>40.000000000000028</v>
      </c>
      <c r="AA225" s="291">
        <v>64.807547169811315</v>
      </c>
      <c r="AB225" s="291">
        <v>0</v>
      </c>
      <c r="AC225" s="291">
        <v>0</v>
      </c>
      <c r="AD225" s="291">
        <v>221.00000000000011</v>
      </c>
      <c r="AE225" s="291">
        <v>55.999999999999872</v>
      </c>
      <c r="AF225" s="291">
        <v>0</v>
      </c>
      <c r="AG225" s="291">
        <v>0</v>
      </c>
      <c r="AH225" s="291">
        <v>0</v>
      </c>
      <c r="AI225" s="291">
        <v>0</v>
      </c>
      <c r="AJ225" s="291">
        <v>0</v>
      </c>
      <c r="AK225" s="291">
        <v>0</v>
      </c>
      <c r="AL225" s="291">
        <v>0</v>
      </c>
      <c r="AM225" s="291">
        <v>0</v>
      </c>
      <c r="AN225" s="291">
        <v>0</v>
      </c>
      <c r="AO225" s="291">
        <v>0</v>
      </c>
      <c r="AP225" s="291">
        <v>0</v>
      </c>
      <c r="AQ225" s="291">
        <v>0</v>
      </c>
      <c r="AR225" s="291">
        <v>16.572649572649564</v>
      </c>
      <c r="AS225" s="291">
        <v>37.880341880341945</v>
      </c>
      <c r="AT225" s="291">
        <v>62.739316239316103</v>
      </c>
      <c r="AU225" s="291">
        <v>0</v>
      </c>
      <c r="AV225" s="291">
        <v>0</v>
      </c>
      <c r="AW225" s="291">
        <v>0</v>
      </c>
      <c r="AX225" s="291">
        <v>0</v>
      </c>
      <c r="AY225" s="291">
        <v>63.135416666666593</v>
      </c>
      <c r="AZ225" s="291">
        <v>10.565217391304348</v>
      </c>
      <c r="BA225" s="291">
        <v>15.260869565217396</v>
      </c>
      <c r="BB225" s="291">
        <v>68.102665147345505</v>
      </c>
      <c r="BC225" s="291">
        <v>0</v>
      </c>
      <c r="BD225" s="291">
        <v>0</v>
      </c>
      <c r="BE225" s="291">
        <v>0</v>
      </c>
      <c r="BF225" s="291">
        <v>0</v>
      </c>
      <c r="BG225" s="291">
        <v>156.30000000000004</v>
      </c>
      <c r="BH225" s="291">
        <v>0</v>
      </c>
      <c r="BI225" s="291">
        <v>0.47829618553459102</v>
      </c>
      <c r="BJ225" s="291">
        <v>0</v>
      </c>
      <c r="BK225" s="291">
        <v>0</v>
      </c>
      <c r="BL225" s="291">
        <v>1</v>
      </c>
      <c r="BM225" s="291">
        <v>0</v>
      </c>
      <c r="BN225" s="291"/>
      <c r="BO225" s="291"/>
      <c r="BP225" s="291"/>
      <c r="BQ225" s="291">
        <v>0</v>
      </c>
      <c r="BR225" s="291">
        <v>0</v>
      </c>
      <c r="BS225" s="291">
        <v>0</v>
      </c>
      <c r="BT225" s="291"/>
    </row>
    <row r="226" spans="1:72" ht="15" x14ac:dyDescent="0.25">
      <c r="A226" s="302">
        <v>473</v>
      </c>
      <c r="B226" s="346">
        <v>144275</v>
      </c>
      <c r="C226" s="346">
        <v>9352200</v>
      </c>
      <c r="D226" s="347" t="s">
        <v>1316</v>
      </c>
      <c r="E226" s="348" t="s">
        <v>40</v>
      </c>
      <c r="F226" s="349" t="s">
        <v>719</v>
      </c>
      <c r="G226" s="291">
        <v>1</v>
      </c>
      <c r="H226" s="291">
        <v>0</v>
      </c>
      <c r="I226" s="291">
        <v>0</v>
      </c>
      <c r="J226" s="291">
        <v>7</v>
      </c>
      <c r="K226" s="291">
        <v>0</v>
      </c>
      <c r="L226" s="291">
        <v>192</v>
      </c>
      <c r="M226" s="291">
        <v>192</v>
      </c>
      <c r="N226" s="291">
        <v>43</v>
      </c>
      <c r="O226" s="291">
        <v>133</v>
      </c>
      <c r="P226" s="291">
        <v>16</v>
      </c>
      <c r="Q226" s="291">
        <v>0</v>
      </c>
      <c r="R226" s="291">
        <v>0</v>
      </c>
      <c r="S226" s="291">
        <v>0</v>
      </c>
      <c r="T226" s="291">
        <v>0</v>
      </c>
      <c r="U226" s="291">
        <v>0</v>
      </c>
      <c r="V226" s="291">
        <v>0</v>
      </c>
      <c r="W226" s="291">
        <v>0</v>
      </c>
      <c r="X226" s="291">
        <v>192</v>
      </c>
      <c r="Y226" s="291">
        <v>27.428571428571427</v>
      </c>
      <c r="Z226" s="291">
        <v>27</v>
      </c>
      <c r="AA226" s="291">
        <v>42.442105263157892</v>
      </c>
      <c r="AB226" s="291">
        <v>0</v>
      </c>
      <c r="AC226" s="291">
        <v>0</v>
      </c>
      <c r="AD226" s="291">
        <v>186.99999999999994</v>
      </c>
      <c r="AE226" s="291">
        <v>0</v>
      </c>
      <c r="AF226" s="291">
        <v>0</v>
      </c>
      <c r="AG226" s="291">
        <v>5.0000000000000062</v>
      </c>
      <c r="AH226" s="291">
        <v>0</v>
      </c>
      <c r="AI226" s="291">
        <v>0</v>
      </c>
      <c r="AJ226" s="291">
        <v>0</v>
      </c>
      <c r="AK226" s="291">
        <v>0</v>
      </c>
      <c r="AL226" s="291">
        <v>0</v>
      </c>
      <c r="AM226" s="291">
        <v>0</v>
      </c>
      <c r="AN226" s="291">
        <v>0</v>
      </c>
      <c r="AO226" s="291">
        <v>0</v>
      </c>
      <c r="AP226" s="291">
        <v>0</v>
      </c>
      <c r="AQ226" s="291">
        <v>0</v>
      </c>
      <c r="AR226" s="291">
        <v>5.1543624161073787</v>
      </c>
      <c r="AS226" s="291">
        <v>7.7315436241610698</v>
      </c>
      <c r="AT226" s="291">
        <v>10.308724832214757</v>
      </c>
      <c r="AU226" s="291">
        <v>0</v>
      </c>
      <c r="AV226" s="291">
        <v>0</v>
      </c>
      <c r="AW226" s="291">
        <v>0</v>
      </c>
      <c r="AX226" s="291">
        <v>0</v>
      </c>
      <c r="AY226" s="291">
        <v>62.20967741935484</v>
      </c>
      <c r="AZ226" s="291">
        <v>4</v>
      </c>
      <c r="BA226" s="291">
        <v>7</v>
      </c>
      <c r="BB226" s="291">
        <v>63.314402597964929</v>
      </c>
      <c r="BC226" s="291">
        <v>0</v>
      </c>
      <c r="BD226" s="291">
        <v>0</v>
      </c>
      <c r="BE226" s="291">
        <v>0</v>
      </c>
      <c r="BF226" s="291">
        <v>0</v>
      </c>
      <c r="BG226" s="291">
        <v>123.80000000000007</v>
      </c>
      <c r="BH226" s="291">
        <v>0</v>
      </c>
      <c r="BI226" s="291">
        <v>1.5761226799352801</v>
      </c>
      <c r="BJ226" s="291">
        <v>0</v>
      </c>
      <c r="BK226" s="291">
        <v>0</v>
      </c>
      <c r="BL226" s="291">
        <v>1</v>
      </c>
      <c r="BM226" s="291">
        <v>0</v>
      </c>
      <c r="BN226" s="291"/>
      <c r="BO226" s="291"/>
      <c r="BP226" s="291"/>
      <c r="BQ226" s="291">
        <v>0</v>
      </c>
      <c r="BR226" s="291">
        <v>0</v>
      </c>
      <c r="BS226" s="291">
        <v>0</v>
      </c>
      <c r="BT226" s="291"/>
    </row>
    <row r="227" spans="1:72" ht="15" x14ac:dyDescent="0.25">
      <c r="A227" s="302">
        <v>452</v>
      </c>
      <c r="B227" s="346">
        <v>144276</v>
      </c>
      <c r="C227" s="346">
        <v>9352201</v>
      </c>
      <c r="D227" s="347" t="s">
        <v>1317</v>
      </c>
      <c r="E227" s="348" t="s">
        <v>40</v>
      </c>
      <c r="F227" s="349" t="s">
        <v>719</v>
      </c>
      <c r="G227" s="291">
        <v>1</v>
      </c>
      <c r="H227" s="291">
        <v>0</v>
      </c>
      <c r="I227" s="291">
        <v>0</v>
      </c>
      <c r="J227" s="291">
        <v>7</v>
      </c>
      <c r="K227" s="291">
        <v>0</v>
      </c>
      <c r="L227" s="291">
        <v>277</v>
      </c>
      <c r="M227" s="291">
        <v>277</v>
      </c>
      <c r="N227" s="291">
        <v>40</v>
      </c>
      <c r="O227" s="291">
        <v>207</v>
      </c>
      <c r="P227" s="291">
        <v>30</v>
      </c>
      <c r="Q227" s="291">
        <v>0</v>
      </c>
      <c r="R227" s="291">
        <v>0</v>
      </c>
      <c r="S227" s="291">
        <v>0</v>
      </c>
      <c r="T227" s="291">
        <v>0</v>
      </c>
      <c r="U227" s="291">
        <v>0</v>
      </c>
      <c r="V227" s="291">
        <v>0</v>
      </c>
      <c r="W227" s="291">
        <v>0</v>
      </c>
      <c r="X227" s="291">
        <v>277</v>
      </c>
      <c r="Y227" s="291">
        <v>39.571428571428569</v>
      </c>
      <c r="Z227" s="291">
        <v>61.000000000000014</v>
      </c>
      <c r="AA227" s="291">
        <v>90.654545454545456</v>
      </c>
      <c r="AB227" s="291">
        <v>0</v>
      </c>
      <c r="AC227" s="291">
        <v>0</v>
      </c>
      <c r="AD227" s="291">
        <v>164</v>
      </c>
      <c r="AE227" s="291">
        <v>55.999999999999872</v>
      </c>
      <c r="AF227" s="291">
        <v>57.000000000000128</v>
      </c>
      <c r="AG227" s="291">
        <v>0</v>
      </c>
      <c r="AH227" s="291">
        <v>0</v>
      </c>
      <c r="AI227" s="291">
        <v>0</v>
      </c>
      <c r="AJ227" s="291">
        <v>0</v>
      </c>
      <c r="AK227" s="291">
        <v>0</v>
      </c>
      <c r="AL227" s="291">
        <v>0</v>
      </c>
      <c r="AM227" s="291">
        <v>0</v>
      </c>
      <c r="AN227" s="291">
        <v>0</v>
      </c>
      <c r="AO227" s="291">
        <v>0</v>
      </c>
      <c r="AP227" s="291">
        <v>0</v>
      </c>
      <c r="AQ227" s="291">
        <v>0</v>
      </c>
      <c r="AR227" s="291">
        <v>11.687763713080162</v>
      </c>
      <c r="AS227" s="291">
        <v>18.700421940928258</v>
      </c>
      <c r="AT227" s="291">
        <v>23.375527426160325</v>
      </c>
      <c r="AU227" s="291">
        <v>0</v>
      </c>
      <c r="AV227" s="291">
        <v>0</v>
      </c>
      <c r="AW227" s="291">
        <v>0</v>
      </c>
      <c r="AX227" s="291">
        <v>1.0072727272727273</v>
      </c>
      <c r="AY227" s="291">
        <v>88.263959390862851</v>
      </c>
      <c r="AZ227" s="291">
        <v>6.6666666666666599</v>
      </c>
      <c r="BA227" s="291">
        <v>9.9999999999999893</v>
      </c>
      <c r="BB227" s="291">
        <v>81.558593990018977</v>
      </c>
      <c r="BC227" s="291">
        <v>0</v>
      </c>
      <c r="BD227" s="291">
        <v>0</v>
      </c>
      <c r="BE227" s="291">
        <v>0</v>
      </c>
      <c r="BF227" s="291">
        <v>0</v>
      </c>
      <c r="BG227" s="291">
        <v>199.29999999999998</v>
      </c>
      <c r="BH227" s="291">
        <v>0</v>
      </c>
      <c r="BI227" s="291">
        <v>0.42416933269754797</v>
      </c>
      <c r="BJ227" s="291">
        <v>0</v>
      </c>
      <c r="BK227" s="291">
        <v>0</v>
      </c>
      <c r="BL227" s="291">
        <v>1</v>
      </c>
      <c r="BM227" s="291">
        <v>0</v>
      </c>
      <c r="BN227" s="291"/>
      <c r="BO227" s="291"/>
      <c r="BP227" s="291"/>
      <c r="BQ227" s="291">
        <v>25</v>
      </c>
      <c r="BR227" s="291">
        <v>22</v>
      </c>
      <c r="BS227" s="291">
        <v>24</v>
      </c>
      <c r="BT227" s="291"/>
    </row>
    <row r="228" spans="1:72" ht="15" x14ac:dyDescent="0.25">
      <c r="A228" s="302">
        <v>429</v>
      </c>
      <c r="B228" s="346">
        <v>144399</v>
      </c>
      <c r="C228" s="346">
        <v>9352202</v>
      </c>
      <c r="D228" s="347" t="s">
        <v>358</v>
      </c>
      <c r="E228" s="348" t="s">
        <v>40</v>
      </c>
      <c r="F228" s="349" t="s">
        <v>719</v>
      </c>
      <c r="G228" s="291">
        <v>1</v>
      </c>
      <c r="H228" s="291">
        <v>0</v>
      </c>
      <c r="I228" s="291">
        <v>0</v>
      </c>
      <c r="J228" s="291">
        <v>7</v>
      </c>
      <c r="K228" s="291">
        <v>0</v>
      </c>
      <c r="L228" s="291">
        <v>188</v>
      </c>
      <c r="M228" s="291">
        <v>188</v>
      </c>
      <c r="N228" s="291">
        <v>25</v>
      </c>
      <c r="O228" s="291">
        <v>133</v>
      </c>
      <c r="P228" s="291">
        <v>30</v>
      </c>
      <c r="Q228" s="291">
        <v>0</v>
      </c>
      <c r="R228" s="291">
        <v>0</v>
      </c>
      <c r="S228" s="291">
        <v>0</v>
      </c>
      <c r="T228" s="291">
        <v>0</v>
      </c>
      <c r="U228" s="291">
        <v>0</v>
      </c>
      <c r="V228" s="291">
        <v>0</v>
      </c>
      <c r="W228" s="291">
        <v>0</v>
      </c>
      <c r="X228" s="291">
        <v>188</v>
      </c>
      <c r="Y228" s="291">
        <v>26.857142857142858</v>
      </c>
      <c r="Z228" s="291">
        <v>13.000000000000005</v>
      </c>
      <c r="AA228" s="291">
        <v>28.846560846560845</v>
      </c>
      <c r="AB228" s="291">
        <v>0</v>
      </c>
      <c r="AC228" s="291">
        <v>0</v>
      </c>
      <c r="AD228" s="291">
        <v>179.95721925133682</v>
      </c>
      <c r="AE228" s="291">
        <v>2.0106951871657754</v>
      </c>
      <c r="AF228" s="291">
        <v>6.0320855614973254</v>
      </c>
      <c r="AG228" s="291">
        <v>0</v>
      </c>
      <c r="AH228" s="291">
        <v>0</v>
      </c>
      <c r="AI228" s="291">
        <v>0</v>
      </c>
      <c r="AJ228" s="291">
        <v>0</v>
      </c>
      <c r="AK228" s="291">
        <v>0</v>
      </c>
      <c r="AL228" s="291">
        <v>0</v>
      </c>
      <c r="AM228" s="291">
        <v>0</v>
      </c>
      <c r="AN228" s="291">
        <v>0</v>
      </c>
      <c r="AO228" s="291">
        <v>0</v>
      </c>
      <c r="AP228" s="291">
        <v>0</v>
      </c>
      <c r="AQ228" s="291">
        <v>0</v>
      </c>
      <c r="AR228" s="291">
        <v>0</v>
      </c>
      <c r="AS228" s="291">
        <v>0</v>
      </c>
      <c r="AT228" s="291">
        <v>1.1533742331288335</v>
      </c>
      <c r="AU228" s="291">
        <v>0</v>
      </c>
      <c r="AV228" s="291">
        <v>0</v>
      </c>
      <c r="AW228" s="291">
        <v>0</v>
      </c>
      <c r="AX228" s="291">
        <v>0.99470899470899465</v>
      </c>
      <c r="AY228" s="291">
        <v>38.147286821705478</v>
      </c>
      <c r="AZ228" s="291">
        <v>0</v>
      </c>
      <c r="BA228" s="291">
        <v>1.1111111111111101</v>
      </c>
      <c r="BB228" s="291">
        <v>31.081438487024663</v>
      </c>
      <c r="BC228" s="291">
        <v>0</v>
      </c>
      <c r="BD228" s="291">
        <v>0</v>
      </c>
      <c r="BE228" s="291">
        <v>0</v>
      </c>
      <c r="BF228" s="291">
        <v>0</v>
      </c>
      <c r="BG228" s="291">
        <v>138.19999999999993</v>
      </c>
      <c r="BH228" s="291">
        <v>0</v>
      </c>
      <c r="BI228" s="291">
        <v>2.1968811877419401</v>
      </c>
      <c r="BJ228" s="291">
        <v>0</v>
      </c>
      <c r="BK228" s="291">
        <v>0</v>
      </c>
      <c r="BL228" s="291">
        <v>1</v>
      </c>
      <c r="BM228" s="291">
        <v>0</v>
      </c>
      <c r="BN228" s="291"/>
      <c r="BO228" s="291"/>
      <c r="BP228" s="291"/>
      <c r="BQ228" s="291">
        <v>0</v>
      </c>
      <c r="BR228" s="291">
        <v>0</v>
      </c>
      <c r="BS228" s="291">
        <v>0</v>
      </c>
      <c r="BT228" s="291"/>
    </row>
    <row r="229" spans="1:72" ht="15" x14ac:dyDescent="0.25">
      <c r="A229" s="302" t="e">
        <v>#N/A</v>
      </c>
      <c r="B229" s="346">
        <v>144625</v>
      </c>
      <c r="C229" s="324">
        <v>9352203</v>
      </c>
      <c r="D229" s="347" t="s">
        <v>1318</v>
      </c>
      <c r="E229" s="348" t="s">
        <v>40</v>
      </c>
      <c r="F229" s="349" t="s">
        <v>719</v>
      </c>
      <c r="G229" s="291">
        <v>1</v>
      </c>
      <c r="H229" s="291">
        <v>0</v>
      </c>
      <c r="I229" s="291">
        <v>0</v>
      </c>
      <c r="J229" s="291">
        <v>7</v>
      </c>
      <c r="K229" s="291">
        <v>0</v>
      </c>
      <c r="L229" s="291">
        <v>113</v>
      </c>
      <c r="M229" s="291">
        <v>113</v>
      </c>
      <c r="N229" s="291">
        <v>20</v>
      </c>
      <c r="O229" s="291">
        <v>74</v>
      </c>
      <c r="P229" s="291">
        <v>19</v>
      </c>
      <c r="Q229" s="291">
        <v>0</v>
      </c>
      <c r="R229" s="291">
        <v>0</v>
      </c>
      <c r="S229" s="291">
        <v>0</v>
      </c>
      <c r="T229" s="291">
        <v>0</v>
      </c>
      <c r="U229" s="291">
        <v>0</v>
      </c>
      <c r="V229" s="291">
        <v>0</v>
      </c>
      <c r="W229" s="291">
        <v>0</v>
      </c>
      <c r="X229" s="291">
        <v>113</v>
      </c>
      <c r="Y229" s="291">
        <v>16.142857142857142</v>
      </c>
      <c r="Z229" s="291">
        <v>15.999999999999964</v>
      </c>
      <c r="AA229" s="291">
        <v>15.999999999999964</v>
      </c>
      <c r="AB229" s="291">
        <v>0</v>
      </c>
      <c r="AC229" s="291">
        <v>0</v>
      </c>
      <c r="AD229" s="291">
        <v>94</v>
      </c>
      <c r="AE229" s="291">
        <v>0</v>
      </c>
      <c r="AF229" s="291">
        <v>8.9999999999999947</v>
      </c>
      <c r="AG229" s="291">
        <v>7.0000000000000044</v>
      </c>
      <c r="AH229" s="291">
        <v>3.0000000000000018</v>
      </c>
      <c r="AI229" s="291">
        <v>0</v>
      </c>
      <c r="AJ229" s="291">
        <v>0</v>
      </c>
      <c r="AK229" s="291">
        <v>0</v>
      </c>
      <c r="AL229" s="291">
        <v>0</v>
      </c>
      <c r="AM229" s="291">
        <v>0</v>
      </c>
      <c r="AN229" s="291">
        <v>0</v>
      </c>
      <c r="AO229" s="291">
        <v>0</v>
      </c>
      <c r="AP229" s="291">
        <v>0</v>
      </c>
      <c r="AQ229" s="291">
        <v>0</v>
      </c>
      <c r="AR229" s="291">
        <v>1.2150537634408589</v>
      </c>
      <c r="AS229" s="291">
        <v>1.2150537634408589</v>
      </c>
      <c r="AT229" s="291">
        <v>1.2150537634408589</v>
      </c>
      <c r="AU229" s="291">
        <v>0</v>
      </c>
      <c r="AV229" s="291">
        <v>0</v>
      </c>
      <c r="AW229" s="291">
        <v>0</v>
      </c>
      <c r="AX229" s="291">
        <v>0</v>
      </c>
      <c r="AY229" s="291">
        <v>27.000000000000011</v>
      </c>
      <c r="AZ229" s="291">
        <v>0</v>
      </c>
      <c r="BA229" s="291">
        <v>0</v>
      </c>
      <c r="BB229" s="291">
        <v>22.219809677419359</v>
      </c>
      <c r="BC229" s="291">
        <v>0</v>
      </c>
      <c r="BD229" s="291">
        <v>0</v>
      </c>
      <c r="BE229" s="291">
        <v>0</v>
      </c>
      <c r="BF229" s="291">
        <v>0</v>
      </c>
      <c r="BG229" s="291">
        <v>78.69999999999996</v>
      </c>
      <c r="BH229" s="291">
        <v>0</v>
      </c>
      <c r="BI229" s="291">
        <v>1.9520097736842099</v>
      </c>
      <c r="BJ229" s="291">
        <v>0</v>
      </c>
      <c r="BK229" s="291">
        <v>0</v>
      </c>
      <c r="BL229" s="291">
        <v>1</v>
      </c>
      <c r="BM229" s="291">
        <v>0</v>
      </c>
      <c r="BN229" s="291"/>
      <c r="BO229" s="291"/>
      <c r="BP229" s="291"/>
      <c r="BQ229" s="291">
        <v>0</v>
      </c>
      <c r="BR229" s="291">
        <v>0</v>
      </c>
      <c r="BS229" s="291">
        <v>0</v>
      </c>
      <c r="BT229" s="291"/>
    </row>
    <row r="230" spans="1:72" ht="15" x14ac:dyDescent="0.25">
      <c r="A230" s="302">
        <v>448</v>
      </c>
      <c r="B230" s="346">
        <v>144215</v>
      </c>
      <c r="C230" s="346">
        <v>9352204</v>
      </c>
      <c r="D230" s="347" t="s">
        <v>1319</v>
      </c>
      <c r="E230" s="348" t="s">
        <v>40</v>
      </c>
      <c r="F230" s="349" t="s">
        <v>719</v>
      </c>
      <c r="G230" s="291">
        <v>1</v>
      </c>
      <c r="H230" s="291">
        <v>0</v>
      </c>
      <c r="I230" s="291">
        <v>0</v>
      </c>
      <c r="J230" s="291">
        <v>7</v>
      </c>
      <c r="K230" s="291">
        <v>0</v>
      </c>
      <c r="L230" s="291">
        <v>69</v>
      </c>
      <c r="M230" s="291">
        <v>69</v>
      </c>
      <c r="N230" s="291">
        <v>14</v>
      </c>
      <c r="O230" s="291">
        <v>51</v>
      </c>
      <c r="P230" s="291">
        <v>4</v>
      </c>
      <c r="Q230" s="291">
        <v>0</v>
      </c>
      <c r="R230" s="291">
        <v>0</v>
      </c>
      <c r="S230" s="291">
        <v>0</v>
      </c>
      <c r="T230" s="291">
        <v>0</v>
      </c>
      <c r="U230" s="291">
        <v>0</v>
      </c>
      <c r="V230" s="291">
        <v>0</v>
      </c>
      <c r="W230" s="291">
        <v>0</v>
      </c>
      <c r="X230" s="291">
        <v>69</v>
      </c>
      <c r="Y230" s="291">
        <v>9.8571428571428577</v>
      </c>
      <c r="Z230" s="291">
        <v>2.9999999999999991</v>
      </c>
      <c r="AA230" s="291">
        <v>9.4705882352941178</v>
      </c>
      <c r="AB230" s="291">
        <v>0</v>
      </c>
      <c r="AC230" s="291">
        <v>0</v>
      </c>
      <c r="AD230" s="291">
        <v>61.999999999999993</v>
      </c>
      <c r="AE230" s="291">
        <v>7.0000000000000107</v>
      </c>
      <c r="AF230" s="291">
        <v>0</v>
      </c>
      <c r="AG230" s="291">
        <v>0</v>
      </c>
      <c r="AH230" s="291">
        <v>0</v>
      </c>
      <c r="AI230" s="291">
        <v>0</v>
      </c>
      <c r="AJ230" s="291">
        <v>0</v>
      </c>
      <c r="AK230" s="291">
        <v>0</v>
      </c>
      <c r="AL230" s="291">
        <v>0</v>
      </c>
      <c r="AM230" s="291">
        <v>0</v>
      </c>
      <c r="AN230" s="291">
        <v>0</v>
      </c>
      <c r="AO230" s="291">
        <v>0</v>
      </c>
      <c r="AP230" s="291">
        <v>0</v>
      </c>
      <c r="AQ230" s="291">
        <v>0</v>
      </c>
      <c r="AR230" s="291">
        <v>0</v>
      </c>
      <c r="AS230" s="291">
        <v>0</v>
      </c>
      <c r="AT230" s="291">
        <v>0</v>
      </c>
      <c r="AU230" s="291">
        <v>0</v>
      </c>
      <c r="AV230" s="291">
        <v>0</v>
      </c>
      <c r="AW230" s="291">
        <v>0</v>
      </c>
      <c r="AX230" s="291">
        <v>0</v>
      </c>
      <c r="AY230" s="291">
        <v>16.630434782608692</v>
      </c>
      <c r="AZ230" s="291">
        <v>1.3333333333333319</v>
      </c>
      <c r="BA230" s="291">
        <v>1.3333333333333319</v>
      </c>
      <c r="BB230" s="291">
        <v>15.803668181818177</v>
      </c>
      <c r="BC230" s="291">
        <v>0</v>
      </c>
      <c r="BD230" s="291">
        <v>0</v>
      </c>
      <c r="BE230" s="291">
        <v>0</v>
      </c>
      <c r="BF230" s="291">
        <v>0</v>
      </c>
      <c r="BG230" s="291">
        <v>43.09999999999998</v>
      </c>
      <c r="BH230" s="291">
        <v>0</v>
      </c>
      <c r="BI230" s="291">
        <v>2.7136628034482801</v>
      </c>
      <c r="BJ230" s="291">
        <v>0</v>
      </c>
      <c r="BK230" s="291">
        <v>1</v>
      </c>
      <c r="BL230" s="291">
        <v>1</v>
      </c>
      <c r="BM230" s="291">
        <v>0</v>
      </c>
      <c r="BN230" s="291"/>
      <c r="BO230" s="291"/>
      <c r="BP230" s="291"/>
      <c r="BQ230" s="291">
        <v>0</v>
      </c>
      <c r="BR230" s="291">
        <v>0</v>
      </c>
      <c r="BS230" s="291">
        <v>0</v>
      </c>
      <c r="BT230" s="291"/>
    </row>
    <row r="231" spans="1:72" ht="15" x14ac:dyDescent="0.25">
      <c r="A231" s="302">
        <v>501</v>
      </c>
      <c r="B231" s="346">
        <v>144553</v>
      </c>
      <c r="C231" s="346">
        <v>9352205</v>
      </c>
      <c r="D231" s="347" t="s">
        <v>1320</v>
      </c>
      <c r="E231" s="348" t="s">
        <v>40</v>
      </c>
      <c r="F231" s="349" t="s">
        <v>719</v>
      </c>
      <c r="G231" s="291">
        <v>1</v>
      </c>
      <c r="H231" s="291">
        <v>0</v>
      </c>
      <c r="I231" s="291">
        <v>0</v>
      </c>
      <c r="J231" s="291">
        <v>7</v>
      </c>
      <c r="K231" s="291">
        <v>0</v>
      </c>
      <c r="L231" s="291">
        <v>71</v>
      </c>
      <c r="M231" s="291">
        <v>71</v>
      </c>
      <c r="N231" s="291">
        <v>4</v>
      </c>
      <c r="O231" s="291">
        <v>51</v>
      </c>
      <c r="P231" s="291">
        <v>16</v>
      </c>
      <c r="Q231" s="291">
        <v>0</v>
      </c>
      <c r="R231" s="291">
        <v>0</v>
      </c>
      <c r="S231" s="291">
        <v>0</v>
      </c>
      <c r="T231" s="291">
        <v>0</v>
      </c>
      <c r="U231" s="291">
        <v>0</v>
      </c>
      <c r="V231" s="291">
        <v>0</v>
      </c>
      <c r="W231" s="291">
        <v>0</v>
      </c>
      <c r="X231" s="291">
        <v>71</v>
      </c>
      <c r="Y231" s="291">
        <v>10.142857142857142</v>
      </c>
      <c r="Z231" s="291">
        <v>9.999999999999984</v>
      </c>
      <c r="AA231" s="291">
        <v>10.65</v>
      </c>
      <c r="AB231" s="291">
        <v>0</v>
      </c>
      <c r="AC231" s="291">
        <v>0</v>
      </c>
      <c r="AD231" s="291">
        <v>67.957142857142841</v>
      </c>
      <c r="AE231" s="291">
        <v>0</v>
      </c>
      <c r="AF231" s="291">
        <v>1.0142857142857153</v>
      </c>
      <c r="AG231" s="291">
        <v>2.0285714285714307</v>
      </c>
      <c r="AH231" s="291">
        <v>0</v>
      </c>
      <c r="AI231" s="291">
        <v>0</v>
      </c>
      <c r="AJ231" s="291">
        <v>0</v>
      </c>
      <c r="AK231" s="291">
        <v>0</v>
      </c>
      <c r="AL231" s="291">
        <v>0</v>
      </c>
      <c r="AM231" s="291">
        <v>0</v>
      </c>
      <c r="AN231" s="291">
        <v>0</v>
      </c>
      <c r="AO231" s="291">
        <v>0</v>
      </c>
      <c r="AP231" s="291">
        <v>0</v>
      </c>
      <c r="AQ231" s="291">
        <v>0</v>
      </c>
      <c r="AR231" s="291">
        <v>0</v>
      </c>
      <c r="AS231" s="291">
        <v>0</v>
      </c>
      <c r="AT231" s="291">
        <v>0</v>
      </c>
      <c r="AU231" s="291">
        <v>0</v>
      </c>
      <c r="AV231" s="291">
        <v>0</v>
      </c>
      <c r="AW231" s="291">
        <v>0</v>
      </c>
      <c r="AX231" s="291">
        <v>0</v>
      </c>
      <c r="AY231" s="291">
        <v>19.125</v>
      </c>
      <c r="AZ231" s="291">
        <v>3.2</v>
      </c>
      <c r="BA231" s="291">
        <v>4.2666666666666719</v>
      </c>
      <c r="BB231" s="291">
        <v>18.248090609452746</v>
      </c>
      <c r="BC231" s="291">
        <v>0</v>
      </c>
      <c r="BD231" s="291">
        <v>0</v>
      </c>
      <c r="BE231" s="291">
        <v>0</v>
      </c>
      <c r="BF231" s="291">
        <v>0</v>
      </c>
      <c r="BG231" s="291">
        <v>59.900000000000006</v>
      </c>
      <c r="BH231" s="291">
        <v>0</v>
      </c>
      <c r="BI231" s="291">
        <v>1.8700453627450999</v>
      </c>
      <c r="BJ231" s="291">
        <v>0</v>
      </c>
      <c r="BK231" s="291">
        <v>0</v>
      </c>
      <c r="BL231" s="291">
        <v>1</v>
      </c>
      <c r="BM231" s="291">
        <v>0</v>
      </c>
      <c r="BN231" s="291"/>
      <c r="BO231" s="291"/>
      <c r="BP231" s="291"/>
      <c r="BQ231" s="291">
        <v>3.6</v>
      </c>
      <c r="BR231" s="291">
        <v>0.4</v>
      </c>
      <c r="BS231" s="291">
        <v>2.6</v>
      </c>
      <c r="BT231" s="291"/>
    </row>
    <row r="232" spans="1:72" ht="15" x14ac:dyDescent="0.25">
      <c r="A232" s="302">
        <v>99</v>
      </c>
      <c r="B232" s="346">
        <v>144826</v>
      </c>
      <c r="C232" s="346">
        <v>9352206</v>
      </c>
      <c r="D232" s="347" t="s">
        <v>217</v>
      </c>
      <c r="E232" s="348" t="s">
        <v>40</v>
      </c>
      <c r="F232" s="349" t="s">
        <v>719</v>
      </c>
      <c r="G232" s="291">
        <v>1</v>
      </c>
      <c r="H232" s="291">
        <v>0</v>
      </c>
      <c r="I232" s="291">
        <v>0</v>
      </c>
      <c r="J232" s="291">
        <v>7</v>
      </c>
      <c r="K232" s="291">
        <v>0</v>
      </c>
      <c r="L232" s="291">
        <v>64</v>
      </c>
      <c r="M232" s="291">
        <v>64</v>
      </c>
      <c r="N232" s="291">
        <v>7</v>
      </c>
      <c r="O232" s="291">
        <v>47</v>
      </c>
      <c r="P232" s="291">
        <v>10</v>
      </c>
      <c r="Q232" s="291">
        <v>0</v>
      </c>
      <c r="R232" s="291">
        <v>0</v>
      </c>
      <c r="S232" s="291">
        <v>0</v>
      </c>
      <c r="T232" s="291">
        <v>0</v>
      </c>
      <c r="U232" s="291">
        <v>0</v>
      </c>
      <c r="V232" s="291">
        <v>0</v>
      </c>
      <c r="W232" s="291">
        <v>0</v>
      </c>
      <c r="X232" s="291">
        <v>64</v>
      </c>
      <c r="Y232" s="291">
        <v>9.1428571428571423</v>
      </c>
      <c r="Z232" s="291">
        <v>9</v>
      </c>
      <c r="AA232" s="291">
        <v>13.419354838709678</v>
      </c>
      <c r="AB232" s="291">
        <v>0</v>
      </c>
      <c r="AC232" s="291">
        <v>0</v>
      </c>
      <c r="AD232" s="291">
        <v>59</v>
      </c>
      <c r="AE232" s="291">
        <v>0</v>
      </c>
      <c r="AF232" s="291">
        <v>2</v>
      </c>
      <c r="AG232" s="291">
        <v>3</v>
      </c>
      <c r="AH232" s="291">
        <v>0</v>
      </c>
      <c r="AI232" s="291">
        <v>0</v>
      </c>
      <c r="AJ232" s="291">
        <v>0</v>
      </c>
      <c r="AK232" s="291">
        <v>0</v>
      </c>
      <c r="AL232" s="291">
        <v>0</v>
      </c>
      <c r="AM232" s="291">
        <v>0</v>
      </c>
      <c r="AN232" s="291">
        <v>0</v>
      </c>
      <c r="AO232" s="291">
        <v>0</v>
      </c>
      <c r="AP232" s="291">
        <v>0</v>
      </c>
      <c r="AQ232" s="291">
        <v>0</v>
      </c>
      <c r="AR232" s="291">
        <v>1.1228070175438591</v>
      </c>
      <c r="AS232" s="291">
        <v>1.1228070175438591</v>
      </c>
      <c r="AT232" s="291">
        <v>1.1228070175438591</v>
      </c>
      <c r="AU232" s="291">
        <v>0</v>
      </c>
      <c r="AV232" s="291">
        <v>0</v>
      </c>
      <c r="AW232" s="291">
        <v>0</v>
      </c>
      <c r="AX232" s="291">
        <v>0</v>
      </c>
      <c r="AY232" s="291">
        <v>10.000000000000023</v>
      </c>
      <c r="AZ232" s="291">
        <v>0</v>
      </c>
      <c r="BA232" s="291">
        <v>0</v>
      </c>
      <c r="BB232" s="291">
        <v>7.6047719298245786</v>
      </c>
      <c r="BC232" s="291">
        <v>0</v>
      </c>
      <c r="BD232" s="291">
        <v>0</v>
      </c>
      <c r="BE232" s="291">
        <v>0</v>
      </c>
      <c r="BF232" s="291">
        <v>0</v>
      </c>
      <c r="BG232" s="291">
        <v>0</v>
      </c>
      <c r="BH232" s="291">
        <v>0</v>
      </c>
      <c r="BI232" s="291">
        <v>1.28717098431373</v>
      </c>
      <c r="BJ232" s="291">
        <v>0</v>
      </c>
      <c r="BK232" s="291">
        <v>0</v>
      </c>
      <c r="BL232" s="291">
        <v>1</v>
      </c>
      <c r="BM232" s="291">
        <v>0</v>
      </c>
      <c r="BN232" s="291"/>
      <c r="BO232" s="291"/>
      <c r="BP232" s="291"/>
      <c r="BQ232" s="291">
        <v>0</v>
      </c>
      <c r="BR232" s="291">
        <v>0</v>
      </c>
      <c r="BS232" s="291">
        <v>0</v>
      </c>
      <c r="BT232" s="291"/>
    </row>
    <row r="233" spans="1:72" ht="15" x14ac:dyDescent="0.25">
      <c r="A233" s="302">
        <v>14</v>
      </c>
      <c r="B233" s="346">
        <v>144827</v>
      </c>
      <c r="C233" s="346">
        <v>9352207</v>
      </c>
      <c r="D233" s="347" t="s">
        <v>1321</v>
      </c>
      <c r="E233" s="348" t="s">
        <v>40</v>
      </c>
      <c r="F233" s="349" t="s">
        <v>719</v>
      </c>
      <c r="G233" s="291">
        <v>1</v>
      </c>
      <c r="H233" s="291">
        <v>0</v>
      </c>
      <c r="I233" s="291">
        <v>0</v>
      </c>
      <c r="J233" s="291">
        <v>7</v>
      </c>
      <c r="K233" s="291">
        <v>0</v>
      </c>
      <c r="L233" s="291">
        <v>73</v>
      </c>
      <c r="M233" s="291">
        <v>73</v>
      </c>
      <c r="N233" s="291">
        <v>7</v>
      </c>
      <c r="O233" s="291">
        <v>55</v>
      </c>
      <c r="P233" s="291">
        <v>11</v>
      </c>
      <c r="Q233" s="291">
        <v>0</v>
      </c>
      <c r="R233" s="291">
        <v>0</v>
      </c>
      <c r="S233" s="291">
        <v>0</v>
      </c>
      <c r="T233" s="291">
        <v>0</v>
      </c>
      <c r="U233" s="291">
        <v>0</v>
      </c>
      <c r="V233" s="291">
        <v>0</v>
      </c>
      <c r="W233" s="291">
        <v>0</v>
      </c>
      <c r="X233" s="291">
        <v>73</v>
      </c>
      <c r="Y233" s="291">
        <v>10.428571428571429</v>
      </c>
      <c r="Z233" s="291">
        <v>13.999999999999982</v>
      </c>
      <c r="AA233" s="291">
        <v>26.1358024691358</v>
      </c>
      <c r="AB233" s="291">
        <v>0</v>
      </c>
      <c r="AC233" s="291">
        <v>0</v>
      </c>
      <c r="AD233" s="291">
        <v>66.999999999999986</v>
      </c>
      <c r="AE233" s="291">
        <v>3</v>
      </c>
      <c r="AF233" s="291">
        <v>0</v>
      </c>
      <c r="AG233" s="291">
        <v>0</v>
      </c>
      <c r="AH233" s="291">
        <v>0</v>
      </c>
      <c r="AI233" s="291">
        <v>3</v>
      </c>
      <c r="AJ233" s="291">
        <v>0</v>
      </c>
      <c r="AK233" s="291">
        <v>0</v>
      </c>
      <c r="AL233" s="291">
        <v>0</v>
      </c>
      <c r="AM233" s="291">
        <v>0</v>
      </c>
      <c r="AN233" s="291">
        <v>0</v>
      </c>
      <c r="AO233" s="291">
        <v>0</v>
      </c>
      <c r="AP233" s="291">
        <v>0</v>
      </c>
      <c r="AQ233" s="291">
        <v>0</v>
      </c>
      <c r="AR233" s="291">
        <v>0</v>
      </c>
      <c r="AS233" s="291">
        <v>0</v>
      </c>
      <c r="AT233" s="291">
        <v>0</v>
      </c>
      <c r="AU233" s="291">
        <v>0</v>
      </c>
      <c r="AV233" s="291">
        <v>0</v>
      </c>
      <c r="AW233" s="291">
        <v>0</v>
      </c>
      <c r="AX233" s="291">
        <v>0</v>
      </c>
      <c r="AY233" s="291">
        <v>13.75</v>
      </c>
      <c r="AZ233" s="291">
        <v>1.1000000000000001</v>
      </c>
      <c r="BA233" s="291">
        <v>2.2000000000000002</v>
      </c>
      <c r="BB233" s="291">
        <v>12.733937500000001</v>
      </c>
      <c r="BC233" s="291">
        <v>0</v>
      </c>
      <c r="BD233" s="291">
        <v>0</v>
      </c>
      <c r="BE233" s="291">
        <v>0</v>
      </c>
      <c r="BF233" s="291">
        <v>0</v>
      </c>
      <c r="BG233" s="291">
        <v>55.7</v>
      </c>
      <c r="BH233" s="291">
        <v>0</v>
      </c>
      <c r="BI233" s="291">
        <v>2.77617499393939</v>
      </c>
      <c r="BJ233" s="291">
        <v>0</v>
      </c>
      <c r="BK233" s="291">
        <v>1</v>
      </c>
      <c r="BL233" s="291">
        <v>1</v>
      </c>
      <c r="BM233" s="291">
        <v>0</v>
      </c>
      <c r="BN233" s="291"/>
      <c r="BO233" s="291"/>
      <c r="BP233" s="291"/>
      <c r="BQ233" s="291">
        <v>0</v>
      </c>
      <c r="BR233" s="291">
        <v>0</v>
      </c>
      <c r="BS233" s="291">
        <v>0</v>
      </c>
      <c r="BT233" s="291"/>
    </row>
    <row r="234" spans="1:72" ht="15" x14ac:dyDescent="0.25">
      <c r="A234" s="302">
        <v>5</v>
      </c>
      <c r="B234" s="346">
        <v>144828</v>
      </c>
      <c r="C234" s="346">
        <v>9352208</v>
      </c>
      <c r="D234" s="347" t="s">
        <v>1322</v>
      </c>
      <c r="E234" s="348" t="s">
        <v>40</v>
      </c>
      <c r="F234" s="349" t="s">
        <v>719</v>
      </c>
      <c r="G234" s="291">
        <v>1</v>
      </c>
      <c r="H234" s="291">
        <v>0</v>
      </c>
      <c r="I234" s="291">
        <v>0</v>
      </c>
      <c r="J234" s="291">
        <v>7</v>
      </c>
      <c r="K234" s="291">
        <v>0</v>
      </c>
      <c r="L234" s="291">
        <v>83</v>
      </c>
      <c r="M234" s="291">
        <v>83</v>
      </c>
      <c r="N234" s="291">
        <v>8</v>
      </c>
      <c r="O234" s="291">
        <v>64</v>
      </c>
      <c r="P234" s="291">
        <v>11</v>
      </c>
      <c r="Q234" s="291">
        <v>0</v>
      </c>
      <c r="R234" s="291">
        <v>0</v>
      </c>
      <c r="S234" s="291">
        <v>0</v>
      </c>
      <c r="T234" s="291">
        <v>0</v>
      </c>
      <c r="U234" s="291">
        <v>0</v>
      </c>
      <c r="V234" s="291">
        <v>0</v>
      </c>
      <c r="W234" s="291">
        <v>0</v>
      </c>
      <c r="X234" s="291">
        <v>83</v>
      </c>
      <c r="Y234" s="291">
        <v>11.857142857142858</v>
      </c>
      <c r="Z234" s="291">
        <v>8.9999999999999964</v>
      </c>
      <c r="AA234" s="291">
        <v>15.917808219178081</v>
      </c>
      <c r="AB234" s="291">
        <v>0</v>
      </c>
      <c r="AC234" s="291">
        <v>0</v>
      </c>
      <c r="AD234" s="291">
        <v>71.999999999999972</v>
      </c>
      <c r="AE234" s="291">
        <v>2.0000000000000022</v>
      </c>
      <c r="AF234" s="291">
        <v>0</v>
      </c>
      <c r="AG234" s="291">
        <v>5.9999999999999973</v>
      </c>
      <c r="AH234" s="291">
        <v>0</v>
      </c>
      <c r="AI234" s="291">
        <v>2.9999999999999987</v>
      </c>
      <c r="AJ234" s="291">
        <v>0</v>
      </c>
      <c r="AK234" s="291">
        <v>0</v>
      </c>
      <c r="AL234" s="291">
        <v>0</v>
      </c>
      <c r="AM234" s="291">
        <v>0</v>
      </c>
      <c r="AN234" s="291">
        <v>0</v>
      </c>
      <c r="AO234" s="291">
        <v>0</v>
      </c>
      <c r="AP234" s="291">
        <v>0</v>
      </c>
      <c r="AQ234" s="291">
        <v>0</v>
      </c>
      <c r="AR234" s="291">
        <v>0</v>
      </c>
      <c r="AS234" s="291">
        <v>0</v>
      </c>
      <c r="AT234" s="291">
        <v>0</v>
      </c>
      <c r="AU234" s="291">
        <v>0</v>
      </c>
      <c r="AV234" s="291">
        <v>0</v>
      </c>
      <c r="AW234" s="291">
        <v>0</v>
      </c>
      <c r="AX234" s="291">
        <v>0</v>
      </c>
      <c r="AY234" s="291">
        <v>22.032786885245887</v>
      </c>
      <c r="AZ234" s="291">
        <v>0</v>
      </c>
      <c r="BA234" s="291">
        <v>0.99999999999999989</v>
      </c>
      <c r="BB234" s="291">
        <v>17.621239256830592</v>
      </c>
      <c r="BC234" s="291">
        <v>0</v>
      </c>
      <c r="BD234" s="291">
        <v>0</v>
      </c>
      <c r="BE234" s="291">
        <v>0</v>
      </c>
      <c r="BF234" s="291">
        <v>0</v>
      </c>
      <c r="BG234" s="291">
        <v>7.6999999999999655</v>
      </c>
      <c r="BH234" s="291">
        <v>0</v>
      </c>
      <c r="BI234" s="291">
        <v>1.93549369417476</v>
      </c>
      <c r="BJ234" s="291">
        <v>0</v>
      </c>
      <c r="BK234" s="291">
        <v>0</v>
      </c>
      <c r="BL234" s="291">
        <v>1</v>
      </c>
      <c r="BM234" s="291">
        <v>0</v>
      </c>
      <c r="BN234" s="291"/>
      <c r="BO234" s="291"/>
      <c r="BP234" s="291"/>
      <c r="BQ234" s="291">
        <v>0</v>
      </c>
      <c r="BR234" s="291">
        <v>0</v>
      </c>
      <c r="BS234" s="291">
        <v>0</v>
      </c>
      <c r="BT234" s="291"/>
    </row>
    <row r="235" spans="1:72" ht="15" x14ac:dyDescent="0.25">
      <c r="A235" s="302">
        <v>442</v>
      </c>
      <c r="B235" s="346">
        <v>144218</v>
      </c>
      <c r="C235" s="346">
        <v>9352209</v>
      </c>
      <c r="D235" s="347" t="s">
        <v>1323</v>
      </c>
      <c r="E235" s="348" t="s">
        <v>40</v>
      </c>
      <c r="F235" s="349" t="s">
        <v>719</v>
      </c>
      <c r="G235" s="291">
        <v>1</v>
      </c>
      <c r="H235" s="291">
        <v>0</v>
      </c>
      <c r="I235" s="291">
        <v>0</v>
      </c>
      <c r="J235" s="291">
        <v>7</v>
      </c>
      <c r="K235" s="291">
        <v>0</v>
      </c>
      <c r="L235" s="291">
        <v>423</v>
      </c>
      <c r="M235" s="291">
        <v>423</v>
      </c>
      <c r="N235" s="291">
        <v>50</v>
      </c>
      <c r="O235" s="291">
        <v>294</v>
      </c>
      <c r="P235" s="291">
        <v>79</v>
      </c>
      <c r="Q235" s="291">
        <v>0</v>
      </c>
      <c r="R235" s="291">
        <v>0</v>
      </c>
      <c r="S235" s="291">
        <v>0</v>
      </c>
      <c r="T235" s="291">
        <v>0</v>
      </c>
      <c r="U235" s="291">
        <v>0</v>
      </c>
      <c r="V235" s="291">
        <v>0</v>
      </c>
      <c r="W235" s="291">
        <v>0</v>
      </c>
      <c r="X235" s="291">
        <v>423</v>
      </c>
      <c r="Y235" s="291">
        <v>60.428571428571431</v>
      </c>
      <c r="Z235" s="291">
        <v>56.999999999999837</v>
      </c>
      <c r="AA235" s="291">
        <v>95.035242290748897</v>
      </c>
      <c r="AB235" s="291">
        <v>0</v>
      </c>
      <c r="AC235" s="291">
        <v>0</v>
      </c>
      <c r="AD235" s="291">
        <v>306</v>
      </c>
      <c r="AE235" s="291">
        <v>36.999999999999986</v>
      </c>
      <c r="AF235" s="291">
        <v>6.0000000000000142</v>
      </c>
      <c r="AG235" s="291">
        <v>72.000000000000085</v>
      </c>
      <c r="AH235" s="291">
        <v>2.0000000000000018</v>
      </c>
      <c r="AI235" s="291">
        <v>0</v>
      </c>
      <c r="AJ235" s="291">
        <v>0</v>
      </c>
      <c r="AK235" s="291">
        <v>0</v>
      </c>
      <c r="AL235" s="291">
        <v>0</v>
      </c>
      <c r="AM235" s="291">
        <v>0</v>
      </c>
      <c r="AN235" s="291">
        <v>0</v>
      </c>
      <c r="AO235" s="291">
        <v>0</v>
      </c>
      <c r="AP235" s="291">
        <v>0</v>
      </c>
      <c r="AQ235" s="291">
        <v>0</v>
      </c>
      <c r="AR235" s="291">
        <v>1.1340482573726529</v>
      </c>
      <c r="AS235" s="291">
        <v>4.5361930294906028</v>
      </c>
      <c r="AT235" s="291">
        <v>9.0723860589812482</v>
      </c>
      <c r="AU235" s="291">
        <v>0</v>
      </c>
      <c r="AV235" s="291">
        <v>0</v>
      </c>
      <c r="AW235" s="291">
        <v>0</v>
      </c>
      <c r="AX235" s="291">
        <v>1.8634361233480179</v>
      </c>
      <c r="AY235" s="291">
        <v>104.1250000000001</v>
      </c>
      <c r="AZ235" s="291">
        <v>15.192307692307669</v>
      </c>
      <c r="BA235" s="291">
        <v>18.230769230769248</v>
      </c>
      <c r="BB235" s="291">
        <v>100.65203544803062</v>
      </c>
      <c r="BC235" s="291">
        <v>0</v>
      </c>
      <c r="BD235" s="291">
        <v>0</v>
      </c>
      <c r="BE235" s="291">
        <v>0</v>
      </c>
      <c r="BF235" s="291">
        <v>0</v>
      </c>
      <c r="BG235" s="291">
        <v>329.69999999999993</v>
      </c>
      <c r="BH235" s="291">
        <v>0</v>
      </c>
      <c r="BI235" s="291">
        <v>0.78571025072463796</v>
      </c>
      <c r="BJ235" s="291">
        <v>0</v>
      </c>
      <c r="BK235" s="291">
        <v>0</v>
      </c>
      <c r="BL235" s="291">
        <v>1</v>
      </c>
      <c r="BM235" s="291">
        <v>0</v>
      </c>
      <c r="BN235" s="291"/>
      <c r="BO235" s="291"/>
      <c r="BP235" s="291"/>
      <c r="BQ235" s="291">
        <v>48</v>
      </c>
      <c r="BR235" s="291">
        <v>25.2</v>
      </c>
      <c r="BS235" s="291">
        <v>45</v>
      </c>
      <c r="BT235" s="291"/>
    </row>
    <row r="236" spans="1:72" ht="15" x14ac:dyDescent="0.25">
      <c r="A236" s="302">
        <v>274</v>
      </c>
      <c r="B236" s="346">
        <v>145118</v>
      </c>
      <c r="C236" s="346">
        <v>9352211</v>
      </c>
      <c r="D236" s="347" t="s">
        <v>1324</v>
      </c>
      <c r="E236" s="348" t="s">
        <v>40</v>
      </c>
      <c r="F236" s="349" t="s">
        <v>719</v>
      </c>
      <c r="G236" s="291">
        <v>1</v>
      </c>
      <c r="H236" s="291">
        <v>0</v>
      </c>
      <c r="I236" s="291">
        <v>0</v>
      </c>
      <c r="J236" s="291">
        <v>7</v>
      </c>
      <c r="K236" s="291">
        <v>0</v>
      </c>
      <c r="L236" s="291">
        <v>367</v>
      </c>
      <c r="M236" s="291">
        <v>367</v>
      </c>
      <c r="N236" s="291">
        <v>57</v>
      </c>
      <c r="O236" s="291">
        <v>271</v>
      </c>
      <c r="P236" s="291">
        <v>39</v>
      </c>
      <c r="Q236" s="291">
        <v>0</v>
      </c>
      <c r="R236" s="291">
        <v>0</v>
      </c>
      <c r="S236" s="291">
        <v>0</v>
      </c>
      <c r="T236" s="291">
        <v>0</v>
      </c>
      <c r="U236" s="291">
        <v>0</v>
      </c>
      <c r="V236" s="291">
        <v>0</v>
      </c>
      <c r="W236" s="291">
        <v>0</v>
      </c>
      <c r="X236" s="291">
        <v>367</v>
      </c>
      <c r="Y236" s="291">
        <v>52.428571428571431</v>
      </c>
      <c r="Z236" s="291">
        <v>90.000000000000071</v>
      </c>
      <c r="AA236" s="291">
        <v>172.6478494623656</v>
      </c>
      <c r="AB236" s="291">
        <v>0</v>
      </c>
      <c r="AC236" s="291">
        <v>0</v>
      </c>
      <c r="AD236" s="291">
        <v>34.999999999999986</v>
      </c>
      <c r="AE236" s="291">
        <v>6.9999999999999902</v>
      </c>
      <c r="AF236" s="291">
        <v>14.000000000000016</v>
      </c>
      <c r="AG236" s="291">
        <v>91.000000000000085</v>
      </c>
      <c r="AH236" s="291">
        <v>209.00000000000003</v>
      </c>
      <c r="AI236" s="291">
        <v>10.999999999999989</v>
      </c>
      <c r="AJ236" s="291">
        <v>0</v>
      </c>
      <c r="AK236" s="291">
        <v>0</v>
      </c>
      <c r="AL236" s="291">
        <v>0</v>
      </c>
      <c r="AM236" s="291">
        <v>0</v>
      </c>
      <c r="AN236" s="291">
        <v>0</v>
      </c>
      <c r="AO236" s="291">
        <v>0</v>
      </c>
      <c r="AP236" s="291">
        <v>0</v>
      </c>
      <c r="AQ236" s="291">
        <v>0</v>
      </c>
      <c r="AR236" s="291">
        <v>16.574193548387079</v>
      </c>
      <c r="AS236" s="291">
        <v>30.78064516129033</v>
      </c>
      <c r="AT236" s="291">
        <v>53.274193548387224</v>
      </c>
      <c r="AU236" s="291">
        <v>0</v>
      </c>
      <c r="AV236" s="291">
        <v>0</v>
      </c>
      <c r="AW236" s="291">
        <v>0</v>
      </c>
      <c r="AX236" s="291">
        <v>0</v>
      </c>
      <c r="AY236" s="291">
        <v>121.0190839694656</v>
      </c>
      <c r="AZ236" s="291">
        <v>13.702702702702688</v>
      </c>
      <c r="BA236" s="291">
        <v>14.756756756756742</v>
      </c>
      <c r="BB236" s="291">
        <v>114.50753069304585</v>
      </c>
      <c r="BC236" s="291">
        <v>0</v>
      </c>
      <c r="BD236" s="291">
        <v>0</v>
      </c>
      <c r="BE236" s="291">
        <v>0</v>
      </c>
      <c r="BF236" s="291">
        <v>0</v>
      </c>
      <c r="BG236" s="291">
        <v>0</v>
      </c>
      <c r="BH236" s="291">
        <v>0</v>
      </c>
      <c r="BI236" s="291">
        <v>0.42542833472485803</v>
      </c>
      <c r="BJ236" s="291">
        <v>0</v>
      </c>
      <c r="BK236" s="291">
        <v>0</v>
      </c>
      <c r="BL236" s="291">
        <v>1</v>
      </c>
      <c r="BM236" s="291">
        <v>0</v>
      </c>
      <c r="BN236" s="291"/>
      <c r="BO236" s="291"/>
      <c r="BP236" s="291"/>
      <c r="BQ236" s="291">
        <v>26</v>
      </c>
      <c r="BR236" s="291">
        <v>26</v>
      </c>
      <c r="BS236" s="291">
        <v>26</v>
      </c>
      <c r="BT236" s="291"/>
    </row>
    <row r="237" spans="1:72" ht="15" x14ac:dyDescent="0.25">
      <c r="A237" s="302">
        <v>303</v>
      </c>
      <c r="B237" s="346">
        <v>141849</v>
      </c>
      <c r="C237" s="346">
        <v>9352927</v>
      </c>
      <c r="D237" s="347" t="s">
        <v>296</v>
      </c>
      <c r="E237" s="348" t="s">
        <v>40</v>
      </c>
      <c r="F237" s="349" t="s">
        <v>719</v>
      </c>
      <c r="G237" s="291">
        <v>1</v>
      </c>
      <c r="H237" s="291">
        <v>0</v>
      </c>
      <c r="I237" s="291">
        <v>0</v>
      </c>
      <c r="J237" s="291">
        <v>7</v>
      </c>
      <c r="K237" s="291">
        <v>0</v>
      </c>
      <c r="L237" s="291">
        <v>326</v>
      </c>
      <c r="M237" s="291">
        <v>326</v>
      </c>
      <c r="N237" s="291">
        <v>38</v>
      </c>
      <c r="O237" s="291">
        <v>243</v>
      </c>
      <c r="P237" s="291">
        <v>45</v>
      </c>
      <c r="Q237" s="291">
        <v>0</v>
      </c>
      <c r="R237" s="291">
        <v>0</v>
      </c>
      <c r="S237" s="291">
        <v>0</v>
      </c>
      <c r="T237" s="291">
        <v>0</v>
      </c>
      <c r="U237" s="291">
        <v>0</v>
      </c>
      <c r="V237" s="291">
        <v>0</v>
      </c>
      <c r="W237" s="291">
        <v>0</v>
      </c>
      <c r="X237" s="291">
        <v>326</v>
      </c>
      <c r="Y237" s="291">
        <v>46.571428571428569</v>
      </c>
      <c r="Z237" s="291">
        <v>113.00000000000011</v>
      </c>
      <c r="AA237" s="291">
        <v>176.91463414634148</v>
      </c>
      <c r="AB237" s="291">
        <v>0</v>
      </c>
      <c r="AC237" s="291">
        <v>0</v>
      </c>
      <c r="AD237" s="291">
        <v>37.999999999999964</v>
      </c>
      <c r="AE237" s="291">
        <v>10.000000000000009</v>
      </c>
      <c r="AF237" s="291">
        <v>13.999999999999995</v>
      </c>
      <c r="AG237" s="291">
        <v>122.00000000000006</v>
      </c>
      <c r="AH237" s="291">
        <v>132.99999999999986</v>
      </c>
      <c r="AI237" s="291">
        <v>1.9999999999999987</v>
      </c>
      <c r="AJ237" s="291">
        <v>6.9999999999999973</v>
      </c>
      <c r="AK237" s="291">
        <v>0</v>
      </c>
      <c r="AL237" s="291">
        <v>0</v>
      </c>
      <c r="AM237" s="291">
        <v>0</v>
      </c>
      <c r="AN237" s="291">
        <v>0</v>
      </c>
      <c r="AO237" s="291">
        <v>0</v>
      </c>
      <c r="AP237" s="291">
        <v>0</v>
      </c>
      <c r="AQ237" s="291">
        <v>0</v>
      </c>
      <c r="AR237" s="291">
        <v>10.1875</v>
      </c>
      <c r="AS237" s="291">
        <v>23.770833333333343</v>
      </c>
      <c r="AT237" s="291">
        <v>38.486111111111256</v>
      </c>
      <c r="AU237" s="291">
        <v>0</v>
      </c>
      <c r="AV237" s="291">
        <v>0</v>
      </c>
      <c r="AW237" s="291">
        <v>0</v>
      </c>
      <c r="AX237" s="291">
        <v>2.9817073170731705</v>
      </c>
      <c r="AY237" s="291">
        <v>110.25991189427302</v>
      </c>
      <c r="AZ237" s="291">
        <v>3.2926829268292694</v>
      </c>
      <c r="BA237" s="291">
        <v>5.4878048780487747</v>
      </c>
      <c r="BB237" s="291">
        <v>90.744412793461819</v>
      </c>
      <c r="BC237" s="291">
        <v>0</v>
      </c>
      <c r="BD237" s="291">
        <v>0</v>
      </c>
      <c r="BE237" s="291">
        <v>0</v>
      </c>
      <c r="BF237" s="291">
        <v>0</v>
      </c>
      <c r="BG237" s="291">
        <v>16.400000000000105</v>
      </c>
      <c r="BH237" s="291">
        <v>0</v>
      </c>
      <c r="BI237" s="291">
        <v>0.30367821972973003</v>
      </c>
      <c r="BJ237" s="291">
        <v>0</v>
      </c>
      <c r="BK237" s="291">
        <v>0</v>
      </c>
      <c r="BL237" s="291">
        <v>1</v>
      </c>
      <c r="BM237" s="291">
        <v>0</v>
      </c>
      <c r="BN237" s="291"/>
      <c r="BO237" s="291"/>
      <c r="BP237" s="291"/>
      <c r="BQ237" s="291">
        <v>44</v>
      </c>
      <c r="BR237" s="291">
        <v>26</v>
      </c>
      <c r="BS237" s="291">
        <v>40</v>
      </c>
      <c r="BT237" s="291"/>
    </row>
    <row r="238" spans="1:72" ht="15" x14ac:dyDescent="0.25">
      <c r="A238" s="302">
        <v>404</v>
      </c>
      <c r="B238" s="346">
        <v>143056</v>
      </c>
      <c r="C238" s="346">
        <v>9353002</v>
      </c>
      <c r="D238" s="347" t="s">
        <v>1325</v>
      </c>
      <c r="E238" s="348" t="s">
        <v>40</v>
      </c>
      <c r="F238" s="349" t="s">
        <v>719</v>
      </c>
      <c r="G238" s="291">
        <v>1</v>
      </c>
      <c r="H238" s="291">
        <v>0</v>
      </c>
      <c r="I238" s="291">
        <v>0</v>
      </c>
      <c r="J238" s="291">
        <v>7</v>
      </c>
      <c r="K238" s="291">
        <v>0</v>
      </c>
      <c r="L238" s="291">
        <v>69</v>
      </c>
      <c r="M238" s="291">
        <v>69</v>
      </c>
      <c r="N238" s="291">
        <v>12</v>
      </c>
      <c r="O238" s="291">
        <v>50</v>
      </c>
      <c r="P238" s="291">
        <v>7</v>
      </c>
      <c r="Q238" s="291">
        <v>0</v>
      </c>
      <c r="R238" s="291">
        <v>0</v>
      </c>
      <c r="S238" s="291">
        <v>0</v>
      </c>
      <c r="T238" s="291">
        <v>0</v>
      </c>
      <c r="U238" s="291">
        <v>0</v>
      </c>
      <c r="V238" s="291">
        <v>0</v>
      </c>
      <c r="W238" s="291">
        <v>0</v>
      </c>
      <c r="X238" s="291">
        <v>69</v>
      </c>
      <c r="Y238" s="291">
        <v>9.8571428571428577</v>
      </c>
      <c r="Z238" s="291">
        <v>4.9999999999999982</v>
      </c>
      <c r="AA238" s="291">
        <v>5.8474576271186436</v>
      </c>
      <c r="AB238" s="291">
        <v>0</v>
      </c>
      <c r="AC238" s="291">
        <v>0</v>
      </c>
      <c r="AD238" s="291">
        <v>69</v>
      </c>
      <c r="AE238" s="291">
        <v>0</v>
      </c>
      <c r="AF238" s="291">
        <v>0</v>
      </c>
      <c r="AG238" s="291">
        <v>0</v>
      </c>
      <c r="AH238" s="291">
        <v>0</v>
      </c>
      <c r="AI238" s="291">
        <v>0</v>
      </c>
      <c r="AJ238" s="291">
        <v>0</v>
      </c>
      <c r="AK238" s="291">
        <v>0</v>
      </c>
      <c r="AL238" s="291">
        <v>0</v>
      </c>
      <c r="AM238" s="291">
        <v>0</v>
      </c>
      <c r="AN238" s="291">
        <v>0</v>
      </c>
      <c r="AO238" s="291">
        <v>0</v>
      </c>
      <c r="AP238" s="291">
        <v>0</v>
      </c>
      <c r="AQ238" s="291">
        <v>0</v>
      </c>
      <c r="AR238" s="291">
        <v>0</v>
      </c>
      <c r="AS238" s="291">
        <v>1.2105263157894732</v>
      </c>
      <c r="AT238" s="291">
        <v>1.2105263157894732</v>
      </c>
      <c r="AU238" s="291">
        <v>0</v>
      </c>
      <c r="AV238" s="291">
        <v>0</v>
      </c>
      <c r="AW238" s="291">
        <v>0</v>
      </c>
      <c r="AX238" s="291">
        <v>0</v>
      </c>
      <c r="AY238" s="291">
        <v>20</v>
      </c>
      <c r="AZ238" s="291">
        <v>2.0000000000000018</v>
      </c>
      <c r="BA238" s="291">
        <v>2.0000000000000018</v>
      </c>
      <c r="BB238" s="291">
        <v>18.818842105263158</v>
      </c>
      <c r="BC238" s="291">
        <v>0</v>
      </c>
      <c r="BD238" s="291">
        <v>0</v>
      </c>
      <c r="BE238" s="291">
        <v>0</v>
      </c>
      <c r="BF238" s="291">
        <v>0</v>
      </c>
      <c r="BG238" s="291">
        <v>1.0999999999999825</v>
      </c>
      <c r="BH238" s="291">
        <v>0</v>
      </c>
      <c r="BI238" s="291">
        <v>1.6790610830508499</v>
      </c>
      <c r="BJ238" s="291">
        <v>0</v>
      </c>
      <c r="BK238" s="291">
        <v>0</v>
      </c>
      <c r="BL238" s="291">
        <v>1</v>
      </c>
      <c r="BM238" s="291">
        <v>0</v>
      </c>
      <c r="BN238" s="291"/>
      <c r="BO238" s="291"/>
      <c r="BP238" s="291"/>
      <c r="BQ238" s="291">
        <v>0</v>
      </c>
      <c r="BR238" s="291">
        <v>0</v>
      </c>
      <c r="BS238" s="291">
        <v>0</v>
      </c>
      <c r="BT238" s="291"/>
    </row>
    <row r="239" spans="1:72" ht="15" x14ac:dyDescent="0.25">
      <c r="A239" s="302">
        <v>441</v>
      </c>
      <c r="B239" s="346">
        <v>142547</v>
      </c>
      <c r="C239" s="346">
        <v>9353025</v>
      </c>
      <c r="D239" s="347" t="s">
        <v>524</v>
      </c>
      <c r="E239" s="348" t="s">
        <v>40</v>
      </c>
      <c r="F239" s="349" t="s">
        <v>719</v>
      </c>
      <c r="G239" s="291">
        <v>1</v>
      </c>
      <c r="H239" s="291">
        <v>0</v>
      </c>
      <c r="I239" s="291">
        <v>0</v>
      </c>
      <c r="J239" s="291">
        <v>7</v>
      </c>
      <c r="K239" s="291">
        <v>0</v>
      </c>
      <c r="L239" s="291">
        <v>207</v>
      </c>
      <c r="M239" s="291">
        <v>207</v>
      </c>
      <c r="N239" s="291">
        <v>29</v>
      </c>
      <c r="O239" s="291">
        <v>148</v>
      </c>
      <c r="P239" s="291">
        <v>30</v>
      </c>
      <c r="Q239" s="291">
        <v>0</v>
      </c>
      <c r="R239" s="291">
        <v>0</v>
      </c>
      <c r="S239" s="291">
        <v>0</v>
      </c>
      <c r="T239" s="291">
        <v>0</v>
      </c>
      <c r="U239" s="291">
        <v>0</v>
      </c>
      <c r="V239" s="291">
        <v>0</v>
      </c>
      <c r="W239" s="291">
        <v>0</v>
      </c>
      <c r="X239" s="291">
        <v>207</v>
      </c>
      <c r="Y239" s="291">
        <v>29.571428571428573</v>
      </c>
      <c r="Z239" s="291">
        <v>3.9999999999999911</v>
      </c>
      <c r="AA239" s="291">
        <v>7.245000000000001</v>
      </c>
      <c r="AB239" s="291">
        <v>0</v>
      </c>
      <c r="AC239" s="291">
        <v>0</v>
      </c>
      <c r="AD239" s="291">
        <v>204.99029126213586</v>
      </c>
      <c r="AE239" s="291">
        <v>2.0097087378640777</v>
      </c>
      <c r="AF239" s="291">
        <v>0</v>
      </c>
      <c r="AG239" s="291">
        <v>0</v>
      </c>
      <c r="AH239" s="291">
        <v>0</v>
      </c>
      <c r="AI239" s="291">
        <v>0</v>
      </c>
      <c r="AJ239" s="291">
        <v>0</v>
      </c>
      <c r="AK239" s="291">
        <v>0</v>
      </c>
      <c r="AL239" s="291">
        <v>0</v>
      </c>
      <c r="AM239" s="291">
        <v>0</v>
      </c>
      <c r="AN239" s="291">
        <v>0</v>
      </c>
      <c r="AO239" s="291">
        <v>0</v>
      </c>
      <c r="AP239" s="291">
        <v>0</v>
      </c>
      <c r="AQ239" s="291">
        <v>0</v>
      </c>
      <c r="AR239" s="291">
        <v>0</v>
      </c>
      <c r="AS239" s="291">
        <v>0</v>
      </c>
      <c r="AT239" s="291">
        <v>0</v>
      </c>
      <c r="AU239" s="291">
        <v>0</v>
      </c>
      <c r="AV239" s="291">
        <v>0</v>
      </c>
      <c r="AW239" s="291">
        <v>0</v>
      </c>
      <c r="AX239" s="291">
        <v>0</v>
      </c>
      <c r="AY239" s="291">
        <v>50.713286713286763</v>
      </c>
      <c r="AZ239" s="291">
        <v>1.1111111111111101</v>
      </c>
      <c r="BA239" s="291">
        <v>1.1111111111111101</v>
      </c>
      <c r="BB239" s="291">
        <v>41.236284167517908</v>
      </c>
      <c r="BC239" s="291">
        <v>0</v>
      </c>
      <c r="BD239" s="291">
        <v>0</v>
      </c>
      <c r="BE239" s="291">
        <v>0</v>
      </c>
      <c r="BF239" s="291">
        <v>0</v>
      </c>
      <c r="BG239" s="291">
        <v>0</v>
      </c>
      <c r="BH239" s="291">
        <v>0</v>
      </c>
      <c r="BI239" s="291">
        <v>1.8046816830188701</v>
      </c>
      <c r="BJ239" s="291">
        <v>0</v>
      </c>
      <c r="BK239" s="291">
        <v>0</v>
      </c>
      <c r="BL239" s="291">
        <v>1</v>
      </c>
      <c r="BM239" s="291">
        <v>0</v>
      </c>
      <c r="BN239" s="291"/>
      <c r="BO239" s="291"/>
      <c r="BP239" s="291"/>
      <c r="BQ239" s="291">
        <v>0</v>
      </c>
      <c r="BR239" s="291">
        <v>0</v>
      </c>
      <c r="BS239" s="291">
        <v>0</v>
      </c>
      <c r="BT239" s="291"/>
    </row>
    <row r="240" spans="1:72" ht="15" x14ac:dyDescent="0.25">
      <c r="A240" s="302">
        <v>492</v>
      </c>
      <c r="B240" s="346">
        <v>142554</v>
      </c>
      <c r="C240" s="346">
        <v>9353054</v>
      </c>
      <c r="D240" s="347" t="s">
        <v>1326</v>
      </c>
      <c r="E240" s="348" t="s">
        <v>40</v>
      </c>
      <c r="F240" s="349" t="s">
        <v>719</v>
      </c>
      <c r="G240" s="291">
        <v>1</v>
      </c>
      <c r="H240" s="291">
        <v>0</v>
      </c>
      <c r="I240" s="291">
        <v>0</v>
      </c>
      <c r="J240" s="291">
        <v>7</v>
      </c>
      <c r="K240" s="291">
        <v>0</v>
      </c>
      <c r="L240" s="291">
        <v>123</v>
      </c>
      <c r="M240" s="291">
        <v>123</v>
      </c>
      <c r="N240" s="291">
        <v>16</v>
      </c>
      <c r="O240" s="291">
        <v>87</v>
      </c>
      <c r="P240" s="291">
        <v>20</v>
      </c>
      <c r="Q240" s="291">
        <v>0</v>
      </c>
      <c r="R240" s="291">
        <v>0</v>
      </c>
      <c r="S240" s="291">
        <v>0</v>
      </c>
      <c r="T240" s="291">
        <v>0</v>
      </c>
      <c r="U240" s="291">
        <v>0</v>
      </c>
      <c r="V240" s="291">
        <v>0</v>
      </c>
      <c r="W240" s="291">
        <v>0</v>
      </c>
      <c r="X240" s="291">
        <v>123</v>
      </c>
      <c r="Y240" s="291">
        <v>17.571428571428573</v>
      </c>
      <c r="Z240" s="291">
        <v>12.999999999999988</v>
      </c>
      <c r="AA240" s="291">
        <v>20.321739130434782</v>
      </c>
      <c r="AB240" s="291">
        <v>0</v>
      </c>
      <c r="AC240" s="291">
        <v>0</v>
      </c>
      <c r="AD240" s="291">
        <v>123</v>
      </c>
      <c r="AE240" s="291">
        <v>0</v>
      </c>
      <c r="AF240" s="291">
        <v>0</v>
      </c>
      <c r="AG240" s="291">
        <v>0</v>
      </c>
      <c r="AH240" s="291">
        <v>0</v>
      </c>
      <c r="AI240" s="291">
        <v>0</v>
      </c>
      <c r="AJ240" s="291">
        <v>0</v>
      </c>
      <c r="AK240" s="291">
        <v>0</v>
      </c>
      <c r="AL240" s="291">
        <v>0</v>
      </c>
      <c r="AM240" s="291">
        <v>0</v>
      </c>
      <c r="AN240" s="291">
        <v>0</v>
      </c>
      <c r="AO240" s="291">
        <v>0</v>
      </c>
      <c r="AP240" s="291">
        <v>0</v>
      </c>
      <c r="AQ240" s="291">
        <v>0</v>
      </c>
      <c r="AR240" s="291">
        <v>0</v>
      </c>
      <c r="AS240" s="291">
        <v>0</v>
      </c>
      <c r="AT240" s="291">
        <v>0</v>
      </c>
      <c r="AU240" s="291">
        <v>0</v>
      </c>
      <c r="AV240" s="291">
        <v>0</v>
      </c>
      <c r="AW240" s="291">
        <v>0</v>
      </c>
      <c r="AX240" s="291">
        <v>1.0695652173913044</v>
      </c>
      <c r="AY240" s="291">
        <v>32.890243902439032</v>
      </c>
      <c r="AZ240" s="291">
        <v>4</v>
      </c>
      <c r="BA240" s="291">
        <v>5</v>
      </c>
      <c r="BB240" s="291">
        <v>31.35530046728973</v>
      </c>
      <c r="BC240" s="291">
        <v>0</v>
      </c>
      <c r="BD240" s="291">
        <v>0</v>
      </c>
      <c r="BE240" s="291">
        <v>0</v>
      </c>
      <c r="BF240" s="291">
        <v>0</v>
      </c>
      <c r="BG240" s="291">
        <v>1.6999999999999851</v>
      </c>
      <c r="BH240" s="291">
        <v>0</v>
      </c>
      <c r="BI240" s="291">
        <v>2.2746789829629601</v>
      </c>
      <c r="BJ240" s="291">
        <v>0</v>
      </c>
      <c r="BK240" s="291">
        <v>1</v>
      </c>
      <c r="BL240" s="291">
        <v>1</v>
      </c>
      <c r="BM240" s="291">
        <v>0</v>
      </c>
      <c r="BN240" s="291"/>
      <c r="BO240" s="291"/>
      <c r="BP240" s="291"/>
      <c r="BQ240" s="291">
        <v>0</v>
      </c>
      <c r="BR240" s="291">
        <v>0</v>
      </c>
      <c r="BS240" s="291">
        <v>0</v>
      </c>
      <c r="BT240" s="291"/>
    </row>
    <row r="241" spans="1:72" ht="15" x14ac:dyDescent="0.25">
      <c r="A241" s="302">
        <v>514</v>
      </c>
      <c r="B241" s="346">
        <v>142562</v>
      </c>
      <c r="C241" s="346">
        <v>9353062</v>
      </c>
      <c r="D241" s="347" t="s">
        <v>1327</v>
      </c>
      <c r="E241" s="348" t="s">
        <v>40</v>
      </c>
      <c r="F241" s="349" t="s">
        <v>719</v>
      </c>
      <c r="G241" s="291">
        <v>1</v>
      </c>
      <c r="H241" s="291">
        <v>0</v>
      </c>
      <c r="I241" s="291">
        <v>0</v>
      </c>
      <c r="J241" s="291">
        <v>7</v>
      </c>
      <c r="K241" s="291">
        <v>0</v>
      </c>
      <c r="L241" s="291">
        <v>203</v>
      </c>
      <c r="M241" s="291">
        <v>203</v>
      </c>
      <c r="N241" s="291">
        <v>26</v>
      </c>
      <c r="O241" s="291">
        <v>147</v>
      </c>
      <c r="P241" s="291">
        <v>30</v>
      </c>
      <c r="Q241" s="291">
        <v>0</v>
      </c>
      <c r="R241" s="291">
        <v>0</v>
      </c>
      <c r="S241" s="291">
        <v>0</v>
      </c>
      <c r="T241" s="291">
        <v>0</v>
      </c>
      <c r="U241" s="291">
        <v>0</v>
      </c>
      <c r="V241" s="291">
        <v>0</v>
      </c>
      <c r="W241" s="291">
        <v>0</v>
      </c>
      <c r="X241" s="291">
        <v>203</v>
      </c>
      <c r="Y241" s="291">
        <v>29</v>
      </c>
      <c r="Z241" s="291">
        <v>13.999999999999996</v>
      </c>
      <c r="AA241" s="291">
        <v>15.30150753768844</v>
      </c>
      <c r="AB241" s="291">
        <v>0</v>
      </c>
      <c r="AC241" s="291">
        <v>0</v>
      </c>
      <c r="AD241" s="291">
        <v>203</v>
      </c>
      <c r="AE241" s="291">
        <v>0</v>
      </c>
      <c r="AF241" s="291">
        <v>0</v>
      </c>
      <c r="AG241" s="291">
        <v>0</v>
      </c>
      <c r="AH241" s="291">
        <v>0</v>
      </c>
      <c r="AI241" s="291">
        <v>0</v>
      </c>
      <c r="AJ241" s="291">
        <v>0</v>
      </c>
      <c r="AK241" s="291">
        <v>0</v>
      </c>
      <c r="AL241" s="291">
        <v>0</v>
      </c>
      <c r="AM241" s="291">
        <v>0</v>
      </c>
      <c r="AN241" s="291">
        <v>0</v>
      </c>
      <c r="AO241" s="291">
        <v>0</v>
      </c>
      <c r="AP241" s="291">
        <v>0</v>
      </c>
      <c r="AQ241" s="291">
        <v>0</v>
      </c>
      <c r="AR241" s="291">
        <v>0</v>
      </c>
      <c r="AS241" s="291">
        <v>0</v>
      </c>
      <c r="AT241" s="291">
        <v>0</v>
      </c>
      <c r="AU241" s="291">
        <v>0</v>
      </c>
      <c r="AV241" s="291">
        <v>0</v>
      </c>
      <c r="AW241" s="291">
        <v>0</v>
      </c>
      <c r="AX241" s="291">
        <v>1.0201005025125629</v>
      </c>
      <c r="AY241" s="291">
        <v>51.703448275862002</v>
      </c>
      <c r="AZ241" s="291">
        <v>1.071428571428571</v>
      </c>
      <c r="BA241" s="291">
        <v>1.071428571428571</v>
      </c>
      <c r="BB241" s="291">
        <v>41.391555593220282</v>
      </c>
      <c r="BC241" s="291">
        <v>0</v>
      </c>
      <c r="BD241" s="291">
        <v>0</v>
      </c>
      <c r="BE241" s="291">
        <v>0</v>
      </c>
      <c r="BF241" s="291">
        <v>0</v>
      </c>
      <c r="BG241" s="291">
        <v>0</v>
      </c>
      <c r="BH241" s="291">
        <v>0</v>
      </c>
      <c r="BI241" s="291">
        <v>1.69957568461538</v>
      </c>
      <c r="BJ241" s="291">
        <v>0</v>
      </c>
      <c r="BK241" s="291">
        <v>0</v>
      </c>
      <c r="BL241" s="291">
        <v>1</v>
      </c>
      <c r="BM241" s="291">
        <v>0</v>
      </c>
      <c r="BN241" s="291"/>
      <c r="BO241" s="291"/>
      <c r="BP241" s="291"/>
      <c r="BQ241" s="291">
        <v>0</v>
      </c>
      <c r="BR241" s="291">
        <v>0</v>
      </c>
      <c r="BS241" s="291">
        <v>0</v>
      </c>
      <c r="BT241" s="291"/>
    </row>
    <row r="242" spans="1:72" ht="15" x14ac:dyDescent="0.25">
      <c r="A242" s="302">
        <v>80</v>
      </c>
      <c r="B242" s="346">
        <v>143807</v>
      </c>
      <c r="C242" s="346">
        <v>9353096</v>
      </c>
      <c r="D242" s="347" t="s">
        <v>1328</v>
      </c>
      <c r="E242" s="348" t="s">
        <v>40</v>
      </c>
      <c r="F242" s="349" t="s">
        <v>719</v>
      </c>
      <c r="G242" s="291">
        <v>1</v>
      </c>
      <c r="H242" s="291">
        <v>0</v>
      </c>
      <c r="I242" s="291">
        <v>0</v>
      </c>
      <c r="J242" s="291">
        <v>7</v>
      </c>
      <c r="K242" s="291">
        <v>0</v>
      </c>
      <c r="L242" s="291">
        <v>179</v>
      </c>
      <c r="M242" s="291">
        <v>179</v>
      </c>
      <c r="N242" s="291">
        <v>25</v>
      </c>
      <c r="O242" s="291">
        <v>128</v>
      </c>
      <c r="P242" s="291">
        <v>26</v>
      </c>
      <c r="Q242" s="291">
        <v>0</v>
      </c>
      <c r="R242" s="291">
        <v>0</v>
      </c>
      <c r="S242" s="291">
        <v>0</v>
      </c>
      <c r="T242" s="291">
        <v>0</v>
      </c>
      <c r="U242" s="291">
        <v>0</v>
      </c>
      <c r="V242" s="291">
        <v>0</v>
      </c>
      <c r="W242" s="291">
        <v>0</v>
      </c>
      <c r="X242" s="291">
        <v>179</v>
      </c>
      <c r="Y242" s="291">
        <v>25.571428571428573</v>
      </c>
      <c r="Z242" s="291">
        <v>4</v>
      </c>
      <c r="AA242" s="291">
        <v>10</v>
      </c>
      <c r="AB242" s="291">
        <v>0</v>
      </c>
      <c r="AC242" s="291">
        <v>0</v>
      </c>
      <c r="AD242" s="291">
        <v>175.99999999999997</v>
      </c>
      <c r="AE242" s="291">
        <v>1</v>
      </c>
      <c r="AF242" s="291">
        <v>0</v>
      </c>
      <c r="AG242" s="291">
        <v>2</v>
      </c>
      <c r="AH242" s="291">
        <v>0</v>
      </c>
      <c r="AI242" s="291">
        <v>0</v>
      </c>
      <c r="AJ242" s="291">
        <v>0</v>
      </c>
      <c r="AK242" s="291">
        <v>0</v>
      </c>
      <c r="AL242" s="291">
        <v>0</v>
      </c>
      <c r="AM242" s="291">
        <v>0</v>
      </c>
      <c r="AN242" s="291">
        <v>0</v>
      </c>
      <c r="AO242" s="291">
        <v>0</v>
      </c>
      <c r="AP242" s="291">
        <v>0</v>
      </c>
      <c r="AQ242" s="291">
        <v>0</v>
      </c>
      <c r="AR242" s="291">
        <v>0</v>
      </c>
      <c r="AS242" s="291">
        <v>0</v>
      </c>
      <c r="AT242" s="291">
        <v>2.3552631578947358</v>
      </c>
      <c r="AU242" s="291">
        <v>0</v>
      </c>
      <c r="AV242" s="291">
        <v>0</v>
      </c>
      <c r="AW242" s="291">
        <v>0</v>
      </c>
      <c r="AX242" s="291">
        <v>2</v>
      </c>
      <c r="AY242" s="291">
        <v>31.744</v>
      </c>
      <c r="AZ242" s="291">
        <v>1.04</v>
      </c>
      <c r="BA242" s="291">
        <v>1.04</v>
      </c>
      <c r="BB242" s="291">
        <v>26.199336394805194</v>
      </c>
      <c r="BC242" s="291">
        <v>0</v>
      </c>
      <c r="BD242" s="291">
        <v>0</v>
      </c>
      <c r="BE242" s="291">
        <v>0</v>
      </c>
      <c r="BF242" s="291">
        <v>0</v>
      </c>
      <c r="BG242" s="291">
        <v>0</v>
      </c>
      <c r="BH242" s="291">
        <v>0</v>
      </c>
      <c r="BI242" s="291">
        <v>1.8737964788888899</v>
      </c>
      <c r="BJ242" s="291">
        <v>0</v>
      </c>
      <c r="BK242" s="291">
        <v>0</v>
      </c>
      <c r="BL242" s="291">
        <v>1</v>
      </c>
      <c r="BM242" s="291">
        <v>0</v>
      </c>
      <c r="BN242" s="291"/>
      <c r="BO242" s="291"/>
      <c r="BP242" s="291"/>
      <c r="BQ242" s="291">
        <v>0</v>
      </c>
      <c r="BR242" s="291">
        <v>0</v>
      </c>
      <c r="BS242" s="291">
        <v>0</v>
      </c>
      <c r="BT242" s="291"/>
    </row>
    <row r="243" spans="1:72" ht="15" x14ac:dyDescent="0.25">
      <c r="A243" s="302">
        <v>316</v>
      </c>
      <c r="B243" s="346">
        <v>142994</v>
      </c>
      <c r="C243" s="346">
        <v>9353097</v>
      </c>
      <c r="D243" s="347" t="s">
        <v>521</v>
      </c>
      <c r="E243" s="348" t="s">
        <v>40</v>
      </c>
      <c r="F243" s="349" t="s">
        <v>719</v>
      </c>
      <c r="G243" s="291">
        <v>1</v>
      </c>
      <c r="H243" s="291">
        <v>0</v>
      </c>
      <c r="I243" s="291">
        <v>0</v>
      </c>
      <c r="J243" s="291">
        <v>7</v>
      </c>
      <c r="K243" s="291">
        <v>0</v>
      </c>
      <c r="L243" s="291">
        <v>95</v>
      </c>
      <c r="M243" s="291">
        <v>95</v>
      </c>
      <c r="N243" s="291">
        <v>13</v>
      </c>
      <c r="O243" s="291">
        <v>69</v>
      </c>
      <c r="P243" s="291">
        <v>13</v>
      </c>
      <c r="Q243" s="291">
        <v>0</v>
      </c>
      <c r="R243" s="291">
        <v>0</v>
      </c>
      <c r="S243" s="291">
        <v>0</v>
      </c>
      <c r="T243" s="291">
        <v>0</v>
      </c>
      <c r="U243" s="291">
        <v>0</v>
      </c>
      <c r="V243" s="291">
        <v>0</v>
      </c>
      <c r="W243" s="291">
        <v>0</v>
      </c>
      <c r="X243" s="291">
        <v>95</v>
      </c>
      <c r="Y243" s="291">
        <v>13.571428571428571</v>
      </c>
      <c r="Z243" s="291">
        <v>2.0000000000000031</v>
      </c>
      <c r="AA243" s="291">
        <v>7.7551020408163263</v>
      </c>
      <c r="AB243" s="291">
        <v>0</v>
      </c>
      <c r="AC243" s="291">
        <v>0</v>
      </c>
      <c r="AD243" s="291">
        <v>67.000000000000014</v>
      </c>
      <c r="AE243" s="291">
        <v>9.0000000000000036</v>
      </c>
      <c r="AF243" s="291">
        <v>17.999999999999968</v>
      </c>
      <c r="AG243" s="291">
        <v>0</v>
      </c>
      <c r="AH243" s="291">
        <v>1.0000000000000016</v>
      </c>
      <c r="AI243" s="291">
        <v>0</v>
      </c>
      <c r="AJ243" s="291">
        <v>0</v>
      </c>
      <c r="AK243" s="291">
        <v>0</v>
      </c>
      <c r="AL243" s="291">
        <v>0</v>
      </c>
      <c r="AM243" s="291">
        <v>0</v>
      </c>
      <c r="AN243" s="291">
        <v>0</v>
      </c>
      <c r="AO243" s="291">
        <v>0</v>
      </c>
      <c r="AP243" s="291">
        <v>0</v>
      </c>
      <c r="AQ243" s="291">
        <v>0</v>
      </c>
      <c r="AR243" s="291">
        <v>0</v>
      </c>
      <c r="AS243" s="291">
        <v>1.1585365853658525</v>
      </c>
      <c r="AT243" s="291">
        <v>1.1585365853658525</v>
      </c>
      <c r="AU243" s="291">
        <v>0</v>
      </c>
      <c r="AV243" s="291">
        <v>0</v>
      </c>
      <c r="AW243" s="291">
        <v>0</v>
      </c>
      <c r="AX243" s="291">
        <v>0</v>
      </c>
      <c r="AY243" s="291">
        <v>10.147058823529427</v>
      </c>
      <c r="AZ243" s="291">
        <v>0</v>
      </c>
      <c r="BA243" s="291">
        <v>0</v>
      </c>
      <c r="BB243" s="291">
        <v>7.9621619440459233</v>
      </c>
      <c r="BC243" s="291">
        <v>0</v>
      </c>
      <c r="BD243" s="291">
        <v>0</v>
      </c>
      <c r="BE243" s="291">
        <v>0</v>
      </c>
      <c r="BF243" s="291">
        <v>0</v>
      </c>
      <c r="BG243" s="291">
        <v>0</v>
      </c>
      <c r="BH243" s="291">
        <v>0</v>
      </c>
      <c r="BI243" s="291">
        <v>1.7604475102564101</v>
      </c>
      <c r="BJ243" s="291">
        <v>0</v>
      </c>
      <c r="BK243" s="291">
        <v>0</v>
      </c>
      <c r="BL243" s="291">
        <v>1</v>
      </c>
      <c r="BM243" s="291">
        <v>0</v>
      </c>
      <c r="BN243" s="291"/>
      <c r="BO243" s="291"/>
      <c r="BP243" s="291"/>
      <c r="BQ243" s="291">
        <v>0</v>
      </c>
      <c r="BR243" s="291">
        <v>0</v>
      </c>
      <c r="BS243" s="291">
        <v>0</v>
      </c>
      <c r="BT243" s="291"/>
    </row>
    <row r="244" spans="1:72" ht="15" x14ac:dyDescent="0.25">
      <c r="A244" s="302">
        <v>489</v>
      </c>
      <c r="B244" s="346">
        <v>143070</v>
      </c>
      <c r="C244" s="346">
        <v>9353098</v>
      </c>
      <c r="D244" s="347" t="s">
        <v>1329</v>
      </c>
      <c r="E244" s="348" t="s">
        <v>40</v>
      </c>
      <c r="F244" s="349" t="s">
        <v>719</v>
      </c>
      <c r="G244" s="291">
        <v>1</v>
      </c>
      <c r="H244" s="291">
        <v>0</v>
      </c>
      <c r="I244" s="291">
        <v>0</v>
      </c>
      <c r="J244" s="291">
        <v>7</v>
      </c>
      <c r="K244" s="291">
        <v>0</v>
      </c>
      <c r="L244" s="291">
        <v>81</v>
      </c>
      <c r="M244" s="291">
        <v>81</v>
      </c>
      <c r="N244" s="291">
        <v>18</v>
      </c>
      <c r="O244" s="291">
        <v>57</v>
      </c>
      <c r="P244" s="291">
        <v>6</v>
      </c>
      <c r="Q244" s="291">
        <v>0</v>
      </c>
      <c r="R244" s="291">
        <v>0</v>
      </c>
      <c r="S244" s="291">
        <v>0</v>
      </c>
      <c r="T244" s="291">
        <v>0</v>
      </c>
      <c r="U244" s="291">
        <v>0</v>
      </c>
      <c r="V244" s="291">
        <v>0</v>
      </c>
      <c r="W244" s="291">
        <v>0</v>
      </c>
      <c r="X244" s="291">
        <v>81</v>
      </c>
      <c r="Y244" s="291">
        <v>11.571428571428571</v>
      </c>
      <c r="Z244" s="291">
        <v>2.0000000000000031</v>
      </c>
      <c r="AA244" s="291">
        <v>10.880597014925373</v>
      </c>
      <c r="AB244" s="291">
        <v>0</v>
      </c>
      <c r="AC244" s="291">
        <v>0</v>
      </c>
      <c r="AD244" s="291">
        <v>76.000000000000028</v>
      </c>
      <c r="AE244" s="291">
        <v>1.0000000000000016</v>
      </c>
      <c r="AF244" s="291">
        <v>2.0000000000000031</v>
      </c>
      <c r="AG244" s="291">
        <v>2.0000000000000031</v>
      </c>
      <c r="AH244" s="291">
        <v>0</v>
      </c>
      <c r="AI244" s="291">
        <v>0</v>
      </c>
      <c r="AJ244" s="291">
        <v>0</v>
      </c>
      <c r="AK244" s="291">
        <v>0</v>
      </c>
      <c r="AL244" s="291">
        <v>0</v>
      </c>
      <c r="AM244" s="291">
        <v>0</v>
      </c>
      <c r="AN244" s="291">
        <v>0</v>
      </c>
      <c r="AO244" s="291">
        <v>0</v>
      </c>
      <c r="AP244" s="291">
        <v>0</v>
      </c>
      <c r="AQ244" s="291">
        <v>0</v>
      </c>
      <c r="AR244" s="291">
        <v>0</v>
      </c>
      <c r="AS244" s="291">
        <v>0</v>
      </c>
      <c r="AT244" s="291">
        <v>0</v>
      </c>
      <c r="AU244" s="291">
        <v>0</v>
      </c>
      <c r="AV244" s="291">
        <v>0</v>
      </c>
      <c r="AW244" s="291">
        <v>0</v>
      </c>
      <c r="AX244" s="291">
        <v>0</v>
      </c>
      <c r="AY244" s="291">
        <v>19.999999999999993</v>
      </c>
      <c r="AZ244" s="291">
        <v>1.000000000000002</v>
      </c>
      <c r="BA244" s="291">
        <v>1.000000000000002</v>
      </c>
      <c r="BB244" s="291">
        <v>18.701999999999995</v>
      </c>
      <c r="BC244" s="291">
        <v>0</v>
      </c>
      <c r="BD244" s="291">
        <v>0</v>
      </c>
      <c r="BE244" s="291">
        <v>0</v>
      </c>
      <c r="BF244" s="291">
        <v>0</v>
      </c>
      <c r="BG244" s="291">
        <v>0.89999999999999003</v>
      </c>
      <c r="BH244" s="291">
        <v>0</v>
      </c>
      <c r="BI244" s="291">
        <v>1.54638896571429</v>
      </c>
      <c r="BJ244" s="291">
        <v>0</v>
      </c>
      <c r="BK244" s="291">
        <v>0</v>
      </c>
      <c r="BL244" s="291">
        <v>1</v>
      </c>
      <c r="BM244" s="291">
        <v>0</v>
      </c>
      <c r="BN244" s="291"/>
      <c r="BO244" s="291"/>
      <c r="BP244" s="291"/>
      <c r="BQ244" s="291">
        <v>0</v>
      </c>
      <c r="BR244" s="291">
        <v>0</v>
      </c>
      <c r="BS244" s="291">
        <v>0</v>
      </c>
      <c r="BT244" s="291"/>
    </row>
    <row r="245" spans="1:72" ht="15" x14ac:dyDescent="0.25">
      <c r="A245" s="302">
        <v>86</v>
      </c>
      <c r="B245" s="346">
        <v>143071</v>
      </c>
      <c r="C245" s="346">
        <v>9353099</v>
      </c>
      <c r="D245" s="347" t="s">
        <v>1330</v>
      </c>
      <c r="E245" s="348" t="s">
        <v>40</v>
      </c>
      <c r="F245" s="349" t="s">
        <v>719</v>
      </c>
      <c r="G245" s="291">
        <v>1</v>
      </c>
      <c r="H245" s="291">
        <v>0</v>
      </c>
      <c r="I245" s="291">
        <v>0</v>
      </c>
      <c r="J245" s="291">
        <v>7</v>
      </c>
      <c r="K245" s="291">
        <v>0</v>
      </c>
      <c r="L245" s="291">
        <v>83</v>
      </c>
      <c r="M245" s="291">
        <v>83</v>
      </c>
      <c r="N245" s="291">
        <v>14</v>
      </c>
      <c r="O245" s="291">
        <v>57</v>
      </c>
      <c r="P245" s="291">
        <v>12</v>
      </c>
      <c r="Q245" s="291">
        <v>0</v>
      </c>
      <c r="R245" s="291">
        <v>0</v>
      </c>
      <c r="S245" s="291">
        <v>0</v>
      </c>
      <c r="T245" s="291">
        <v>0</v>
      </c>
      <c r="U245" s="291">
        <v>0</v>
      </c>
      <c r="V245" s="291">
        <v>0</v>
      </c>
      <c r="W245" s="291">
        <v>0</v>
      </c>
      <c r="X245" s="291">
        <v>83</v>
      </c>
      <c r="Y245" s="291">
        <v>11.857142857142858</v>
      </c>
      <c r="Z245" s="291">
        <v>0</v>
      </c>
      <c r="AA245" s="291">
        <v>4.4864864864864868</v>
      </c>
      <c r="AB245" s="291">
        <v>0</v>
      </c>
      <c r="AC245" s="291">
        <v>0</v>
      </c>
      <c r="AD245" s="291">
        <v>79.000000000000028</v>
      </c>
      <c r="AE245" s="291">
        <v>2.9999999999999987</v>
      </c>
      <c r="AF245" s="291">
        <v>0</v>
      </c>
      <c r="AG245" s="291">
        <v>0.99999999999999689</v>
      </c>
      <c r="AH245" s="291">
        <v>0</v>
      </c>
      <c r="AI245" s="291">
        <v>0</v>
      </c>
      <c r="AJ245" s="291">
        <v>0</v>
      </c>
      <c r="AK245" s="291">
        <v>0</v>
      </c>
      <c r="AL245" s="291">
        <v>0</v>
      </c>
      <c r="AM245" s="291">
        <v>0</v>
      </c>
      <c r="AN245" s="291">
        <v>0</v>
      </c>
      <c r="AO245" s="291">
        <v>0</v>
      </c>
      <c r="AP245" s="291">
        <v>0</v>
      </c>
      <c r="AQ245" s="291">
        <v>0</v>
      </c>
      <c r="AR245" s="291">
        <v>0</v>
      </c>
      <c r="AS245" s="291">
        <v>0</v>
      </c>
      <c r="AT245" s="291">
        <v>0</v>
      </c>
      <c r="AU245" s="291">
        <v>0</v>
      </c>
      <c r="AV245" s="291">
        <v>0</v>
      </c>
      <c r="AW245" s="291">
        <v>0</v>
      </c>
      <c r="AX245" s="291">
        <v>0</v>
      </c>
      <c r="AY245" s="291">
        <v>18.000000000000028</v>
      </c>
      <c r="AZ245" s="291">
        <v>0.99999999999999956</v>
      </c>
      <c r="BA245" s="291">
        <v>0.99999999999999956</v>
      </c>
      <c r="BB245" s="291">
        <v>15.867915942029009</v>
      </c>
      <c r="BC245" s="291">
        <v>0</v>
      </c>
      <c r="BD245" s="291">
        <v>0</v>
      </c>
      <c r="BE245" s="291">
        <v>0</v>
      </c>
      <c r="BF245" s="291">
        <v>0</v>
      </c>
      <c r="BG245" s="291">
        <v>3.6999999999999944</v>
      </c>
      <c r="BH245" s="291">
        <v>0</v>
      </c>
      <c r="BI245" s="291">
        <v>1.0709746951219501</v>
      </c>
      <c r="BJ245" s="291">
        <v>0</v>
      </c>
      <c r="BK245" s="291">
        <v>0</v>
      </c>
      <c r="BL245" s="291">
        <v>1</v>
      </c>
      <c r="BM245" s="291">
        <v>0</v>
      </c>
      <c r="BN245" s="291"/>
      <c r="BO245" s="291"/>
      <c r="BP245" s="291"/>
      <c r="BQ245" s="291">
        <v>0</v>
      </c>
      <c r="BR245" s="291">
        <v>0</v>
      </c>
      <c r="BS245" s="291">
        <v>0</v>
      </c>
      <c r="BT245" s="291"/>
    </row>
    <row r="246" spans="1:72" ht="15" x14ac:dyDescent="0.25">
      <c r="A246" s="302">
        <v>93</v>
      </c>
      <c r="B246" s="346">
        <v>144849</v>
      </c>
      <c r="C246" s="346">
        <v>9353101</v>
      </c>
      <c r="D246" s="347" t="s">
        <v>1331</v>
      </c>
      <c r="E246" s="348" t="s">
        <v>40</v>
      </c>
      <c r="F246" s="349" t="s">
        <v>719</v>
      </c>
      <c r="G246" s="291">
        <v>1</v>
      </c>
      <c r="H246" s="291">
        <v>0</v>
      </c>
      <c r="I246" s="291">
        <v>0</v>
      </c>
      <c r="J246" s="291">
        <v>7</v>
      </c>
      <c r="K246" s="291">
        <v>0</v>
      </c>
      <c r="L246" s="291">
        <v>87</v>
      </c>
      <c r="M246" s="291">
        <v>87</v>
      </c>
      <c r="N246" s="291">
        <v>13</v>
      </c>
      <c r="O246" s="291">
        <v>63</v>
      </c>
      <c r="P246" s="291">
        <v>11</v>
      </c>
      <c r="Q246" s="291">
        <v>0</v>
      </c>
      <c r="R246" s="291">
        <v>0</v>
      </c>
      <c r="S246" s="291">
        <v>0</v>
      </c>
      <c r="T246" s="291">
        <v>0</v>
      </c>
      <c r="U246" s="291">
        <v>0</v>
      </c>
      <c r="V246" s="291">
        <v>0</v>
      </c>
      <c r="W246" s="291">
        <v>0</v>
      </c>
      <c r="X246" s="291">
        <v>87</v>
      </c>
      <c r="Y246" s="291">
        <v>12.428571428571429</v>
      </c>
      <c r="Z246" s="291">
        <v>9.999999999999984</v>
      </c>
      <c r="AA246" s="291">
        <v>17.197674418604649</v>
      </c>
      <c r="AB246" s="291">
        <v>0</v>
      </c>
      <c r="AC246" s="291">
        <v>0</v>
      </c>
      <c r="AD246" s="291">
        <v>81.000000000000028</v>
      </c>
      <c r="AE246" s="291">
        <v>3.000000000000004</v>
      </c>
      <c r="AF246" s="291">
        <v>0</v>
      </c>
      <c r="AG246" s="291">
        <v>0</v>
      </c>
      <c r="AH246" s="291">
        <v>0</v>
      </c>
      <c r="AI246" s="291">
        <v>3.000000000000004</v>
      </c>
      <c r="AJ246" s="291">
        <v>0</v>
      </c>
      <c r="AK246" s="291">
        <v>0</v>
      </c>
      <c r="AL246" s="291">
        <v>0</v>
      </c>
      <c r="AM246" s="291">
        <v>0</v>
      </c>
      <c r="AN246" s="291">
        <v>0</v>
      </c>
      <c r="AO246" s="291">
        <v>0</v>
      </c>
      <c r="AP246" s="291">
        <v>0</v>
      </c>
      <c r="AQ246" s="291">
        <v>0</v>
      </c>
      <c r="AR246" s="291">
        <v>0</v>
      </c>
      <c r="AS246" s="291">
        <v>0</v>
      </c>
      <c r="AT246" s="291">
        <v>0</v>
      </c>
      <c r="AU246" s="291">
        <v>0</v>
      </c>
      <c r="AV246" s="291">
        <v>0</v>
      </c>
      <c r="AW246" s="291">
        <v>0</v>
      </c>
      <c r="AX246" s="291">
        <v>0</v>
      </c>
      <c r="AY246" s="291">
        <v>26.250000000000021</v>
      </c>
      <c r="AZ246" s="291">
        <v>0</v>
      </c>
      <c r="BA246" s="291">
        <v>0</v>
      </c>
      <c r="BB246" s="291">
        <v>20.902484797297316</v>
      </c>
      <c r="BC246" s="291">
        <v>0</v>
      </c>
      <c r="BD246" s="291">
        <v>0</v>
      </c>
      <c r="BE246" s="291">
        <v>0</v>
      </c>
      <c r="BF246" s="291">
        <v>0</v>
      </c>
      <c r="BG246" s="291">
        <v>0</v>
      </c>
      <c r="BH246" s="291">
        <v>0</v>
      </c>
      <c r="BI246" s="291">
        <v>1.9683463740740701</v>
      </c>
      <c r="BJ246" s="291">
        <v>0</v>
      </c>
      <c r="BK246" s="291">
        <v>0</v>
      </c>
      <c r="BL246" s="291">
        <v>1</v>
      </c>
      <c r="BM246" s="291">
        <v>0</v>
      </c>
      <c r="BN246" s="291"/>
      <c r="BO246" s="291"/>
      <c r="BP246" s="291"/>
      <c r="BQ246" s="291">
        <v>14.4</v>
      </c>
      <c r="BR246" s="291">
        <v>10.6</v>
      </c>
      <c r="BS246" s="291">
        <v>12.8</v>
      </c>
      <c r="BT246" s="291"/>
    </row>
    <row r="247" spans="1:72" ht="15" x14ac:dyDescent="0.25">
      <c r="A247" s="302">
        <v>325</v>
      </c>
      <c r="B247" s="346">
        <v>142595</v>
      </c>
      <c r="C247" s="346">
        <v>9353115</v>
      </c>
      <c r="D247" s="347" t="s">
        <v>520</v>
      </c>
      <c r="E247" s="348" t="s">
        <v>40</v>
      </c>
      <c r="F247" s="349" t="s">
        <v>719</v>
      </c>
      <c r="G247" s="291">
        <v>1</v>
      </c>
      <c r="H247" s="291">
        <v>0</v>
      </c>
      <c r="I247" s="291">
        <v>0</v>
      </c>
      <c r="J247" s="291">
        <v>7</v>
      </c>
      <c r="K247" s="291">
        <v>0</v>
      </c>
      <c r="L247" s="291">
        <v>99</v>
      </c>
      <c r="M247" s="291">
        <v>99</v>
      </c>
      <c r="N247" s="291">
        <v>14</v>
      </c>
      <c r="O247" s="291">
        <v>73</v>
      </c>
      <c r="P247" s="291">
        <v>12</v>
      </c>
      <c r="Q247" s="291">
        <v>0</v>
      </c>
      <c r="R247" s="291">
        <v>0</v>
      </c>
      <c r="S247" s="291">
        <v>0</v>
      </c>
      <c r="T247" s="291">
        <v>0</v>
      </c>
      <c r="U247" s="291">
        <v>0</v>
      </c>
      <c r="V247" s="291">
        <v>0</v>
      </c>
      <c r="W247" s="291">
        <v>0</v>
      </c>
      <c r="X247" s="291">
        <v>99</v>
      </c>
      <c r="Y247" s="291">
        <v>14.142857142857142</v>
      </c>
      <c r="Z247" s="291">
        <v>7</v>
      </c>
      <c r="AA247" s="291">
        <v>10.676470588235295</v>
      </c>
      <c r="AB247" s="291">
        <v>0</v>
      </c>
      <c r="AC247" s="291">
        <v>0</v>
      </c>
      <c r="AD247" s="291">
        <v>81.826530612244895</v>
      </c>
      <c r="AE247" s="291">
        <v>7.0714285714285685</v>
      </c>
      <c r="AF247" s="291">
        <v>6.0612244897959213</v>
      </c>
      <c r="AG247" s="291">
        <v>3.0306122448979607</v>
      </c>
      <c r="AH247" s="291">
        <v>1.010204081632657</v>
      </c>
      <c r="AI247" s="291">
        <v>0</v>
      </c>
      <c r="AJ247" s="291">
        <v>0</v>
      </c>
      <c r="AK247" s="291">
        <v>0</v>
      </c>
      <c r="AL247" s="291">
        <v>0</v>
      </c>
      <c r="AM247" s="291">
        <v>0</v>
      </c>
      <c r="AN247" s="291">
        <v>0</v>
      </c>
      <c r="AO247" s="291">
        <v>0</v>
      </c>
      <c r="AP247" s="291">
        <v>0</v>
      </c>
      <c r="AQ247" s="291">
        <v>0</v>
      </c>
      <c r="AR247" s="291">
        <v>1.164705882352937</v>
      </c>
      <c r="AS247" s="291">
        <v>1.164705882352937</v>
      </c>
      <c r="AT247" s="291">
        <v>1.164705882352937</v>
      </c>
      <c r="AU247" s="291">
        <v>0</v>
      </c>
      <c r="AV247" s="291">
        <v>0</v>
      </c>
      <c r="AW247" s="291">
        <v>0</v>
      </c>
      <c r="AX247" s="291">
        <v>0</v>
      </c>
      <c r="AY247" s="291">
        <v>19.535211267605639</v>
      </c>
      <c r="AZ247" s="291">
        <v>0</v>
      </c>
      <c r="BA247" s="291">
        <v>0</v>
      </c>
      <c r="BB247" s="291">
        <v>15.41045483015742</v>
      </c>
      <c r="BC247" s="291">
        <v>0</v>
      </c>
      <c r="BD247" s="291">
        <v>0</v>
      </c>
      <c r="BE247" s="291">
        <v>0</v>
      </c>
      <c r="BF247" s="291">
        <v>0</v>
      </c>
      <c r="BG247" s="291">
        <v>0</v>
      </c>
      <c r="BH247" s="291">
        <v>0</v>
      </c>
      <c r="BI247" s="291">
        <v>0.87664522600000006</v>
      </c>
      <c r="BJ247" s="291">
        <v>0</v>
      </c>
      <c r="BK247" s="291">
        <v>0</v>
      </c>
      <c r="BL247" s="291">
        <v>1</v>
      </c>
      <c r="BM247" s="291">
        <v>0</v>
      </c>
      <c r="BN247" s="291"/>
      <c r="BO247" s="291"/>
      <c r="BP247" s="291"/>
      <c r="BQ247" s="291">
        <v>0</v>
      </c>
      <c r="BR247" s="291">
        <v>0</v>
      </c>
      <c r="BS247" s="291">
        <v>0</v>
      </c>
      <c r="BT247" s="291"/>
    </row>
    <row r="248" spans="1:72" ht="15" x14ac:dyDescent="0.25">
      <c r="A248" s="302">
        <v>38</v>
      </c>
      <c r="B248" s="346">
        <v>143065</v>
      </c>
      <c r="C248" s="346">
        <v>9353116</v>
      </c>
      <c r="D248" s="347" t="s">
        <v>1332</v>
      </c>
      <c r="E248" s="348" t="s">
        <v>40</v>
      </c>
      <c r="F248" s="349" t="s">
        <v>719</v>
      </c>
      <c r="G248" s="291">
        <v>1</v>
      </c>
      <c r="H248" s="291">
        <v>0</v>
      </c>
      <c r="I248" s="291">
        <v>0</v>
      </c>
      <c r="J248" s="291">
        <v>7</v>
      </c>
      <c r="K248" s="291">
        <v>0</v>
      </c>
      <c r="L248" s="291">
        <v>125</v>
      </c>
      <c r="M248" s="291">
        <v>125</v>
      </c>
      <c r="N248" s="291">
        <v>19</v>
      </c>
      <c r="O248" s="291">
        <v>91</v>
      </c>
      <c r="P248" s="291">
        <v>15</v>
      </c>
      <c r="Q248" s="291">
        <v>0</v>
      </c>
      <c r="R248" s="291">
        <v>0</v>
      </c>
      <c r="S248" s="291">
        <v>0</v>
      </c>
      <c r="T248" s="291">
        <v>0</v>
      </c>
      <c r="U248" s="291">
        <v>0</v>
      </c>
      <c r="V248" s="291">
        <v>0</v>
      </c>
      <c r="W248" s="291">
        <v>0</v>
      </c>
      <c r="X248" s="291">
        <v>125</v>
      </c>
      <c r="Y248" s="291">
        <v>17.857142857142858</v>
      </c>
      <c r="Z248" s="291">
        <v>6</v>
      </c>
      <c r="AA248" s="291">
        <v>15.756302521008402</v>
      </c>
      <c r="AB248" s="291">
        <v>0</v>
      </c>
      <c r="AC248" s="291">
        <v>0</v>
      </c>
      <c r="AD248" s="291">
        <v>125</v>
      </c>
      <c r="AE248" s="291">
        <v>0</v>
      </c>
      <c r="AF248" s="291">
        <v>0</v>
      </c>
      <c r="AG248" s="291">
        <v>0</v>
      </c>
      <c r="AH248" s="291">
        <v>0</v>
      </c>
      <c r="AI248" s="291">
        <v>0</v>
      </c>
      <c r="AJ248" s="291">
        <v>0</v>
      </c>
      <c r="AK248" s="291">
        <v>0</v>
      </c>
      <c r="AL248" s="291">
        <v>0</v>
      </c>
      <c r="AM248" s="291">
        <v>0</v>
      </c>
      <c r="AN248" s="291">
        <v>0</v>
      </c>
      <c r="AO248" s="291">
        <v>0</v>
      </c>
      <c r="AP248" s="291">
        <v>0</v>
      </c>
      <c r="AQ248" s="291">
        <v>0</v>
      </c>
      <c r="AR248" s="291">
        <v>0</v>
      </c>
      <c r="AS248" s="291">
        <v>0</v>
      </c>
      <c r="AT248" s="291">
        <v>1.1792452830188676</v>
      </c>
      <c r="AU248" s="291">
        <v>0</v>
      </c>
      <c r="AV248" s="291">
        <v>0</v>
      </c>
      <c r="AW248" s="291">
        <v>0</v>
      </c>
      <c r="AX248" s="291">
        <v>0</v>
      </c>
      <c r="AY248" s="291">
        <v>33.090909090909122</v>
      </c>
      <c r="AZ248" s="291">
        <v>1.071428571428571</v>
      </c>
      <c r="BA248" s="291">
        <v>1.071428571428571</v>
      </c>
      <c r="BB248" s="291">
        <v>27.693279833374199</v>
      </c>
      <c r="BC248" s="291">
        <v>0</v>
      </c>
      <c r="BD248" s="291">
        <v>0</v>
      </c>
      <c r="BE248" s="291">
        <v>0</v>
      </c>
      <c r="BF248" s="291">
        <v>0</v>
      </c>
      <c r="BG248" s="291">
        <v>4.5000000000000009</v>
      </c>
      <c r="BH248" s="291">
        <v>0</v>
      </c>
      <c r="BI248" s="291">
        <v>2.42150085602837</v>
      </c>
      <c r="BJ248" s="291">
        <v>0</v>
      </c>
      <c r="BK248" s="291">
        <v>1</v>
      </c>
      <c r="BL248" s="291">
        <v>1</v>
      </c>
      <c r="BM248" s="291">
        <v>0</v>
      </c>
      <c r="BN248" s="291"/>
      <c r="BO248" s="291"/>
      <c r="BP248" s="291"/>
      <c r="BQ248" s="291">
        <v>0</v>
      </c>
      <c r="BR248" s="291">
        <v>0</v>
      </c>
      <c r="BS248" s="291">
        <v>0</v>
      </c>
      <c r="BT248" s="291"/>
    </row>
    <row r="249" spans="1:72" ht="15" x14ac:dyDescent="0.25">
      <c r="A249" s="302">
        <v>240</v>
      </c>
      <c r="B249" s="346">
        <v>142597</v>
      </c>
      <c r="C249" s="346">
        <v>9353302</v>
      </c>
      <c r="D249" s="347" t="s">
        <v>1333</v>
      </c>
      <c r="E249" s="348" t="s">
        <v>40</v>
      </c>
      <c r="F249" s="349" t="s">
        <v>719</v>
      </c>
      <c r="G249" s="291">
        <v>1</v>
      </c>
      <c r="H249" s="291">
        <v>0</v>
      </c>
      <c r="I249" s="291">
        <v>0</v>
      </c>
      <c r="J249" s="291">
        <v>7</v>
      </c>
      <c r="K249" s="291">
        <v>0</v>
      </c>
      <c r="L249" s="291">
        <v>180</v>
      </c>
      <c r="M249" s="291">
        <v>180</v>
      </c>
      <c r="N249" s="291">
        <v>28</v>
      </c>
      <c r="O249" s="291">
        <v>134</v>
      </c>
      <c r="P249" s="291">
        <v>18</v>
      </c>
      <c r="Q249" s="291">
        <v>0</v>
      </c>
      <c r="R249" s="291">
        <v>0</v>
      </c>
      <c r="S249" s="291">
        <v>0</v>
      </c>
      <c r="T249" s="291">
        <v>0</v>
      </c>
      <c r="U249" s="291">
        <v>0</v>
      </c>
      <c r="V249" s="291">
        <v>0</v>
      </c>
      <c r="W249" s="291">
        <v>0</v>
      </c>
      <c r="X249" s="291">
        <v>180</v>
      </c>
      <c r="Y249" s="291">
        <v>25.714285714285715</v>
      </c>
      <c r="Z249" s="291">
        <v>19.000000000000078</v>
      </c>
      <c r="AA249" s="291">
        <v>37.161290322580648</v>
      </c>
      <c r="AB249" s="291">
        <v>0</v>
      </c>
      <c r="AC249" s="291">
        <v>0</v>
      </c>
      <c r="AD249" s="291">
        <v>115.00000000000001</v>
      </c>
      <c r="AE249" s="291">
        <v>64.000000000000085</v>
      </c>
      <c r="AF249" s="291">
        <v>0</v>
      </c>
      <c r="AG249" s="291">
        <v>0</v>
      </c>
      <c r="AH249" s="291">
        <v>0</v>
      </c>
      <c r="AI249" s="291">
        <v>1.0000000000000009</v>
      </c>
      <c r="AJ249" s="291">
        <v>0</v>
      </c>
      <c r="AK249" s="291">
        <v>0</v>
      </c>
      <c r="AL249" s="291">
        <v>0</v>
      </c>
      <c r="AM249" s="291">
        <v>0</v>
      </c>
      <c r="AN249" s="291">
        <v>0</v>
      </c>
      <c r="AO249" s="291">
        <v>0</v>
      </c>
      <c r="AP249" s="291">
        <v>0</v>
      </c>
      <c r="AQ249" s="291">
        <v>0</v>
      </c>
      <c r="AR249" s="291">
        <v>1.1842105263157889</v>
      </c>
      <c r="AS249" s="291">
        <v>2.3684210526315779</v>
      </c>
      <c r="AT249" s="291">
        <v>4.7368421052631557</v>
      </c>
      <c r="AU249" s="291">
        <v>0</v>
      </c>
      <c r="AV249" s="291">
        <v>0</v>
      </c>
      <c r="AW249" s="291">
        <v>0</v>
      </c>
      <c r="AX249" s="291">
        <v>1.1612903225806452</v>
      </c>
      <c r="AY249" s="291">
        <v>49.984126984126988</v>
      </c>
      <c r="AZ249" s="291">
        <v>2.3999999999999941</v>
      </c>
      <c r="BA249" s="291">
        <v>4.800000000000006</v>
      </c>
      <c r="BB249" s="291">
        <v>45.77476879699249</v>
      </c>
      <c r="BC249" s="291">
        <v>0</v>
      </c>
      <c r="BD249" s="291">
        <v>0</v>
      </c>
      <c r="BE249" s="291">
        <v>0</v>
      </c>
      <c r="BF249" s="291">
        <v>0</v>
      </c>
      <c r="BG249" s="291">
        <v>16.000000000000018</v>
      </c>
      <c r="BH249" s="291">
        <v>0</v>
      </c>
      <c r="BI249" s="291">
        <v>0.42438111240875898</v>
      </c>
      <c r="BJ249" s="291">
        <v>0</v>
      </c>
      <c r="BK249" s="291">
        <v>0</v>
      </c>
      <c r="BL249" s="291">
        <v>1</v>
      </c>
      <c r="BM249" s="291">
        <v>0</v>
      </c>
      <c r="BN249" s="291"/>
      <c r="BO249" s="291"/>
      <c r="BP249" s="291"/>
      <c r="BQ249" s="291">
        <v>25.4</v>
      </c>
      <c r="BR249" s="291">
        <v>17.8</v>
      </c>
      <c r="BS249" s="291">
        <v>24.4</v>
      </c>
      <c r="BT249" s="291"/>
    </row>
    <row r="250" spans="1:72" ht="15" x14ac:dyDescent="0.25">
      <c r="A250" s="302">
        <v>437</v>
      </c>
      <c r="B250" s="346">
        <v>139149</v>
      </c>
      <c r="C250" s="346">
        <v>9353312</v>
      </c>
      <c r="D250" s="347" t="s">
        <v>1334</v>
      </c>
      <c r="E250" s="348" t="s">
        <v>40</v>
      </c>
      <c r="F250" s="349" t="s">
        <v>719</v>
      </c>
      <c r="G250" s="291">
        <v>1</v>
      </c>
      <c r="H250" s="291">
        <v>0</v>
      </c>
      <c r="I250" s="291">
        <v>0</v>
      </c>
      <c r="J250" s="291">
        <v>7</v>
      </c>
      <c r="K250" s="291">
        <v>0</v>
      </c>
      <c r="L250" s="291">
        <v>84</v>
      </c>
      <c r="M250" s="291">
        <v>84</v>
      </c>
      <c r="N250" s="291">
        <v>12</v>
      </c>
      <c r="O250" s="291">
        <v>61</v>
      </c>
      <c r="P250" s="291">
        <v>11</v>
      </c>
      <c r="Q250" s="291">
        <v>0</v>
      </c>
      <c r="R250" s="291">
        <v>0</v>
      </c>
      <c r="S250" s="291">
        <v>0</v>
      </c>
      <c r="T250" s="291">
        <v>0</v>
      </c>
      <c r="U250" s="291">
        <v>0</v>
      </c>
      <c r="V250" s="291">
        <v>0</v>
      </c>
      <c r="W250" s="291">
        <v>0</v>
      </c>
      <c r="X250" s="291">
        <v>84</v>
      </c>
      <c r="Y250" s="291">
        <v>12</v>
      </c>
      <c r="Z250" s="291">
        <v>6.9999999999999973</v>
      </c>
      <c r="AA250" s="291">
        <v>10.37037037037037</v>
      </c>
      <c r="AB250" s="291">
        <v>0</v>
      </c>
      <c r="AC250" s="291">
        <v>0</v>
      </c>
      <c r="AD250" s="291">
        <v>67.000000000000028</v>
      </c>
      <c r="AE250" s="291">
        <v>0.99999999999999967</v>
      </c>
      <c r="AF250" s="291">
        <v>4.9999999999999982</v>
      </c>
      <c r="AG250" s="291">
        <v>7.9999999999999973</v>
      </c>
      <c r="AH250" s="291">
        <v>0</v>
      </c>
      <c r="AI250" s="291">
        <v>2.9999999999999987</v>
      </c>
      <c r="AJ250" s="291">
        <v>0</v>
      </c>
      <c r="AK250" s="291">
        <v>0</v>
      </c>
      <c r="AL250" s="291">
        <v>0</v>
      </c>
      <c r="AM250" s="291">
        <v>0</v>
      </c>
      <c r="AN250" s="291">
        <v>0</v>
      </c>
      <c r="AO250" s="291">
        <v>0</v>
      </c>
      <c r="AP250" s="291">
        <v>0</v>
      </c>
      <c r="AQ250" s="291">
        <v>0</v>
      </c>
      <c r="AR250" s="291">
        <v>0</v>
      </c>
      <c r="AS250" s="291">
        <v>0</v>
      </c>
      <c r="AT250" s="291">
        <v>2.3333333333333353</v>
      </c>
      <c r="AU250" s="291">
        <v>0</v>
      </c>
      <c r="AV250" s="291">
        <v>0</v>
      </c>
      <c r="AW250" s="291">
        <v>0</v>
      </c>
      <c r="AX250" s="291">
        <v>0</v>
      </c>
      <c r="AY250" s="291">
        <v>17.576271186440678</v>
      </c>
      <c r="AZ250" s="291">
        <v>0</v>
      </c>
      <c r="BA250" s="291">
        <v>0</v>
      </c>
      <c r="BB250" s="291">
        <v>13.888476553672316</v>
      </c>
      <c r="BC250" s="291">
        <v>0</v>
      </c>
      <c r="BD250" s="291">
        <v>0</v>
      </c>
      <c r="BE250" s="291">
        <v>0</v>
      </c>
      <c r="BF250" s="291">
        <v>0</v>
      </c>
      <c r="BG250" s="291">
        <v>0</v>
      </c>
      <c r="BH250" s="291">
        <v>0</v>
      </c>
      <c r="BI250" s="291">
        <v>3.2265074777777798</v>
      </c>
      <c r="BJ250" s="291">
        <v>0</v>
      </c>
      <c r="BK250" s="291">
        <v>1</v>
      </c>
      <c r="BL250" s="291">
        <v>1</v>
      </c>
      <c r="BM250" s="291">
        <v>0</v>
      </c>
      <c r="BN250" s="291"/>
      <c r="BO250" s="291"/>
      <c r="BP250" s="291"/>
      <c r="BQ250" s="291">
        <v>0</v>
      </c>
      <c r="BR250" s="291">
        <v>0</v>
      </c>
      <c r="BS250" s="291">
        <v>0</v>
      </c>
      <c r="BT250" s="291"/>
    </row>
    <row r="251" spans="1:72" ht="15" x14ac:dyDescent="0.25">
      <c r="A251" s="302">
        <v>472</v>
      </c>
      <c r="B251" s="346">
        <v>137419</v>
      </c>
      <c r="C251" s="346">
        <v>9353314</v>
      </c>
      <c r="D251" s="347" t="s">
        <v>1335</v>
      </c>
      <c r="E251" s="348" t="s">
        <v>40</v>
      </c>
      <c r="F251" s="349" t="s">
        <v>719</v>
      </c>
      <c r="G251" s="291">
        <v>1</v>
      </c>
      <c r="H251" s="291">
        <v>0</v>
      </c>
      <c r="I251" s="291">
        <v>0</v>
      </c>
      <c r="J251" s="291">
        <v>7</v>
      </c>
      <c r="K251" s="291">
        <v>0</v>
      </c>
      <c r="L251" s="291">
        <v>412</v>
      </c>
      <c r="M251" s="291">
        <v>412</v>
      </c>
      <c r="N251" s="291">
        <v>57</v>
      </c>
      <c r="O251" s="291">
        <v>296</v>
      </c>
      <c r="P251" s="291">
        <v>59</v>
      </c>
      <c r="Q251" s="291">
        <v>0</v>
      </c>
      <c r="R251" s="291">
        <v>0</v>
      </c>
      <c r="S251" s="291">
        <v>0</v>
      </c>
      <c r="T251" s="291">
        <v>0</v>
      </c>
      <c r="U251" s="291">
        <v>0</v>
      </c>
      <c r="V251" s="291">
        <v>0</v>
      </c>
      <c r="W251" s="291">
        <v>0</v>
      </c>
      <c r="X251" s="291">
        <v>412</v>
      </c>
      <c r="Y251" s="291">
        <v>58.857142857142854</v>
      </c>
      <c r="Z251" s="291">
        <v>34.999999999999993</v>
      </c>
      <c r="AA251" s="291">
        <v>77.064748201438846</v>
      </c>
      <c r="AB251" s="291">
        <v>0</v>
      </c>
      <c r="AC251" s="291">
        <v>0</v>
      </c>
      <c r="AD251" s="291">
        <v>367.89294403892927</v>
      </c>
      <c r="AE251" s="291">
        <v>0</v>
      </c>
      <c r="AF251" s="291">
        <v>0</v>
      </c>
      <c r="AG251" s="291">
        <v>44.107055961070721</v>
      </c>
      <c r="AH251" s="291">
        <v>0</v>
      </c>
      <c r="AI251" s="291">
        <v>0</v>
      </c>
      <c r="AJ251" s="291">
        <v>0</v>
      </c>
      <c r="AK251" s="291">
        <v>0</v>
      </c>
      <c r="AL251" s="291">
        <v>0</v>
      </c>
      <c r="AM251" s="291">
        <v>0</v>
      </c>
      <c r="AN251" s="291">
        <v>0</v>
      </c>
      <c r="AO251" s="291">
        <v>0</v>
      </c>
      <c r="AP251" s="291">
        <v>0</v>
      </c>
      <c r="AQ251" s="291">
        <v>0</v>
      </c>
      <c r="AR251" s="291">
        <v>8.1239436619718184</v>
      </c>
      <c r="AS251" s="291">
        <v>8.1239436619718184</v>
      </c>
      <c r="AT251" s="291">
        <v>10.445070422535196</v>
      </c>
      <c r="AU251" s="291">
        <v>0</v>
      </c>
      <c r="AV251" s="291">
        <v>0</v>
      </c>
      <c r="AW251" s="291">
        <v>0</v>
      </c>
      <c r="AX251" s="291">
        <v>4.9400479616306958</v>
      </c>
      <c r="AY251" s="291">
        <v>113.6885813148789</v>
      </c>
      <c r="AZ251" s="291">
        <v>2.1071428571428563</v>
      </c>
      <c r="BA251" s="291">
        <v>2.1071428571428563</v>
      </c>
      <c r="BB251" s="291">
        <v>91.810334142153977</v>
      </c>
      <c r="BC251" s="291">
        <v>0</v>
      </c>
      <c r="BD251" s="291">
        <v>0</v>
      </c>
      <c r="BE251" s="291">
        <v>0</v>
      </c>
      <c r="BF251" s="291">
        <v>0</v>
      </c>
      <c r="BG251" s="291">
        <v>0</v>
      </c>
      <c r="BH251" s="291">
        <v>0</v>
      </c>
      <c r="BI251" s="291">
        <v>0.74184372218750005</v>
      </c>
      <c r="BJ251" s="291">
        <v>0</v>
      </c>
      <c r="BK251" s="291">
        <v>0</v>
      </c>
      <c r="BL251" s="291">
        <v>1</v>
      </c>
      <c r="BM251" s="291">
        <v>0</v>
      </c>
      <c r="BN251" s="291"/>
      <c r="BO251" s="291"/>
      <c r="BP251" s="291"/>
      <c r="BQ251" s="291">
        <v>0</v>
      </c>
      <c r="BR251" s="291">
        <v>0</v>
      </c>
      <c r="BS251" s="291">
        <v>0</v>
      </c>
      <c r="BT251" s="291"/>
    </row>
    <row r="252" spans="1:72" ht="15" x14ac:dyDescent="0.25">
      <c r="A252" s="302">
        <v>487</v>
      </c>
      <c r="B252" s="346">
        <v>139448</v>
      </c>
      <c r="C252" s="346">
        <v>9353318</v>
      </c>
      <c r="D252" s="347" t="s">
        <v>1336</v>
      </c>
      <c r="E252" s="348" t="s">
        <v>40</v>
      </c>
      <c r="F252" s="349" t="s">
        <v>719</v>
      </c>
      <c r="G252" s="291">
        <v>1</v>
      </c>
      <c r="H252" s="291">
        <v>0</v>
      </c>
      <c r="I252" s="291">
        <v>0</v>
      </c>
      <c r="J252" s="291">
        <v>7</v>
      </c>
      <c r="K252" s="291">
        <v>0</v>
      </c>
      <c r="L252" s="291">
        <v>314</v>
      </c>
      <c r="M252" s="291">
        <v>314</v>
      </c>
      <c r="N252" s="291">
        <v>45</v>
      </c>
      <c r="O252" s="291">
        <v>224</v>
      </c>
      <c r="P252" s="291">
        <v>45</v>
      </c>
      <c r="Q252" s="291">
        <v>0</v>
      </c>
      <c r="R252" s="291">
        <v>0</v>
      </c>
      <c r="S252" s="291">
        <v>0</v>
      </c>
      <c r="T252" s="291">
        <v>0</v>
      </c>
      <c r="U252" s="291">
        <v>0</v>
      </c>
      <c r="V252" s="291">
        <v>0</v>
      </c>
      <c r="W252" s="291">
        <v>0</v>
      </c>
      <c r="X252" s="291">
        <v>314</v>
      </c>
      <c r="Y252" s="291">
        <v>44.857142857142854</v>
      </c>
      <c r="Z252" s="291">
        <v>15.000000000000007</v>
      </c>
      <c r="AA252" s="291">
        <v>34.550161812297731</v>
      </c>
      <c r="AB252" s="291">
        <v>0</v>
      </c>
      <c r="AC252" s="291">
        <v>0</v>
      </c>
      <c r="AD252" s="291">
        <v>255.00000000000014</v>
      </c>
      <c r="AE252" s="291">
        <v>59.000000000000149</v>
      </c>
      <c r="AF252" s="291">
        <v>0</v>
      </c>
      <c r="AG252" s="291">
        <v>0</v>
      </c>
      <c r="AH252" s="291">
        <v>0</v>
      </c>
      <c r="AI252" s="291">
        <v>0</v>
      </c>
      <c r="AJ252" s="291">
        <v>0</v>
      </c>
      <c r="AK252" s="291">
        <v>0</v>
      </c>
      <c r="AL252" s="291">
        <v>0</v>
      </c>
      <c r="AM252" s="291">
        <v>0</v>
      </c>
      <c r="AN252" s="291">
        <v>0</v>
      </c>
      <c r="AO252" s="291">
        <v>0</v>
      </c>
      <c r="AP252" s="291">
        <v>0</v>
      </c>
      <c r="AQ252" s="291">
        <v>0</v>
      </c>
      <c r="AR252" s="291">
        <v>15.174721189591077</v>
      </c>
      <c r="AS252" s="291">
        <v>30.349442379182154</v>
      </c>
      <c r="AT252" s="291">
        <v>47.858736059479419</v>
      </c>
      <c r="AU252" s="291">
        <v>0</v>
      </c>
      <c r="AV252" s="291">
        <v>0</v>
      </c>
      <c r="AW252" s="291">
        <v>0</v>
      </c>
      <c r="AX252" s="291">
        <v>0</v>
      </c>
      <c r="AY252" s="291">
        <v>73.290322580645181</v>
      </c>
      <c r="AZ252" s="291">
        <v>2.1428571428571419</v>
      </c>
      <c r="BA252" s="291">
        <v>2.1428571428571419</v>
      </c>
      <c r="BB252" s="291">
        <v>60.444874664656609</v>
      </c>
      <c r="BC252" s="291">
        <v>0</v>
      </c>
      <c r="BD252" s="291">
        <v>0</v>
      </c>
      <c r="BE252" s="291">
        <v>0</v>
      </c>
      <c r="BF252" s="291">
        <v>0</v>
      </c>
      <c r="BG252" s="291">
        <v>0</v>
      </c>
      <c r="BH252" s="291">
        <v>0</v>
      </c>
      <c r="BI252" s="291">
        <v>0.49897559314516099</v>
      </c>
      <c r="BJ252" s="291">
        <v>0</v>
      </c>
      <c r="BK252" s="291">
        <v>0</v>
      </c>
      <c r="BL252" s="291">
        <v>1</v>
      </c>
      <c r="BM252" s="291">
        <v>0</v>
      </c>
      <c r="BN252" s="291"/>
      <c r="BO252" s="291"/>
      <c r="BP252" s="291"/>
      <c r="BQ252" s="291">
        <v>32</v>
      </c>
      <c r="BR252" s="291">
        <v>27</v>
      </c>
      <c r="BS252" s="291">
        <v>32</v>
      </c>
      <c r="BT252" s="291"/>
    </row>
    <row r="253" spans="1:72" ht="15" x14ac:dyDescent="0.25">
      <c r="A253" s="302">
        <v>455</v>
      </c>
      <c r="B253" s="346">
        <v>143624</v>
      </c>
      <c r="C253" s="346">
        <v>9353320</v>
      </c>
      <c r="D253" s="347" t="s">
        <v>1337</v>
      </c>
      <c r="E253" s="348" t="s">
        <v>40</v>
      </c>
      <c r="F253" s="349" t="s">
        <v>719</v>
      </c>
      <c r="G253" s="291">
        <v>1</v>
      </c>
      <c r="H253" s="291">
        <v>0</v>
      </c>
      <c r="I253" s="291">
        <v>0</v>
      </c>
      <c r="J253" s="291">
        <v>7</v>
      </c>
      <c r="K253" s="291">
        <v>0</v>
      </c>
      <c r="L253" s="291">
        <v>300</v>
      </c>
      <c r="M253" s="291">
        <v>300</v>
      </c>
      <c r="N253" s="291">
        <v>44</v>
      </c>
      <c r="O253" s="291">
        <v>215</v>
      </c>
      <c r="P253" s="291">
        <v>41</v>
      </c>
      <c r="Q253" s="291">
        <v>0</v>
      </c>
      <c r="R253" s="291">
        <v>0</v>
      </c>
      <c r="S253" s="291">
        <v>0</v>
      </c>
      <c r="T253" s="291">
        <v>0</v>
      </c>
      <c r="U253" s="291">
        <v>0</v>
      </c>
      <c r="V253" s="291">
        <v>0</v>
      </c>
      <c r="W253" s="291">
        <v>0</v>
      </c>
      <c r="X253" s="291">
        <v>300</v>
      </c>
      <c r="Y253" s="291">
        <v>42.857142857142854</v>
      </c>
      <c r="Z253" s="291">
        <v>14.000000000000009</v>
      </c>
      <c r="AA253" s="291">
        <v>34.95145631067961</v>
      </c>
      <c r="AB253" s="291">
        <v>0</v>
      </c>
      <c r="AC253" s="291">
        <v>0</v>
      </c>
      <c r="AD253" s="291">
        <v>221.73913043478268</v>
      </c>
      <c r="AE253" s="291">
        <v>51.170568561872997</v>
      </c>
      <c r="AF253" s="291">
        <v>27.090301003344479</v>
      </c>
      <c r="AG253" s="291">
        <v>0</v>
      </c>
      <c r="AH253" s="291">
        <v>0</v>
      </c>
      <c r="AI253" s="291">
        <v>0</v>
      </c>
      <c r="AJ253" s="291">
        <v>0</v>
      </c>
      <c r="AK253" s="291">
        <v>0</v>
      </c>
      <c r="AL253" s="291">
        <v>0</v>
      </c>
      <c r="AM253" s="291">
        <v>0</v>
      </c>
      <c r="AN253" s="291">
        <v>0</v>
      </c>
      <c r="AO253" s="291">
        <v>0</v>
      </c>
      <c r="AP253" s="291">
        <v>0</v>
      </c>
      <c r="AQ253" s="291">
        <v>0</v>
      </c>
      <c r="AR253" s="291">
        <v>28.125</v>
      </c>
      <c r="AS253" s="291">
        <v>46.875</v>
      </c>
      <c r="AT253" s="291">
        <v>65.625</v>
      </c>
      <c r="AU253" s="291">
        <v>0</v>
      </c>
      <c r="AV253" s="291">
        <v>0</v>
      </c>
      <c r="AW253" s="291">
        <v>0</v>
      </c>
      <c r="AX253" s="291">
        <v>0</v>
      </c>
      <c r="AY253" s="291">
        <v>77.153110047846809</v>
      </c>
      <c r="AZ253" s="291">
        <v>4.2051282051282231</v>
      </c>
      <c r="BA253" s="291">
        <v>5.2564102564102484</v>
      </c>
      <c r="BB253" s="291">
        <v>67.397123076347924</v>
      </c>
      <c r="BC253" s="291">
        <v>0</v>
      </c>
      <c r="BD253" s="291">
        <v>0</v>
      </c>
      <c r="BE253" s="291">
        <v>0</v>
      </c>
      <c r="BF253" s="291">
        <v>0</v>
      </c>
      <c r="BG253" s="291">
        <v>0</v>
      </c>
      <c r="BH253" s="291">
        <v>0</v>
      </c>
      <c r="BI253" s="291">
        <v>0.37524773609958501</v>
      </c>
      <c r="BJ253" s="291">
        <v>0</v>
      </c>
      <c r="BK253" s="291">
        <v>0</v>
      </c>
      <c r="BL253" s="291">
        <v>1</v>
      </c>
      <c r="BM253" s="291">
        <v>0</v>
      </c>
      <c r="BN253" s="291"/>
      <c r="BO253" s="291"/>
      <c r="BP253" s="291"/>
      <c r="BQ253" s="291">
        <v>30.4</v>
      </c>
      <c r="BR253" s="291">
        <v>25.2</v>
      </c>
      <c r="BS253" s="291">
        <v>30.4</v>
      </c>
      <c r="BT253" s="291"/>
    </row>
    <row r="254" spans="1:72" ht="15" x14ac:dyDescent="0.25">
      <c r="A254" s="302">
        <v>344</v>
      </c>
      <c r="B254" s="346">
        <v>142598</v>
      </c>
      <c r="C254" s="346">
        <v>9353328</v>
      </c>
      <c r="D254" s="347" t="s">
        <v>1338</v>
      </c>
      <c r="E254" s="348" t="s">
        <v>40</v>
      </c>
      <c r="F254" s="349" t="s">
        <v>719</v>
      </c>
      <c r="G254" s="291">
        <v>1</v>
      </c>
      <c r="H254" s="291">
        <v>0</v>
      </c>
      <c r="I254" s="291">
        <v>0</v>
      </c>
      <c r="J254" s="291">
        <v>7</v>
      </c>
      <c r="K254" s="291">
        <v>0</v>
      </c>
      <c r="L254" s="291">
        <v>206</v>
      </c>
      <c r="M254" s="291">
        <v>206</v>
      </c>
      <c r="N254" s="291">
        <v>25</v>
      </c>
      <c r="O254" s="291">
        <v>151</v>
      </c>
      <c r="P254" s="291">
        <v>30</v>
      </c>
      <c r="Q254" s="291">
        <v>0</v>
      </c>
      <c r="R254" s="291">
        <v>0</v>
      </c>
      <c r="S254" s="291">
        <v>0</v>
      </c>
      <c r="T254" s="291">
        <v>0</v>
      </c>
      <c r="U254" s="291">
        <v>0</v>
      </c>
      <c r="V254" s="291">
        <v>0</v>
      </c>
      <c r="W254" s="291">
        <v>0</v>
      </c>
      <c r="X254" s="291">
        <v>206</v>
      </c>
      <c r="Y254" s="291">
        <v>29.428571428571427</v>
      </c>
      <c r="Z254" s="291">
        <v>5.0000000000000053</v>
      </c>
      <c r="AA254" s="291">
        <v>17.741626794258373</v>
      </c>
      <c r="AB254" s="291">
        <v>0</v>
      </c>
      <c r="AC254" s="291">
        <v>0</v>
      </c>
      <c r="AD254" s="291">
        <v>181.88292682926837</v>
      </c>
      <c r="AE254" s="291">
        <v>23.11219512195132</v>
      </c>
      <c r="AF254" s="291">
        <v>0</v>
      </c>
      <c r="AG254" s="291">
        <v>1.0048780487804867</v>
      </c>
      <c r="AH254" s="291">
        <v>0</v>
      </c>
      <c r="AI254" s="291">
        <v>0</v>
      </c>
      <c r="AJ254" s="291">
        <v>0</v>
      </c>
      <c r="AK254" s="291">
        <v>0</v>
      </c>
      <c r="AL254" s="291">
        <v>0</v>
      </c>
      <c r="AM254" s="291">
        <v>0</v>
      </c>
      <c r="AN254" s="291">
        <v>0</v>
      </c>
      <c r="AO254" s="291">
        <v>0</v>
      </c>
      <c r="AP254" s="291">
        <v>0</v>
      </c>
      <c r="AQ254" s="291">
        <v>0</v>
      </c>
      <c r="AR254" s="291">
        <v>2.2762430939226563</v>
      </c>
      <c r="AS254" s="291">
        <v>4.5524861878453127</v>
      </c>
      <c r="AT254" s="291">
        <v>5.6906077348066306</v>
      </c>
      <c r="AU254" s="291">
        <v>0</v>
      </c>
      <c r="AV254" s="291">
        <v>0</v>
      </c>
      <c r="AW254" s="291">
        <v>0</v>
      </c>
      <c r="AX254" s="291">
        <v>0</v>
      </c>
      <c r="AY254" s="291">
        <v>35.469798657718059</v>
      </c>
      <c r="AZ254" s="291">
        <v>0</v>
      </c>
      <c r="BA254" s="291">
        <v>1.1538461538461549</v>
      </c>
      <c r="BB254" s="291">
        <v>28.655101666585807</v>
      </c>
      <c r="BC254" s="291">
        <v>0</v>
      </c>
      <c r="BD254" s="291">
        <v>0</v>
      </c>
      <c r="BE254" s="291">
        <v>0</v>
      </c>
      <c r="BF254" s="291">
        <v>0</v>
      </c>
      <c r="BG254" s="291">
        <v>0</v>
      </c>
      <c r="BH254" s="291">
        <v>0</v>
      </c>
      <c r="BI254" s="291">
        <v>0.59234168387096797</v>
      </c>
      <c r="BJ254" s="291">
        <v>0</v>
      </c>
      <c r="BK254" s="291">
        <v>0</v>
      </c>
      <c r="BL254" s="291">
        <v>1</v>
      </c>
      <c r="BM254" s="291">
        <v>0</v>
      </c>
      <c r="BN254" s="291"/>
      <c r="BO254" s="291"/>
      <c r="BP254" s="291"/>
      <c r="BQ254" s="291">
        <v>0</v>
      </c>
      <c r="BR254" s="291">
        <v>0</v>
      </c>
      <c r="BS254" s="291">
        <v>0</v>
      </c>
      <c r="BT254" s="291"/>
    </row>
    <row r="255" spans="1:72" ht="15" x14ac:dyDescent="0.25">
      <c r="A255" s="302">
        <v>72</v>
      </c>
      <c r="B255" s="346">
        <v>142806</v>
      </c>
      <c r="C255" s="346">
        <v>9353335</v>
      </c>
      <c r="D255" s="347" t="s">
        <v>1339</v>
      </c>
      <c r="E255" s="348" t="s">
        <v>40</v>
      </c>
      <c r="F255" s="349" t="s">
        <v>719</v>
      </c>
      <c r="G255" s="291">
        <v>1</v>
      </c>
      <c r="H255" s="291">
        <v>0</v>
      </c>
      <c r="I255" s="291">
        <v>0</v>
      </c>
      <c r="J255" s="291">
        <v>7</v>
      </c>
      <c r="K255" s="291">
        <v>0</v>
      </c>
      <c r="L255" s="291">
        <v>211</v>
      </c>
      <c r="M255" s="291">
        <v>211</v>
      </c>
      <c r="N255" s="291">
        <v>30</v>
      </c>
      <c r="O255" s="291">
        <v>151</v>
      </c>
      <c r="P255" s="291">
        <v>30</v>
      </c>
      <c r="Q255" s="291">
        <v>0</v>
      </c>
      <c r="R255" s="291">
        <v>0</v>
      </c>
      <c r="S255" s="291">
        <v>0</v>
      </c>
      <c r="T255" s="291">
        <v>0</v>
      </c>
      <c r="U255" s="291">
        <v>0</v>
      </c>
      <c r="V255" s="291">
        <v>0</v>
      </c>
      <c r="W255" s="291">
        <v>0</v>
      </c>
      <c r="X255" s="291">
        <v>211</v>
      </c>
      <c r="Y255" s="291">
        <v>30.142857142857142</v>
      </c>
      <c r="Z255" s="291">
        <v>24.000000000000025</v>
      </c>
      <c r="AA255" s="291">
        <v>32.306220095693782</v>
      </c>
      <c r="AB255" s="291">
        <v>0</v>
      </c>
      <c r="AC255" s="291">
        <v>0</v>
      </c>
      <c r="AD255" s="291">
        <v>78.000000000000085</v>
      </c>
      <c r="AE255" s="291">
        <v>59.000000000000057</v>
      </c>
      <c r="AF255" s="291">
        <v>22.000000000000021</v>
      </c>
      <c r="AG255" s="291">
        <v>13.999999999999993</v>
      </c>
      <c r="AH255" s="291">
        <v>9.9999999999999893</v>
      </c>
      <c r="AI255" s="291">
        <v>13.999999999999993</v>
      </c>
      <c r="AJ255" s="291">
        <v>13.999999999999993</v>
      </c>
      <c r="AK255" s="291">
        <v>0</v>
      </c>
      <c r="AL255" s="291">
        <v>0</v>
      </c>
      <c r="AM255" s="291">
        <v>0</v>
      </c>
      <c r="AN255" s="291">
        <v>0</v>
      </c>
      <c r="AO255" s="291">
        <v>0</v>
      </c>
      <c r="AP255" s="291">
        <v>0</v>
      </c>
      <c r="AQ255" s="291">
        <v>0</v>
      </c>
      <c r="AR255" s="291">
        <v>7.0726256983240221</v>
      </c>
      <c r="AS255" s="291">
        <v>11.787709497206704</v>
      </c>
      <c r="AT255" s="291">
        <v>16.502793296089386</v>
      </c>
      <c r="AU255" s="291">
        <v>0</v>
      </c>
      <c r="AV255" s="291">
        <v>0</v>
      </c>
      <c r="AW255" s="291">
        <v>0</v>
      </c>
      <c r="AX255" s="291">
        <v>1.0095693779904307</v>
      </c>
      <c r="AY255" s="291">
        <v>54.36</v>
      </c>
      <c r="AZ255" s="291">
        <v>2.0000000000000009</v>
      </c>
      <c r="BA255" s="291">
        <v>2.0000000000000009</v>
      </c>
      <c r="BB255" s="291">
        <v>45.251955292817676</v>
      </c>
      <c r="BC255" s="291">
        <v>0</v>
      </c>
      <c r="BD255" s="291">
        <v>0</v>
      </c>
      <c r="BE255" s="291">
        <v>0</v>
      </c>
      <c r="BF255" s="291">
        <v>0</v>
      </c>
      <c r="BG255" s="291">
        <v>0</v>
      </c>
      <c r="BH255" s="291">
        <v>0</v>
      </c>
      <c r="BI255" s="291">
        <v>0.40883248571428599</v>
      </c>
      <c r="BJ255" s="291">
        <v>0</v>
      </c>
      <c r="BK255" s="291">
        <v>0</v>
      </c>
      <c r="BL255" s="291">
        <v>1</v>
      </c>
      <c r="BM255" s="291">
        <v>0</v>
      </c>
      <c r="BN255" s="291"/>
      <c r="BO255" s="291"/>
      <c r="BP255" s="291"/>
      <c r="BQ255" s="291">
        <v>0</v>
      </c>
      <c r="BR255" s="291">
        <v>0</v>
      </c>
      <c r="BS255" s="291">
        <v>0</v>
      </c>
      <c r="BT255" s="291"/>
    </row>
    <row r="256" spans="1:72" ht="15" x14ac:dyDescent="0.25">
      <c r="A256" s="302">
        <v>253</v>
      </c>
      <c r="B256" s="346">
        <v>141842</v>
      </c>
      <c r="C256" s="346">
        <v>9353344</v>
      </c>
      <c r="D256" s="347" t="s">
        <v>512</v>
      </c>
      <c r="E256" s="348" t="s">
        <v>40</v>
      </c>
      <c r="F256" s="349" t="s">
        <v>719</v>
      </c>
      <c r="G256" s="291">
        <v>1</v>
      </c>
      <c r="H256" s="291">
        <v>0</v>
      </c>
      <c r="I256" s="291">
        <v>0</v>
      </c>
      <c r="J256" s="291">
        <v>7</v>
      </c>
      <c r="K256" s="291">
        <v>0</v>
      </c>
      <c r="L256" s="291">
        <v>387</v>
      </c>
      <c r="M256" s="291">
        <v>387</v>
      </c>
      <c r="N256" s="291">
        <v>58</v>
      </c>
      <c r="O256" s="291">
        <v>275</v>
      </c>
      <c r="P256" s="291">
        <v>54</v>
      </c>
      <c r="Q256" s="291">
        <v>0</v>
      </c>
      <c r="R256" s="291">
        <v>0</v>
      </c>
      <c r="S256" s="291">
        <v>0</v>
      </c>
      <c r="T256" s="291">
        <v>0</v>
      </c>
      <c r="U256" s="291">
        <v>0</v>
      </c>
      <c r="V256" s="291">
        <v>0</v>
      </c>
      <c r="W256" s="291">
        <v>0</v>
      </c>
      <c r="X256" s="291">
        <v>387</v>
      </c>
      <c r="Y256" s="291">
        <v>55.285714285714285</v>
      </c>
      <c r="Z256" s="291">
        <v>82.999999999999957</v>
      </c>
      <c r="AA256" s="291">
        <v>158.36585365853659</v>
      </c>
      <c r="AB256" s="291">
        <v>0</v>
      </c>
      <c r="AC256" s="291">
        <v>0</v>
      </c>
      <c r="AD256" s="291">
        <v>17.000000000000011</v>
      </c>
      <c r="AE256" s="291">
        <v>58.000000000000099</v>
      </c>
      <c r="AF256" s="291">
        <v>61.00000000000005</v>
      </c>
      <c r="AG256" s="291">
        <v>17.999999999999982</v>
      </c>
      <c r="AH256" s="291">
        <v>215.00000000000017</v>
      </c>
      <c r="AI256" s="291">
        <v>17.000000000000011</v>
      </c>
      <c r="AJ256" s="291">
        <v>0.99999999999999822</v>
      </c>
      <c r="AK256" s="291">
        <v>0</v>
      </c>
      <c r="AL256" s="291">
        <v>0</v>
      </c>
      <c r="AM256" s="291">
        <v>0</v>
      </c>
      <c r="AN256" s="291">
        <v>0</v>
      </c>
      <c r="AO256" s="291">
        <v>0</v>
      </c>
      <c r="AP256" s="291">
        <v>0</v>
      </c>
      <c r="AQ256" s="291">
        <v>0</v>
      </c>
      <c r="AR256" s="291">
        <v>14.115501519756839</v>
      </c>
      <c r="AS256" s="291">
        <v>28.231003039513677</v>
      </c>
      <c r="AT256" s="291">
        <v>38.817629179331249</v>
      </c>
      <c r="AU256" s="291">
        <v>0</v>
      </c>
      <c r="AV256" s="291">
        <v>0</v>
      </c>
      <c r="AW256" s="291">
        <v>0</v>
      </c>
      <c r="AX256" s="291">
        <v>0</v>
      </c>
      <c r="AY256" s="291">
        <v>134.44444444444446</v>
      </c>
      <c r="AZ256" s="291">
        <v>19.05882352941175</v>
      </c>
      <c r="BA256" s="291">
        <v>27.529411764705856</v>
      </c>
      <c r="BB256" s="291">
        <v>139.4948369390309</v>
      </c>
      <c r="BC256" s="291">
        <v>0</v>
      </c>
      <c r="BD256" s="291">
        <v>0</v>
      </c>
      <c r="BE256" s="291">
        <v>0</v>
      </c>
      <c r="BF256" s="291">
        <v>0</v>
      </c>
      <c r="BG256" s="291">
        <v>0</v>
      </c>
      <c r="BH256" s="291">
        <v>0</v>
      </c>
      <c r="BI256" s="291">
        <v>0.36142577945945897</v>
      </c>
      <c r="BJ256" s="291">
        <v>0</v>
      </c>
      <c r="BK256" s="291">
        <v>0</v>
      </c>
      <c r="BL256" s="291">
        <v>1</v>
      </c>
      <c r="BM256" s="291">
        <v>0</v>
      </c>
      <c r="BN256" s="291"/>
      <c r="BO256" s="291"/>
      <c r="BP256" s="291"/>
      <c r="BQ256" s="291">
        <v>48</v>
      </c>
      <c r="BR256" s="291">
        <v>23</v>
      </c>
      <c r="BS256" s="291">
        <v>46</v>
      </c>
      <c r="BT256" s="291"/>
    </row>
    <row r="257" spans="1:72" ht="15" x14ac:dyDescent="0.25">
      <c r="A257" s="302">
        <v>505</v>
      </c>
      <c r="B257" s="346">
        <v>143360</v>
      </c>
      <c r="C257" s="346">
        <v>9353345</v>
      </c>
      <c r="D257" s="347" t="s">
        <v>1340</v>
      </c>
      <c r="E257" s="348" t="s">
        <v>40</v>
      </c>
      <c r="F257" s="349" t="s">
        <v>719</v>
      </c>
      <c r="G257" s="291">
        <v>1</v>
      </c>
      <c r="H257" s="291">
        <v>0</v>
      </c>
      <c r="I257" s="291">
        <v>0</v>
      </c>
      <c r="J257" s="291">
        <v>7</v>
      </c>
      <c r="K257" s="291">
        <v>0</v>
      </c>
      <c r="L257" s="291">
        <v>433</v>
      </c>
      <c r="M257" s="291">
        <v>433</v>
      </c>
      <c r="N257" s="291">
        <v>43</v>
      </c>
      <c r="O257" s="291">
        <v>335</v>
      </c>
      <c r="P257" s="291">
        <v>55</v>
      </c>
      <c r="Q257" s="291">
        <v>0</v>
      </c>
      <c r="R257" s="291">
        <v>0</v>
      </c>
      <c r="S257" s="291">
        <v>0</v>
      </c>
      <c r="T257" s="291">
        <v>0</v>
      </c>
      <c r="U257" s="291">
        <v>0</v>
      </c>
      <c r="V257" s="291">
        <v>0</v>
      </c>
      <c r="W257" s="291">
        <v>0</v>
      </c>
      <c r="X257" s="291">
        <v>433</v>
      </c>
      <c r="Y257" s="291">
        <v>61.857142857142854</v>
      </c>
      <c r="Z257" s="291">
        <v>33.999999999999986</v>
      </c>
      <c r="AA257" s="291">
        <v>66.838926174496649</v>
      </c>
      <c r="AB257" s="291">
        <v>0</v>
      </c>
      <c r="AC257" s="291">
        <v>0</v>
      </c>
      <c r="AD257" s="291">
        <v>422.9768518518519</v>
      </c>
      <c r="AE257" s="291">
        <v>5.0115740740740851</v>
      </c>
      <c r="AF257" s="291">
        <v>5.0115740740740851</v>
      </c>
      <c r="AG257" s="291">
        <v>0</v>
      </c>
      <c r="AH257" s="291">
        <v>0</v>
      </c>
      <c r="AI257" s="291">
        <v>0</v>
      </c>
      <c r="AJ257" s="291">
        <v>0</v>
      </c>
      <c r="AK257" s="291">
        <v>0</v>
      </c>
      <c r="AL257" s="291">
        <v>0</v>
      </c>
      <c r="AM257" s="291">
        <v>0</v>
      </c>
      <c r="AN257" s="291">
        <v>0</v>
      </c>
      <c r="AO257" s="291">
        <v>0</v>
      </c>
      <c r="AP257" s="291">
        <v>0</v>
      </c>
      <c r="AQ257" s="291">
        <v>0</v>
      </c>
      <c r="AR257" s="291">
        <v>1.1102564102564085</v>
      </c>
      <c r="AS257" s="291">
        <v>7.7717948717948504</v>
      </c>
      <c r="AT257" s="291">
        <v>11.102564102564084</v>
      </c>
      <c r="AU257" s="291">
        <v>0</v>
      </c>
      <c r="AV257" s="291">
        <v>0</v>
      </c>
      <c r="AW257" s="291">
        <v>0</v>
      </c>
      <c r="AX257" s="291">
        <v>0</v>
      </c>
      <c r="AY257" s="291">
        <v>91.363636363636445</v>
      </c>
      <c r="AZ257" s="291">
        <v>10.377358490566044</v>
      </c>
      <c r="BA257" s="291">
        <v>12.452830188679265</v>
      </c>
      <c r="BB257" s="291">
        <v>82.52915727008849</v>
      </c>
      <c r="BC257" s="291">
        <v>0</v>
      </c>
      <c r="BD257" s="291">
        <v>0</v>
      </c>
      <c r="BE257" s="291">
        <v>0</v>
      </c>
      <c r="BF257" s="291">
        <v>0</v>
      </c>
      <c r="BG257" s="291">
        <v>0</v>
      </c>
      <c r="BH257" s="291">
        <v>0</v>
      </c>
      <c r="BI257" s="291">
        <v>0.77853278972895801</v>
      </c>
      <c r="BJ257" s="291">
        <v>0</v>
      </c>
      <c r="BK257" s="291">
        <v>0</v>
      </c>
      <c r="BL257" s="291">
        <v>1</v>
      </c>
      <c r="BM257" s="291">
        <v>0</v>
      </c>
      <c r="BN257" s="291"/>
      <c r="BO257" s="291"/>
      <c r="BP257" s="291"/>
      <c r="BQ257" s="291">
        <v>0</v>
      </c>
      <c r="BR257" s="291">
        <v>0</v>
      </c>
      <c r="BS257" s="291">
        <v>0</v>
      </c>
      <c r="BT257" s="291"/>
    </row>
    <row r="258" spans="1:72" ht="15" x14ac:dyDescent="0.25">
      <c r="A258" s="302">
        <v>527</v>
      </c>
      <c r="B258" s="346">
        <v>137179</v>
      </c>
      <c r="C258" s="346">
        <v>9354029</v>
      </c>
      <c r="D258" s="347" t="s">
        <v>427</v>
      </c>
      <c r="E258" s="348" t="s">
        <v>722</v>
      </c>
      <c r="F258" s="349" t="s">
        <v>719</v>
      </c>
      <c r="G258" s="291">
        <v>1</v>
      </c>
      <c r="H258" s="291">
        <v>2</v>
      </c>
      <c r="I258" s="291">
        <v>2</v>
      </c>
      <c r="J258" s="291">
        <v>2</v>
      </c>
      <c r="K258" s="291">
        <v>2</v>
      </c>
      <c r="L258" s="291">
        <v>363</v>
      </c>
      <c r="M258" s="291">
        <v>170</v>
      </c>
      <c r="N258" s="291">
        <v>0</v>
      </c>
      <c r="O258" s="291">
        <v>84</v>
      </c>
      <c r="P258" s="291">
        <v>86</v>
      </c>
      <c r="Q258" s="291">
        <v>193</v>
      </c>
      <c r="R258" s="291">
        <v>193</v>
      </c>
      <c r="S258" s="291">
        <v>0</v>
      </c>
      <c r="T258" s="291">
        <v>90</v>
      </c>
      <c r="U258" s="291">
        <v>103</v>
      </c>
      <c r="V258" s="291">
        <v>0</v>
      </c>
      <c r="W258" s="291">
        <v>0</v>
      </c>
      <c r="X258" s="291">
        <v>363</v>
      </c>
      <c r="Y258" s="291">
        <v>90.75</v>
      </c>
      <c r="Z258" s="291">
        <v>17.999999999999918</v>
      </c>
      <c r="AA258" s="291">
        <v>27.853107344632768</v>
      </c>
      <c r="AB258" s="291">
        <v>11.999999999999998</v>
      </c>
      <c r="AC258" s="291">
        <v>36.800847457627114</v>
      </c>
      <c r="AD258" s="291">
        <v>148.00000000000006</v>
      </c>
      <c r="AE258" s="291">
        <v>17</v>
      </c>
      <c r="AF258" s="291">
        <v>0</v>
      </c>
      <c r="AG258" s="291">
        <v>5.000000000000008</v>
      </c>
      <c r="AH258" s="291">
        <v>0</v>
      </c>
      <c r="AI258" s="291">
        <v>0</v>
      </c>
      <c r="AJ258" s="291">
        <v>0</v>
      </c>
      <c r="AK258" s="291">
        <v>163.99999999999997</v>
      </c>
      <c r="AL258" s="291">
        <v>28.000000000000025</v>
      </c>
      <c r="AM258" s="291">
        <v>0</v>
      </c>
      <c r="AN258" s="291">
        <v>1.0000000000000004</v>
      </c>
      <c r="AO258" s="291">
        <v>0</v>
      </c>
      <c r="AP258" s="291">
        <v>0</v>
      </c>
      <c r="AQ258" s="291">
        <v>0</v>
      </c>
      <c r="AR258" s="291">
        <v>1.9999999999999929</v>
      </c>
      <c r="AS258" s="291">
        <v>1.9999999999999929</v>
      </c>
      <c r="AT258" s="291">
        <v>1.9999999999999929</v>
      </c>
      <c r="AU258" s="291">
        <v>0</v>
      </c>
      <c r="AV258" s="291">
        <v>0</v>
      </c>
      <c r="AW258" s="291">
        <v>1.0000000000000004</v>
      </c>
      <c r="AX258" s="291">
        <v>1.7578692493946733</v>
      </c>
      <c r="AY258" s="291">
        <v>40.923076923076906</v>
      </c>
      <c r="AZ258" s="291">
        <v>1.1025641025641006</v>
      </c>
      <c r="BA258" s="291">
        <v>6.6153846153846132</v>
      </c>
      <c r="BB258" s="291">
        <v>34.332584615384604</v>
      </c>
      <c r="BC258" s="291">
        <v>22.5</v>
      </c>
      <c r="BD258" s="291">
        <v>53.000000000000057</v>
      </c>
      <c r="BE258" s="291">
        <v>0</v>
      </c>
      <c r="BF258" s="291">
        <v>38.510411735000027</v>
      </c>
      <c r="BG258" s="291">
        <v>0</v>
      </c>
      <c r="BH258" s="291">
        <v>2.6999999999999056</v>
      </c>
      <c r="BI258" s="291">
        <v>0</v>
      </c>
      <c r="BJ258" s="291">
        <v>2.2248961353571399</v>
      </c>
      <c r="BK258" s="291">
        <v>0</v>
      </c>
      <c r="BL258" s="291">
        <v>0.46831955922865015</v>
      </c>
      <c r="BM258" s="291">
        <v>0.5316804407713499</v>
      </c>
      <c r="BN258" s="291"/>
      <c r="BO258" s="291"/>
      <c r="BP258" s="291"/>
      <c r="BQ258" s="291">
        <v>0</v>
      </c>
      <c r="BR258" s="291">
        <v>0</v>
      </c>
      <c r="BS258" s="291">
        <v>0</v>
      </c>
      <c r="BT258" s="291"/>
    </row>
    <row r="259" spans="1:72" ht="15" x14ac:dyDescent="0.25">
      <c r="A259" s="302">
        <v>531</v>
      </c>
      <c r="B259" s="346">
        <v>137180</v>
      </c>
      <c r="C259" s="346">
        <v>9354030</v>
      </c>
      <c r="D259" s="347" t="s">
        <v>428</v>
      </c>
      <c r="E259" s="348" t="s">
        <v>722</v>
      </c>
      <c r="F259" s="349" t="s">
        <v>719</v>
      </c>
      <c r="G259" s="291">
        <v>1</v>
      </c>
      <c r="H259" s="291">
        <v>2</v>
      </c>
      <c r="I259" s="291">
        <v>2</v>
      </c>
      <c r="J259" s="291">
        <v>2</v>
      </c>
      <c r="K259" s="291">
        <v>2</v>
      </c>
      <c r="L259" s="291">
        <v>487</v>
      </c>
      <c r="M259" s="291">
        <v>270</v>
      </c>
      <c r="N259" s="291">
        <v>0</v>
      </c>
      <c r="O259" s="291">
        <v>120</v>
      </c>
      <c r="P259" s="291">
        <v>150</v>
      </c>
      <c r="Q259" s="291">
        <v>217</v>
      </c>
      <c r="R259" s="291">
        <v>217</v>
      </c>
      <c r="S259" s="291">
        <v>0</v>
      </c>
      <c r="T259" s="291">
        <v>114</v>
      </c>
      <c r="U259" s="291">
        <v>103</v>
      </c>
      <c r="V259" s="291">
        <v>0</v>
      </c>
      <c r="W259" s="291">
        <v>0</v>
      </c>
      <c r="X259" s="291">
        <v>487</v>
      </c>
      <c r="Y259" s="291">
        <v>121.75</v>
      </c>
      <c r="Z259" s="291">
        <v>22.000000000000007</v>
      </c>
      <c r="AA259" s="291">
        <v>58.215613382899626</v>
      </c>
      <c r="AB259" s="291">
        <v>6.999999999999992</v>
      </c>
      <c r="AC259" s="291">
        <v>28.866972477064223</v>
      </c>
      <c r="AD259" s="291">
        <v>210.99999999999986</v>
      </c>
      <c r="AE259" s="291">
        <v>49.99999999999995</v>
      </c>
      <c r="AF259" s="291">
        <v>0</v>
      </c>
      <c r="AG259" s="291">
        <v>8.9999999999999911</v>
      </c>
      <c r="AH259" s="291">
        <v>0</v>
      </c>
      <c r="AI259" s="291">
        <v>0</v>
      </c>
      <c r="AJ259" s="291">
        <v>0</v>
      </c>
      <c r="AK259" s="291">
        <v>180.66511627906982</v>
      </c>
      <c r="AL259" s="291">
        <v>31.288372093023277</v>
      </c>
      <c r="AM259" s="291">
        <v>0</v>
      </c>
      <c r="AN259" s="291">
        <v>5.046511627906983</v>
      </c>
      <c r="AO259" s="291">
        <v>0</v>
      </c>
      <c r="AP259" s="291">
        <v>0</v>
      </c>
      <c r="AQ259" s="291">
        <v>0</v>
      </c>
      <c r="AR259" s="291">
        <v>0</v>
      </c>
      <c r="AS259" s="291">
        <v>0</v>
      </c>
      <c r="AT259" s="291">
        <v>0</v>
      </c>
      <c r="AU259" s="291">
        <v>1.0046296296296298</v>
      </c>
      <c r="AV259" s="291">
        <v>2.0092592592592595</v>
      </c>
      <c r="AW259" s="291">
        <v>2.0092592592592595</v>
      </c>
      <c r="AX259" s="291">
        <v>1</v>
      </c>
      <c r="AY259" s="291">
        <v>35.172413793103438</v>
      </c>
      <c r="AZ259" s="291">
        <v>7.0945945945945947</v>
      </c>
      <c r="BA259" s="291">
        <v>11.148648648648646</v>
      </c>
      <c r="BB259" s="291">
        <v>34.970924510717609</v>
      </c>
      <c r="BC259" s="291">
        <v>41.454545454545496</v>
      </c>
      <c r="BD259" s="291">
        <v>49.3541666666667</v>
      </c>
      <c r="BE259" s="291">
        <v>0</v>
      </c>
      <c r="BF259" s="291">
        <v>47.761953061041709</v>
      </c>
      <c r="BG259" s="291">
        <v>0</v>
      </c>
      <c r="BH259" s="291">
        <v>0</v>
      </c>
      <c r="BI259" s="291">
        <v>0</v>
      </c>
      <c r="BJ259" s="291">
        <v>2.1254817025641</v>
      </c>
      <c r="BK259" s="291">
        <v>0</v>
      </c>
      <c r="BL259" s="291">
        <v>0.55441478439425051</v>
      </c>
      <c r="BM259" s="291">
        <v>0.44558521560574949</v>
      </c>
      <c r="BN259" s="291"/>
      <c r="BO259" s="291"/>
      <c r="BP259" s="291"/>
      <c r="BQ259" s="291">
        <v>0</v>
      </c>
      <c r="BR259" s="291">
        <v>0</v>
      </c>
      <c r="BS259" s="291">
        <v>0</v>
      </c>
      <c r="BT259" s="291"/>
    </row>
    <row r="260" spans="1:72" ht="15" x14ac:dyDescent="0.25">
      <c r="A260" s="302">
        <v>551</v>
      </c>
      <c r="B260" s="346">
        <v>136990</v>
      </c>
      <c r="C260" s="346">
        <v>9354000</v>
      </c>
      <c r="D260" s="347" t="s">
        <v>1341</v>
      </c>
      <c r="E260" s="348" t="s">
        <v>721</v>
      </c>
      <c r="F260" s="349" t="s">
        <v>719</v>
      </c>
      <c r="G260" s="291">
        <v>1</v>
      </c>
      <c r="H260" s="291">
        <v>0</v>
      </c>
      <c r="I260" s="291">
        <v>0</v>
      </c>
      <c r="J260" s="291">
        <v>0</v>
      </c>
      <c r="K260" s="291">
        <v>3</v>
      </c>
      <c r="L260" s="291">
        <v>779</v>
      </c>
      <c r="M260" s="291">
        <v>0</v>
      </c>
      <c r="N260" s="291">
        <v>0</v>
      </c>
      <c r="O260" s="291">
        <v>0</v>
      </c>
      <c r="P260" s="291">
        <v>0</v>
      </c>
      <c r="Q260" s="291">
        <v>779</v>
      </c>
      <c r="R260" s="291">
        <v>268</v>
      </c>
      <c r="S260" s="291">
        <v>511</v>
      </c>
      <c r="T260" s="291">
        <v>0</v>
      </c>
      <c r="U260" s="291">
        <v>0</v>
      </c>
      <c r="V260" s="291">
        <v>779</v>
      </c>
      <c r="W260" s="291">
        <v>0</v>
      </c>
      <c r="X260" s="291">
        <v>779</v>
      </c>
      <c r="Y260" s="291">
        <v>259.66666666666669</v>
      </c>
      <c r="Z260" s="291">
        <v>0</v>
      </c>
      <c r="AA260" s="291">
        <v>0</v>
      </c>
      <c r="AB260" s="291">
        <v>39.999999999999979</v>
      </c>
      <c r="AC260" s="291">
        <v>152.76493506493506</v>
      </c>
      <c r="AD260" s="291">
        <v>0</v>
      </c>
      <c r="AE260" s="291">
        <v>0</v>
      </c>
      <c r="AF260" s="291">
        <v>0</v>
      </c>
      <c r="AG260" s="291">
        <v>0</v>
      </c>
      <c r="AH260" s="291">
        <v>0</v>
      </c>
      <c r="AI260" s="291">
        <v>0</v>
      </c>
      <c r="AJ260" s="291">
        <v>0</v>
      </c>
      <c r="AK260" s="291">
        <v>609.99999999999966</v>
      </c>
      <c r="AL260" s="291">
        <v>130.00000000000014</v>
      </c>
      <c r="AM260" s="291">
        <v>0</v>
      </c>
      <c r="AN260" s="291">
        <v>38.999999999999972</v>
      </c>
      <c r="AO260" s="291">
        <v>0</v>
      </c>
      <c r="AP260" s="291">
        <v>0</v>
      </c>
      <c r="AQ260" s="291">
        <v>0</v>
      </c>
      <c r="AR260" s="291">
        <v>0</v>
      </c>
      <c r="AS260" s="291">
        <v>0</v>
      </c>
      <c r="AT260" s="291">
        <v>0</v>
      </c>
      <c r="AU260" s="291">
        <v>0</v>
      </c>
      <c r="AV260" s="291">
        <v>0.99999999999999944</v>
      </c>
      <c r="AW260" s="291">
        <v>0.99999999999999944</v>
      </c>
      <c r="AX260" s="291">
        <v>7.0818181818181811</v>
      </c>
      <c r="AY260" s="291">
        <v>0</v>
      </c>
      <c r="AZ260" s="291">
        <v>0</v>
      </c>
      <c r="BA260" s="291">
        <v>0</v>
      </c>
      <c r="BB260" s="291">
        <v>0</v>
      </c>
      <c r="BC260" s="291">
        <v>0</v>
      </c>
      <c r="BD260" s="291">
        <v>0</v>
      </c>
      <c r="BE260" s="291">
        <v>156.23702664796647</v>
      </c>
      <c r="BF260" s="291">
        <v>156.23702664796647</v>
      </c>
      <c r="BG260" s="291">
        <v>0</v>
      </c>
      <c r="BH260" s="291">
        <v>0</v>
      </c>
      <c r="BI260" s="291">
        <v>0</v>
      </c>
      <c r="BJ260" s="291">
        <v>1.4597574539215701</v>
      </c>
      <c r="BK260" s="291">
        <v>0</v>
      </c>
      <c r="BL260" s="291">
        <v>0</v>
      </c>
      <c r="BM260" s="291">
        <v>1</v>
      </c>
      <c r="BN260" s="291"/>
      <c r="BO260" s="291"/>
      <c r="BP260" s="291"/>
      <c r="BQ260" s="291">
        <v>0</v>
      </c>
      <c r="BR260" s="291">
        <v>0</v>
      </c>
      <c r="BS260" s="291">
        <v>0</v>
      </c>
      <c r="BT260" s="291"/>
    </row>
    <row r="261" spans="1:72" ht="15" x14ac:dyDescent="0.25">
      <c r="A261" s="302">
        <v>990</v>
      </c>
      <c r="B261" s="346">
        <v>136757</v>
      </c>
      <c r="C261" s="346">
        <v>9354001</v>
      </c>
      <c r="D261" s="347" t="s">
        <v>440</v>
      </c>
      <c r="E261" s="348" t="s">
        <v>721</v>
      </c>
      <c r="F261" s="349" t="s">
        <v>719</v>
      </c>
      <c r="G261" s="291">
        <v>1</v>
      </c>
      <c r="H261" s="291">
        <v>0</v>
      </c>
      <c r="I261" s="291">
        <v>0</v>
      </c>
      <c r="J261" s="291">
        <v>0</v>
      </c>
      <c r="K261" s="291">
        <v>5</v>
      </c>
      <c r="L261" s="291">
        <v>577</v>
      </c>
      <c r="M261" s="291">
        <v>0</v>
      </c>
      <c r="N261" s="291">
        <v>0</v>
      </c>
      <c r="O261" s="291">
        <v>0</v>
      </c>
      <c r="P261" s="291">
        <v>0</v>
      </c>
      <c r="Q261" s="291">
        <v>577</v>
      </c>
      <c r="R261" s="291">
        <v>353</v>
      </c>
      <c r="S261" s="291">
        <v>224</v>
      </c>
      <c r="T261" s="291">
        <v>116</v>
      </c>
      <c r="U261" s="291">
        <v>120</v>
      </c>
      <c r="V261" s="291">
        <v>341</v>
      </c>
      <c r="W261" s="291">
        <v>0</v>
      </c>
      <c r="X261" s="291">
        <v>577</v>
      </c>
      <c r="Y261" s="291">
        <v>115.4</v>
      </c>
      <c r="Z261" s="291">
        <v>0</v>
      </c>
      <c r="AA261" s="291">
        <v>0</v>
      </c>
      <c r="AB261" s="291">
        <v>40.000000000000021</v>
      </c>
      <c r="AC261" s="291">
        <v>123.49824561403508</v>
      </c>
      <c r="AD261" s="291">
        <v>0</v>
      </c>
      <c r="AE261" s="291">
        <v>0</v>
      </c>
      <c r="AF261" s="291">
        <v>0</v>
      </c>
      <c r="AG261" s="291">
        <v>0</v>
      </c>
      <c r="AH261" s="291">
        <v>0</v>
      </c>
      <c r="AI261" s="291">
        <v>0</v>
      </c>
      <c r="AJ261" s="291">
        <v>0</v>
      </c>
      <c r="AK261" s="291">
        <v>498.00000000000023</v>
      </c>
      <c r="AL261" s="291">
        <v>65.999999999999815</v>
      </c>
      <c r="AM261" s="291">
        <v>2.0000000000000013</v>
      </c>
      <c r="AN261" s="291">
        <v>4.9999999999999964</v>
      </c>
      <c r="AO261" s="291">
        <v>6.0000000000000151</v>
      </c>
      <c r="AP261" s="291">
        <v>0</v>
      </c>
      <c r="AQ261" s="291">
        <v>0</v>
      </c>
      <c r="AR261" s="291">
        <v>0</v>
      </c>
      <c r="AS261" s="291">
        <v>0</v>
      </c>
      <c r="AT261" s="291">
        <v>0</v>
      </c>
      <c r="AU261" s="291">
        <v>0</v>
      </c>
      <c r="AV261" s="291">
        <v>0</v>
      </c>
      <c r="AW261" s="291">
        <v>0</v>
      </c>
      <c r="AX261" s="291">
        <v>5.0614035087719298</v>
      </c>
      <c r="AY261" s="291">
        <v>0</v>
      </c>
      <c r="AZ261" s="291">
        <v>0</v>
      </c>
      <c r="BA261" s="291">
        <v>0</v>
      </c>
      <c r="BB261" s="291">
        <v>0</v>
      </c>
      <c r="BC261" s="291">
        <v>34.902654867256594</v>
      </c>
      <c r="BD261" s="291">
        <v>63.652173913043526</v>
      </c>
      <c r="BE261" s="291">
        <v>77.45110410094631</v>
      </c>
      <c r="BF261" s="291">
        <v>128.27577972135416</v>
      </c>
      <c r="BG261" s="291">
        <v>0</v>
      </c>
      <c r="BH261" s="291">
        <v>0</v>
      </c>
      <c r="BI261" s="291">
        <v>0</v>
      </c>
      <c r="BJ261" s="291">
        <v>5.2462584947723396</v>
      </c>
      <c r="BK261" s="291">
        <v>1</v>
      </c>
      <c r="BL261" s="291">
        <v>0</v>
      </c>
      <c r="BM261" s="291">
        <v>1</v>
      </c>
      <c r="BN261" s="291"/>
      <c r="BO261" s="291"/>
      <c r="BP261" s="291"/>
      <c r="BQ261" s="291">
        <v>0</v>
      </c>
      <c r="BR261" s="291">
        <v>0</v>
      </c>
      <c r="BS261" s="291">
        <v>0</v>
      </c>
      <c r="BT261" s="291"/>
    </row>
    <row r="262" spans="1:72" ht="15" x14ac:dyDescent="0.25">
      <c r="A262" s="302">
        <v>170</v>
      </c>
      <c r="B262" s="346">
        <v>137134</v>
      </c>
      <c r="C262" s="346">
        <v>9354002</v>
      </c>
      <c r="D262" s="347" t="s">
        <v>236</v>
      </c>
      <c r="E262" s="348" t="s">
        <v>721</v>
      </c>
      <c r="F262" s="349" t="s">
        <v>719</v>
      </c>
      <c r="G262" s="291">
        <v>1</v>
      </c>
      <c r="H262" s="291">
        <v>0</v>
      </c>
      <c r="I262" s="291">
        <v>0</v>
      </c>
      <c r="J262" s="291">
        <v>0</v>
      </c>
      <c r="K262" s="291">
        <v>5</v>
      </c>
      <c r="L262" s="291">
        <v>589</v>
      </c>
      <c r="M262" s="291">
        <v>0</v>
      </c>
      <c r="N262" s="291">
        <v>0</v>
      </c>
      <c r="O262" s="291">
        <v>0</v>
      </c>
      <c r="P262" s="291">
        <v>0</v>
      </c>
      <c r="Q262" s="291">
        <v>589</v>
      </c>
      <c r="R262" s="291">
        <v>358</v>
      </c>
      <c r="S262" s="291">
        <v>231</v>
      </c>
      <c r="T262" s="291">
        <v>139</v>
      </c>
      <c r="U262" s="291">
        <v>130</v>
      </c>
      <c r="V262" s="291">
        <v>320</v>
      </c>
      <c r="W262" s="291">
        <v>0</v>
      </c>
      <c r="X262" s="291">
        <v>589</v>
      </c>
      <c r="Y262" s="291">
        <v>117.8</v>
      </c>
      <c r="Z262" s="291">
        <v>0</v>
      </c>
      <c r="AA262" s="291">
        <v>0</v>
      </c>
      <c r="AB262" s="291">
        <v>206.99999999999974</v>
      </c>
      <c r="AC262" s="291">
        <v>280.77777777777777</v>
      </c>
      <c r="AD262" s="291">
        <v>0</v>
      </c>
      <c r="AE262" s="291">
        <v>0</v>
      </c>
      <c r="AF262" s="291">
        <v>0</v>
      </c>
      <c r="AG262" s="291">
        <v>0</v>
      </c>
      <c r="AH262" s="291">
        <v>0</v>
      </c>
      <c r="AI262" s="291">
        <v>0</v>
      </c>
      <c r="AJ262" s="291">
        <v>0</v>
      </c>
      <c r="AK262" s="291">
        <v>131.44633730834758</v>
      </c>
      <c r="AL262" s="291">
        <v>106.36115843270862</v>
      </c>
      <c r="AM262" s="291">
        <v>13.044293015332194</v>
      </c>
      <c r="AN262" s="291">
        <v>132.44974446337324</v>
      </c>
      <c r="AO262" s="291">
        <v>68.231686541737929</v>
      </c>
      <c r="AP262" s="291">
        <v>125.42589437819426</v>
      </c>
      <c r="AQ262" s="291">
        <v>12.040885860306657</v>
      </c>
      <c r="AR262" s="291">
        <v>0</v>
      </c>
      <c r="AS262" s="291">
        <v>0</v>
      </c>
      <c r="AT262" s="291">
        <v>0</v>
      </c>
      <c r="AU262" s="291">
        <v>6.9999999999999742</v>
      </c>
      <c r="AV262" s="291">
        <v>8.9999999999999751</v>
      </c>
      <c r="AW262" s="291">
        <v>10.999999999999977</v>
      </c>
      <c r="AX262" s="291">
        <v>8.4444444444444446</v>
      </c>
      <c r="AY262" s="291">
        <v>0</v>
      </c>
      <c r="AZ262" s="291">
        <v>0</v>
      </c>
      <c r="BA262" s="291">
        <v>0</v>
      </c>
      <c r="BB262" s="291">
        <v>0</v>
      </c>
      <c r="BC262" s="291">
        <v>76.65441176470587</v>
      </c>
      <c r="BD262" s="291">
        <v>82.539682539682545</v>
      </c>
      <c r="BE262" s="291">
        <v>135.91973244147167</v>
      </c>
      <c r="BF262" s="291">
        <v>220.04902197844061</v>
      </c>
      <c r="BG262" s="291">
        <v>0</v>
      </c>
      <c r="BH262" s="291">
        <v>9.1000000000002714</v>
      </c>
      <c r="BI262" s="291">
        <v>0</v>
      </c>
      <c r="BJ262" s="291">
        <v>1.23887641716247</v>
      </c>
      <c r="BK262" s="291">
        <v>0</v>
      </c>
      <c r="BL262" s="291">
        <v>0</v>
      </c>
      <c r="BM262" s="291">
        <v>1</v>
      </c>
      <c r="BN262" s="291"/>
      <c r="BO262" s="291"/>
      <c r="BP262" s="291"/>
      <c r="BQ262" s="291">
        <v>0</v>
      </c>
      <c r="BR262" s="291">
        <v>0</v>
      </c>
      <c r="BS262" s="291">
        <v>0</v>
      </c>
      <c r="BT262" s="291"/>
    </row>
    <row r="263" spans="1:72" ht="15" x14ac:dyDescent="0.25">
      <c r="A263" s="302">
        <v>350</v>
      </c>
      <c r="B263" s="346">
        <v>137321</v>
      </c>
      <c r="C263" s="346">
        <v>9354003</v>
      </c>
      <c r="D263" s="347" t="s">
        <v>323</v>
      </c>
      <c r="E263" s="348" t="s">
        <v>721</v>
      </c>
      <c r="F263" s="349" t="s">
        <v>719</v>
      </c>
      <c r="G263" s="291">
        <v>1</v>
      </c>
      <c r="H263" s="291">
        <v>0</v>
      </c>
      <c r="I263" s="291">
        <v>0</v>
      </c>
      <c r="J263" s="291">
        <v>0</v>
      </c>
      <c r="K263" s="291">
        <v>5</v>
      </c>
      <c r="L263" s="291">
        <v>1090</v>
      </c>
      <c r="M263" s="291">
        <v>0</v>
      </c>
      <c r="N263" s="291">
        <v>0</v>
      </c>
      <c r="O263" s="291">
        <v>0</v>
      </c>
      <c r="P263" s="291">
        <v>0</v>
      </c>
      <c r="Q263" s="291">
        <v>1090</v>
      </c>
      <c r="R263" s="291">
        <v>695</v>
      </c>
      <c r="S263" s="291">
        <v>395</v>
      </c>
      <c r="T263" s="291">
        <v>236</v>
      </c>
      <c r="U263" s="291">
        <v>226</v>
      </c>
      <c r="V263" s="291">
        <v>628</v>
      </c>
      <c r="W263" s="291">
        <v>0</v>
      </c>
      <c r="X263" s="291">
        <v>1090</v>
      </c>
      <c r="Y263" s="291">
        <v>218</v>
      </c>
      <c r="Z263" s="291">
        <v>0</v>
      </c>
      <c r="AA263" s="291">
        <v>0</v>
      </c>
      <c r="AB263" s="291">
        <v>134.99999999999966</v>
      </c>
      <c r="AC263" s="291">
        <v>320.28917910447763</v>
      </c>
      <c r="AD263" s="291">
        <v>0</v>
      </c>
      <c r="AE263" s="291">
        <v>0</v>
      </c>
      <c r="AF263" s="291">
        <v>0</v>
      </c>
      <c r="AG263" s="291">
        <v>0</v>
      </c>
      <c r="AH263" s="291">
        <v>0</v>
      </c>
      <c r="AI263" s="291">
        <v>0</v>
      </c>
      <c r="AJ263" s="291">
        <v>0</v>
      </c>
      <c r="AK263" s="291">
        <v>619.00000000000034</v>
      </c>
      <c r="AL263" s="291">
        <v>91.999999999999957</v>
      </c>
      <c r="AM263" s="291">
        <v>203.00000000000028</v>
      </c>
      <c r="AN263" s="291">
        <v>172.99999999999974</v>
      </c>
      <c r="AO263" s="291">
        <v>2.9999999999999982</v>
      </c>
      <c r="AP263" s="291">
        <v>0</v>
      </c>
      <c r="AQ263" s="291">
        <v>0</v>
      </c>
      <c r="AR263" s="291">
        <v>0</v>
      </c>
      <c r="AS263" s="291">
        <v>0</v>
      </c>
      <c r="AT263" s="291">
        <v>0</v>
      </c>
      <c r="AU263" s="291">
        <v>11.00000000000005</v>
      </c>
      <c r="AV263" s="291">
        <v>17.999999999999989</v>
      </c>
      <c r="AW263" s="291">
        <v>25.000000000000043</v>
      </c>
      <c r="AX263" s="291">
        <v>10.167910447761193</v>
      </c>
      <c r="AY263" s="291">
        <v>0</v>
      </c>
      <c r="AZ263" s="291">
        <v>0</v>
      </c>
      <c r="BA263" s="291">
        <v>0</v>
      </c>
      <c r="BB263" s="291">
        <v>0</v>
      </c>
      <c r="BC263" s="291">
        <v>123.52340425531916</v>
      </c>
      <c r="BD263" s="291">
        <v>130.7354260089686</v>
      </c>
      <c r="BE263" s="291">
        <v>137.80234505862643</v>
      </c>
      <c r="BF263" s="291">
        <v>272.28015938661997</v>
      </c>
      <c r="BG263" s="291">
        <v>0</v>
      </c>
      <c r="BH263" s="291">
        <v>0</v>
      </c>
      <c r="BI263" s="291">
        <v>0</v>
      </c>
      <c r="BJ263" s="291">
        <v>4.39912323907238</v>
      </c>
      <c r="BK263" s="291">
        <v>0</v>
      </c>
      <c r="BL263" s="291">
        <v>0</v>
      </c>
      <c r="BM263" s="291">
        <v>1</v>
      </c>
      <c r="BN263" s="291"/>
      <c r="BO263" s="291"/>
      <c r="BP263" s="291"/>
      <c r="BQ263" s="291">
        <v>0</v>
      </c>
      <c r="BR263" s="291">
        <v>0</v>
      </c>
      <c r="BS263" s="291">
        <v>0</v>
      </c>
      <c r="BT263" s="291"/>
    </row>
    <row r="264" spans="1:72" ht="15" x14ac:dyDescent="0.25">
      <c r="A264" s="302">
        <v>556</v>
      </c>
      <c r="B264" s="346">
        <v>138162</v>
      </c>
      <c r="C264" s="346">
        <v>9354004</v>
      </c>
      <c r="D264" s="347" t="s">
        <v>434</v>
      </c>
      <c r="E264" s="348" t="s">
        <v>721</v>
      </c>
      <c r="F264" s="349" t="s">
        <v>719</v>
      </c>
      <c r="G264" s="291">
        <v>1</v>
      </c>
      <c r="H264" s="291">
        <v>0</v>
      </c>
      <c r="I264" s="291">
        <v>0</v>
      </c>
      <c r="J264" s="291">
        <v>0</v>
      </c>
      <c r="K264" s="291">
        <v>5</v>
      </c>
      <c r="L264" s="291">
        <v>564</v>
      </c>
      <c r="M264" s="291">
        <v>0</v>
      </c>
      <c r="N264" s="291">
        <v>0</v>
      </c>
      <c r="O264" s="291">
        <v>0</v>
      </c>
      <c r="P264" s="291">
        <v>0</v>
      </c>
      <c r="Q264" s="291">
        <v>564</v>
      </c>
      <c r="R264" s="291">
        <v>341</v>
      </c>
      <c r="S264" s="291">
        <v>223</v>
      </c>
      <c r="T264" s="291">
        <v>126</v>
      </c>
      <c r="U264" s="291">
        <v>118</v>
      </c>
      <c r="V264" s="291">
        <v>320</v>
      </c>
      <c r="W264" s="291">
        <v>0</v>
      </c>
      <c r="X264" s="291">
        <v>564</v>
      </c>
      <c r="Y264" s="291">
        <v>112.8</v>
      </c>
      <c r="Z264" s="291">
        <v>0</v>
      </c>
      <c r="AA264" s="291">
        <v>0</v>
      </c>
      <c r="AB264" s="291">
        <v>103.99999999999979</v>
      </c>
      <c r="AC264" s="291">
        <v>186.3032490974729</v>
      </c>
      <c r="AD264" s="291">
        <v>0</v>
      </c>
      <c r="AE264" s="291">
        <v>0</v>
      </c>
      <c r="AF264" s="291">
        <v>0</v>
      </c>
      <c r="AG264" s="291">
        <v>0</v>
      </c>
      <c r="AH264" s="291">
        <v>0</v>
      </c>
      <c r="AI264" s="291">
        <v>0</v>
      </c>
      <c r="AJ264" s="291">
        <v>0</v>
      </c>
      <c r="AK264" s="291">
        <v>346.00000000000028</v>
      </c>
      <c r="AL264" s="291">
        <v>111.00000000000007</v>
      </c>
      <c r="AM264" s="291">
        <v>107.00000000000023</v>
      </c>
      <c r="AN264" s="291">
        <v>0</v>
      </c>
      <c r="AO264" s="291">
        <v>0</v>
      </c>
      <c r="AP264" s="291">
        <v>0</v>
      </c>
      <c r="AQ264" s="291">
        <v>0</v>
      </c>
      <c r="AR264" s="291">
        <v>0</v>
      </c>
      <c r="AS264" s="291">
        <v>0</v>
      </c>
      <c r="AT264" s="291">
        <v>0</v>
      </c>
      <c r="AU264" s="291">
        <v>6.4580152671755657</v>
      </c>
      <c r="AV264" s="291">
        <v>12.916030534351131</v>
      </c>
      <c r="AW264" s="291">
        <v>20.450381679389299</v>
      </c>
      <c r="AX264" s="291">
        <v>6.1083032490974727</v>
      </c>
      <c r="AY264" s="291">
        <v>0</v>
      </c>
      <c r="AZ264" s="291">
        <v>0</v>
      </c>
      <c r="BA264" s="291">
        <v>0</v>
      </c>
      <c r="BB264" s="291">
        <v>0</v>
      </c>
      <c r="BC264" s="291">
        <v>72.73170731707323</v>
      </c>
      <c r="BD264" s="291">
        <v>84.915887850467286</v>
      </c>
      <c r="BE264" s="291">
        <v>115.88039867109632</v>
      </c>
      <c r="BF264" s="291">
        <v>198.87377418427621</v>
      </c>
      <c r="BG264" s="291">
        <v>0</v>
      </c>
      <c r="BH264" s="291">
        <v>0</v>
      </c>
      <c r="BI264" s="291">
        <v>0</v>
      </c>
      <c r="BJ264" s="291">
        <v>1.9067693688984899</v>
      </c>
      <c r="BK264" s="291">
        <v>0</v>
      </c>
      <c r="BL264" s="291">
        <v>0</v>
      </c>
      <c r="BM264" s="291">
        <v>1</v>
      </c>
      <c r="BN264" s="291"/>
      <c r="BO264" s="291"/>
      <c r="BP264" s="291"/>
      <c r="BQ264" s="291">
        <v>0</v>
      </c>
      <c r="BR264" s="291">
        <v>0</v>
      </c>
      <c r="BS264" s="291">
        <v>0</v>
      </c>
      <c r="BT264" s="291"/>
    </row>
    <row r="265" spans="1:72" ht="15" x14ac:dyDescent="0.25">
      <c r="A265" s="302">
        <v>373</v>
      </c>
      <c r="B265" s="346">
        <v>137674</v>
      </c>
      <c r="C265" s="346">
        <v>9354006</v>
      </c>
      <c r="D265" s="347" t="s">
        <v>333</v>
      </c>
      <c r="E265" s="348" t="s">
        <v>721</v>
      </c>
      <c r="F265" s="349" t="s">
        <v>719</v>
      </c>
      <c r="G265" s="291">
        <v>1</v>
      </c>
      <c r="H265" s="291">
        <v>0</v>
      </c>
      <c r="I265" s="291">
        <v>0</v>
      </c>
      <c r="J265" s="291">
        <v>0</v>
      </c>
      <c r="K265" s="291">
        <v>5</v>
      </c>
      <c r="L265" s="291">
        <v>450</v>
      </c>
      <c r="M265" s="291">
        <v>0</v>
      </c>
      <c r="N265" s="291">
        <v>0</v>
      </c>
      <c r="O265" s="291">
        <v>0</v>
      </c>
      <c r="P265" s="291">
        <v>0</v>
      </c>
      <c r="Q265" s="291">
        <v>450</v>
      </c>
      <c r="R265" s="291">
        <v>292</v>
      </c>
      <c r="S265" s="291">
        <v>158</v>
      </c>
      <c r="T265" s="291">
        <v>90</v>
      </c>
      <c r="U265" s="291">
        <v>116</v>
      </c>
      <c r="V265" s="291">
        <v>244</v>
      </c>
      <c r="W265" s="291">
        <v>0</v>
      </c>
      <c r="X265" s="291">
        <v>450</v>
      </c>
      <c r="Y265" s="291">
        <v>90</v>
      </c>
      <c r="Z265" s="291">
        <v>0</v>
      </c>
      <c r="AA265" s="291">
        <v>0</v>
      </c>
      <c r="AB265" s="291">
        <v>91.999999999999801</v>
      </c>
      <c r="AC265" s="291">
        <v>162.17183770883054</v>
      </c>
      <c r="AD265" s="291">
        <v>0</v>
      </c>
      <c r="AE265" s="291">
        <v>0</v>
      </c>
      <c r="AF265" s="291">
        <v>0</v>
      </c>
      <c r="AG265" s="291">
        <v>0</v>
      </c>
      <c r="AH265" s="291">
        <v>0</v>
      </c>
      <c r="AI265" s="291">
        <v>0</v>
      </c>
      <c r="AJ265" s="291">
        <v>0</v>
      </c>
      <c r="AK265" s="291">
        <v>175.00000000000006</v>
      </c>
      <c r="AL265" s="291">
        <v>4.9999999999999947</v>
      </c>
      <c r="AM265" s="291">
        <v>13.000000000000005</v>
      </c>
      <c r="AN265" s="291">
        <v>82.999999999999801</v>
      </c>
      <c r="AO265" s="291">
        <v>172.9999999999998</v>
      </c>
      <c r="AP265" s="291">
        <v>0.999999999999999</v>
      </c>
      <c r="AQ265" s="291">
        <v>0</v>
      </c>
      <c r="AR265" s="291">
        <v>0</v>
      </c>
      <c r="AS265" s="291">
        <v>0</v>
      </c>
      <c r="AT265" s="291">
        <v>0</v>
      </c>
      <c r="AU265" s="291">
        <v>2.0044543429844102</v>
      </c>
      <c r="AV265" s="291">
        <v>6.01336302895323</v>
      </c>
      <c r="AW265" s="291">
        <v>6.01336302895323</v>
      </c>
      <c r="AX265" s="291">
        <v>1.0739856801909309</v>
      </c>
      <c r="AY265" s="291">
        <v>0</v>
      </c>
      <c r="AZ265" s="291">
        <v>0</v>
      </c>
      <c r="BA265" s="291">
        <v>0</v>
      </c>
      <c r="BB265" s="291">
        <v>0</v>
      </c>
      <c r="BC265" s="291">
        <v>51.279069767441854</v>
      </c>
      <c r="BD265" s="291">
        <v>62.702702702702759</v>
      </c>
      <c r="BE265" s="291">
        <v>82.694560669455967</v>
      </c>
      <c r="BF265" s="291">
        <v>142.5690638124164</v>
      </c>
      <c r="BG265" s="291">
        <v>0</v>
      </c>
      <c r="BH265" s="291">
        <v>0</v>
      </c>
      <c r="BI265" s="291">
        <v>0</v>
      </c>
      <c r="BJ265" s="291">
        <v>0.94548177191176397</v>
      </c>
      <c r="BK265" s="291">
        <v>0</v>
      </c>
      <c r="BL265" s="291">
        <v>0</v>
      </c>
      <c r="BM265" s="291">
        <v>1</v>
      </c>
      <c r="BN265" s="291"/>
      <c r="BO265" s="291"/>
      <c r="BP265" s="291"/>
      <c r="BQ265" s="291">
        <v>0</v>
      </c>
      <c r="BR265" s="291">
        <v>0</v>
      </c>
      <c r="BS265" s="291">
        <v>0</v>
      </c>
      <c r="BT265" s="291"/>
    </row>
    <row r="266" spans="1:72" ht="15" x14ac:dyDescent="0.25">
      <c r="A266" s="302">
        <v>365</v>
      </c>
      <c r="B266" s="346">
        <v>138373</v>
      </c>
      <c r="C266" s="346">
        <v>9354007</v>
      </c>
      <c r="D266" s="347" t="s">
        <v>510</v>
      </c>
      <c r="E266" s="348" t="s">
        <v>721</v>
      </c>
      <c r="F266" s="349" t="s">
        <v>719</v>
      </c>
      <c r="G266" s="291">
        <v>1</v>
      </c>
      <c r="H266" s="291">
        <v>0</v>
      </c>
      <c r="I266" s="291">
        <v>0</v>
      </c>
      <c r="J266" s="291">
        <v>0</v>
      </c>
      <c r="K266" s="291">
        <v>5</v>
      </c>
      <c r="L266" s="291">
        <v>790</v>
      </c>
      <c r="M266" s="291">
        <v>0</v>
      </c>
      <c r="N266" s="291">
        <v>0</v>
      </c>
      <c r="O266" s="291">
        <v>0</v>
      </c>
      <c r="P266" s="291">
        <v>0</v>
      </c>
      <c r="Q266" s="291">
        <v>790</v>
      </c>
      <c r="R266" s="291">
        <v>527</v>
      </c>
      <c r="S266" s="291">
        <v>263</v>
      </c>
      <c r="T266" s="291">
        <v>180</v>
      </c>
      <c r="U266" s="291">
        <v>177</v>
      </c>
      <c r="V266" s="291">
        <v>433</v>
      </c>
      <c r="W266" s="291">
        <v>0</v>
      </c>
      <c r="X266" s="291">
        <v>790</v>
      </c>
      <c r="Y266" s="291">
        <v>158</v>
      </c>
      <c r="Z266" s="291">
        <v>0</v>
      </c>
      <c r="AA266" s="291">
        <v>0</v>
      </c>
      <c r="AB266" s="291">
        <v>166.99999999999989</v>
      </c>
      <c r="AC266" s="291">
        <v>339.82019363762106</v>
      </c>
      <c r="AD266" s="291">
        <v>0</v>
      </c>
      <c r="AE266" s="291">
        <v>0</v>
      </c>
      <c r="AF266" s="291">
        <v>0</v>
      </c>
      <c r="AG266" s="291">
        <v>0</v>
      </c>
      <c r="AH266" s="291">
        <v>0</v>
      </c>
      <c r="AI266" s="291">
        <v>0</v>
      </c>
      <c r="AJ266" s="291">
        <v>0</v>
      </c>
      <c r="AK266" s="291">
        <v>130.32994923857862</v>
      </c>
      <c r="AL266" s="291">
        <v>121.30710659898494</v>
      </c>
      <c r="AM266" s="291">
        <v>148.37563451776671</v>
      </c>
      <c r="AN266" s="291">
        <v>95.241116751269217</v>
      </c>
      <c r="AO266" s="291">
        <v>227.57614213197991</v>
      </c>
      <c r="AP266" s="291">
        <v>66.167512690355352</v>
      </c>
      <c r="AQ266" s="291">
        <v>1.0025380710659868</v>
      </c>
      <c r="AR266" s="291">
        <v>0</v>
      </c>
      <c r="AS266" s="291">
        <v>0</v>
      </c>
      <c r="AT266" s="291">
        <v>0</v>
      </c>
      <c r="AU266" s="291">
        <v>4.9999999999999982</v>
      </c>
      <c r="AV266" s="291">
        <v>15.99999999999998</v>
      </c>
      <c r="AW266" s="291">
        <v>21.000000000000032</v>
      </c>
      <c r="AX266" s="291">
        <v>3.2780082987551866</v>
      </c>
      <c r="AY266" s="291">
        <v>0</v>
      </c>
      <c r="AZ266" s="291">
        <v>0</v>
      </c>
      <c r="BA266" s="291">
        <v>0</v>
      </c>
      <c r="BB266" s="291">
        <v>0</v>
      </c>
      <c r="BC266" s="291">
        <v>89.497206703910706</v>
      </c>
      <c r="BD266" s="291">
        <v>119.03508771929825</v>
      </c>
      <c r="BE266" s="291">
        <v>164.60290556900719</v>
      </c>
      <c r="BF266" s="291">
        <v>273.711662549067</v>
      </c>
      <c r="BG266" s="291">
        <v>0</v>
      </c>
      <c r="BH266" s="291">
        <v>0</v>
      </c>
      <c r="BI266" s="291">
        <v>0</v>
      </c>
      <c r="BJ266" s="291">
        <v>1.28294814906542</v>
      </c>
      <c r="BK266" s="291">
        <v>0</v>
      </c>
      <c r="BL266" s="291">
        <v>0</v>
      </c>
      <c r="BM266" s="291">
        <v>1</v>
      </c>
      <c r="BN266" s="291"/>
      <c r="BO266" s="291"/>
      <c r="BP266" s="291"/>
      <c r="BQ266" s="291">
        <v>0</v>
      </c>
      <c r="BR266" s="291">
        <v>0</v>
      </c>
      <c r="BS266" s="291">
        <v>0</v>
      </c>
      <c r="BT266" s="291"/>
    </row>
    <row r="267" spans="1:72" ht="15" x14ac:dyDescent="0.25">
      <c r="A267" s="302">
        <v>559</v>
      </c>
      <c r="B267" s="346">
        <v>138506</v>
      </c>
      <c r="C267" s="346">
        <v>9354008</v>
      </c>
      <c r="D267" s="347" t="s">
        <v>509</v>
      </c>
      <c r="E267" s="348" t="s">
        <v>721</v>
      </c>
      <c r="F267" s="349" t="s">
        <v>719</v>
      </c>
      <c r="G267" s="291">
        <v>1</v>
      </c>
      <c r="H267" s="291">
        <v>0</v>
      </c>
      <c r="I267" s="291">
        <v>0</v>
      </c>
      <c r="J267" s="291">
        <v>0</v>
      </c>
      <c r="K267" s="291">
        <v>5</v>
      </c>
      <c r="L267" s="291">
        <v>589</v>
      </c>
      <c r="M267" s="291">
        <v>0</v>
      </c>
      <c r="N267" s="291">
        <v>0</v>
      </c>
      <c r="O267" s="291">
        <v>0</v>
      </c>
      <c r="P267" s="291">
        <v>0</v>
      </c>
      <c r="Q267" s="291">
        <v>589</v>
      </c>
      <c r="R267" s="291">
        <v>364</v>
      </c>
      <c r="S267" s="291">
        <v>225</v>
      </c>
      <c r="T267" s="291">
        <v>98</v>
      </c>
      <c r="U267" s="291">
        <v>140</v>
      </c>
      <c r="V267" s="291">
        <v>351</v>
      </c>
      <c r="W267" s="291">
        <v>0</v>
      </c>
      <c r="X267" s="291">
        <v>589</v>
      </c>
      <c r="Y267" s="291">
        <v>117.8</v>
      </c>
      <c r="Z267" s="291">
        <v>0</v>
      </c>
      <c r="AA267" s="291">
        <v>0</v>
      </c>
      <c r="AB267" s="291">
        <v>81.000000000000071</v>
      </c>
      <c r="AC267" s="291">
        <v>213.36224489795919</v>
      </c>
      <c r="AD267" s="291">
        <v>0</v>
      </c>
      <c r="AE267" s="291">
        <v>0</v>
      </c>
      <c r="AF267" s="291">
        <v>0</v>
      </c>
      <c r="AG267" s="291">
        <v>0</v>
      </c>
      <c r="AH267" s="291">
        <v>0</v>
      </c>
      <c r="AI267" s="291">
        <v>0</v>
      </c>
      <c r="AJ267" s="291">
        <v>0</v>
      </c>
      <c r="AK267" s="291">
        <v>315.00000000000006</v>
      </c>
      <c r="AL267" s="291">
        <v>85.000000000000199</v>
      </c>
      <c r="AM267" s="291">
        <v>77.999999999999986</v>
      </c>
      <c r="AN267" s="291">
        <v>42.000000000000021</v>
      </c>
      <c r="AO267" s="291">
        <v>68.999999999999716</v>
      </c>
      <c r="AP267" s="291">
        <v>0</v>
      </c>
      <c r="AQ267" s="291">
        <v>0</v>
      </c>
      <c r="AR267" s="291">
        <v>0</v>
      </c>
      <c r="AS267" s="291">
        <v>0</v>
      </c>
      <c r="AT267" s="291">
        <v>0</v>
      </c>
      <c r="AU267" s="291">
        <v>2.0000000000000009</v>
      </c>
      <c r="AV267" s="291">
        <v>4.0000000000000018</v>
      </c>
      <c r="AW267" s="291">
        <v>6.9999999999999742</v>
      </c>
      <c r="AX267" s="291">
        <v>6.0102040816326525</v>
      </c>
      <c r="AY267" s="291">
        <v>0</v>
      </c>
      <c r="AZ267" s="291">
        <v>0</v>
      </c>
      <c r="BA267" s="291">
        <v>0</v>
      </c>
      <c r="BB267" s="291">
        <v>0</v>
      </c>
      <c r="BC267" s="291">
        <v>44.357894736842063</v>
      </c>
      <c r="BD267" s="291">
        <v>85.037037037036967</v>
      </c>
      <c r="BE267" s="291">
        <v>144.40540540540528</v>
      </c>
      <c r="BF267" s="291">
        <v>210.98726140747149</v>
      </c>
      <c r="BG267" s="291">
        <v>0</v>
      </c>
      <c r="BH267" s="291">
        <v>0</v>
      </c>
      <c r="BI267" s="291">
        <v>0</v>
      </c>
      <c r="BJ267" s="291">
        <v>2.5704529087066801</v>
      </c>
      <c r="BK267" s="291">
        <v>0</v>
      </c>
      <c r="BL267" s="291">
        <v>0</v>
      </c>
      <c r="BM267" s="291">
        <v>1</v>
      </c>
      <c r="BN267" s="291"/>
      <c r="BO267" s="291"/>
      <c r="BP267" s="291"/>
      <c r="BQ267" s="291">
        <v>0</v>
      </c>
      <c r="BR267" s="291">
        <v>0</v>
      </c>
      <c r="BS267" s="291">
        <v>0</v>
      </c>
      <c r="BT267" s="291"/>
    </row>
    <row r="268" spans="1:72" ht="15" x14ac:dyDescent="0.25">
      <c r="A268" s="302">
        <v>991</v>
      </c>
      <c r="B268" s="346">
        <v>138250</v>
      </c>
      <c r="C268" s="346">
        <v>9354009</v>
      </c>
      <c r="D268" s="347" t="s">
        <v>441</v>
      </c>
      <c r="E268" s="348" t="s">
        <v>721</v>
      </c>
      <c r="F268" s="349" t="s">
        <v>719</v>
      </c>
      <c r="G268" s="291">
        <v>1</v>
      </c>
      <c r="H268" s="291">
        <v>0</v>
      </c>
      <c r="I268" s="291">
        <v>0</v>
      </c>
      <c r="J268" s="291">
        <v>0</v>
      </c>
      <c r="K268" s="291">
        <v>5</v>
      </c>
      <c r="L268" s="291">
        <v>481</v>
      </c>
      <c r="M268" s="291">
        <v>0</v>
      </c>
      <c r="N268" s="291">
        <v>0</v>
      </c>
      <c r="O268" s="291">
        <v>0</v>
      </c>
      <c r="P268" s="291">
        <v>0</v>
      </c>
      <c r="Q268" s="291">
        <v>481</v>
      </c>
      <c r="R268" s="291">
        <v>307</v>
      </c>
      <c r="S268" s="291">
        <v>174</v>
      </c>
      <c r="T268" s="291">
        <v>106</v>
      </c>
      <c r="U268" s="291">
        <v>106</v>
      </c>
      <c r="V268" s="291">
        <v>269</v>
      </c>
      <c r="W268" s="291">
        <v>0</v>
      </c>
      <c r="X268" s="291">
        <v>481</v>
      </c>
      <c r="Y268" s="291">
        <v>96.2</v>
      </c>
      <c r="Z268" s="291">
        <v>0</v>
      </c>
      <c r="AA268" s="291">
        <v>0</v>
      </c>
      <c r="AB268" s="291">
        <v>45.999999999999986</v>
      </c>
      <c r="AC268" s="291">
        <v>122.12472160356347</v>
      </c>
      <c r="AD268" s="291">
        <v>0</v>
      </c>
      <c r="AE268" s="291">
        <v>0</v>
      </c>
      <c r="AF268" s="291">
        <v>0</v>
      </c>
      <c r="AG268" s="291">
        <v>0</v>
      </c>
      <c r="AH268" s="291">
        <v>0</v>
      </c>
      <c r="AI268" s="291">
        <v>0</v>
      </c>
      <c r="AJ268" s="291">
        <v>0</v>
      </c>
      <c r="AK268" s="291">
        <v>397.99999999999983</v>
      </c>
      <c r="AL268" s="291">
        <v>65.999999999999901</v>
      </c>
      <c r="AM268" s="291">
        <v>4.0000000000000018</v>
      </c>
      <c r="AN268" s="291">
        <v>7.9999999999999858</v>
      </c>
      <c r="AO268" s="291">
        <v>1.0000000000000004</v>
      </c>
      <c r="AP268" s="291">
        <v>4.0000000000000018</v>
      </c>
      <c r="AQ268" s="291">
        <v>0</v>
      </c>
      <c r="AR268" s="291">
        <v>0</v>
      </c>
      <c r="AS268" s="291">
        <v>0</v>
      </c>
      <c r="AT268" s="291">
        <v>0</v>
      </c>
      <c r="AU268" s="291">
        <v>4.0000000000000018</v>
      </c>
      <c r="AV268" s="291">
        <v>4.0000000000000018</v>
      </c>
      <c r="AW268" s="291">
        <v>7.0000000000000231</v>
      </c>
      <c r="AX268" s="291">
        <v>1.0712694877505566</v>
      </c>
      <c r="AY268" s="291">
        <v>0</v>
      </c>
      <c r="AZ268" s="291">
        <v>0</v>
      </c>
      <c r="BA268" s="291">
        <v>0</v>
      </c>
      <c r="BB268" s="291">
        <v>0</v>
      </c>
      <c r="BC268" s="291">
        <v>52.495238095238065</v>
      </c>
      <c r="BD268" s="291">
        <v>55.572815533980567</v>
      </c>
      <c r="BE268" s="291">
        <v>64.602362204724514</v>
      </c>
      <c r="BF268" s="291">
        <v>121.75907776165467</v>
      </c>
      <c r="BG268" s="291">
        <v>0</v>
      </c>
      <c r="BH268" s="291">
        <v>0</v>
      </c>
      <c r="BI268" s="291">
        <v>0</v>
      </c>
      <c r="BJ268" s="291">
        <v>5.2582682223314601</v>
      </c>
      <c r="BK268" s="291">
        <v>1</v>
      </c>
      <c r="BL268" s="291">
        <v>0</v>
      </c>
      <c r="BM268" s="291">
        <v>1</v>
      </c>
      <c r="BN268" s="291"/>
      <c r="BO268" s="291"/>
      <c r="BP268" s="291"/>
      <c r="BQ268" s="291">
        <v>0</v>
      </c>
      <c r="BR268" s="291">
        <v>0</v>
      </c>
      <c r="BS268" s="291">
        <v>0</v>
      </c>
      <c r="BT268" s="291"/>
    </row>
    <row r="269" spans="1:72" ht="15" x14ac:dyDescent="0.25">
      <c r="A269" s="302">
        <v>992</v>
      </c>
      <c r="B269" s="346">
        <v>138273</v>
      </c>
      <c r="C269" s="346">
        <v>9354010</v>
      </c>
      <c r="D269" s="347" t="s">
        <v>442</v>
      </c>
      <c r="E269" s="348" t="s">
        <v>721</v>
      </c>
      <c r="F269" s="349" t="s">
        <v>719</v>
      </c>
      <c r="G269" s="291">
        <v>1</v>
      </c>
      <c r="H269" s="291">
        <v>0</v>
      </c>
      <c r="I269" s="291">
        <v>0</v>
      </c>
      <c r="J269" s="291">
        <v>0</v>
      </c>
      <c r="K269" s="291">
        <v>5</v>
      </c>
      <c r="L269" s="291">
        <v>438</v>
      </c>
      <c r="M269" s="291">
        <v>0</v>
      </c>
      <c r="N269" s="291">
        <v>0</v>
      </c>
      <c r="O269" s="291">
        <v>0</v>
      </c>
      <c r="P269" s="291">
        <v>0</v>
      </c>
      <c r="Q269" s="291">
        <v>438</v>
      </c>
      <c r="R269" s="291">
        <v>300</v>
      </c>
      <c r="S269" s="291">
        <v>138</v>
      </c>
      <c r="T269" s="291">
        <v>82</v>
      </c>
      <c r="U269" s="291">
        <v>115</v>
      </c>
      <c r="V269" s="291">
        <v>241</v>
      </c>
      <c r="W269" s="291">
        <v>0</v>
      </c>
      <c r="X269" s="291">
        <v>438</v>
      </c>
      <c r="Y269" s="291">
        <v>87.6</v>
      </c>
      <c r="Z269" s="291">
        <v>0</v>
      </c>
      <c r="AA269" s="291">
        <v>0</v>
      </c>
      <c r="AB269" s="291">
        <v>61.99999999999995</v>
      </c>
      <c r="AC269" s="291">
        <v>122.04687499999999</v>
      </c>
      <c r="AD269" s="291">
        <v>0</v>
      </c>
      <c r="AE269" s="291">
        <v>0</v>
      </c>
      <c r="AF269" s="291">
        <v>0</v>
      </c>
      <c r="AG269" s="291">
        <v>0</v>
      </c>
      <c r="AH269" s="291">
        <v>0</v>
      </c>
      <c r="AI269" s="291">
        <v>0</v>
      </c>
      <c r="AJ269" s="291">
        <v>0</v>
      </c>
      <c r="AK269" s="291">
        <v>414.94736842105283</v>
      </c>
      <c r="AL269" s="291">
        <v>13.029748283752856</v>
      </c>
      <c r="AM269" s="291">
        <v>4.0091533180778018</v>
      </c>
      <c r="AN269" s="291">
        <v>6.0137299771167019</v>
      </c>
      <c r="AO269" s="291">
        <v>0</v>
      </c>
      <c r="AP269" s="291">
        <v>0</v>
      </c>
      <c r="AQ269" s="291">
        <v>0</v>
      </c>
      <c r="AR269" s="291">
        <v>0</v>
      </c>
      <c r="AS269" s="291">
        <v>0</v>
      </c>
      <c r="AT269" s="291">
        <v>0</v>
      </c>
      <c r="AU269" s="291">
        <v>2</v>
      </c>
      <c r="AV269" s="291">
        <v>2</v>
      </c>
      <c r="AW269" s="291">
        <v>3</v>
      </c>
      <c r="AX269" s="291">
        <v>4.5625</v>
      </c>
      <c r="AY269" s="291">
        <v>0</v>
      </c>
      <c r="AZ269" s="291">
        <v>0</v>
      </c>
      <c r="BA269" s="291">
        <v>0</v>
      </c>
      <c r="BB269" s="291">
        <v>0</v>
      </c>
      <c r="BC269" s="291">
        <v>41</v>
      </c>
      <c r="BD269" s="291">
        <v>64.81818181818187</v>
      </c>
      <c r="BE269" s="291">
        <v>75.443478260869668</v>
      </c>
      <c r="BF269" s="291">
        <v>130.36729065723333</v>
      </c>
      <c r="BG269" s="291">
        <v>0</v>
      </c>
      <c r="BH269" s="291">
        <v>4.199999999999819</v>
      </c>
      <c r="BI269" s="291">
        <v>0</v>
      </c>
      <c r="BJ269" s="291">
        <v>5.0796230149228103</v>
      </c>
      <c r="BK269" s="291">
        <v>1</v>
      </c>
      <c r="BL269" s="291">
        <v>0</v>
      </c>
      <c r="BM269" s="291">
        <v>1</v>
      </c>
      <c r="BN269" s="291"/>
      <c r="BO269" s="291"/>
      <c r="BP269" s="291"/>
      <c r="BQ269" s="291">
        <v>0</v>
      </c>
      <c r="BR269" s="291">
        <v>0</v>
      </c>
      <c r="BS269" s="291">
        <v>0</v>
      </c>
      <c r="BT269" s="291"/>
    </row>
    <row r="270" spans="1:72" ht="15" x14ac:dyDescent="0.25">
      <c r="A270" s="302">
        <v>993</v>
      </c>
      <c r="B270" s="346">
        <v>138274</v>
      </c>
      <c r="C270" s="346">
        <v>9354016</v>
      </c>
      <c r="D270" s="347" t="s">
        <v>443</v>
      </c>
      <c r="E270" s="348" t="s">
        <v>721</v>
      </c>
      <c r="F270" s="349" t="s">
        <v>719</v>
      </c>
      <c r="G270" s="291">
        <v>1</v>
      </c>
      <c r="H270" s="291">
        <v>0</v>
      </c>
      <c r="I270" s="291">
        <v>0</v>
      </c>
      <c r="J270" s="291">
        <v>0</v>
      </c>
      <c r="K270" s="291">
        <v>5</v>
      </c>
      <c r="L270" s="291">
        <v>300</v>
      </c>
      <c r="M270" s="291">
        <v>0</v>
      </c>
      <c r="N270" s="291">
        <v>0</v>
      </c>
      <c r="O270" s="291">
        <v>0</v>
      </c>
      <c r="P270" s="291">
        <v>0</v>
      </c>
      <c r="Q270" s="291">
        <v>300</v>
      </c>
      <c r="R270" s="291">
        <v>186</v>
      </c>
      <c r="S270" s="291">
        <v>114</v>
      </c>
      <c r="T270" s="291">
        <v>49</v>
      </c>
      <c r="U270" s="291">
        <v>58</v>
      </c>
      <c r="V270" s="291">
        <v>193</v>
      </c>
      <c r="W270" s="291">
        <v>0</v>
      </c>
      <c r="X270" s="291">
        <v>300</v>
      </c>
      <c r="Y270" s="291">
        <v>60</v>
      </c>
      <c r="Z270" s="291">
        <v>0</v>
      </c>
      <c r="AA270" s="291">
        <v>0</v>
      </c>
      <c r="AB270" s="291">
        <v>69.999999999999901</v>
      </c>
      <c r="AC270" s="291">
        <v>116.84210526315789</v>
      </c>
      <c r="AD270" s="291">
        <v>0</v>
      </c>
      <c r="AE270" s="291">
        <v>0</v>
      </c>
      <c r="AF270" s="291">
        <v>0</v>
      </c>
      <c r="AG270" s="291">
        <v>0</v>
      </c>
      <c r="AH270" s="291">
        <v>0</v>
      </c>
      <c r="AI270" s="291">
        <v>0</v>
      </c>
      <c r="AJ270" s="291">
        <v>0</v>
      </c>
      <c r="AK270" s="291">
        <v>170.00000000000009</v>
      </c>
      <c r="AL270" s="291">
        <v>38.000000000000107</v>
      </c>
      <c r="AM270" s="291">
        <v>3</v>
      </c>
      <c r="AN270" s="291">
        <v>21.999999999999993</v>
      </c>
      <c r="AO270" s="291">
        <v>5.0000000000000107</v>
      </c>
      <c r="AP270" s="291">
        <v>60.999999999999901</v>
      </c>
      <c r="AQ270" s="291">
        <v>0.999999999999999</v>
      </c>
      <c r="AR270" s="291">
        <v>0</v>
      </c>
      <c r="AS270" s="291">
        <v>0</v>
      </c>
      <c r="AT270" s="291">
        <v>0</v>
      </c>
      <c r="AU270" s="291">
        <v>0</v>
      </c>
      <c r="AV270" s="291">
        <v>0</v>
      </c>
      <c r="AW270" s="291">
        <v>0</v>
      </c>
      <c r="AX270" s="291">
        <v>4.2105263157894735</v>
      </c>
      <c r="AY270" s="291">
        <v>0</v>
      </c>
      <c r="AZ270" s="291">
        <v>0</v>
      </c>
      <c r="BA270" s="291">
        <v>0</v>
      </c>
      <c r="BB270" s="291">
        <v>0</v>
      </c>
      <c r="BC270" s="291">
        <v>32.319148936170194</v>
      </c>
      <c r="BD270" s="291">
        <v>44.535714285714292</v>
      </c>
      <c r="BE270" s="291">
        <v>72.508287292817755</v>
      </c>
      <c r="BF270" s="291">
        <v>112.65377837787092</v>
      </c>
      <c r="BG270" s="291">
        <v>0</v>
      </c>
      <c r="BH270" s="291">
        <v>14.000000000000098</v>
      </c>
      <c r="BI270" s="291">
        <v>0</v>
      </c>
      <c r="BJ270" s="291">
        <v>1.6363801524930699</v>
      </c>
      <c r="BK270" s="291">
        <v>0</v>
      </c>
      <c r="BL270" s="291">
        <v>0</v>
      </c>
      <c r="BM270" s="291">
        <v>1</v>
      </c>
      <c r="BN270" s="291"/>
      <c r="BO270" s="291"/>
      <c r="BP270" s="291"/>
      <c r="BQ270" s="291">
        <v>0</v>
      </c>
      <c r="BR270" s="291">
        <v>0</v>
      </c>
      <c r="BS270" s="291">
        <v>0</v>
      </c>
      <c r="BT270" s="291"/>
    </row>
    <row r="271" spans="1:72" ht="15" x14ac:dyDescent="0.25">
      <c r="A271" s="302">
        <v>361</v>
      </c>
      <c r="B271" s="346">
        <v>136918</v>
      </c>
      <c r="C271" s="346">
        <v>9354017</v>
      </c>
      <c r="D271" s="347" t="s">
        <v>326</v>
      </c>
      <c r="E271" s="348" t="s">
        <v>721</v>
      </c>
      <c r="F271" s="349" t="s">
        <v>719</v>
      </c>
      <c r="G271" s="291">
        <v>1</v>
      </c>
      <c r="H271" s="291">
        <v>0</v>
      </c>
      <c r="I271" s="291">
        <v>0</v>
      </c>
      <c r="J271" s="291">
        <v>0</v>
      </c>
      <c r="K271" s="291">
        <v>5</v>
      </c>
      <c r="L271" s="291">
        <v>732</v>
      </c>
      <c r="M271" s="291">
        <v>0</v>
      </c>
      <c r="N271" s="291">
        <v>0</v>
      </c>
      <c r="O271" s="291">
        <v>0</v>
      </c>
      <c r="P271" s="291">
        <v>0</v>
      </c>
      <c r="Q271" s="291">
        <v>732</v>
      </c>
      <c r="R271" s="291">
        <v>462</v>
      </c>
      <c r="S271" s="291">
        <v>270</v>
      </c>
      <c r="T271" s="291">
        <v>142</v>
      </c>
      <c r="U271" s="291">
        <v>156</v>
      </c>
      <c r="V271" s="291">
        <v>434</v>
      </c>
      <c r="W271" s="291">
        <v>0</v>
      </c>
      <c r="X271" s="291">
        <v>732</v>
      </c>
      <c r="Y271" s="291">
        <v>146.4</v>
      </c>
      <c r="Z271" s="291">
        <v>0</v>
      </c>
      <c r="AA271" s="291">
        <v>0</v>
      </c>
      <c r="AB271" s="291">
        <v>45.999999999999993</v>
      </c>
      <c r="AC271" s="291">
        <v>120.20827770360481</v>
      </c>
      <c r="AD271" s="291">
        <v>0</v>
      </c>
      <c r="AE271" s="291">
        <v>0</v>
      </c>
      <c r="AF271" s="291">
        <v>0</v>
      </c>
      <c r="AG271" s="291">
        <v>0</v>
      </c>
      <c r="AH271" s="291">
        <v>0</v>
      </c>
      <c r="AI271" s="291">
        <v>0</v>
      </c>
      <c r="AJ271" s="291">
        <v>0</v>
      </c>
      <c r="AK271" s="291">
        <v>628.85909712722287</v>
      </c>
      <c r="AL271" s="291">
        <v>98.134062927496558</v>
      </c>
      <c r="AM271" s="291">
        <v>0</v>
      </c>
      <c r="AN271" s="291">
        <v>3.0041039671682599</v>
      </c>
      <c r="AO271" s="291">
        <v>1.0013679890560865</v>
      </c>
      <c r="AP271" s="291">
        <v>1.0013679890560865</v>
      </c>
      <c r="AQ271" s="291">
        <v>0</v>
      </c>
      <c r="AR271" s="291">
        <v>0</v>
      </c>
      <c r="AS271" s="291">
        <v>0</v>
      </c>
      <c r="AT271" s="291">
        <v>0</v>
      </c>
      <c r="AU271" s="291">
        <v>2.002735978112173</v>
      </c>
      <c r="AV271" s="291">
        <v>5.00683994528044</v>
      </c>
      <c r="AW271" s="291">
        <v>9.0123119015048161</v>
      </c>
      <c r="AX271" s="291">
        <v>1.9546061415220293</v>
      </c>
      <c r="AY271" s="291">
        <v>0</v>
      </c>
      <c r="AZ271" s="291">
        <v>0</v>
      </c>
      <c r="BA271" s="291">
        <v>0</v>
      </c>
      <c r="BB271" s="291">
        <v>0</v>
      </c>
      <c r="BC271" s="291">
        <v>45.319148936170244</v>
      </c>
      <c r="BD271" s="291">
        <v>67.736842105263079</v>
      </c>
      <c r="BE271" s="291">
        <v>84.708433734939632</v>
      </c>
      <c r="BF271" s="291">
        <v>143.54083202433492</v>
      </c>
      <c r="BG271" s="291">
        <v>0</v>
      </c>
      <c r="BH271" s="291">
        <v>0</v>
      </c>
      <c r="BI271" s="291">
        <v>0</v>
      </c>
      <c r="BJ271" s="291">
        <v>5.50160929564165</v>
      </c>
      <c r="BK271" s="291">
        <v>0</v>
      </c>
      <c r="BL271" s="291">
        <v>0</v>
      </c>
      <c r="BM271" s="291">
        <v>1</v>
      </c>
      <c r="BN271" s="291"/>
      <c r="BO271" s="291"/>
      <c r="BP271" s="291"/>
      <c r="BQ271" s="291">
        <v>0</v>
      </c>
      <c r="BR271" s="291">
        <v>0</v>
      </c>
      <c r="BS271" s="291">
        <v>0</v>
      </c>
      <c r="BT271" s="291"/>
    </row>
    <row r="272" spans="1:72" ht="15" x14ac:dyDescent="0.25">
      <c r="A272" s="302">
        <v>555</v>
      </c>
      <c r="B272" s="346">
        <v>141639</v>
      </c>
      <c r="C272" s="346">
        <v>9354019</v>
      </c>
      <c r="D272" s="347" t="s">
        <v>433</v>
      </c>
      <c r="E272" s="348" t="s">
        <v>721</v>
      </c>
      <c r="F272" s="349" t="s">
        <v>719</v>
      </c>
      <c r="G272" s="291">
        <v>1</v>
      </c>
      <c r="H272" s="291">
        <v>0</v>
      </c>
      <c r="I272" s="291">
        <v>0</v>
      </c>
      <c r="J272" s="291">
        <v>0</v>
      </c>
      <c r="K272" s="291">
        <v>5</v>
      </c>
      <c r="L272" s="291">
        <v>1294</v>
      </c>
      <c r="M272" s="291">
        <v>0</v>
      </c>
      <c r="N272" s="291">
        <v>0</v>
      </c>
      <c r="O272" s="291">
        <v>0</v>
      </c>
      <c r="P272" s="291">
        <v>0</v>
      </c>
      <c r="Q272" s="291">
        <v>1294</v>
      </c>
      <c r="R272" s="291">
        <v>831</v>
      </c>
      <c r="S272" s="291">
        <v>463</v>
      </c>
      <c r="T272" s="291">
        <v>281</v>
      </c>
      <c r="U272" s="291">
        <v>276</v>
      </c>
      <c r="V272" s="291">
        <v>737</v>
      </c>
      <c r="W272" s="291">
        <v>0</v>
      </c>
      <c r="X272" s="291">
        <v>1294</v>
      </c>
      <c r="Y272" s="291">
        <v>258.8</v>
      </c>
      <c r="Z272" s="291">
        <v>0</v>
      </c>
      <c r="AA272" s="291">
        <v>0</v>
      </c>
      <c r="AB272" s="291">
        <v>109.00000000000004</v>
      </c>
      <c r="AC272" s="291">
        <v>276.22331691297205</v>
      </c>
      <c r="AD272" s="291">
        <v>0</v>
      </c>
      <c r="AE272" s="291">
        <v>0</v>
      </c>
      <c r="AF272" s="291">
        <v>0</v>
      </c>
      <c r="AG272" s="291">
        <v>0</v>
      </c>
      <c r="AH272" s="291">
        <v>0</v>
      </c>
      <c r="AI272" s="291">
        <v>0</v>
      </c>
      <c r="AJ272" s="291">
        <v>0</v>
      </c>
      <c r="AK272" s="291">
        <v>945.7308584686773</v>
      </c>
      <c r="AL272" s="291">
        <v>187.14462490332508</v>
      </c>
      <c r="AM272" s="291">
        <v>19.014694508894102</v>
      </c>
      <c r="AN272" s="291">
        <v>120.09280742459394</v>
      </c>
      <c r="AO272" s="291">
        <v>22.017014694508838</v>
      </c>
      <c r="AP272" s="291">
        <v>0</v>
      </c>
      <c r="AQ272" s="291">
        <v>0</v>
      </c>
      <c r="AR272" s="291">
        <v>0</v>
      </c>
      <c r="AS272" s="291">
        <v>0</v>
      </c>
      <c r="AT272" s="291">
        <v>0</v>
      </c>
      <c r="AU272" s="291">
        <v>0</v>
      </c>
      <c r="AV272" s="291">
        <v>0</v>
      </c>
      <c r="AW272" s="291">
        <v>3.0423197492163068</v>
      </c>
      <c r="AX272" s="291">
        <v>3.187192118226601</v>
      </c>
      <c r="AY272" s="291">
        <v>0</v>
      </c>
      <c r="AZ272" s="291">
        <v>0</v>
      </c>
      <c r="BA272" s="291">
        <v>0</v>
      </c>
      <c r="BB272" s="291">
        <v>0</v>
      </c>
      <c r="BC272" s="291">
        <v>117.25179856115116</v>
      </c>
      <c r="BD272" s="291">
        <v>133.97080291970815</v>
      </c>
      <c r="BE272" s="291">
        <v>193.51396648044721</v>
      </c>
      <c r="BF272" s="291">
        <v>325.90500518986914</v>
      </c>
      <c r="BG272" s="291">
        <v>0</v>
      </c>
      <c r="BH272" s="291">
        <v>0</v>
      </c>
      <c r="BI272" s="291">
        <v>0</v>
      </c>
      <c r="BJ272" s="291">
        <v>2.5637750147331801</v>
      </c>
      <c r="BK272" s="291">
        <v>0</v>
      </c>
      <c r="BL272" s="291">
        <v>0</v>
      </c>
      <c r="BM272" s="291">
        <v>1</v>
      </c>
      <c r="BN272" s="291"/>
      <c r="BO272" s="291"/>
      <c r="BP272" s="291"/>
      <c r="BQ272" s="291">
        <v>0</v>
      </c>
      <c r="BR272" s="291">
        <v>0</v>
      </c>
      <c r="BS272" s="291">
        <v>0</v>
      </c>
      <c r="BT272" s="291"/>
    </row>
    <row r="273" spans="1:72" ht="15" x14ac:dyDescent="0.25">
      <c r="A273" s="302">
        <v>169</v>
      </c>
      <c r="B273" s="346">
        <v>139403</v>
      </c>
      <c r="C273" s="346">
        <v>9354032</v>
      </c>
      <c r="D273" s="347" t="s">
        <v>483</v>
      </c>
      <c r="E273" s="348" t="s">
        <v>721</v>
      </c>
      <c r="F273" s="349" t="s">
        <v>719</v>
      </c>
      <c r="G273" s="291">
        <v>1</v>
      </c>
      <c r="H273" s="291">
        <v>0</v>
      </c>
      <c r="I273" s="291">
        <v>0</v>
      </c>
      <c r="J273" s="291">
        <v>0</v>
      </c>
      <c r="K273" s="291">
        <v>5</v>
      </c>
      <c r="L273" s="291">
        <v>973</v>
      </c>
      <c r="M273" s="291">
        <v>0</v>
      </c>
      <c r="N273" s="291">
        <v>0</v>
      </c>
      <c r="O273" s="291">
        <v>0</v>
      </c>
      <c r="P273" s="291">
        <v>0</v>
      </c>
      <c r="Q273" s="291">
        <v>973</v>
      </c>
      <c r="R273" s="291">
        <v>582</v>
      </c>
      <c r="S273" s="291">
        <v>391</v>
      </c>
      <c r="T273" s="291">
        <v>171</v>
      </c>
      <c r="U273" s="291">
        <v>196</v>
      </c>
      <c r="V273" s="291">
        <v>606</v>
      </c>
      <c r="W273" s="291">
        <v>0</v>
      </c>
      <c r="X273" s="291">
        <v>973</v>
      </c>
      <c r="Y273" s="291">
        <v>194.6</v>
      </c>
      <c r="Z273" s="291">
        <v>0</v>
      </c>
      <c r="AA273" s="291">
        <v>0</v>
      </c>
      <c r="AB273" s="291">
        <v>347.99999999999983</v>
      </c>
      <c r="AC273" s="291">
        <v>522.79133064516134</v>
      </c>
      <c r="AD273" s="291">
        <v>0</v>
      </c>
      <c r="AE273" s="291">
        <v>0</v>
      </c>
      <c r="AF273" s="291">
        <v>0</v>
      </c>
      <c r="AG273" s="291">
        <v>0</v>
      </c>
      <c r="AH273" s="291">
        <v>0</v>
      </c>
      <c r="AI273" s="291">
        <v>0</v>
      </c>
      <c r="AJ273" s="291">
        <v>0</v>
      </c>
      <c r="AK273" s="291">
        <v>158.32543769310038</v>
      </c>
      <c r="AL273" s="291">
        <v>32.065911431513911</v>
      </c>
      <c r="AM273" s="291">
        <v>161.33161688980462</v>
      </c>
      <c r="AN273" s="291">
        <v>61.125643666323398</v>
      </c>
      <c r="AO273" s="291">
        <v>6.012358393408852</v>
      </c>
      <c r="AP273" s="291">
        <v>421.86714727085439</v>
      </c>
      <c r="AQ273" s="291">
        <v>132.27188465499452</v>
      </c>
      <c r="AR273" s="291">
        <v>0</v>
      </c>
      <c r="AS273" s="291">
        <v>0</v>
      </c>
      <c r="AT273" s="291">
        <v>0</v>
      </c>
      <c r="AU273" s="291">
        <v>8.0000000000000053</v>
      </c>
      <c r="AV273" s="291">
        <v>12.999999999999986</v>
      </c>
      <c r="AW273" s="291">
        <v>16.999999999999972</v>
      </c>
      <c r="AX273" s="291">
        <v>16.67439516129032</v>
      </c>
      <c r="AY273" s="291">
        <v>0</v>
      </c>
      <c r="AZ273" s="291">
        <v>0</v>
      </c>
      <c r="BA273" s="291">
        <v>0</v>
      </c>
      <c r="BB273" s="291">
        <v>0</v>
      </c>
      <c r="BC273" s="291">
        <v>108.63529411764709</v>
      </c>
      <c r="BD273" s="291">
        <v>133.07368421052638</v>
      </c>
      <c r="BE273" s="291">
        <v>195.45051194539275</v>
      </c>
      <c r="BF273" s="291">
        <v>322.40927619460643</v>
      </c>
      <c r="BG273" s="291">
        <v>0</v>
      </c>
      <c r="BH273" s="291">
        <v>0</v>
      </c>
      <c r="BI273" s="291">
        <v>0</v>
      </c>
      <c r="BJ273" s="291">
        <v>1.0056121524444399</v>
      </c>
      <c r="BK273" s="291">
        <v>0</v>
      </c>
      <c r="BL273" s="291">
        <v>0</v>
      </c>
      <c r="BM273" s="291">
        <v>1</v>
      </c>
      <c r="BN273" s="291"/>
      <c r="BO273" s="291"/>
      <c r="BP273" s="291"/>
      <c r="BQ273" s="291">
        <v>0</v>
      </c>
      <c r="BR273" s="291">
        <v>0</v>
      </c>
      <c r="BS273" s="291">
        <v>0</v>
      </c>
      <c r="BT273" s="291"/>
    </row>
    <row r="274" spans="1:72" ht="15" x14ac:dyDescent="0.25">
      <c r="A274" s="302">
        <v>561</v>
      </c>
      <c r="B274" s="346">
        <v>139867</v>
      </c>
      <c r="C274" s="346">
        <v>9354033</v>
      </c>
      <c r="D274" s="347" t="s">
        <v>477</v>
      </c>
      <c r="E274" s="348" t="s">
        <v>721</v>
      </c>
      <c r="F274" s="349" t="s">
        <v>719</v>
      </c>
      <c r="G274" s="291">
        <v>1</v>
      </c>
      <c r="H274" s="291">
        <v>0</v>
      </c>
      <c r="I274" s="291">
        <v>0</v>
      </c>
      <c r="J274" s="291">
        <v>0</v>
      </c>
      <c r="K274" s="291">
        <v>5</v>
      </c>
      <c r="L274" s="291">
        <v>970</v>
      </c>
      <c r="M274" s="291">
        <v>0</v>
      </c>
      <c r="N274" s="291">
        <v>0</v>
      </c>
      <c r="O274" s="291">
        <v>0</v>
      </c>
      <c r="P274" s="291">
        <v>0</v>
      </c>
      <c r="Q274" s="291">
        <v>970</v>
      </c>
      <c r="R274" s="291">
        <v>612</v>
      </c>
      <c r="S274" s="291">
        <v>358</v>
      </c>
      <c r="T274" s="291">
        <v>195</v>
      </c>
      <c r="U274" s="291">
        <v>210</v>
      </c>
      <c r="V274" s="291">
        <v>565</v>
      </c>
      <c r="W274" s="291">
        <v>0</v>
      </c>
      <c r="X274" s="291">
        <v>970</v>
      </c>
      <c r="Y274" s="291">
        <v>194</v>
      </c>
      <c r="Z274" s="291">
        <v>0</v>
      </c>
      <c r="AA274" s="291">
        <v>0</v>
      </c>
      <c r="AB274" s="291">
        <v>106.00000000000009</v>
      </c>
      <c r="AC274" s="291">
        <v>241.98513800424629</v>
      </c>
      <c r="AD274" s="291">
        <v>0</v>
      </c>
      <c r="AE274" s="291">
        <v>0</v>
      </c>
      <c r="AF274" s="291">
        <v>0</v>
      </c>
      <c r="AG274" s="291">
        <v>0</v>
      </c>
      <c r="AH274" s="291">
        <v>0</v>
      </c>
      <c r="AI274" s="291">
        <v>0</v>
      </c>
      <c r="AJ274" s="291">
        <v>0</v>
      </c>
      <c r="AK274" s="291">
        <v>860.88751289989705</v>
      </c>
      <c r="AL274" s="291">
        <v>15.015479876160979</v>
      </c>
      <c r="AM274" s="291">
        <v>1.0010319917440684</v>
      </c>
      <c r="AN274" s="291">
        <v>92.094943240454114</v>
      </c>
      <c r="AO274" s="291">
        <v>0</v>
      </c>
      <c r="AP274" s="291">
        <v>1.0010319917440684</v>
      </c>
      <c r="AQ274" s="291">
        <v>0</v>
      </c>
      <c r="AR274" s="291">
        <v>0</v>
      </c>
      <c r="AS274" s="291">
        <v>0</v>
      </c>
      <c r="AT274" s="291">
        <v>0</v>
      </c>
      <c r="AU274" s="291">
        <v>1.9999999999999971</v>
      </c>
      <c r="AV274" s="291">
        <v>9.0000000000000018</v>
      </c>
      <c r="AW274" s="291">
        <v>15.999999999999959</v>
      </c>
      <c r="AX274" s="291">
        <v>10.297239915074309</v>
      </c>
      <c r="AY274" s="291">
        <v>0</v>
      </c>
      <c r="AZ274" s="291">
        <v>0</v>
      </c>
      <c r="BA274" s="291">
        <v>0</v>
      </c>
      <c r="BB274" s="291">
        <v>0</v>
      </c>
      <c r="BC274" s="291">
        <v>102.04663212435237</v>
      </c>
      <c r="BD274" s="291">
        <v>120.29126213592222</v>
      </c>
      <c r="BE274" s="291">
        <v>182.1245421245419</v>
      </c>
      <c r="BF274" s="291">
        <v>299.1208692853221</v>
      </c>
      <c r="BG274" s="291">
        <v>0</v>
      </c>
      <c r="BH274" s="291">
        <v>0</v>
      </c>
      <c r="BI274" s="291">
        <v>0</v>
      </c>
      <c r="BJ274" s="291">
        <v>6.4658244718253997</v>
      </c>
      <c r="BK274" s="291">
        <v>0</v>
      </c>
      <c r="BL274" s="291">
        <v>0</v>
      </c>
      <c r="BM274" s="291">
        <v>1</v>
      </c>
      <c r="BN274" s="291"/>
      <c r="BO274" s="291"/>
      <c r="BP274" s="291"/>
      <c r="BQ274" s="291">
        <v>0</v>
      </c>
      <c r="BR274" s="291">
        <v>0</v>
      </c>
      <c r="BS274" s="291">
        <v>0</v>
      </c>
      <c r="BT274" s="291"/>
    </row>
    <row r="275" spans="1:72" ht="15" x14ac:dyDescent="0.25">
      <c r="A275" s="302">
        <v>371</v>
      </c>
      <c r="B275" s="346">
        <v>140032</v>
      </c>
      <c r="C275" s="346">
        <v>9354034</v>
      </c>
      <c r="D275" s="347" t="s">
        <v>508</v>
      </c>
      <c r="E275" s="348" t="s">
        <v>721</v>
      </c>
      <c r="F275" s="349" t="s">
        <v>719</v>
      </c>
      <c r="G275" s="291">
        <v>1</v>
      </c>
      <c r="H275" s="291">
        <v>0</v>
      </c>
      <c r="I275" s="291">
        <v>0</v>
      </c>
      <c r="J275" s="291">
        <v>0</v>
      </c>
      <c r="K275" s="291">
        <v>5</v>
      </c>
      <c r="L275" s="291">
        <v>662</v>
      </c>
      <c r="M275" s="291">
        <v>0</v>
      </c>
      <c r="N275" s="291">
        <v>0</v>
      </c>
      <c r="O275" s="291">
        <v>0</v>
      </c>
      <c r="P275" s="291">
        <v>0</v>
      </c>
      <c r="Q275" s="291">
        <v>662</v>
      </c>
      <c r="R275" s="291">
        <v>406</v>
      </c>
      <c r="S275" s="291">
        <v>256</v>
      </c>
      <c r="T275" s="291">
        <v>134</v>
      </c>
      <c r="U275" s="291">
        <v>141</v>
      </c>
      <c r="V275" s="291">
        <v>387</v>
      </c>
      <c r="W275" s="291">
        <v>0</v>
      </c>
      <c r="X275" s="291">
        <v>662</v>
      </c>
      <c r="Y275" s="291">
        <v>132.4</v>
      </c>
      <c r="Z275" s="291">
        <v>0</v>
      </c>
      <c r="AA275" s="291">
        <v>0</v>
      </c>
      <c r="AB275" s="291">
        <v>134</v>
      </c>
      <c r="AC275" s="291">
        <v>243.28257686676426</v>
      </c>
      <c r="AD275" s="291">
        <v>0</v>
      </c>
      <c r="AE275" s="291">
        <v>0</v>
      </c>
      <c r="AF275" s="291">
        <v>0</v>
      </c>
      <c r="AG275" s="291">
        <v>0</v>
      </c>
      <c r="AH275" s="291">
        <v>0</v>
      </c>
      <c r="AI275" s="291">
        <v>0</v>
      </c>
      <c r="AJ275" s="291">
        <v>0</v>
      </c>
      <c r="AK275" s="291">
        <v>166.50303030303064</v>
      </c>
      <c r="AL275" s="291">
        <v>30.090909090909118</v>
      </c>
      <c r="AM275" s="291">
        <v>171.51818181818174</v>
      </c>
      <c r="AN275" s="291">
        <v>128.38787878787883</v>
      </c>
      <c r="AO275" s="291">
        <v>101.30606060606058</v>
      </c>
      <c r="AP275" s="291">
        <v>63.190909090909123</v>
      </c>
      <c r="AQ275" s="291">
        <v>1.0030303030303063</v>
      </c>
      <c r="AR275" s="291">
        <v>0</v>
      </c>
      <c r="AS275" s="291">
        <v>0</v>
      </c>
      <c r="AT275" s="291">
        <v>0</v>
      </c>
      <c r="AU275" s="291">
        <v>34</v>
      </c>
      <c r="AV275" s="291">
        <v>63.000000000000028</v>
      </c>
      <c r="AW275" s="291">
        <v>94.999999999999744</v>
      </c>
      <c r="AX275" s="291">
        <v>4.8462664714494874</v>
      </c>
      <c r="AY275" s="291">
        <v>0</v>
      </c>
      <c r="AZ275" s="291">
        <v>0</v>
      </c>
      <c r="BA275" s="291">
        <v>0</v>
      </c>
      <c r="BB275" s="291">
        <v>0</v>
      </c>
      <c r="BC275" s="291">
        <v>70.692913385826742</v>
      </c>
      <c r="BD275" s="291">
        <v>91.107692307692275</v>
      </c>
      <c r="BE275" s="291">
        <v>121.76635514018706</v>
      </c>
      <c r="BF275" s="291">
        <v>206.54956171575094</v>
      </c>
      <c r="BG275" s="291">
        <v>0</v>
      </c>
      <c r="BH275" s="291">
        <v>8.800000000000253</v>
      </c>
      <c r="BI275" s="291">
        <v>0</v>
      </c>
      <c r="BJ275" s="291">
        <v>1.0042400471428601</v>
      </c>
      <c r="BK275" s="291">
        <v>0</v>
      </c>
      <c r="BL275" s="291">
        <v>0</v>
      </c>
      <c r="BM275" s="291">
        <v>1</v>
      </c>
      <c r="BN275" s="291"/>
      <c r="BO275" s="291"/>
      <c r="BP275" s="291"/>
      <c r="BQ275" s="291">
        <v>0</v>
      </c>
      <c r="BR275" s="291">
        <v>0</v>
      </c>
      <c r="BS275" s="291">
        <v>0</v>
      </c>
      <c r="BT275" s="291"/>
    </row>
    <row r="276" spans="1:72" ht="15" x14ac:dyDescent="0.25">
      <c r="A276" s="302">
        <v>994</v>
      </c>
      <c r="B276" s="346">
        <v>140047</v>
      </c>
      <c r="C276" s="346">
        <v>9354035</v>
      </c>
      <c r="D276" s="347" t="s">
        <v>444</v>
      </c>
      <c r="E276" s="348" t="s">
        <v>721</v>
      </c>
      <c r="F276" s="349" t="s">
        <v>719</v>
      </c>
      <c r="G276" s="291">
        <v>1</v>
      </c>
      <c r="H276" s="291">
        <v>0</v>
      </c>
      <c r="I276" s="291">
        <v>0</v>
      </c>
      <c r="J276" s="291">
        <v>0</v>
      </c>
      <c r="K276" s="291">
        <v>5</v>
      </c>
      <c r="L276" s="291">
        <v>226</v>
      </c>
      <c r="M276" s="291">
        <v>0</v>
      </c>
      <c r="N276" s="291">
        <v>0</v>
      </c>
      <c r="O276" s="291">
        <v>0</v>
      </c>
      <c r="P276" s="291">
        <v>0</v>
      </c>
      <c r="Q276" s="291">
        <v>226</v>
      </c>
      <c r="R276" s="291">
        <v>148</v>
      </c>
      <c r="S276" s="291">
        <v>78</v>
      </c>
      <c r="T276" s="291">
        <v>46</v>
      </c>
      <c r="U276" s="291">
        <v>53</v>
      </c>
      <c r="V276" s="291">
        <v>127</v>
      </c>
      <c r="W276" s="291">
        <v>0</v>
      </c>
      <c r="X276" s="291">
        <v>226</v>
      </c>
      <c r="Y276" s="291">
        <v>45.2</v>
      </c>
      <c r="Z276" s="291">
        <v>0</v>
      </c>
      <c r="AA276" s="291">
        <v>0</v>
      </c>
      <c r="AB276" s="291">
        <v>33.999999999999957</v>
      </c>
      <c r="AC276" s="291">
        <v>53.674999999999997</v>
      </c>
      <c r="AD276" s="291">
        <v>0</v>
      </c>
      <c r="AE276" s="291">
        <v>0</v>
      </c>
      <c r="AF276" s="291">
        <v>0</v>
      </c>
      <c r="AG276" s="291">
        <v>0</v>
      </c>
      <c r="AH276" s="291">
        <v>0</v>
      </c>
      <c r="AI276" s="291">
        <v>0</v>
      </c>
      <c r="AJ276" s="291">
        <v>0</v>
      </c>
      <c r="AK276" s="291">
        <v>219.99999999999994</v>
      </c>
      <c r="AL276" s="291">
        <v>1.0000000000000007</v>
      </c>
      <c r="AM276" s="291">
        <v>0</v>
      </c>
      <c r="AN276" s="291">
        <v>2.9999999999999911</v>
      </c>
      <c r="AO276" s="291">
        <v>1.0000000000000007</v>
      </c>
      <c r="AP276" s="291">
        <v>1.0000000000000007</v>
      </c>
      <c r="AQ276" s="291">
        <v>0</v>
      </c>
      <c r="AR276" s="291">
        <v>0</v>
      </c>
      <c r="AS276" s="291">
        <v>0</v>
      </c>
      <c r="AT276" s="291">
        <v>0</v>
      </c>
      <c r="AU276" s="291">
        <v>0</v>
      </c>
      <c r="AV276" s="291">
        <v>0</v>
      </c>
      <c r="AW276" s="291">
        <v>1.0000000000000007</v>
      </c>
      <c r="AX276" s="291">
        <v>0.94166666666666665</v>
      </c>
      <c r="AY276" s="291">
        <v>0</v>
      </c>
      <c r="AZ276" s="291">
        <v>0</v>
      </c>
      <c r="BA276" s="291">
        <v>0</v>
      </c>
      <c r="BB276" s="291">
        <v>0</v>
      </c>
      <c r="BC276" s="291">
        <v>24.000000000000021</v>
      </c>
      <c r="BD276" s="291">
        <v>34.65384615384616</v>
      </c>
      <c r="BE276" s="291">
        <v>49.508474576271155</v>
      </c>
      <c r="BF276" s="291">
        <v>80.079884290501937</v>
      </c>
      <c r="BG276" s="291">
        <v>0</v>
      </c>
      <c r="BH276" s="291">
        <v>11.399999999999958</v>
      </c>
      <c r="BI276" s="291">
        <v>0</v>
      </c>
      <c r="BJ276" s="291">
        <v>5.6013467208776602</v>
      </c>
      <c r="BK276" s="291">
        <v>1</v>
      </c>
      <c r="BL276" s="291">
        <v>0</v>
      </c>
      <c r="BM276" s="291">
        <v>1</v>
      </c>
      <c r="BN276" s="291"/>
      <c r="BO276" s="291"/>
      <c r="BP276" s="291"/>
      <c r="BQ276" s="291">
        <v>0</v>
      </c>
      <c r="BR276" s="291">
        <v>0</v>
      </c>
      <c r="BS276" s="291">
        <v>0</v>
      </c>
      <c r="BT276" s="291"/>
    </row>
    <row r="277" spans="1:72" ht="15" x14ac:dyDescent="0.25">
      <c r="A277" s="302">
        <v>166</v>
      </c>
      <c r="B277" s="346">
        <v>136271</v>
      </c>
      <c r="C277" s="346">
        <v>9354036</v>
      </c>
      <c r="D277" s="347" t="s">
        <v>507</v>
      </c>
      <c r="E277" s="348" t="s">
        <v>721</v>
      </c>
      <c r="F277" s="349" t="s">
        <v>719</v>
      </c>
      <c r="G277" s="291">
        <v>1</v>
      </c>
      <c r="H277" s="291">
        <v>0</v>
      </c>
      <c r="I277" s="291">
        <v>0</v>
      </c>
      <c r="J277" s="291">
        <v>0</v>
      </c>
      <c r="K277" s="291">
        <v>5</v>
      </c>
      <c r="L277" s="291">
        <v>791</v>
      </c>
      <c r="M277" s="291">
        <v>0</v>
      </c>
      <c r="N277" s="291">
        <v>0</v>
      </c>
      <c r="O277" s="291">
        <v>0</v>
      </c>
      <c r="P277" s="291">
        <v>0</v>
      </c>
      <c r="Q277" s="291">
        <v>791</v>
      </c>
      <c r="R277" s="291">
        <v>495</v>
      </c>
      <c r="S277" s="291">
        <v>296</v>
      </c>
      <c r="T277" s="291">
        <v>159</v>
      </c>
      <c r="U277" s="291">
        <v>167</v>
      </c>
      <c r="V277" s="291">
        <v>465</v>
      </c>
      <c r="W277" s="291">
        <v>0</v>
      </c>
      <c r="X277" s="291">
        <v>791</v>
      </c>
      <c r="Y277" s="291">
        <v>158.19999999999999</v>
      </c>
      <c r="Z277" s="291">
        <v>0</v>
      </c>
      <c r="AA277" s="291">
        <v>0</v>
      </c>
      <c r="AB277" s="291">
        <v>37.000000000000014</v>
      </c>
      <c r="AC277" s="291">
        <v>89.141191709844563</v>
      </c>
      <c r="AD277" s="291">
        <v>0</v>
      </c>
      <c r="AE277" s="291">
        <v>0</v>
      </c>
      <c r="AF277" s="291">
        <v>0</v>
      </c>
      <c r="AG277" s="291">
        <v>0</v>
      </c>
      <c r="AH277" s="291">
        <v>0</v>
      </c>
      <c r="AI277" s="291">
        <v>0</v>
      </c>
      <c r="AJ277" s="291">
        <v>0</v>
      </c>
      <c r="AK277" s="291">
        <v>787.00000000000023</v>
      </c>
      <c r="AL277" s="291">
        <v>1.999999999999998</v>
      </c>
      <c r="AM277" s="291">
        <v>0</v>
      </c>
      <c r="AN277" s="291">
        <v>1.999999999999998</v>
      </c>
      <c r="AO277" s="291">
        <v>0</v>
      </c>
      <c r="AP277" s="291">
        <v>0</v>
      </c>
      <c r="AQ277" s="291">
        <v>0</v>
      </c>
      <c r="AR277" s="291">
        <v>0</v>
      </c>
      <c r="AS277" s="291">
        <v>0</v>
      </c>
      <c r="AT277" s="291">
        <v>0</v>
      </c>
      <c r="AU277" s="291">
        <v>2.0050697084917601</v>
      </c>
      <c r="AV277" s="291">
        <v>2.0050697084917601</v>
      </c>
      <c r="AW277" s="291">
        <v>5.0126742712294003</v>
      </c>
      <c r="AX277" s="291">
        <v>4.0984455958549226</v>
      </c>
      <c r="AY277" s="291">
        <v>0</v>
      </c>
      <c r="AZ277" s="291">
        <v>0</v>
      </c>
      <c r="BA277" s="291">
        <v>0</v>
      </c>
      <c r="BB277" s="291">
        <v>0</v>
      </c>
      <c r="BC277" s="291">
        <v>62.000000000000007</v>
      </c>
      <c r="BD277" s="291">
        <v>61.999999999999979</v>
      </c>
      <c r="BE277" s="291">
        <v>81.045751633986768</v>
      </c>
      <c r="BF277" s="291">
        <v>146.80582967398675</v>
      </c>
      <c r="BG277" s="291">
        <v>0</v>
      </c>
      <c r="BH277" s="291">
        <v>0</v>
      </c>
      <c r="BI277" s="291">
        <v>0</v>
      </c>
      <c r="BJ277" s="291">
        <v>4.4766631211297101</v>
      </c>
      <c r="BK277" s="291">
        <v>0</v>
      </c>
      <c r="BL277" s="291">
        <v>0</v>
      </c>
      <c r="BM277" s="291">
        <v>1</v>
      </c>
      <c r="BN277" s="291"/>
      <c r="BO277" s="291"/>
      <c r="BP277" s="291"/>
      <c r="BQ277" s="291">
        <v>0</v>
      </c>
      <c r="BR277" s="291">
        <v>0</v>
      </c>
      <c r="BS277" s="291">
        <v>0</v>
      </c>
      <c r="BT277" s="291"/>
    </row>
    <row r="278" spans="1:72" ht="15" x14ac:dyDescent="0.25">
      <c r="A278" s="302">
        <v>165</v>
      </c>
      <c r="B278" s="346">
        <v>136782</v>
      </c>
      <c r="C278" s="346">
        <v>9354040</v>
      </c>
      <c r="D278" s="347" t="s">
        <v>233</v>
      </c>
      <c r="E278" s="348" t="s">
        <v>721</v>
      </c>
      <c r="F278" s="349" t="s">
        <v>719</v>
      </c>
      <c r="G278" s="291">
        <v>1</v>
      </c>
      <c r="H278" s="291">
        <v>0</v>
      </c>
      <c r="I278" s="291">
        <v>0</v>
      </c>
      <c r="J278" s="291">
        <v>0</v>
      </c>
      <c r="K278" s="291">
        <v>5</v>
      </c>
      <c r="L278" s="291">
        <v>855</v>
      </c>
      <c r="M278" s="291">
        <v>0</v>
      </c>
      <c r="N278" s="291">
        <v>0</v>
      </c>
      <c r="O278" s="291">
        <v>0</v>
      </c>
      <c r="P278" s="291">
        <v>0</v>
      </c>
      <c r="Q278" s="291">
        <v>855</v>
      </c>
      <c r="R278" s="291">
        <v>515</v>
      </c>
      <c r="S278" s="291">
        <v>340</v>
      </c>
      <c r="T278" s="291">
        <v>170</v>
      </c>
      <c r="U278" s="291">
        <v>173</v>
      </c>
      <c r="V278" s="291">
        <v>512</v>
      </c>
      <c r="W278" s="291">
        <v>0</v>
      </c>
      <c r="X278" s="291">
        <v>855</v>
      </c>
      <c r="Y278" s="291">
        <v>171</v>
      </c>
      <c r="Z278" s="291">
        <v>0</v>
      </c>
      <c r="AA278" s="291">
        <v>0</v>
      </c>
      <c r="AB278" s="291">
        <v>53.999999999999993</v>
      </c>
      <c r="AC278" s="291">
        <v>104.83928571428571</v>
      </c>
      <c r="AD278" s="291">
        <v>0</v>
      </c>
      <c r="AE278" s="291">
        <v>0</v>
      </c>
      <c r="AF278" s="291">
        <v>0</v>
      </c>
      <c r="AG278" s="291">
        <v>0</v>
      </c>
      <c r="AH278" s="291">
        <v>0</v>
      </c>
      <c r="AI278" s="291">
        <v>0</v>
      </c>
      <c r="AJ278" s="291">
        <v>0</v>
      </c>
      <c r="AK278" s="291">
        <v>843.00000000000023</v>
      </c>
      <c r="AL278" s="291">
        <v>8</v>
      </c>
      <c r="AM278" s="291">
        <v>2.9999999999999991</v>
      </c>
      <c r="AN278" s="291">
        <v>0</v>
      </c>
      <c r="AO278" s="291">
        <v>0.99999999999999667</v>
      </c>
      <c r="AP278" s="291">
        <v>0</v>
      </c>
      <c r="AQ278" s="291">
        <v>0</v>
      </c>
      <c r="AR278" s="291">
        <v>0</v>
      </c>
      <c r="AS278" s="291">
        <v>0</v>
      </c>
      <c r="AT278" s="291">
        <v>0</v>
      </c>
      <c r="AU278" s="291">
        <v>0</v>
      </c>
      <c r="AV278" s="291">
        <v>5.0117233294255579</v>
      </c>
      <c r="AW278" s="291">
        <v>7.0164126611957789</v>
      </c>
      <c r="AX278" s="291">
        <v>6.1071428571428568</v>
      </c>
      <c r="AY278" s="291">
        <v>0</v>
      </c>
      <c r="AZ278" s="291">
        <v>0</v>
      </c>
      <c r="BA278" s="291">
        <v>0</v>
      </c>
      <c r="BB278" s="291">
        <v>0</v>
      </c>
      <c r="BC278" s="291">
        <v>56.325301204819233</v>
      </c>
      <c r="BD278" s="291">
        <v>49.724550898203631</v>
      </c>
      <c r="BE278" s="291">
        <v>71.569892473118202</v>
      </c>
      <c r="BF278" s="291">
        <v>128.14149161791943</v>
      </c>
      <c r="BG278" s="291">
        <v>0</v>
      </c>
      <c r="BH278" s="291">
        <v>0</v>
      </c>
      <c r="BI278" s="291">
        <v>0</v>
      </c>
      <c r="BJ278" s="291">
        <v>5.5286464400000002</v>
      </c>
      <c r="BK278" s="291">
        <v>0</v>
      </c>
      <c r="BL278" s="291">
        <v>0</v>
      </c>
      <c r="BM278" s="291">
        <v>1</v>
      </c>
      <c r="BN278" s="291"/>
      <c r="BO278" s="291"/>
      <c r="BP278" s="291"/>
      <c r="BQ278" s="291">
        <v>0</v>
      </c>
      <c r="BR278" s="291">
        <v>0</v>
      </c>
      <c r="BS278" s="291">
        <v>0</v>
      </c>
      <c r="BT278" s="291"/>
    </row>
    <row r="279" spans="1:72" ht="15" x14ac:dyDescent="0.25">
      <c r="A279" s="302">
        <v>557</v>
      </c>
      <c r="B279" s="346">
        <v>140669</v>
      </c>
      <c r="C279" s="346">
        <v>9354041</v>
      </c>
      <c r="D279" s="347" t="s">
        <v>506</v>
      </c>
      <c r="E279" s="348" t="s">
        <v>721</v>
      </c>
      <c r="F279" s="349" t="s">
        <v>719</v>
      </c>
      <c r="G279" s="291">
        <v>1</v>
      </c>
      <c r="H279" s="291">
        <v>0</v>
      </c>
      <c r="I279" s="291">
        <v>0</v>
      </c>
      <c r="J279" s="291">
        <v>0</v>
      </c>
      <c r="K279" s="291">
        <v>5</v>
      </c>
      <c r="L279" s="291">
        <v>623</v>
      </c>
      <c r="M279" s="291">
        <v>0</v>
      </c>
      <c r="N279" s="291">
        <v>0</v>
      </c>
      <c r="O279" s="291">
        <v>0</v>
      </c>
      <c r="P279" s="291">
        <v>0</v>
      </c>
      <c r="Q279" s="291">
        <v>623</v>
      </c>
      <c r="R279" s="291">
        <v>385</v>
      </c>
      <c r="S279" s="291">
        <v>238</v>
      </c>
      <c r="T279" s="291">
        <v>133</v>
      </c>
      <c r="U279" s="291">
        <v>126</v>
      </c>
      <c r="V279" s="291">
        <v>364</v>
      </c>
      <c r="W279" s="291">
        <v>0</v>
      </c>
      <c r="X279" s="291">
        <v>623</v>
      </c>
      <c r="Y279" s="291">
        <v>124.6</v>
      </c>
      <c r="Z279" s="291">
        <v>0</v>
      </c>
      <c r="AA279" s="291">
        <v>0</v>
      </c>
      <c r="AB279" s="291">
        <v>64.999999999999886</v>
      </c>
      <c r="AC279" s="291">
        <v>168.01172529313234</v>
      </c>
      <c r="AD279" s="291">
        <v>0</v>
      </c>
      <c r="AE279" s="291">
        <v>0</v>
      </c>
      <c r="AF279" s="291">
        <v>0</v>
      </c>
      <c r="AG279" s="291">
        <v>0</v>
      </c>
      <c r="AH279" s="291">
        <v>0</v>
      </c>
      <c r="AI279" s="291">
        <v>0</v>
      </c>
      <c r="AJ279" s="291">
        <v>0</v>
      </c>
      <c r="AK279" s="291">
        <v>547.00000000000034</v>
      </c>
      <c r="AL279" s="291">
        <v>72.000000000000014</v>
      </c>
      <c r="AM279" s="291">
        <v>1.9999999999999991</v>
      </c>
      <c r="AN279" s="291">
        <v>1.9999999999999991</v>
      </c>
      <c r="AO279" s="291">
        <v>0</v>
      </c>
      <c r="AP279" s="291">
        <v>0</v>
      </c>
      <c r="AQ279" s="291">
        <v>0</v>
      </c>
      <c r="AR279" s="291">
        <v>0</v>
      </c>
      <c r="AS279" s="291">
        <v>0</v>
      </c>
      <c r="AT279" s="291">
        <v>0</v>
      </c>
      <c r="AU279" s="291">
        <v>6.0290322580645164</v>
      </c>
      <c r="AV279" s="291">
        <v>15.072580645161308</v>
      </c>
      <c r="AW279" s="291">
        <v>26.125806451612878</v>
      </c>
      <c r="AX279" s="291">
        <v>2.0871021775544389</v>
      </c>
      <c r="AY279" s="291">
        <v>0</v>
      </c>
      <c r="AZ279" s="291">
        <v>0</v>
      </c>
      <c r="BA279" s="291">
        <v>0</v>
      </c>
      <c r="BB279" s="291">
        <v>0</v>
      </c>
      <c r="BC279" s="291">
        <v>70.530303030303003</v>
      </c>
      <c r="BD279" s="291">
        <v>70.229508196721326</v>
      </c>
      <c r="BE279" s="291">
        <v>105.53846153846159</v>
      </c>
      <c r="BF279" s="291">
        <v>180.20173556504628</v>
      </c>
      <c r="BG279" s="291">
        <v>0</v>
      </c>
      <c r="BH279" s="291">
        <v>0</v>
      </c>
      <c r="BI279" s="291">
        <v>0</v>
      </c>
      <c r="BJ279" s="291">
        <v>5.87917681901253</v>
      </c>
      <c r="BK279" s="291">
        <v>0</v>
      </c>
      <c r="BL279" s="291">
        <v>0</v>
      </c>
      <c r="BM279" s="291">
        <v>1</v>
      </c>
      <c r="BN279" s="291"/>
      <c r="BO279" s="291"/>
      <c r="BP279" s="291"/>
      <c r="BQ279" s="291">
        <v>0</v>
      </c>
      <c r="BR279" s="291">
        <v>0</v>
      </c>
      <c r="BS279" s="291">
        <v>0</v>
      </c>
      <c r="BT279" s="291"/>
    </row>
    <row r="280" spans="1:72" ht="15" x14ac:dyDescent="0.25">
      <c r="A280" s="302">
        <v>599</v>
      </c>
      <c r="B280" s="346">
        <v>140969</v>
      </c>
      <c r="C280" s="346">
        <v>9354042</v>
      </c>
      <c r="D280" s="347" t="s">
        <v>473</v>
      </c>
      <c r="E280" s="348" t="s">
        <v>721</v>
      </c>
      <c r="F280" s="349" t="s">
        <v>719</v>
      </c>
      <c r="G280" s="291">
        <v>1</v>
      </c>
      <c r="H280" s="291">
        <v>0</v>
      </c>
      <c r="I280" s="291">
        <v>0</v>
      </c>
      <c r="J280" s="291">
        <v>0</v>
      </c>
      <c r="K280" s="291">
        <v>4</v>
      </c>
      <c r="L280" s="291">
        <v>514.75</v>
      </c>
      <c r="M280" s="291">
        <v>0</v>
      </c>
      <c r="N280" s="291">
        <v>0</v>
      </c>
      <c r="O280" s="291">
        <v>0</v>
      </c>
      <c r="P280" s="291">
        <v>0</v>
      </c>
      <c r="Q280" s="291">
        <v>514.75</v>
      </c>
      <c r="R280" s="291">
        <v>354.75</v>
      </c>
      <c r="S280" s="291">
        <v>160</v>
      </c>
      <c r="T280" s="291">
        <v>127.88</v>
      </c>
      <c r="U280" s="291">
        <v>145.16999999999999</v>
      </c>
      <c r="V280" s="291">
        <v>241.7</v>
      </c>
      <c r="W280" s="291">
        <v>0</v>
      </c>
      <c r="X280" s="291">
        <v>514.75</v>
      </c>
      <c r="Y280" s="291">
        <v>128.6875</v>
      </c>
      <c r="Z280" s="291">
        <v>0</v>
      </c>
      <c r="AA280" s="291">
        <v>0</v>
      </c>
      <c r="AB280" s="291">
        <v>37.226309226932685</v>
      </c>
      <c r="AC280" s="291">
        <v>95.884803921568633</v>
      </c>
      <c r="AD280" s="291">
        <v>0</v>
      </c>
      <c r="AE280" s="291">
        <v>0</v>
      </c>
      <c r="AF280" s="291">
        <v>0</v>
      </c>
      <c r="AG280" s="291">
        <v>0</v>
      </c>
      <c r="AH280" s="291">
        <v>0</v>
      </c>
      <c r="AI280" s="291">
        <v>0</v>
      </c>
      <c r="AJ280" s="291">
        <v>0</v>
      </c>
      <c r="AK280" s="291">
        <v>496.77867830423924</v>
      </c>
      <c r="AL280" s="291">
        <v>16.687655860349146</v>
      </c>
      <c r="AM280" s="291">
        <v>0</v>
      </c>
      <c r="AN280" s="291">
        <v>1.2836658354114701</v>
      </c>
      <c r="AO280" s="291">
        <v>0</v>
      </c>
      <c r="AP280" s="291">
        <v>0</v>
      </c>
      <c r="AQ280" s="291">
        <v>0</v>
      </c>
      <c r="AR280" s="291">
        <v>0</v>
      </c>
      <c r="AS280" s="291">
        <v>0</v>
      </c>
      <c r="AT280" s="291">
        <v>0</v>
      </c>
      <c r="AU280" s="291">
        <v>3.8509975062344148</v>
      </c>
      <c r="AV280" s="291">
        <v>6.4183291770573758</v>
      </c>
      <c r="AW280" s="291">
        <v>7.7019950124688403</v>
      </c>
      <c r="AX280" s="291">
        <v>0</v>
      </c>
      <c r="AY280" s="291">
        <v>0</v>
      </c>
      <c r="AZ280" s="291">
        <v>0</v>
      </c>
      <c r="BA280" s="291">
        <v>0</v>
      </c>
      <c r="BB280" s="291">
        <v>0</v>
      </c>
      <c r="BC280" s="291">
        <v>50.599999999999987</v>
      </c>
      <c r="BD280" s="291">
        <v>62.409532710280402</v>
      </c>
      <c r="BE280" s="291">
        <v>102.05111111111106</v>
      </c>
      <c r="BF280" s="291">
        <v>161.39066746385311</v>
      </c>
      <c r="BG280" s="291">
        <v>0</v>
      </c>
      <c r="BH280" s="291">
        <v>0</v>
      </c>
      <c r="BI280" s="291">
        <v>0</v>
      </c>
      <c r="BJ280" s="291">
        <v>2.1475375466830502</v>
      </c>
      <c r="BK280" s="291">
        <v>0</v>
      </c>
      <c r="BL280" s="291">
        <v>0</v>
      </c>
      <c r="BM280" s="291">
        <v>1</v>
      </c>
      <c r="BN280" s="291"/>
      <c r="BO280" s="291"/>
      <c r="BP280" s="291"/>
      <c r="BQ280" s="291">
        <v>0</v>
      </c>
      <c r="BR280" s="291">
        <v>0</v>
      </c>
      <c r="BS280" s="291">
        <v>0</v>
      </c>
      <c r="BT280" s="291"/>
    </row>
    <row r="281" spans="1:72" ht="15" x14ac:dyDescent="0.25">
      <c r="A281" s="302">
        <v>167</v>
      </c>
      <c r="B281" s="346">
        <v>141236</v>
      </c>
      <c r="C281" s="346">
        <v>9354043</v>
      </c>
      <c r="D281" s="347" t="s">
        <v>1342</v>
      </c>
      <c r="E281" s="348" t="s">
        <v>721</v>
      </c>
      <c r="F281" s="349" t="s">
        <v>719</v>
      </c>
      <c r="G281" s="291">
        <v>1</v>
      </c>
      <c r="H281" s="291">
        <v>0</v>
      </c>
      <c r="I281" s="291">
        <v>0</v>
      </c>
      <c r="J281" s="291">
        <v>0</v>
      </c>
      <c r="K281" s="291">
        <v>5</v>
      </c>
      <c r="L281" s="291">
        <v>370</v>
      </c>
      <c r="M281" s="291">
        <v>0</v>
      </c>
      <c r="N281" s="291">
        <v>0</v>
      </c>
      <c r="O281" s="291">
        <v>0</v>
      </c>
      <c r="P281" s="291">
        <v>0</v>
      </c>
      <c r="Q281" s="291">
        <v>370</v>
      </c>
      <c r="R281" s="291">
        <v>231</v>
      </c>
      <c r="S281" s="291">
        <v>139</v>
      </c>
      <c r="T281" s="291">
        <v>82</v>
      </c>
      <c r="U281" s="291">
        <v>77</v>
      </c>
      <c r="V281" s="291">
        <v>211</v>
      </c>
      <c r="W281" s="291">
        <v>0</v>
      </c>
      <c r="X281" s="291">
        <v>370</v>
      </c>
      <c r="Y281" s="291">
        <v>74</v>
      </c>
      <c r="Z281" s="291">
        <v>0</v>
      </c>
      <c r="AA281" s="291">
        <v>0</v>
      </c>
      <c r="AB281" s="291">
        <v>46.999999999999993</v>
      </c>
      <c r="AC281" s="291">
        <v>115.49723756906077</v>
      </c>
      <c r="AD281" s="291">
        <v>0</v>
      </c>
      <c r="AE281" s="291">
        <v>0</v>
      </c>
      <c r="AF281" s="291">
        <v>0</v>
      </c>
      <c r="AG281" s="291">
        <v>0</v>
      </c>
      <c r="AH281" s="291">
        <v>0</v>
      </c>
      <c r="AI281" s="291">
        <v>0</v>
      </c>
      <c r="AJ281" s="291">
        <v>0</v>
      </c>
      <c r="AK281" s="291">
        <v>297.99999999999983</v>
      </c>
      <c r="AL281" s="291">
        <v>72.000000000000142</v>
      </c>
      <c r="AM281" s="291">
        <v>0</v>
      </c>
      <c r="AN281" s="291">
        <v>0</v>
      </c>
      <c r="AO281" s="291">
        <v>0</v>
      </c>
      <c r="AP281" s="291">
        <v>0</v>
      </c>
      <c r="AQ281" s="291">
        <v>0</v>
      </c>
      <c r="AR281" s="291">
        <v>0</v>
      </c>
      <c r="AS281" s="291">
        <v>0</v>
      </c>
      <c r="AT281" s="291">
        <v>0</v>
      </c>
      <c r="AU281" s="291">
        <v>0.99999999999999889</v>
      </c>
      <c r="AV281" s="291">
        <v>3.9999999999999956</v>
      </c>
      <c r="AW281" s="291">
        <v>5.9999999999999938</v>
      </c>
      <c r="AX281" s="291">
        <v>4.0883977900552484</v>
      </c>
      <c r="AY281" s="291">
        <v>0</v>
      </c>
      <c r="AZ281" s="291">
        <v>0</v>
      </c>
      <c r="BA281" s="291">
        <v>0</v>
      </c>
      <c r="BB281" s="291">
        <v>0</v>
      </c>
      <c r="BC281" s="291">
        <v>31.382716049382708</v>
      </c>
      <c r="BD281" s="291">
        <v>48.905405405405396</v>
      </c>
      <c r="BE281" s="291">
        <v>75.876847290640342</v>
      </c>
      <c r="BF281" s="291">
        <v>117.57707444893695</v>
      </c>
      <c r="BG281" s="291">
        <v>0</v>
      </c>
      <c r="BH281" s="291">
        <v>106.99999999999993</v>
      </c>
      <c r="BI281" s="291">
        <v>0</v>
      </c>
      <c r="BJ281" s="291">
        <v>4.7593200717062603</v>
      </c>
      <c r="BK281" s="291">
        <v>1</v>
      </c>
      <c r="BL281" s="291">
        <v>0</v>
      </c>
      <c r="BM281" s="291">
        <v>1</v>
      </c>
      <c r="BN281" s="291"/>
      <c r="BO281" s="291"/>
      <c r="BP281" s="291"/>
      <c r="BQ281" s="291">
        <v>0</v>
      </c>
      <c r="BR281" s="291">
        <v>0</v>
      </c>
      <c r="BS281" s="291">
        <v>0</v>
      </c>
      <c r="BT281" s="291"/>
    </row>
    <row r="282" spans="1:72" ht="15" x14ac:dyDescent="0.25">
      <c r="A282" s="302">
        <v>171</v>
      </c>
      <c r="B282" s="346">
        <v>142759</v>
      </c>
      <c r="C282" s="346">
        <v>9354045</v>
      </c>
      <c r="D282" s="347" t="s">
        <v>504</v>
      </c>
      <c r="E282" s="348" t="s">
        <v>721</v>
      </c>
      <c r="F282" s="349" t="s">
        <v>719</v>
      </c>
      <c r="G282" s="291">
        <v>1</v>
      </c>
      <c r="H282" s="291">
        <v>0</v>
      </c>
      <c r="I282" s="291">
        <v>0</v>
      </c>
      <c r="J282" s="291">
        <v>0</v>
      </c>
      <c r="K282" s="291">
        <v>5</v>
      </c>
      <c r="L282" s="291">
        <v>796</v>
      </c>
      <c r="M282" s="291">
        <v>0</v>
      </c>
      <c r="N282" s="291">
        <v>0</v>
      </c>
      <c r="O282" s="291">
        <v>0</v>
      </c>
      <c r="P282" s="291">
        <v>0</v>
      </c>
      <c r="Q282" s="291">
        <v>796</v>
      </c>
      <c r="R282" s="291">
        <v>501</v>
      </c>
      <c r="S282" s="291">
        <v>295</v>
      </c>
      <c r="T282" s="291">
        <v>214</v>
      </c>
      <c r="U282" s="291">
        <v>141</v>
      </c>
      <c r="V282" s="291">
        <v>441</v>
      </c>
      <c r="W282" s="291">
        <v>0</v>
      </c>
      <c r="X282" s="291">
        <v>796</v>
      </c>
      <c r="Y282" s="291">
        <v>159.19999999999999</v>
      </c>
      <c r="Z282" s="291">
        <v>0</v>
      </c>
      <c r="AA282" s="291">
        <v>0</v>
      </c>
      <c r="AB282" s="291">
        <v>131.99999999999983</v>
      </c>
      <c r="AC282" s="291">
        <v>232.59007092198578</v>
      </c>
      <c r="AD282" s="291">
        <v>0</v>
      </c>
      <c r="AE282" s="291">
        <v>0</v>
      </c>
      <c r="AF282" s="291">
        <v>0</v>
      </c>
      <c r="AG282" s="291">
        <v>0</v>
      </c>
      <c r="AH282" s="291">
        <v>0</v>
      </c>
      <c r="AI282" s="291">
        <v>0</v>
      </c>
      <c r="AJ282" s="291">
        <v>0</v>
      </c>
      <c r="AK282" s="291">
        <v>449.56477987421346</v>
      </c>
      <c r="AL282" s="291">
        <v>96.120754716981068</v>
      </c>
      <c r="AM282" s="291">
        <v>66.083018867924523</v>
      </c>
      <c r="AN282" s="291">
        <v>31.038993710691823</v>
      </c>
      <c r="AO282" s="291">
        <v>3.0037735849056624</v>
      </c>
      <c r="AP282" s="291">
        <v>119.14968553459121</v>
      </c>
      <c r="AQ282" s="291">
        <v>31.038993710691823</v>
      </c>
      <c r="AR282" s="291">
        <v>0</v>
      </c>
      <c r="AS282" s="291">
        <v>0</v>
      </c>
      <c r="AT282" s="291">
        <v>0</v>
      </c>
      <c r="AU282" s="291">
        <v>0</v>
      </c>
      <c r="AV282" s="291">
        <v>0</v>
      </c>
      <c r="AW282" s="291">
        <v>1.0000000000000033</v>
      </c>
      <c r="AX282" s="291">
        <v>2.2581560283687945</v>
      </c>
      <c r="AY282" s="291">
        <v>0</v>
      </c>
      <c r="AZ282" s="291">
        <v>0</v>
      </c>
      <c r="BA282" s="291">
        <v>0</v>
      </c>
      <c r="BB282" s="291">
        <v>0</v>
      </c>
      <c r="BC282" s="291">
        <v>82.151658767772602</v>
      </c>
      <c r="BD282" s="291">
        <v>60</v>
      </c>
      <c r="BE282" s="291">
        <v>128.87671232876696</v>
      </c>
      <c r="BF282" s="291">
        <v>205.37351757473854</v>
      </c>
      <c r="BG282" s="291">
        <v>0</v>
      </c>
      <c r="BH282" s="291">
        <v>371.39999999999981</v>
      </c>
      <c r="BI282" s="291">
        <v>0</v>
      </c>
      <c r="BJ282" s="291">
        <v>1.22960265379581</v>
      </c>
      <c r="BK282" s="291">
        <v>0</v>
      </c>
      <c r="BL282" s="291">
        <v>0</v>
      </c>
      <c r="BM282" s="291">
        <v>1</v>
      </c>
      <c r="BN282" s="291"/>
      <c r="BO282" s="291"/>
      <c r="BP282" s="291"/>
      <c r="BQ282" s="291">
        <v>0</v>
      </c>
      <c r="BR282" s="291">
        <v>0</v>
      </c>
      <c r="BS282" s="291">
        <v>0</v>
      </c>
      <c r="BT282" s="291"/>
    </row>
    <row r="283" spans="1:72" ht="15" x14ac:dyDescent="0.25">
      <c r="A283" s="302">
        <v>175</v>
      </c>
      <c r="B283" s="346">
        <v>137901</v>
      </c>
      <c r="C283" s="346">
        <v>9354051</v>
      </c>
      <c r="D283" s="347" t="s">
        <v>503</v>
      </c>
      <c r="E283" s="348" t="s">
        <v>721</v>
      </c>
      <c r="F283" s="349" t="s">
        <v>719</v>
      </c>
      <c r="G283" s="291">
        <v>1</v>
      </c>
      <c r="H283" s="291">
        <v>0</v>
      </c>
      <c r="I283" s="291">
        <v>0</v>
      </c>
      <c r="J283" s="291">
        <v>0</v>
      </c>
      <c r="K283" s="291">
        <v>5</v>
      </c>
      <c r="L283" s="291">
        <v>271</v>
      </c>
      <c r="M283" s="291">
        <v>0</v>
      </c>
      <c r="N283" s="291">
        <v>0</v>
      </c>
      <c r="O283" s="291">
        <v>0</v>
      </c>
      <c r="P283" s="291">
        <v>0</v>
      </c>
      <c r="Q283" s="291">
        <v>271</v>
      </c>
      <c r="R283" s="291">
        <v>173</v>
      </c>
      <c r="S283" s="291">
        <v>98</v>
      </c>
      <c r="T283" s="291">
        <v>58</v>
      </c>
      <c r="U283" s="291">
        <v>52</v>
      </c>
      <c r="V283" s="291">
        <v>161</v>
      </c>
      <c r="W283" s="291">
        <v>0</v>
      </c>
      <c r="X283" s="291">
        <v>271</v>
      </c>
      <c r="Y283" s="291">
        <v>54.2</v>
      </c>
      <c r="Z283" s="291">
        <v>0</v>
      </c>
      <c r="AA283" s="291">
        <v>0</v>
      </c>
      <c r="AB283" s="291">
        <v>17.000000000000011</v>
      </c>
      <c r="AC283" s="291">
        <v>68.259398496240607</v>
      </c>
      <c r="AD283" s="291">
        <v>0</v>
      </c>
      <c r="AE283" s="291">
        <v>0</v>
      </c>
      <c r="AF283" s="291">
        <v>0</v>
      </c>
      <c r="AG283" s="291">
        <v>0</v>
      </c>
      <c r="AH283" s="291">
        <v>0</v>
      </c>
      <c r="AI283" s="291">
        <v>0</v>
      </c>
      <c r="AJ283" s="291">
        <v>0</v>
      </c>
      <c r="AK283" s="291">
        <v>268.9851301115242</v>
      </c>
      <c r="AL283" s="291">
        <v>2.0148698884758374</v>
      </c>
      <c r="AM283" s="291">
        <v>0</v>
      </c>
      <c r="AN283" s="291">
        <v>0</v>
      </c>
      <c r="AO283" s="291">
        <v>0</v>
      </c>
      <c r="AP283" s="291">
        <v>0</v>
      </c>
      <c r="AQ283" s="291">
        <v>0</v>
      </c>
      <c r="AR283" s="291">
        <v>0</v>
      </c>
      <c r="AS283" s="291">
        <v>0</v>
      </c>
      <c r="AT283" s="291">
        <v>0</v>
      </c>
      <c r="AU283" s="291">
        <v>1.0037037037037027</v>
      </c>
      <c r="AV283" s="291">
        <v>1.0037037037037027</v>
      </c>
      <c r="AW283" s="291">
        <v>2.007407407407408</v>
      </c>
      <c r="AX283" s="291">
        <v>6.1127819548872173</v>
      </c>
      <c r="AY283" s="291">
        <v>0</v>
      </c>
      <c r="AZ283" s="291">
        <v>0</v>
      </c>
      <c r="BA283" s="291">
        <v>0</v>
      </c>
      <c r="BB283" s="291">
        <v>0</v>
      </c>
      <c r="BC283" s="291">
        <v>18.000000000000007</v>
      </c>
      <c r="BD283" s="291">
        <v>19.372549019607835</v>
      </c>
      <c r="BE283" s="291">
        <v>47.171974522292928</v>
      </c>
      <c r="BF283" s="291">
        <v>66.922697648959598</v>
      </c>
      <c r="BG283" s="291">
        <v>0</v>
      </c>
      <c r="BH283" s="291">
        <v>0</v>
      </c>
      <c r="BI283" s="291">
        <v>0</v>
      </c>
      <c r="BJ283" s="291">
        <v>4.7283605378289497</v>
      </c>
      <c r="BK283" s="291">
        <v>1</v>
      </c>
      <c r="BL283" s="291">
        <v>0</v>
      </c>
      <c r="BM283" s="291">
        <v>1</v>
      </c>
      <c r="BN283" s="291"/>
      <c r="BO283" s="291"/>
      <c r="BP283" s="291"/>
      <c r="BQ283" s="291">
        <v>0</v>
      </c>
      <c r="BR283" s="291">
        <v>0</v>
      </c>
      <c r="BS283" s="291">
        <v>0</v>
      </c>
      <c r="BT283" s="291"/>
    </row>
    <row r="284" spans="1:72" ht="15" x14ac:dyDescent="0.25">
      <c r="A284" s="302">
        <v>155</v>
      </c>
      <c r="B284" s="346">
        <v>137055</v>
      </c>
      <c r="C284" s="346">
        <v>9354056</v>
      </c>
      <c r="D284" s="347" t="s">
        <v>229</v>
      </c>
      <c r="E284" s="348" t="s">
        <v>721</v>
      </c>
      <c r="F284" s="349" t="s">
        <v>719</v>
      </c>
      <c r="G284" s="291">
        <v>1</v>
      </c>
      <c r="H284" s="291">
        <v>0</v>
      </c>
      <c r="I284" s="291">
        <v>0</v>
      </c>
      <c r="J284" s="291">
        <v>0</v>
      </c>
      <c r="K284" s="291">
        <v>5</v>
      </c>
      <c r="L284" s="291">
        <v>1212</v>
      </c>
      <c r="M284" s="291">
        <v>0</v>
      </c>
      <c r="N284" s="291">
        <v>0</v>
      </c>
      <c r="O284" s="291">
        <v>0</v>
      </c>
      <c r="P284" s="291">
        <v>0</v>
      </c>
      <c r="Q284" s="291">
        <v>1212</v>
      </c>
      <c r="R284" s="291">
        <v>735</v>
      </c>
      <c r="S284" s="291">
        <v>477</v>
      </c>
      <c r="T284" s="291">
        <v>241</v>
      </c>
      <c r="U284" s="291">
        <v>239</v>
      </c>
      <c r="V284" s="291">
        <v>732</v>
      </c>
      <c r="W284" s="291">
        <v>0</v>
      </c>
      <c r="X284" s="291">
        <v>1212</v>
      </c>
      <c r="Y284" s="291">
        <v>242.4</v>
      </c>
      <c r="Z284" s="291">
        <v>0</v>
      </c>
      <c r="AA284" s="291">
        <v>0</v>
      </c>
      <c r="AB284" s="291">
        <v>120.99999999999996</v>
      </c>
      <c r="AC284" s="291">
        <v>253.58154859967053</v>
      </c>
      <c r="AD284" s="291">
        <v>0</v>
      </c>
      <c r="AE284" s="291">
        <v>0</v>
      </c>
      <c r="AF284" s="291">
        <v>0</v>
      </c>
      <c r="AG284" s="291">
        <v>0</v>
      </c>
      <c r="AH284" s="291">
        <v>0</v>
      </c>
      <c r="AI284" s="291">
        <v>0</v>
      </c>
      <c r="AJ284" s="291">
        <v>0</v>
      </c>
      <c r="AK284" s="291">
        <v>928.76630883567361</v>
      </c>
      <c r="AL284" s="291">
        <v>130.10734929810053</v>
      </c>
      <c r="AM284" s="291">
        <v>23.018992568125512</v>
      </c>
      <c r="AN284" s="291">
        <v>43.035507844756431</v>
      </c>
      <c r="AO284" s="291">
        <v>8.0066061106523581</v>
      </c>
      <c r="AP284" s="291">
        <v>78.064409578860435</v>
      </c>
      <c r="AQ284" s="291">
        <v>1.0008257638315436</v>
      </c>
      <c r="AR284" s="291">
        <v>0</v>
      </c>
      <c r="AS284" s="291">
        <v>0</v>
      </c>
      <c r="AT284" s="291">
        <v>0</v>
      </c>
      <c r="AU284" s="291">
        <v>1.0008257638315436</v>
      </c>
      <c r="AV284" s="291">
        <v>1.0008257638315436</v>
      </c>
      <c r="AW284" s="291">
        <v>1.0008257638315436</v>
      </c>
      <c r="AX284" s="291">
        <v>9.9835255354200978</v>
      </c>
      <c r="AY284" s="291">
        <v>0</v>
      </c>
      <c r="AZ284" s="291">
        <v>0</v>
      </c>
      <c r="BA284" s="291">
        <v>0</v>
      </c>
      <c r="BB284" s="291">
        <v>0</v>
      </c>
      <c r="BC284" s="291">
        <v>92.147058823529505</v>
      </c>
      <c r="BD284" s="291">
        <v>123.0595744680852</v>
      </c>
      <c r="BE284" s="291">
        <v>158.24267782426767</v>
      </c>
      <c r="BF284" s="291">
        <v>270.82208002899495</v>
      </c>
      <c r="BG284" s="291">
        <v>0</v>
      </c>
      <c r="BH284" s="291">
        <v>0</v>
      </c>
      <c r="BI284" s="291">
        <v>0</v>
      </c>
      <c r="BJ284" s="291">
        <v>2.5810956953333299</v>
      </c>
      <c r="BK284" s="291">
        <v>0</v>
      </c>
      <c r="BL284" s="291">
        <v>0</v>
      </c>
      <c r="BM284" s="291">
        <v>1</v>
      </c>
      <c r="BN284" s="291"/>
      <c r="BO284" s="291"/>
      <c r="BP284" s="291"/>
      <c r="BQ284" s="291">
        <v>0</v>
      </c>
      <c r="BR284" s="291">
        <v>0</v>
      </c>
      <c r="BS284" s="291">
        <v>0</v>
      </c>
      <c r="BT284" s="291"/>
    </row>
    <row r="285" spans="1:72" ht="15" x14ac:dyDescent="0.25">
      <c r="A285" s="302">
        <v>156</v>
      </c>
      <c r="B285" s="346">
        <v>136998</v>
      </c>
      <c r="C285" s="346">
        <v>9354075</v>
      </c>
      <c r="D285" s="347" t="s">
        <v>230</v>
      </c>
      <c r="E285" s="348" t="s">
        <v>721</v>
      </c>
      <c r="F285" s="349" t="s">
        <v>719</v>
      </c>
      <c r="G285" s="291">
        <v>1</v>
      </c>
      <c r="H285" s="291">
        <v>0</v>
      </c>
      <c r="I285" s="291">
        <v>0</v>
      </c>
      <c r="J285" s="291">
        <v>0</v>
      </c>
      <c r="K285" s="291">
        <v>5</v>
      </c>
      <c r="L285" s="291">
        <v>781</v>
      </c>
      <c r="M285" s="291">
        <v>0</v>
      </c>
      <c r="N285" s="291">
        <v>0</v>
      </c>
      <c r="O285" s="291">
        <v>0</v>
      </c>
      <c r="P285" s="291">
        <v>0</v>
      </c>
      <c r="Q285" s="291">
        <v>781</v>
      </c>
      <c r="R285" s="291">
        <v>429</v>
      </c>
      <c r="S285" s="291">
        <v>352</v>
      </c>
      <c r="T285" s="291">
        <v>134</v>
      </c>
      <c r="U285" s="291">
        <v>132</v>
      </c>
      <c r="V285" s="291">
        <v>515</v>
      </c>
      <c r="W285" s="291">
        <v>0</v>
      </c>
      <c r="X285" s="291">
        <v>781</v>
      </c>
      <c r="Y285" s="291">
        <v>156.19999999999999</v>
      </c>
      <c r="Z285" s="291">
        <v>0</v>
      </c>
      <c r="AA285" s="291">
        <v>0</v>
      </c>
      <c r="AB285" s="291">
        <v>79.000000000000341</v>
      </c>
      <c r="AC285" s="291">
        <v>160.15681544028951</v>
      </c>
      <c r="AD285" s="291">
        <v>0</v>
      </c>
      <c r="AE285" s="291">
        <v>0</v>
      </c>
      <c r="AF285" s="291">
        <v>0</v>
      </c>
      <c r="AG285" s="291">
        <v>0</v>
      </c>
      <c r="AH285" s="291">
        <v>0</v>
      </c>
      <c r="AI285" s="291">
        <v>0</v>
      </c>
      <c r="AJ285" s="291">
        <v>0</v>
      </c>
      <c r="AK285" s="291">
        <v>649.83205128205122</v>
      </c>
      <c r="AL285" s="291">
        <v>111.14230769230745</v>
      </c>
      <c r="AM285" s="291">
        <v>4.0051282051282069</v>
      </c>
      <c r="AN285" s="291">
        <v>4.0051282051282069</v>
      </c>
      <c r="AO285" s="291">
        <v>1.0012820512820497</v>
      </c>
      <c r="AP285" s="291">
        <v>10.012820512820497</v>
      </c>
      <c r="AQ285" s="291">
        <v>1.0012820512820497</v>
      </c>
      <c r="AR285" s="291">
        <v>0</v>
      </c>
      <c r="AS285" s="291">
        <v>0</v>
      </c>
      <c r="AT285" s="291">
        <v>0</v>
      </c>
      <c r="AU285" s="291">
        <v>1.0000000000000029</v>
      </c>
      <c r="AV285" s="291">
        <v>1.9999999999999976</v>
      </c>
      <c r="AW285" s="291">
        <v>4.0000000000000036</v>
      </c>
      <c r="AX285" s="291">
        <v>8.4788902291917978</v>
      </c>
      <c r="AY285" s="291">
        <v>0</v>
      </c>
      <c r="AZ285" s="291">
        <v>0</v>
      </c>
      <c r="BA285" s="291">
        <v>0</v>
      </c>
      <c r="BB285" s="291">
        <v>0</v>
      </c>
      <c r="BC285" s="291">
        <v>69.999999999999929</v>
      </c>
      <c r="BD285" s="291">
        <v>61.465648854961827</v>
      </c>
      <c r="BE285" s="291">
        <v>112.04590818363272</v>
      </c>
      <c r="BF285" s="291">
        <v>182.19302728088459</v>
      </c>
      <c r="BG285" s="291">
        <v>0</v>
      </c>
      <c r="BH285" s="291">
        <v>0</v>
      </c>
      <c r="BI285" s="291">
        <v>0</v>
      </c>
      <c r="BJ285" s="291">
        <v>5.4829607178417303</v>
      </c>
      <c r="BK285" s="291">
        <v>0</v>
      </c>
      <c r="BL285" s="291">
        <v>0</v>
      </c>
      <c r="BM285" s="291">
        <v>1</v>
      </c>
      <c r="BN285" s="291"/>
      <c r="BO285" s="291"/>
      <c r="BP285" s="291"/>
      <c r="BQ285" s="291">
        <v>0</v>
      </c>
      <c r="BR285" s="291">
        <v>0</v>
      </c>
      <c r="BS285" s="291">
        <v>0</v>
      </c>
      <c r="BT285" s="291"/>
    </row>
    <row r="286" spans="1:72" ht="15" x14ac:dyDescent="0.25">
      <c r="A286" s="302">
        <v>378</v>
      </c>
      <c r="B286" s="346">
        <v>136834</v>
      </c>
      <c r="C286" s="346">
        <v>9354076</v>
      </c>
      <c r="D286" s="347" t="s">
        <v>336</v>
      </c>
      <c r="E286" s="348" t="s">
        <v>721</v>
      </c>
      <c r="F286" s="349" t="s">
        <v>719</v>
      </c>
      <c r="G286" s="291">
        <v>1</v>
      </c>
      <c r="H286" s="291">
        <v>0</v>
      </c>
      <c r="I286" s="291">
        <v>0</v>
      </c>
      <c r="J286" s="291">
        <v>0</v>
      </c>
      <c r="K286" s="291">
        <v>5</v>
      </c>
      <c r="L286" s="291">
        <v>1477</v>
      </c>
      <c r="M286" s="291">
        <v>0</v>
      </c>
      <c r="N286" s="291">
        <v>0</v>
      </c>
      <c r="O286" s="291">
        <v>0</v>
      </c>
      <c r="P286" s="291">
        <v>0</v>
      </c>
      <c r="Q286" s="291">
        <v>1477</v>
      </c>
      <c r="R286" s="291">
        <v>888</v>
      </c>
      <c r="S286" s="291">
        <v>589</v>
      </c>
      <c r="T286" s="291">
        <v>298</v>
      </c>
      <c r="U286" s="291">
        <v>297</v>
      </c>
      <c r="V286" s="291">
        <v>882</v>
      </c>
      <c r="W286" s="291">
        <v>0</v>
      </c>
      <c r="X286" s="291">
        <v>1477</v>
      </c>
      <c r="Y286" s="291">
        <v>295.39999999999998</v>
      </c>
      <c r="Z286" s="291">
        <v>0</v>
      </c>
      <c r="AA286" s="291">
        <v>0</v>
      </c>
      <c r="AB286" s="291">
        <v>112.99999999999996</v>
      </c>
      <c r="AC286" s="291">
        <v>299.18973666441593</v>
      </c>
      <c r="AD286" s="291">
        <v>0</v>
      </c>
      <c r="AE286" s="291">
        <v>0</v>
      </c>
      <c r="AF286" s="291">
        <v>0</v>
      </c>
      <c r="AG286" s="291">
        <v>0</v>
      </c>
      <c r="AH286" s="291">
        <v>0</v>
      </c>
      <c r="AI286" s="291">
        <v>0</v>
      </c>
      <c r="AJ286" s="291">
        <v>0</v>
      </c>
      <c r="AK286" s="291">
        <v>1328.799322033899</v>
      </c>
      <c r="AL286" s="291">
        <v>124.16813559322036</v>
      </c>
      <c r="AM286" s="291">
        <v>12.016271186440672</v>
      </c>
      <c r="AN286" s="291">
        <v>10.013559322033894</v>
      </c>
      <c r="AO286" s="291">
        <v>0</v>
      </c>
      <c r="AP286" s="291">
        <v>2.0027118644067787</v>
      </c>
      <c r="AQ286" s="291">
        <v>0</v>
      </c>
      <c r="AR286" s="291">
        <v>0</v>
      </c>
      <c r="AS286" s="291">
        <v>0</v>
      </c>
      <c r="AT286" s="291">
        <v>0</v>
      </c>
      <c r="AU286" s="291">
        <v>1.0054458815520759</v>
      </c>
      <c r="AV286" s="291">
        <v>1.0054458815520759</v>
      </c>
      <c r="AW286" s="291">
        <v>3.0163376446562271</v>
      </c>
      <c r="AX286" s="291">
        <v>16.954085077650237</v>
      </c>
      <c r="AY286" s="291">
        <v>0</v>
      </c>
      <c r="AZ286" s="291">
        <v>0</v>
      </c>
      <c r="BA286" s="291">
        <v>0</v>
      </c>
      <c r="BB286" s="291">
        <v>0</v>
      </c>
      <c r="BC286" s="291">
        <v>112.89419795221842</v>
      </c>
      <c r="BD286" s="291">
        <v>123.83389830508479</v>
      </c>
      <c r="BE286" s="291">
        <v>168.5416178194609</v>
      </c>
      <c r="BF286" s="291">
        <v>293.53560535578544</v>
      </c>
      <c r="BG286" s="291">
        <v>0</v>
      </c>
      <c r="BH286" s="291">
        <v>0</v>
      </c>
      <c r="BI286" s="291">
        <v>0</v>
      </c>
      <c r="BJ286" s="291">
        <v>4.7972763406830001</v>
      </c>
      <c r="BK286" s="291">
        <v>0</v>
      </c>
      <c r="BL286" s="291">
        <v>0</v>
      </c>
      <c r="BM286" s="291">
        <v>1</v>
      </c>
      <c r="BN286" s="291"/>
      <c r="BO286" s="291"/>
      <c r="BP286" s="291"/>
      <c r="BQ286" s="291">
        <v>0</v>
      </c>
      <c r="BR286" s="291">
        <v>0</v>
      </c>
      <c r="BS286" s="291">
        <v>0</v>
      </c>
      <c r="BT286" s="291"/>
    </row>
    <row r="287" spans="1:72" ht="15" x14ac:dyDescent="0.25">
      <c r="A287" s="302">
        <v>366</v>
      </c>
      <c r="B287" s="346">
        <v>136827</v>
      </c>
      <c r="C287" s="346">
        <v>9354092</v>
      </c>
      <c r="D287" s="347" t="s">
        <v>328</v>
      </c>
      <c r="E287" s="348" t="s">
        <v>721</v>
      </c>
      <c r="F287" s="349" t="s">
        <v>719</v>
      </c>
      <c r="G287" s="291">
        <v>1</v>
      </c>
      <c r="H287" s="291">
        <v>0</v>
      </c>
      <c r="I287" s="291">
        <v>0</v>
      </c>
      <c r="J287" s="291">
        <v>0</v>
      </c>
      <c r="K287" s="291">
        <v>5</v>
      </c>
      <c r="L287" s="291">
        <v>1490</v>
      </c>
      <c r="M287" s="291">
        <v>0</v>
      </c>
      <c r="N287" s="291">
        <v>0</v>
      </c>
      <c r="O287" s="291">
        <v>0</v>
      </c>
      <c r="P287" s="291">
        <v>0</v>
      </c>
      <c r="Q287" s="291">
        <v>1490</v>
      </c>
      <c r="R287" s="291">
        <v>905</v>
      </c>
      <c r="S287" s="291">
        <v>585</v>
      </c>
      <c r="T287" s="291">
        <v>296</v>
      </c>
      <c r="U287" s="291">
        <v>296</v>
      </c>
      <c r="V287" s="291">
        <v>898</v>
      </c>
      <c r="W287" s="291">
        <v>0</v>
      </c>
      <c r="X287" s="291">
        <v>1490</v>
      </c>
      <c r="Y287" s="291">
        <v>298</v>
      </c>
      <c r="Z287" s="291">
        <v>0</v>
      </c>
      <c r="AA287" s="291">
        <v>0</v>
      </c>
      <c r="AB287" s="291">
        <v>108.00000000000004</v>
      </c>
      <c r="AC287" s="291">
        <v>309</v>
      </c>
      <c r="AD287" s="291">
        <v>0</v>
      </c>
      <c r="AE287" s="291">
        <v>0</v>
      </c>
      <c r="AF287" s="291">
        <v>0</v>
      </c>
      <c r="AG287" s="291">
        <v>0</v>
      </c>
      <c r="AH287" s="291">
        <v>0</v>
      </c>
      <c r="AI287" s="291">
        <v>0</v>
      </c>
      <c r="AJ287" s="291">
        <v>0</v>
      </c>
      <c r="AK287" s="291">
        <v>1204.8085963734054</v>
      </c>
      <c r="AL287" s="291">
        <v>87.058428475486949</v>
      </c>
      <c r="AM287" s="291">
        <v>41.027535258562764</v>
      </c>
      <c r="AN287" s="291">
        <v>87.058428475486949</v>
      </c>
      <c r="AO287" s="291">
        <v>47.031564808596372</v>
      </c>
      <c r="AP287" s="291">
        <v>23.015446608462099</v>
      </c>
      <c r="AQ287" s="291">
        <v>0</v>
      </c>
      <c r="AR287" s="291">
        <v>0</v>
      </c>
      <c r="AS287" s="291">
        <v>0</v>
      </c>
      <c r="AT287" s="291">
        <v>0</v>
      </c>
      <c r="AU287" s="291">
        <v>9.0546927751519295</v>
      </c>
      <c r="AV287" s="291">
        <v>27.164078325455836</v>
      </c>
      <c r="AW287" s="291">
        <v>40.24307900067528</v>
      </c>
      <c r="AX287" s="291">
        <v>6.0000000000000009</v>
      </c>
      <c r="AY287" s="291">
        <v>0</v>
      </c>
      <c r="AZ287" s="291">
        <v>0</v>
      </c>
      <c r="BA287" s="291">
        <v>0</v>
      </c>
      <c r="BB287" s="291">
        <v>0</v>
      </c>
      <c r="BC287" s="291">
        <v>116.39322033898308</v>
      </c>
      <c r="BD287" s="291">
        <v>158.27777777777771</v>
      </c>
      <c r="BE287" s="291">
        <v>201.52790697674439</v>
      </c>
      <c r="BF287" s="291">
        <v>345.09260434449391</v>
      </c>
      <c r="BG287" s="291">
        <v>0</v>
      </c>
      <c r="BH287" s="291">
        <v>0</v>
      </c>
      <c r="BI287" s="291">
        <v>0</v>
      </c>
      <c r="BJ287" s="291">
        <v>0.950744973981415</v>
      </c>
      <c r="BK287" s="291">
        <v>0</v>
      </c>
      <c r="BL287" s="291">
        <v>0</v>
      </c>
      <c r="BM287" s="291">
        <v>1</v>
      </c>
      <c r="BN287" s="291"/>
      <c r="BO287" s="291"/>
      <c r="BP287" s="291"/>
      <c r="BQ287" s="291">
        <v>0</v>
      </c>
      <c r="BR287" s="291">
        <v>0</v>
      </c>
      <c r="BS287" s="291">
        <v>0</v>
      </c>
      <c r="BT287" s="291"/>
    </row>
    <row r="288" spans="1:72" ht="15" x14ac:dyDescent="0.25">
      <c r="A288" s="302">
        <v>375</v>
      </c>
      <c r="B288" s="346">
        <v>139288</v>
      </c>
      <c r="C288" s="346">
        <v>9354095</v>
      </c>
      <c r="D288" s="347" t="s">
        <v>502</v>
      </c>
      <c r="E288" s="348" t="s">
        <v>721</v>
      </c>
      <c r="F288" s="349" t="s">
        <v>719</v>
      </c>
      <c r="G288" s="291">
        <v>1</v>
      </c>
      <c r="H288" s="291">
        <v>0</v>
      </c>
      <c r="I288" s="291">
        <v>0</v>
      </c>
      <c r="J288" s="291">
        <v>0</v>
      </c>
      <c r="K288" s="291">
        <v>5</v>
      </c>
      <c r="L288" s="291">
        <v>1004</v>
      </c>
      <c r="M288" s="291">
        <v>0</v>
      </c>
      <c r="N288" s="291">
        <v>0</v>
      </c>
      <c r="O288" s="291">
        <v>0</v>
      </c>
      <c r="P288" s="291">
        <v>0</v>
      </c>
      <c r="Q288" s="291">
        <v>1004</v>
      </c>
      <c r="R288" s="291">
        <v>602</v>
      </c>
      <c r="S288" s="291">
        <v>402</v>
      </c>
      <c r="T288" s="291">
        <v>217</v>
      </c>
      <c r="U288" s="291">
        <v>204</v>
      </c>
      <c r="V288" s="291">
        <v>583</v>
      </c>
      <c r="W288" s="291">
        <v>0</v>
      </c>
      <c r="X288" s="291">
        <v>1004</v>
      </c>
      <c r="Y288" s="291">
        <v>200.8</v>
      </c>
      <c r="Z288" s="291">
        <v>0</v>
      </c>
      <c r="AA288" s="291">
        <v>0</v>
      </c>
      <c r="AB288" s="291">
        <v>195.99999999999991</v>
      </c>
      <c r="AC288" s="291">
        <v>317.2179353493222</v>
      </c>
      <c r="AD288" s="291">
        <v>0</v>
      </c>
      <c r="AE288" s="291">
        <v>0</v>
      </c>
      <c r="AF288" s="291">
        <v>0</v>
      </c>
      <c r="AG288" s="291">
        <v>0</v>
      </c>
      <c r="AH288" s="291">
        <v>0</v>
      </c>
      <c r="AI288" s="291">
        <v>0</v>
      </c>
      <c r="AJ288" s="291">
        <v>0</v>
      </c>
      <c r="AK288" s="291">
        <v>354.70658682634757</v>
      </c>
      <c r="AL288" s="291">
        <v>168.33532934131773</v>
      </c>
      <c r="AM288" s="291">
        <v>125.24950099800398</v>
      </c>
      <c r="AN288" s="291">
        <v>222.44311377245518</v>
      </c>
      <c r="AO288" s="291">
        <v>126.25149700598804</v>
      </c>
      <c r="AP288" s="291">
        <v>4.0079840319361253</v>
      </c>
      <c r="AQ288" s="291">
        <v>3.0059880239520917</v>
      </c>
      <c r="AR288" s="291">
        <v>0</v>
      </c>
      <c r="AS288" s="291">
        <v>0</v>
      </c>
      <c r="AT288" s="291">
        <v>0</v>
      </c>
      <c r="AU288" s="291">
        <v>27.108000000000001</v>
      </c>
      <c r="AV288" s="291">
        <v>51.203999999999994</v>
      </c>
      <c r="AW288" s="291">
        <v>81.323999999999998</v>
      </c>
      <c r="AX288" s="291">
        <v>1.0469238790406674</v>
      </c>
      <c r="AY288" s="291">
        <v>0</v>
      </c>
      <c r="AZ288" s="291">
        <v>0</v>
      </c>
      <c r="BA288" s="291">
        <v>0</v>
      </c>
      <c r="BB288" s="291">
        <v>0</v>
      </c>
      <c r="BC288" s="291">
        <v>90.247663551401928</v>
      </c>
      <c r="BD288" s="291">
        <v>87.124999999999929</v>
      </c>
      <c r="BE288" s="291">
        <v>144.63740458015261</v>
      </c>
      <c r="BF288" s="291">
        <v>238.8587866278512</v>
      </c>
      <c r="BG288" s="291">
        <v>0</v>
      </c>
      <c r="BH288" s="291">
        <v>0</v>
      </c>
      <c r="BI288" s="291">
        <v>0</v>
      </c>
      <c r="BJ288" s="291">
        <v>1.2657296826383</v>
      </c>
      <c r="BK288" s="291">
        <v>0</v>
      </c>
      <c r="BL288" s="291">
        <v>0</v>
      </c>
      <c r="BM288" s="291">
        <v>1</v>
      </c>
      <c r="BN288" s="291"/>
      <c r="BO288" s="291"/>
      <c r="BP288" s="291"/>
      <c r="BQ288" s="291">
        <v>0</v>
      </c>
      <c r="BR288" s="291">
        <v>0</v>
      </c>
      <c r="BS288" s="291">
        <v>0</v>
      </c>
      <c r="BT288" s="291"/>
    </row>
    <row r="289" spans="1:72" ht="15" x14ac:dyDescent="0.25">
      <c r="A289" s="302">
        <v>356</v>
      </c>
      <c r="B289" s="346">
        <v>144214</v>
      </c>
      <c r="C289" s="346">
        <v>9354096</v>
      </c>
      <c r="D289" s="347" t="s">
        <v>324</v>
      </c>
      <c r="E289" s="348" t="s">
        <v>721</v>
      </c>
      <c r="F289" s="349" t="s">
        <v>719</v>
      </c>
      <c r="G289" s="291">
        <v>1</v>
      </c>
      <c r="H289" s="291">
        <v>0</v>
      </c>
      <c r="I289" s="291">
        <v>0</v>
      </c>
      <c r="J289" s="291">
        <v>0</v>
      </c>
      <c r="K289" s="291">
        <v>5</v>
      </c>
      <c r="L289" s="291">
        <v>705</v>
      </c>
      <c r="M289" s="291">
        <v>0</v>
      </c>
      <c r="N289" s="291">
        <v>0</v>
      </c>
      <c r="O289" s="291">
        <v>0</v>
      </c>
      <c r="P289" s="291">
        <v>0</v>
      </c>
      <c r="Q289" s="291">
        <v>705</v>
      </c>
      <c r="R289" s="291">
        <v>436</v>
      </c>
      <c r="S289" s="291">
        <v>269</v>
      </c>
      <c r="T289" s="291">
        <v>139</v>
      </c>
      <c r="U289" s="291">
        <v>147</v>
      </c>
      <c r="V289" s="291">
        <v>419</v>
      </c>
      <c r="W289" s="291">
        <v>0</v>
      </c>
      <c r="X289" s="291">
        <v>705</v>
      </c>
      <c r="Y289" s="291">
        <v>141</v>
      </c>
      <c r="Z289" s="291">
        <v>0</v>
      </c>
      <c r="AA289" s="291">
        <v>0</v>
      </c>
      <c r="AB289" s="291">
        <v>47.999999999999979</v>
      </c>
      <c r="AC289" s="291">
        <v>141.20614035087721</v>
      </c>
      <c r="AD289" s="291">
        <v>0</v>
      </c>
      <c r="AE289" s="291">
        <v>0</v>
      </c>
      <c r="AF289" s="291">
        <v>0</v>
      </c>
      <c r="AG289" s="291">
        <v>0</v>
      </c>
      <c r="AH289" s="291">
        <v>0</v>
      </c>
      <c r="AI289" s="291">
        <v>0</v>
      </c>
      <c r="AJ289" s="291">
        <v>0</v>
      </c>
      <c r="AK289" s="291">
        <v>596.00000000000011</v>
      </c>
      <c r="AL289" s="291">
        <v>19.000000000000014</v>
      </c>
      <c r="AM289" s="291">
        <v>19.000000000000014</v>
      </c>
      <c r="AN289" s="291">
        <v>37</v>
      </c>
      <c r="AO289" s="291">
        <v>31.999999999999986</v>
      </c>
      <c r="AP289" s="291">
        <v>1.9999999999999978</v>
      </c>
      <c r="AQ289" s="291">
        <v>0</v>
      </c>
      <c r="AR289" s="291">
        <v>0</v>
      </c>
      <c r="AS289" s="291">
        <v>0</v>
      </c>
      <c r="AT289" s="291">
        <v>0</v>
      </c>
      <c r="AU289" s="291">
        <v>1.0057061340941489</v>
      </c>
      <c r="AV289" s="291">
        <v>5.0285306704707589</v>
      </c>
      <c r="AW289" s="291">
        <v>5.0285306704707589</v>
      </c>
      <c r="AX289" s="291">
        <v>5.1610541727672032</v>
      </c>
      <c r="AY289" s="291">
        <v>0</v>
      </c>
      <c r="AZ289" s="291">
        <v>0</v>
      </c>
      <c r="BA289" s="291">
        <v>0</v>
      </c>
      <c r="BB289" s="291">
        <v>0</v>
      </c>
      <c r="BC289" s="291">
        <v>52.376811594202962</v>
      </c>
      <c r="BD289" s="291">
        <v>72</v>
      </c>
      <c r="BE289" s="291">
        <v>83.800000000000011</v>
      </c>
      <c r="BF289" s="291">
        <v>148.77618305594208</v>
      </c>
      <c r="BG289" s="291">
        <v>0</v>
      </c>
      <c r="BH289" s="291">
        <v>0</v>
      </c>
      <c r="BI289" s="291">
        <v>0</v>
      </c>
      <c r="BJ289" s="291">
        <v>2.86914554373796</v>
      </c>
      <c r="BK289" s="291">
        <v>0</v>
      </c>
      <c r="BL289" s="291">
        <v>0</v>
      </c>
      <c r="BM289" s="291">
        <v>1</v>
      </c>
      <c r="BN289" s="291"/>
      <c r="BO289" s="291"/>
      <c r="BP289" s="291"/>
      <c r="BQ289" s="291">
        <v>0</v>
      </c>
      <c r="BR289" s="291">
        <v>0</v>
      </c>
      <c r="BS289" s="291">
        <v>0</v>
      </c>
      <c r="BT289" s="291"/>
    </row>
    <row r="290" spans="1:72" ht="15" x14ac:dyDescent="0.25">
      <c r="A290" s="302">
        <v>357</v>
      </c>
      <c r="B290" s="346">
        <v>137218</v>
      </c>
      <c r="C290" s="346">
        <v>9354097</v>
      </c>
      <c r="D290" s="347" t="s">
        <v>325</v>
      </c>
      <c r="E290" s="348" t="s">
        <v>721</v>
      </c>
      <c r="F290" s="349" t="s">
        <v>719</v>
      </c>
      <c r="G290" s="291">
        <v>1</v>
      </c>
      <c r="H290" s="291">
        <v>0</v>
      </c>
      <c r="I290" s="291">
        <v>0</v>
      </c>
      <c r="J290" s="291">
        <v>0</v>
      </c>
      <c r="K290" s="291">
        <v>5</v>
      </c>
      <c r="L290" s="291">
        <v>907</v>
      </c>
      <c r="M290" s="291">
        <v>0</v>
      </c>
      <c r="N290" s="291">
        <v>0</v>
      </c>
      <c r="O290" s="291">
        <v>0</v>
      </c>
      <c r="P290" s="291">
        <v>0</v>
      </c>
      <c r="Q290" s="291">
        <v>907</v>
      </c>
      <c r="R290" s="291">
        <v>540</v>
      </c>
      <c r="S290" s="291">
        <v>367</v>
      </c>
      <c r="T290" s="291">
        <v>173</v>
      </c>
      <c r="U290" s="291">
        <v>182</v>
      </c>
      <c r="V290" s="291">
        <v>552</v>
      </c>
      <c r="W290" s="291">
        <v>0</v>
      </c>
      <c r="X290" s="291">
        <v>907</v>
      </c>
      <c r="Y290" s="291">
        <v>181.4</v>
      </c>
      <c r="Z290" s="291">
        <v>0</v>
      </c>
      <c r="AA290" s="291">
        <v>0</v>
      </c>
      <c r="AB290" s="291">
        <v>52.999999999999964</v>
      </c>
      <c r="AC290" s="291">
        <v>121.9826464208243</v>
      </c>
      <c r="AD290" s="291">
        <v>0</v>
      </c>
      <c r="AE290" s="291">
        <v>0</v>
      </c>
      <c r="AF290" s="291">
        <v>0</v>
      </c>
      <c r="AG290" s="291">
        <v>0</v>
      </c>
      <c r="AH290" s="291">
        <v>0</v>
      </c>
      <c r="AI290" s="291">
        <v>0</v>
      </c>
      <c r="AJ290" s="291">
        <v>0</v>
      </c>
      <c r="AK290" s="291">
        <v>798.88079470198682</v>
      </c>
      <c r="AL290" s="291">
        <v>27.029801324503349</v>
      </c>
      <c r="AM290" s="291">
        <v>31.034216335540883</v>
      </c>
      <c r="AN290" s="291">
        <v>25.027593818984585</v>
      </c>
      <c r="AO290" s="291">
        <v>11.012141280353216</v>
      </c>
      <c r="AP290" s="291">
        <v>12.0132450331126</v>
      </c>
      <c r="AQ290" s="291">
        <v>2.0022075055187667</v>
      </c>
      <c r="AR290" s="291">
        <v>0</v>
      </c>
      <c r="AS290" s="291">
        <v>0</v>
      </c>
      <c r="AT290" s="291">
        <v>0</v>
      </c>
      <c r="AU290" s="291">
        <v>0</v>
      </c>
      <c r="AV290" s="291">
        <v>0.99999999999999689</v>
      </c>
      <c r="AW290" s="291">
        <v>0.99999999999999689</v>
      </c>
      <c r="AX290" s="291">
        <v>3.9349240780911066</v>
      </c>
      <c r="AY290" s="291">
        <v>0</v>
      </c>
      <c r="AZ290" s="291">
        <v>0</v>
      </c>
      <c r="BA290" s="291">
        <v>0</v>
      </c>
      <c r="BB290" s="291">
        <v>0</v>
      </c>
      <c r="BC290" s="291">
        <v>55.643274853801202</v>
      </c>
      <c r="BD290" s="291">
        <v>73.617977528089909</v>
      </c>
      <c r="BE290" s="291">
        <v>77.988990825688205</v>
      </c>
      <c r="BF290" s="291">
        <v>145.63814617366052</v>
      </c>
      <c r="BG290" s="291">
        <v>0</v>
      </c>
      <c r="BH290" s="291">
        <v>0</v>
      </c>
      <c r="BI290" s="291">
        <v>0</v>
      </c>
      <c r="BJ290" s="291">
        <v>3.4506169482014402</v>
      </c>
      <c r="BK290" s="291">
        <v>0</v>
      </c>
      <c r="BL290" s="291">
        <v>0</v>
      </c>
      <c r="BM290" s="291">
        <v>1</v>
      </c>
      <c r="BN290" s="291"/>
      <c r="BO290" s="291"/>
      <c r="BP290" s="291"/>
      <c r="BQ290" s="291">
        <v>0</v>
      </c>
      <c r="BR290" s="291">
        <v>0</v>
      </c>
      <c r="BS290" s="291">
        <v>0</v>
      </c>
      <c r="BT290" s="291"/>
    </row>
    <row r="291" spans="1:72" ht="15" x14ac:dyDescent="0.25">
      <c r="A291" s="302">
        <v>362</v>
      </c>
      <c r="B291" s="346">
        <v>137208</v>
      </c>
      <c r="C291" s="346">
        <v>9354098</v>
      </c>
      <c r="D291" s="347" t="s">
        <v>501</v>
      </c>
      <c r="E291" s="348" t="s">
        <v>721</v>
      </c>
      <c r="F291" s="349" t="s">
        <v>719</v>
      </c>
      <c r="G291" s="291">
        <v>1</v>
      </c>
      <c r="H291" s="291">
        <v>0</v>
      </c>
      <c r="I291" s="291">
        <v>0</v>
      </c>
      <c r="J291" s="291">
        <v>0</v>
      </c>
      <c r="K291" s="291">
        <v>5</v>
      </c>
      <c r="L291" s="291">
        <v>486</v>
      </c>
      <c r="M291" s="291">
        <v>0</v>
      </c>
      <c r="N291" s="291">
        <v>0</v>
      </c>
      <c r="O291" s="291">
        <v>0</v>
      </c>
      <c r="P291" s="291">
        <v>0</v>
      </c>
      <c r="Q291" s="291">
        <v>486</v>
      </c>
      <c r="R291" s="291">
        <v>330</v>
      </c>
      <c r="S291" s="291">
        <v>156</v>
      </c>
      <c r="T291" s="291">
        <v>108</v>
      </c>
      <c r="U291" s="291">
        <v>118</v>
      </c>
      <c r="V291" s="291">
        <v>260</v>
      </c>
      <c r="W291" s="291">
        <v>0</v>
      </c>
      <c r="X291" s="291">
        <v>486</v>
      </c>
      <c r="Y291" s="291">
        <v>97.2</v>
      </c>
      <c r="Z291" s="291">
        <v>0</v>
      </c>
      <c r="AA291" s="291">
        <v>0</v>
      </c>
      <c r="AB291" s="291">
        <v>50</v>
      </c>
      <c r="AC291" s="291">
        <v>87.586813186813188</v>
      </c>
      <c r="AD291" s="291">
        <v>0</v>
      </c>
      <c r="AE291" s="291">
        <v>0</v>
      </c>
      <c r="AF291" s="291">
        <v>0</v>
      </c>
      <c r="AG291" s="291">
        <v>0</v>
      </c>
      <c r="AH291" s="291">
        <v>0</v>
      </c>
      <c r="AI291" s="291">
        <v>0</v>
      </c>
      <c r="AJ291" s="291">
        <v>0</v>
      </c>
      <c r="AK291" s="291">
        <v>379</v>
      </c>
      <c r="AL291" s="291">
        <v>3.0000000000000004</v>
      </c>
      <c r="AM291" s="291">
        <v>41.999999999999979</v>
      </c>
      <c r="AN291" s="291">
        <v>25</v>
      </c>
      <c r="AO291" s="291">
        <v>28.999999999999993</v>
      </c>
      <c r="AP291" s="291">
        <v>7.0000000000000204</v>
      </c>
      <c r="AQ291" s="291">
        <v>1</v>
      </c>
      <c r="AR291" s="291">
        <v>0</v>
      </c>
      <c r="AS291" s="291">
        <v>0</v>
      </c>
      <c r="AT291" s="291">
        <v>0</v>
      </c>
      <c r="AU291" s="291">
        <v>3.0000000000000004</v>
      </c>
      <c r="AV291" s="291">
        <v>4</v>
      </c>
      <c r="AW291" s="291">
        <v>5</v>
      </c>
      <c r="AX291" s="291">
        <v>2.1362637362637362</v>
      </c>
      <c r="AY291" s="291">
        <v>0</v>
      </c>
      <c r="AZ291" s="291">
        <v>0</v>
      </c>
      <c r="BA291" s="291">
        <v>0</v>
      </c>
      <c r="BB291" s="291">
        <v>0</v>
      </c>
      <c r="BC291" s="291">
        <v>42.392523364485953</v>
      </c>
      <c r="BD291" s="291">
        <v>61.521367521367473</v>
      </c>
      <c r="BE291" s="291">
        <v>48.225806451612918</v>
      </c>
      <c r="BF291" s="291">
        <v>102.37480960397488</v>
      </c>
      <c r="BG291" s="291">
        <v>0</v>
      </c>
      <c r="BH291" s="291">
        <v>3.4000000000002126</v>
      </c>
      <c r="BI291" s="291">
        <v>0</v>
      </c>
      <c r="BJ291" s="291">
        <v>3.3904367888324898</v>
      </c>
      <c r="BK291" s="291">
        <v>1</v>
      </c>
      <c r="BL291" s="291">
        <v>0</v>
      </c>
      <c r="BM291" s="291">
        <v>1</v>
      </c>
      <c r="BN291" s="291"/>
      <c r="BO291" s="291"/>
      <c r="BP291" s="291"/>
      <c r="BQ291" s="291">
        <v>0</v>
      </c>
      <c r="BR291" s="291">
        <v>0</v>
      </c>
      <c r="BS291" s="291">
        <v>0</v>
      </c>
      <c r="BT291" s="291"/>
    </row>
    <row r="292" spans="1:72" ht="15" x14ac:dyDescent="0.25">
      <c r="A292" s="302">
        <v>376</v>
      </c>
      <c r="B292" s="346">
        <v>136969</v>
      </c>
      <c r="C292" s="346">
        <v>9354099</v>
      </c>
      <c r="D292" s="347" t="s">
        <v>335</v>
      </c>
      <c r="E292" s="348" t="s">
        <v>721</v>
      </c>
      <c r="F292" s="349" t="s">
        <v>719</v>
      </c>
      <c r="G292" s="291">
        <v>1</v>
      </c>
      <c r="H292" s="291">
        <v>0</v>
      </c>
      <c r="I292" s="291">
        <v>0</v>
      </c>
      <c r="J292" s="291">
        <v>0</v>
      </c>
      <c r="K292" s="291">
        <v>5</v>
      </c>
      <c r="L292" s="291">
        <v>1496</v>
      </c>
      <c r="M292" s="291">
        <v>0</v>
      </c>
      <c r="N292" s="291">
        <v>0</v>
      </c>
      <c r="O292" s="291">
        <v>0</v>
      </c>
      <c r="P292" s="291">
        <v>0</v>
      </c>
      <c r="Q292" s="291">
        <v>1496</v>
      </c>
      <c r="R292" s="291">
        <v>935</v>
      </c>
      <c r="S292" s="291">
        <v>561</v>
      </c>
      <c r="T292" s="291">
        <v>307</v>
      </c>
      <c r="U292" s="291">
        <v>310</v>
      </c>
      <c r="V292" s="291">
        <v>879</v>
      </c>
      <c r="W292" s="291">
        <v>0</v>
      </c>
      <c r="X292" s="291">
        <v>1496</v>
      </c>
      <c r="Y292" s="291">
        <v>299.2</v>
      </c>
      <c r="Z292" s="291">
        <v>0</v>
      </c>
      <c r="AA292" s="291">
        <v>0</v>
      </c>
      <c r="AB292" s="291">
        <v>73.999999999999957</v>
      </c>
      <c r="AC292" s="291">
        <v>152.73563218390814</v>
      </c>
      <c r="AD292" s="291">
        <v>0</v>
      </c>
      <c r="AE292" s="291">
        <v>0</v>
      </c>
      <c r="AF292" s="291">
        <v>0</v>
      </c>
      <c r="AG292" s="291">
        <v>0</v>
      </c>
      <c r="AH292" s="291">
        <v>0</v>
      </c>
      <c r="AI292" s="291">
        <v>0</v>
      </c>
      <c r="AJ292" s="291">
        <v>0</v>
      </c>
      <c r="AK292" s="291">
        <v>1431.9999999999993</v>
      </c>
      <c r="AL292" s="291">
        <v>15.999999999999998</v>
      </c>
      <c r="AM292" s="291">
        <v>22.000000000000036</v>
      </c>
      <c r="AN292" s="291">
        <v>11.999999999999998</v>
      </c>
      <c r="AO292" s="291">
        <v>8.9999999999999964</v>
      </c>
      <c r="AP292" s="291">
        <v>4.9999999999999956</v>
      </c>
      <c r="AQ292" s="291">
        <v>0</v>
      </c>
      <c r="AR292" s="291">
        <v>0</v>
      </c>
      <c r="AS292" s="291">
        <v>0</v>
      </c>
      <c r="AT292" s="291">
        <v>0</v>
      </c>
      <c r="AU292" s="291">
        <v>4.9999999999999956</v>
      </c>
      <c r="AV292" s="291">
        <v>14.999999999999943</v>
      </c>
      <c r="AW292" s="291">
        <v>19.000000000000018</v>
      </c>
      <c r="AX292" s="291">
        <v>10.108108108108109</v>
      </c>
      <c r="AY292" s="291">
        <v>0</v>
      </c>
      <c r="AZ292" s="291">
        <v>0</v>
      </c>
      <c r="BA292" s="291">
        <v>0</v>
      </c>
      <c r="BB292" s="291">
        <v>0</v>
      </c>
      <c r="BC292" s="291">
        <v>105.72185430463567</v>
      </c>
      <c r="BD292" s="291">
        <v>148.26086956521726</v>
      </c>
      <c r="BE292" s="291">
        <v>147.01403508771924</v>
      </c>
      <c r="BF292" s="291">
        <v>279.57445192713749</v>
      </c>
      <c r="BG292" s="291">
        <v>0</v>
      </c>
      <c r="BH292" s="291">
        <v>0</v>
      </c>
      <c r="BI292" s="291">
        <v>0</v>
      </c>
      <c r="BJ292" s="291">
        <v>2.1783243295194499</v>
      </c>
      <c r="BK292" s="291">
        <v>0</v>
      </c>
      <c r="BL292" s="291">
        <v>0</v>
      </c>
      <c r="BM292" s="291">
        <v>1</v>
      </c>
      <c r="BN292" s="291"/>
      <c r="BO292" s="291"/>
      <c r="BP292" s="291"/>
      <c r="BQ292" s="291">
        <v>0</v>
      </c>
      <c r="BR292" s="291">
        <v>0</v>
      </c>
      <c r="BS292" s="291">
        <v>0</v>
      </c>
      <c r="BT292" s="291"/>
    </row>
    <row r="293" spans="1:72" ht="15" x14ac:dyDescent="0.25">
      <c r="A293" s="302">
        <v>554</v>
      </c>
      <c r="B293" s="346">
        <v>136322</v>
      </c>
      <c r="C293" s="346">
        <v>9354102</v>
      </c>
      <c r="D293" s="347" t="s">
        <v>432</v>
      </c>
      <c r="E293" s="348" t="s">
        <v>721</v>
      </c>
      <c r="F293" s="349" t="s">
        <v>719</v>
      </c>
      <c r="G293" s="291">
        <v>1</v>
      </c>
      <c r="H293" s="291">
        <v>0</v>
      </c>
      <c r="I293" s="291">
        <v>0</v>
      </c>
      <c r="J293" s="291">
        <v>0</v>
      </c>
      <c r="K293" s="291">
        <v>5</v>
      </c>
      <c r="L293" s="291">
        <v>1170</v>
      </c>
      <c r="M293" s="291">
        <v>0</v>
      </c>
      <c r="N293" s="291">
        <v>0</v>
      </c>
      <c r="O293" s="291">
        <v>0</v>
      </c>
      <c r="P293" s="291">
        <v>0</v>
      </c>
      <c r="Q293" s="291">
        <v>1170</v>
      </c>
      <c r="R293" s="291">
        <v>736</v>
      </c>
      <c r="S293" s="291">
        <v>434</v>
      </c>
      <c r="T293" s="291">
        <v>231</v>
      </c>
      <c r="U293" s="291">
        <v>253</v>
      </c>
      <c r="V293" s="291">
        <v>686</v>
      </c>
      <c r="W293" s="291">
        <v>0</v>
      </c>
      <c r="X293" s="291">
        <v>1170</v>
      </c>
      <c r="Y293" s="291">
        <v>234</v>
      </c>
      <c r="Z293" s="291">
        <v>0</v>
      </c>
      <c r="AA293" s="291">
        <v>0</v>
      </c>
      <c r="AB293" s="291">
        <v>78.000000000000028</v>
      </c>
      <c r="AC293" s="291">
        <v>188.32191780821918</v>
      </c>
      <c r="AD293" s="291">
        <v>0</v>
      </c>
      <c r="AE293" s="291">
        <v>0</v>
      </c>
      <c r="AF293" s="291">
        <v>0</v>
      </c>
      <c r="AG293" s="291">
        <v>0</v>
      </c>
      <c r="AH293" s="291">
        <v>0</v>
      </c>
      <c r="AI293" s="291">
        <v>0</v>
      </c>
      <c r="AJ293" s="291">
        <v>0</v>
      </c>
      <c r="AK293" s="291">
        <v>1056.0000000000005</v>
      </c>
      <c r="AL293" s="291">
        <v>73.999999999999943</v>
      </c>
      <c r="AM293" s="291">
        <v>38.999999999999957</v>
      </c>
      <c r="AN293" s="291">
        <v>1.0000000000000004</v>
      </c>
      <c r="AO293" s="291">
        <v>0</v>
      </c>
      <c r="AP293" s="291">
        <v>0</v>
      </c>
      <c r="AQ293" s="291">
        <v>0</v>
      </c>
      <c r="AR293" s="291">
        <v>0</v>
      </c>
      <c r="AS293" s="291">
        <v>0</v>
      </c>
      <c r="AT293" s="291">
        <v>0</v>
      </c>
      <c r="AU293" s="291">
        <v>1.0000000000000004</v>
      </c>
      <c r="AV293" s="291">
        <v>1.0000000000000004</v>
      </c>
      <c r="AW293" s="291">
        <v>4.0000000000000018</v>
      </c>
      <c r="AX293" s="291">
        <v>12.020547945205479</v>
      </c>
      <c r="AY293" s="291">
        <v>0</v>
      </c>
      <c r="AZ293" s="291">
        <v>0</v>
      </c>
      <c r="BA293" s="291">
        <v>0</v>
      </c>
      <c r="BB293" s="291">
        <v>0</v>
      </c>
      <c r="BC293" s="291">
        <v>76.330434782608776</v>
      </c>
      <c r="BD293" s="291">
        <v>125.99196787148595</v>
      </c>
      <c r="BE293" s="291">
        <v>135.58112094395261</v>
      </c>
      <c r="BF293" s="291">
        <v>240.38781260495145</v>
      </c>
      <c r="BG293" s="291">
        <v>0</v>
      </c>
      <c r="BH293" s="291">
        <v>0</v>
      </c>
      <c r="BI293" s="291">
        <v>0</v>
      </c>
      <c r="BJ293" s="291">
        <v>1.7207777940318301</v>
      </c>
      <c r="BK293" s="291">
        <v>0</v>
      </c>
      <c r="BL293" s="291">
        <v>0</v>
      </c>
      <c r="BM293" s="291">
        <v>1</v>
      </c>
      <c r="BN293" s="291"/>
      <c r="BO293" s="291"/>
      <c r="BP293" s="291"/>
      <c r="BQ293" s="291">
        <v>0</v>
      </c>
      <c r="BR293" s="291">
        <v>0</v>
      </c>
      <c r="BS293" s="291">
        <v>0</v>
      </c>
      <c r="BT293" s="291"/>
    </row>
    <row r="294" spans="1:72" ht="15" x14ac:dyDescent="0.25">
      <c r="A294" s="302">
        <v>562</v>
      </c>
      <c r="B294" s="346">
        <v>143362</v>
      </c>
      <c r="C294" s="346">
        <v>9354103</v>
      </c>
      <c r="D294" s="347" t="s">
        <v>439</v>
      </c>
      <c r="E294" s="348" t="s">
        <v>721</v>
      </c>
      <c r="F294" s="349" t="s">
        <v>719</v>
      </c>
      <c r="G294" s="291">
        <v>1</v>
      </c>
      <c r="H294" s="291">
        <v>0</v>
      </c>
      <c r="I294" s="291">
        <v>0</v>
      </c>
      <c r="J294" s="291">
        <v>0</v>
      </c>
      <c r="K294" s="291">
        <v>5</v>
      </c>
      <c r="L294" s="291">
        <v>927</v>
      </c>
      <c r="M294" s="291">
        <v>0</v>
      </c>
      <c r="N294" s="291">
        <v>0</v>
      </c>
      <c r="O294" s="291">
        <v>0</v>
      </c>
      <c r="P294" s="291">
        <v>0</v>
      </c>
      <c r="Q294" s="291">
        <v>927</v>
      </c>
      <c r="R294" s="291">
        <v>583</v>
      </c>
      <c r="S294" s="291">
        <v>344</v>
      </c>
      <c r="T294" s="291">
        <v>223</v>
      </c>
      <c r="U294" s="291">
        <v>180</v>
      </c>
      <c r="V294" s="291">
        <v>524</v>
      </c>
      <c r="W294" s="291">
        <v>0</v>
      </c>
      <c r="X294" s="291">
        <v>927</v>
      </c>
      <c r="Y294" s="291">
        <v>185.4</v>
      </c>
      <c r="Z294" s="291">
        <v>0</v>
      </c>
      <c r="AA294" s="291">
        <v>0</v>
      </c>
      <c r="AB294" s="291">
        <v>71.000000000000028</v>
      </c>
      <c r="AC294" s="291">
        <v>216.75595913734392</v>
      </c>
      <c r="AD294" s="291">
        <v>0</v>
      </c>
      <c r="AE294" s="291">
        <v>0</v>
      </c>
      <c r="AF294" s="291">
        <v>0</v>
      </c>
      <c r="AG294" s="291">
        <v>0</v>
      </c>
      <c r="AH294" s="291">
        <v>0</v>
      </c>
      <c r="AI294" s="291">
        <v>0</v>
      </c>
      <c r="AJ294" s="291">
        <v>0</v>
      </c>
      <c r="AK294" s="291">
        <v>846.91360691144678</v>
      </c>
      <c r="AL294" s="291">
        <v>27.029157667386635</v>
      </c>
      <c r="AM294" s="291">
        <v>13.014038876889837</v>
      </c>
      <c r="AN294" s="291">
        <v>40.043196544276476</v>
      </c>
      <c r="AO294" s="291">
        <v>0</v>
      </c>
      <c r="AP294" s="291">
        <v>0</v>
      </c>
      <c r="AQ294" s="291">
        <v>0</v>
      </c>
      <c r="AR294" s="291">
        <v>0</v>
      </c>
      <c r="AS294" s="291">
        <v>0</v>
      </c>
      <c r="AT294" s="291">
        <v>0</v>
      </c>
      <c r="AU294" s="291">
        <v>0</v>
      </c>
      <c r="AV294" s="291">
        <v>1.0000000000000042</v>
      </c>
      <c r="AW294" s="291">
        <v>1.9999999999999991</v>
      </c>
      <c r="AX294" s="291">
        <v>2.1044267877412031</v>
      </c>
      <c r="AY294" s="291">
        <v>0</v>
      </c>
      <c r="AZ294" s="291">
        <v>0</v>
      </c>
      <c r="BA294" s="291">
        <v>0</v>
      </c>
      <c r="BB294" s="291">
        <v>0</v>
      </c>
      <c r="BC294" s="291">
        <v>105.00000000000006</v>
      </c>
      <c r="BD294" s="291">
        <v>91.011235955056208</v>
      </c>
      <c r="BE294" s="291">
        <v>150.43545279383412</v>
      </c>
      <c r="BF294" s="291">
        <v>255.08602913372178</v>
      </c>
      <c r="BG294" s="291">
        <v>0</v>
      </c>
      <c r="BH294" s="291">
        <v>0</v>
      </c>
      <c r="BI294" s="291">
        <v>0</v>
      </c>
      <c r="BJ294" s="291">
        <v>2.9561167277962399</v>
      </c>
      <c r="BK294" s="291">
        <v>0</v>
      </c>
      <c r="BL294" s="291">
        <v>0</v>
      </c>
      <c r="BM294" s="291">
        <v>1</v>
      </c>
      <c r="BN294" s="291"/>
      <c r="BO294" s="291"/>
      <c r="BP294" s="291"/>
      <c r="BQ294" s="291">
        <v>0</v>
      </c>
      <c r="BR294" s="291">
        <v>0</v>
      </c>
      <c r="BS294" s="291">
        <v>0</v>
      </c>
      <c r="BT294" s="291"/>
    </row>
    <row r="295" spans="1:72" ht="15" x14ac:dyDescent="0.25">
      <c r="A295" s="302">
        <v>159</v>
      </c>
      <c r="B295" s="346">
        <v>136416</v>
      </c>
      <c r="C295" s="346">
        <v>9354504</v>
      </c>
      <c r="D295" s="347" t="s">
        <v>232</v>
      </c>
      <c r="E295" s="348" t="s">
        <v>721</v>
      </c>
      <c r="F295" s="349" t="s">
        <v>719</v>
      </c>
      <c r="G295" s="291">
        <v>1</v>
      </c>
      <c r="H295" s="291">
        <v>0</v>
      </c>
      <c r="I295" s="291">
        <v>0</v>
      </c>
      <c r="J295" s="291">
        <v>0</v>
      </c>
      <c r="K295" s="291">
        <v>5</v>
      </c>
      <c r="L295" s="291">
        <v>677</v>
      </c>
      <c r="M295" s="291">
        <v>0</v>
      </c>
      <c r="N295" s="291">
        <v>0</v>
      </c>
      <c r="O295" s="291">
        <v>0</v>
      </c>
      <c r="P295" s="291">
        <v>0</v>
      </c>
      <c r="Q295" s="291">
        <v>677</v>
      </c>
      <c r="R295" s="291">
        <v>408</v>
      </c>
      <c r="S295" s="291">
        <v>269</v>
      </c>
      <c r="T295" s="291">
        <v>133</v>
      </c>
      <c r="U295" s="291">
        <v>135</v>
      </c>
      <c r="V295" s="291">
        <v>409</v>
      </c>
      <c r="W295" s="291">
        <v>0</v>
      </c>
      <c r="X295" s="291">
        <v>677</v>
      </c>
      <c r="Y295" s="291">
        <v>135.4</v>
      </c>
      <c r="Z295" s="291">
        <v>0</v>
      </c>
      <c r="AA295" s="291">
        <v>0</v>
      </c>
      <c r="AB295" s="291">
        <v>32.999999999999986</v>
      </c>
      <c r="AC295" s="291">
        <v>76.773195876288653</v>
      </c>
      <c r="AD295" s="291">
        <v>0</v>
      </c>
      <c r="AE295" s="291">
        <v>0</v>
      </c>
      <c r="AF295" s="291">
        <v>0</v>
      </c>
      <c r="AG295" s="291">
        <v>0</v>
      </c>
      <c r="AH295" s="291">
        <v>0</v>
      </c>
      <c r="AI295" s="291">
        <v>0</v>
      </c>
      <c r="AJ295" s="291">
        <v>0</v>
      </c>
      <c r="AK295" s="291">
        <v>669.97925925925949</v>
      </c>
      <c r="AL295" s="291">
        <v>2.0059259259259239</v>
      </c>
      <c r="AM295" s="291">
        <v>1.0029629629629619</v>
      </c>
      <c r="AN295" s="291">
        <v>2.0059259259259239</v>
      </c>
      <c r="AO295" s="291">
        <v>1.0029629629629619</v>
      </c>
      <c r="AP295" s="291">
        <v>1.0029629629629619</v>
      </c>
      <c r="AQ295" s="291">
        <v>0</v>
      </c>
      <c r="AR295" s="291">
        <v>0</v>
      </c>
      <c r="AS295" s="291">
        <v>0</v>
      </c>
      <c r="AT295" s="291">
        <v>0</v>
      </c>
      <c r="AU295" s="291">
        <v>0</v>
      </c>
      <c r="AV295" s="291">
        <v>0</v>
      </c>
      <c r="AW295" s="291">
        <v>0</v>
      </c>
      <c r="AX295" s="291">
        <v>3.9882179675994109</v>
      </c>
      <c r="AY295" s="291">
        <v>0</v>
      </c>
      <c r="AZ295" s="291">
        <v>0</v>
      </c>
      <c r="BA295" s="291">
        <v>0</v>
      </c>
      <c r="BB295" s="291">
        <v>0</v>
      </c>
      <c r="BC295" s="291">
        <v>52.362204724409473</v>
      </c>
      <c r="BD295" s="291">
        <v>62.386363636363619</v>
      </c>
      <c r="BE295" s="291">
        <v>55.29846938775507</v>
      </c>
      <c r="BF295" s="291">
        <v>115.64977899719494</v>
      </c>
      <c r="BG295" s="291">
        <v>0</v>
      </c>
      <c r="BH295" s="291">
        <v>0</v>
      </c>
      <c r="BI295" s="291">
        <v>0</v>
      </c>
      <c r="BJ295" s="291">
        <v>5.3319863820000002</v>
      </c>
      <c r="BK295" s="291">
        <v>0</v>
      </c>
      <c r="BL295" s="291">
        <v>0</v>
      </c>
      <c r="BM295" s="291">
        <v>1</v>
      </c>
      <c r="BN295" s="291"/>
      <c r="BO295" s="291"/>
      <c r="BP295" s="291"/>
      <c r="BQ295" s="291">
        <v>0</v>
      </c>
      <c r="BR295" s="291">
        <v>0</v>
      </c>
      <c r="BS295" s="291">
        <v>0</v>
      </c>
      <c r="BT295" s="291"/>
    </row>
    <row r="296" spans="1:72" ht="15" x14ac:dyDescent="0.25">
      <c r="A296" s="302">
        <v>372</v>
      </c>
      <c r="B296" s="346">
        <v>137849</v>
      </c>
      <c r="C296" s="346">
        <v>9354603</v>
      </c>
      <c r="D296" s="347" t="s">
        <v>332</v>
      </c>
      <c r="E296" s="348" t="s">
        <v>721</v>
      </c>
      <c r="F296" s="349" t="s">
        <v>719</v>
      </c>
      <c r="G296" s="291">
        <v>1</v>
      </c>
      <c r="H296" s="291">
        <v>0</v>
      </c>
      <c r="I296" s="291">
        <v>0</v>
      </c>
      <c r="J296" s="291">
        <v>0</v>
      </c>
      <c r="K296" s="291">
        <v>5</v>
      </c>
      <c r="L296" s="291">
        <v>834</v>
      </c>
      <c r="M296" s="291">
        <v>0</v>
      </c>
      <c r="N296" s="291">
        <v>0</v>
      </c>
      <c r="O296" s="291">
        <v>0</v>
      </c>
      <c r="P296" s="291">
        <v>0</v>
      </c>
      <c r="Q296" s="291">
        <v>834</v>
      </c>
      <c r="R296" s="291">
        <v>503</v>
      </c>
      <c r="S296" s="291">
        <v>331</v>
      </c>
      <c r="T296" s="291">
        <v>167</v>
      </c>
      <c r="U296" s="291">
        <v>168</v>
      </c>
      <c r="V296" s="291">
        <v>499</v>
      </c>
      <c r="W296" s="291">
        <v>0</v>
      </c>
      <c r="X296" s="291">
        <v>834</v>
      </c>
      <c r="Y296" s="291">
        <v>166.8</v>
      </c>
      <c r="Z296" s="291">
        <v>0</v>
      </c>
      <c r="AA296" s="291">
        <v>0</v>
      </c>
      <c r="AB296" s="291">
        <v>72.999999999999957</v>
      </c>
      <c r="AC296" s="291">
        <v>160.11178614823817</v>
      </c>
      <c r="AD296" s="291">
        <v>0</v>
      </c>
      <c r="AE296" s="291">
        <v>0</v>
      </c>
      <c r="AF296" s="291">
        <v>0</v>
      </c>
      <c r="AG296" s="291">
        <v>0</v>
      </c>
      <c r="AH296" s="291">
        <v>0</v>
      </c>
      <c r="AI296" s="291">
        <v>0</v>
      </c>
      <c r="AJ296" s="291">
        <v>0</v>
      </c>
      <c r="AK296" s="291">
        <v>532.00000000000034</v>
      </c>
      <c r="AL296" s="291">
        <v>58.000000000000007</v>
      </c>
      <c r="AM296" s="291">
        <v>77.999999999999986</v>
      </c>
      <c r="AN296" s="291">
        <v>82.000000000000028</v>
      </c>
      <c r="AO296" s="291">
        <v>65.999999999999986</v>
      </c>
      <c r="AP296" s="291">
        <v>17.000000000000043</v>
      </c>
      <c r="AQ296" s="291">
        <v>0.999999999999999</v>
      </c>
      <c r="AR296" s="291">
        <v>0</v>
      </c>
      <c r="AS296" s="291">
        <v>0</v>
      </c>
      <c r="AT296" s="291">
        <v>0</v>
      </c>
      <c r="AU296" s="291">
        <v>8.9999999999999822</v>
      </c>
      <c r="AV296" s="291">
        <v>14.00000000000002</v>
      </c>
      <c r="AW296" s="291">
        <v>25.000000000000018</v>
      </c>
      <c r="AX296" s="291">
        <v>6.080194410692588</v>
      </c>
      <c r="AY296" s="291">
        <v>0</v>
      </c>
      <c r="AZ296" s="291">
        <v>0</v>
      </c>
      <c r="BA296" s="291">
        <v>0</v>
      </c>
      <c r="BB296" s="291">
        <v>0</v>
      </c>
      <c r="BC296" s="291">
        <v>39.957055214723994</v>
      </c>
      <c r="BD296" s="291">
        <v>66.181818181818187</v>
      </c>
      <c r="BE296" s="291">
        <v>69.453961456102775</v>
      </c>
      <c r="BF296" s="291">
        <v>124.4272001051993</v>
      </c>
      <c r="BG296" s="291">
        <v>0</v>
      </c>
      <c r="BH296" s="291">
        <v>0</v>
      </c>
      <c r="BI296" s="291">
        <v>0</v>
      </c>
      <c r="BJ296" s="291">
        <v>0.74427224364754097</v>
      </c>
      <c r="BK296" s="291">
        <v>0</v>
      </c>
      <c r="BL296" s="291">
        <v>0</v>
      </c>
      <c r="BM296" s="291">
        <v>1</v>
      </c>
      <c r="BN296" s="291"/>
      <c r="BO296" s="291"/>
      <c r="BP296" s="291"/>
      <c r="BQ296" s="291">
        <v>0</v>
      </c>
      <c r="BR296" s="291">
        <v>0</v>
      </c>
      <c r="BS296" s="291">
        <v>0</v>
      </c>
      <c r="BT296" s="291"/>
    </row>
    <row r="297" spans="1:72" ht="15" x14ac:dyDescent="0.25">
      <c r="A297" s="302">
        <v>368</v>
      </c>
      <c r="B297" s="346">
        <v>136453</v>
      </c>
      <c r="C297" s="346">
        <v>9354606</v>
      </c>
      <c r="D297" s="347" t="s">
        <v>329</v>
      </c>
      <c r="E297" s="348" t="s">
        <v>721</v>
      </c>
      <c r="F297" s="349" t="s">
        <v>719</v>
      </c>
      <c r="G297" s="291">
        <v>1</v>
      </c>
      <c r="H297" s="291">
        <v>0</v>
      </c>
      <c r="I297" s="291">
        <v>0</v>
      </c>
      <c r="J297" s="291">
        <v>0</v>
      </c>
      <c r="K297" s="291">
        <v>5</v>
      </c>
      <c r="L297" s="291">
        <v>755</v>
      </c>
      <c r="M297" s="291">
        <v>0</v>
      </c>
      <c r="N297" s="291">
        <v>0</v>
      </c>
      <c r="O297" s="291">
        <v>0</v>
      </c>
      <c r="P297" s="291">
        <v>0</v>
      </c>
      <c r="Q297" s="291">
        <v>755</v>
      </c>
      <c r="R297" s="291">
        <v>490</v>
      </c>
      <c r="S297" s="291">
        <v>265</v>
      </c>
      <c r="T297" s="291">
        <v>163</v>
      </c>
      <c r="U297" s="291">
        <v>151</v>
      </c>
      <c r="V297" s="291">
        <v>441</v>
      </c>
      <c r="W297" s="291">
        <v>0</v>
      </c>
      <c r="X297" s="291">
        <v>755</v>
      </c>
      <c r="Y297" s="291">
        <v>151</v>
      </c>
      <c r="Z297" s="291">
        <v>0</v>
      </c>
      <c r="AA297" s="291">
        <v>0</v>
      </c>
      <c r="AB297" s="291">
        <v>193.00000000000026</v>
      </c>
      <c r="AC297" s="291">
        <v>355.10593220338984</v>
      </c>
      <c r="AD297" s="291">
        <v>0</v>
      </c>
      <c r="AE297" s="291">
        <v>0</v>
      </c>
      <c r="AF297" s="291">
        <v>0</v>
      </c>
      <c r="AG297" s="291">
        <v>0</v>
      </c>
      <c r="AH297" s="291">
        <v>0</v>
      </c>
      <c r="AI297" s="291">
        <v>0</v>
      </c>
      <c r="AJ297" s="291">
        <v>0</v>
      </c>
      <c r="AK297" s="291">
        <v>183.48605577689233</v>
      </c>
      <c r="AL297" s="291">
        <v>36.095617529880442</v>
      </c>
      <c r="AM297" s="291">
        <v>87.231075697211395</v>
      </c>
      <c r="AN297" s="291">
        <v>138.36653386454159</v>
      </c>
      <c r="AO297" s="291">
        <v>220.58432934926947</v>
      </c>
      <c r="AP297" s="291">
        <v>89.236387782204787</v>
      </c>
      <c r="AQ297" s="291">
        <v>0</v>
      </c>
      <c r="AR297" s="291">
        <v>0</v>
      </c>
      <c r="AS297" s="291">
        <v>0</v>
      </c>
      <c r="AT297" s="291">
        <v>0</v>
      </c>
      <c r="AU297" s="291">
        <v>17.045152722443522</v>
      </c>
      <c r="AV297" s="291">
        <v>29.077025232403699</v>
      </c>
      <c r="AW297" s="291">
        <v>39.103585657370544</v>
      </c>
      <c r="AX297" s="291">
        <v>4.2655367231638417</v>
      </c>
      <c r="AY297" s="291">
        <v>0</v>
      </c>
      <c r="AZ297" s="291">
        <v>0</v>
      </c>
      <c r="BA297" s="291">
        <v>0</v>
      </c>
      <c r="BB297" s="291">
        <v>0</v>
      </c>
      <c r="BC297" s="291">
        <v>87.068322981366492</v>
      </c>
      <c r="BD297" s="291">
        <v>106.82993197278914</v>
      </c>
      <c r="BE297" s="291">
        <v>134.5980148883375</v>
      </c>
      <c r="BF297" s="291">
        <v>236.43609381053218</v>
      </c>
      <c r="BG297" s="291">
        <v>0</v>
      </c>
      <c r="BH297" s="291">
        <v>0</v>
      </c>
      <c r="BI297" s="291">
        <v>0</v>
      </c>
      <c r="BJ297" s="291">
        <v>1.3835270036626901</v>
      </c>
      <c r="BK297" s="291">
        <v>0</v>
      </c>
      <c r="BL297" s="291">
        <v>0</v>
      </c>
      <c r="BM297" s="291">
        <v>1</v>
      </c>
      <c r="BN297" s="291"/>
      <c r="BO297" s="291"/>
      <c r="BP297" s="291"/>
      <c r="BQ297" s="291">
        <v>0</v>
      </c>
      <c r="BR297" s="291">
        <v>0</v>
      </c>
      <c r="BS297" s="291">
        <v>0</v>
      </c>
      <c r="BT297" s="291"/>
    </row>
    <row r="298" spans="1:72" ht="15" x14ac:dyDescent="0.25">
      <c r="A298" s="302">
        <v>121</v>
      </c>
      <c r="B298" s="346">
        <v>100001</v>
      </c>
      <c r="C298" s="346">
        <v>9350001</v>
      </c>
      <c r="D298" s="347" t="s">
        <v>1343</v>
      </c>
      <c r="E298" s="348" t="s">
        <v>40</v>
      </c>
      <c r="F298" s="349" t="s">
        <v>719</v>
      </c>
      <c r="G298" s="291">
        <v>1</v>
      </c>
      <c r="H298" s="291">
        <v>0</v>
      </c>
      <c r="I298" s="291">
        <v>0</v>
      </c>
      <c r="J298" s="291">
        <v>3</v>
      </c>
      <c r="K298" s="291">
        <v>0</v>
      </c>
      <c r="L298" s="291">
        <v>34.799999999999997</v>
      </c>
      <c r="M298" s="291">
        <v>34.799999999999997</v>
      </c>
      <c r="N298" s="291">
        <v>11.6</v>
      </c>
      <c r="O298" s="291">
        <v>23.2</v>
      </c>
      <c r="P298" s="291">
        <v>0</v>
      </c>
      <c r="Q298" s="291">
        <v>0</v>
      </c>
      <c r="R298" s="291">
        <v>0</v>
      </c>
      <c r="S298" s="291">
        <v>0</v>
      </c>
      <c r="T298" s="291">
        <v>0</v>
      </c>
      <c r="U298" s="291">
        <v>0</v>
      </c>
      <c r="V298" s="291">
        <v>0</v>
      </c>
      <c r="W298" s="291">
        <v>0</v>
      </c>
      <c r="X298" s="291">
        <v>34.799999999999997</v>
      </c>
      <c r="Y298" s="291">
        <v>11.6</v>
      </c>
      <c r="Z298" s="291">
        <v>4.5373288350863268</v>
      </c>
      <c r="AA298" s="291">
        <v>7.5498418993222867</v>
      </c>
      <c r="AB298" s="291">
        <v>0</v>
      </c>
      <c r="AC298" s="291">
        <v>0</v>
      </c>
      <c r="AD298" s="291">
        <v>24.565982429332831</v>
      </c>
      <c r="AE298" s="291">
        <v>3.1340694832905833</v>
      </c>
      <c r="AF298" s="291">
        <v>1.9526416276857383</v>
      </c>
      <c r="AG298" s="291">
        <v>2.2044509923022266</v>
      </c>
      <c r="AH298" s="291">
        <v>1.4769116744540094</v>
      </c>
      <c r="AI298" s="291">
        <v>1.2132761117840662</v>
      </c>
      <c r="AJ298" s="291">
        <v>0.25266768115054594</v>
      </c>
      <c r="AK298" s="291">
        <v>0</v>
      </c>
      <c r="AL298" s="291">
        <v>0</v>
      </c>
      <c r="AM298" s="291">
        <v>0</v>
      </c>
      <c r="AN298" s="291">
        <v>0</v>
      </c>
      <c r="AO298" s="291">
        <v>0</v>
      </c>
      <c r="AP298" s="291">
        <v>0</v>
      </c>
      <c r="AQ298" s="291">
        <v>0</v>
      </c>
      <c r="AR298" s="291">
        <v>1.0492660399169669</v>
      </c>
      <c r="AS298" s="291">
        <v>0.18195232964464259</v>
      </c>
      <c r="AT298" s="291">
        <v>0.82312421937728775</v>
      </c>
      <c r="AU298" s="291">
        <v>0</v>
      </c>
      <c r="AV298" s="291">
        <v>0</v>
      </c>
      <c r="AW298" s="291">
        <v>0</v>
      </c>
      <c r="AX298" s="291">
        <v>0.39540944278289486</v>
      </c>
      <c r="AY298" s="291">
        <v>0.3699485900395254</v>
      </c>
      <c r="AZ298" s="291">
        <v>0</v>
      </c>
      <c r="BA298" s="291">
        <v>0</v>
      </c>
      <c r="BB298" s="291">
        <v>0.37584927005065583</v>
      </c>
      <c r="BC298" s="291">
        <v>0</v>
      </c>
      <c r="BD298" s="291">
        <v>0</v>
      </c>
      <c r="BE298" s="291">
        <v>0</v>
      </c>
      <c r="BF298" s="291">
        <v>0</v>
      </c>
      <c r="BG298" s="291">
        <v>14.321726334868057</v>
      </c>
      <c r="BH298" s="291">
        <v>0</v>
      </c>
      <c r="BI298" s="291">
        <v>0.14010716411986504</v>
      </c>
      <c r="BJ298" s="291">
        <v>0</v>
      </c>
      <c r="BK298" s="291">
        <v>0</v>
      </c>
      <c r="BL298" s="291">
        <v>1</v>
      </c>
      <c r="BM298" s="291">
        <v>0</v>
      </c>
      <c r="BN298" s="291"/>
      <c r="BO298" s="291"/>
      <c r="BP298" s="291"/>
      <c r="BQ298" s="291">
        <v>0</v>
      </c>
      <c r="BR298" s="291">
        <v>0</v>
      </c>
      <c r="BS298" s="291">
        <v>0</v>
      </c>
      <c r="BT298" s="291"/>
    </row>
    <row r="299" spans="1:72" ht="15" x14ac:dyDescent="0.25">
      <c r="A299" s="302">
        <v>521</v>
      </c>
      <c r="B299" s="346">
        <v>100002</v>
      </c>
      <c r="C299" s="346">
        <v>9350002</v>
      </c>
      <c r="D299" s="347" t="s">
        <v>1344</v>
      </c>
      <c r="E299" s="348" t="s">
        <v>40</v>
      </c>
      <c r="F299" s="349" t="s">
        <v>719</v>
      </c>
      <c r="G299" s="291">
        <v>1</v>
      </c>
      <c r="H299" s="291">
        <v>0</v>
      </c>
      <c r="I299" s="291">
        <v>0</v>
      </c>
      <c r="J299" s="291">
        <v>3</v>
      </c>
      <c r="K299" s="291">
        <v>0</v>
      </c>
      <c r="L299" s="291">
        <v>17.399999999999999</v>
      </c>
      <c r="M299" s="291">
        <v>17.399999999999999</v>
      </c>
      <c r="N299" s="291">
        <v>5.8</v>
      </c>
      <c r="O299" s="291">
        <v>11.6</v>
      </c>
      <c r="P299" s="291">
        <v>0</v>
      </c>
      <c r="Q299" s="291">
        <v>0</v>
      </c>
      <c r="R299" s="291">
        <v>0</v>
      </c>
      <c r="S299" s="291">
        <v>0</v>
      </c>
      <c r="T299" s="291">
        <v>0</v>
      </c>
      <c r="U299" s="291">
        <v>0</v>
      </c>
      <c r="V299" s="291">
        <v>0</v>
      </c>
      <c r="W299" s="291">
        <v>0</v>
      </c>
      <c r="X299" s="291">
        <v>17.399999999999999</v>
      </c>
      <c r="Y299" s="291">
        <v>5.8</v>
      </c>
      <c r="Z299" s="291">
        <v>2.2686644175431634</v>
      </c>
      <c r="AA299" s="291">
        <v>3.7749209496611433</v>
      </c>
      <c r="AB299" s="291">
        <v>0</v>
      </c>
      <c r="AC299" s="291">
        <v>0</v>
      </c>
      <c r="AD299" s="291">
        <v>12.282991214666415</v>
      </c>
      <c r="AE299" s="291">
        <v>1.5670347416452917</v>
      </c>
      <c r="AF299" s="291">
        <v>0.97632081384286917</v>
      </c>
      <c r="AG299" s="291">
        <v>1.1022254961511133</v>
      </c>
      <c r="AH299" s="291">
        <v>0.7384558372270047</v>
      </c>
      <c r="AI299" s="291">
        <v>0.60663805589203312</v>
      </c>
      <c r="AJ299" s="291">
        <v>0.12633384057527297</v>
      </c>
      <c r="AK299" s="291">
        <v>0</v>
      </c>
      <c r="AL299" s="291">
        <v>0</v>
      </c>
      <c r="AM299" s="291">
        <v>0</v>
      </c>
      <c r="AN299" s="291">
        <v>0</v>
      </c>
      <c r="AO299" s="291">
        <v>0</v>
      </c>
      <c r="AP299" s="291">
        <v>0</v>
      </c>
      <c r="AQ299" s="291">
        <v>0</v>
      </c>
      <c r="AR299" s="291">
        <v>0.52463301995848344</v>
      </c>
      <c r="AS299" s="291">
        <v>9.0976164822321293E-2</v>
      </c>
      <c r="AT299" s="291">
        <v>0.41156210968864387</v>
      </c>
      <c r="AU299" s="291">
        <v>0</v>
      </c>
      <c r="AV299" s="291">
        <v>0</v>
      </c>
      <c r="AW299" s="291">
        <v>0</v>
      </c>
      <c r="AX299" s="291">
        <v>0.19770472139144743</v>
      </c>
      <c r="AY299" s="291">
        <v>0.1849742950197627</v>
      </c>
      <c r="AZ299" s="291">
        <v>0</v>
      </c>
      <c r="BA299" s="291">
        <v>0</v>
      </c>
      <c r="BB299" s="291">
        <v>0.18792463502532791</v>
      </c>
      <c r="BC299" s="291">
        <v>0</v>
      </c>
      <c r="BD299" s="291">
        <v>0</v>
      </c>
      <c r="BE299" s="291">
        <v>0</v>
      </c>
      <c r="BF299" s="291">
        <v>0</v>
      </c>
      <c r="BG299" s="291">
        <v>7.1608631674340284</v>
      </c>
      <c r="BH299" s="291">
        <v>0</v>
      </c>
      <c r="BI299" s="291">
        <v>0.14010716411986504</v>
      </c>
      <c r="BJ299" s="291">
        <v>0</v>
      </c>
      <c r="BK299" s="291">
        <v>0</v>
      </c>
      <c r="BL299" s="291">
        <v>1</v>
      </c>
      <c r="BM299" s="291">
        <v>0</v>
      </c>
      <c r="BN299" s="291"/>
      <c r="BO299" s="291"/>
      <c r="BP299" s="291"/>
      <c r="BQ299" s="291">
        <v>0</v>
      </c>
      <c r="BR299" s="291">
        <v>0</v>
      </c>
      <c r="BS299" s="291">
        <v>0</v>
      </c>
      <c r="BT299" s="291"/>
    </row>
    <row r="300" spans="1:72" ht="15" x14ac:dyDescent="0.25">
      <c r="A300" s="302">
        <v>413</v>
      </c>
      <c r="B300" s="346">
        <v>124563</v>
      </c>
      <c r="C300" s="346">
        <v>9352049</v>
      </c>
      <c r="D300" s="347" t="s">
        <v>1345</v>
      </c>
      <c r="E300" s="348" t="s">
        <v>40</v>
      </c>
      <c r="F300" s="349" t="s">
        <v>719</v>
      </c>
      <c r="G300" s="291">
        <v>1</v>
      </c>
      <c r="H300" s="291">
        <v>0</v>
      </c>
      <c r="I300" s="291">
        <v>0</v>
      </c>
      <c r="J300" s="291">
        <v>7</v>
      </c>
      <c r="K300" s="291">
        <v>0</v>
      </c>
      <c r="L300" s="291">
        <v>270</v>
      </c>
      <c r="M300" s="291">
        <v>270</v>
      </c>
      <c r="N300" s="291">
        <v>40</v>
      </c>
      <c r="O300" s="291">
        <v>208</v>
      </c>
      <c r="P300" s="291">
        <v>22</v>
      </c>
      <c r="Q300" s="291">
        <v>0</v>
      </c>
      <c r="R300" s="291">
        <v>0</v>
      </c>
      <c r="S300" s="291">
        <v>0</v>
      </c>
      <c r="T300" s="291">
        <v>0</v>
      </c>
      <c r="U300" s="291">
        <v>0</v>
      </c>
      <c r="V300" s="291">
        <v>0</v>
      </c>
      <c r="W300" s="291">
        <v>0</v>
      </c>
      <c r="X300" s="291">
        <v>270</v>
      </c>
      <c r="Y300" s="291">
        <v>38.571428571428569</v>
      </c>
      <c r="Z300" s="291">
        <v>45.000000000000085</v>
      </c>
      <c r="AA300" s="291">
        <v>75.112781954887211</v>
      </c>
      <c r="AB300" s="291">
        <v>0</v>
      </c>
      <c r="AC300" s="291">
        <v>0</v>
      </c>
      <c r="AD300" s="291">
        <v>237.76119402985071</v>
      </c>
      <c r="AE300" s="291">
        <v>32.238805970149294</v>
      </c>
      <c r="AF300" s="291">
        <v>0</v>
      </c>
      <c r="AG300" s="291">
        <v>0</v>
      </c>
      <c r="AH300" s="291">
        <v>0</v>
      </c>
      <c r="AI300" s="291">
        <v>0</v>
      </c>
      <c r="AJ300" s="291">
        <v>0</v>
      </c>
      <c r="AK300" s="291">
        <v>0</v>
      </c>
      <c r="AL300" s="291">
        <v>0</v>
      </c>
      <c r="AM300" s="291">
        <v>0</v>
      </c>
      <c r="AN300" s="291">
        <v>0</v>
      </c>
      <c r="AO300" s="291">
        <v>0</v>
      </c>
      <c r="AP300" s="291">
        <v>0</v>
      </c>
      <c r="AQ300" s="291">
        <v>0</v>
      </c>
      <c r="AR300" s="291">
        <v>14.086956521739141</v>
      </c>
      <c r="AS300" s="291">
        <v>25.826086956521742</v>
      </c>
      <c r="AT300" s="291">
        <v>44.608695652173964</v>
      </c>
      <c r="AU300" s="291">
        <v>0</v>
      </c>
      <c r="AV300" s="291">
        <v>0</v>
      </c>
      <c r="AW300" s="291">
        <v>0</v>
      </c>
      <c r="AX300" s="291">
        <v>1.0150375939849623</v>
      </c>
      <c r="AY300" s="291">
        <v>98.851485148514797</v>
      </c>
      <c r="AZ300" s="291">
        <v>6.6</v>
      </c>
      <c r="BA300" s="291">
        <v>9.9</v>
      </c>
      <c r="BB300" s="291">
        <v>90.217695393887197</v>
      </c>
      <c r="BC300" s="291">
        <v>0</v>
      </c>
      <c r="BD300" s="291">
        <v>0</v>
      </c>
      <c r="BE300" s="291">
        <v>0</v>
      </c>
      <c r="BF300" s="291">
        <v>0</v>
      </c>
      <c r="BG300" s="291">
        <v>0</v>
      </c>
      <c r="BH300" s="291">
        <v>0</v>
      </c>
      <c r="BI300" s="291">
        <v>0.44106901601123599</v>
      </c>
      <c r="BJ300" s="291">
        <v>0</v>
      </c>
      <c r="BK300" s="291">
        <v>0</v>
      </c>
      <c r="BL300" s="291">
        <v>1</v>
      </c>
      <c r="BM300" s="291">
        <v>0</v>
      </c>
      <c r="BN300" s="291"/>
      <c r="BO300" s="291"/>
      <c r="BP300" s="291"/>
      <c r="BQ300" s="291">
        <v>0</v>
      </c>
      <c r="BR300" s="291">
        <v>0</v>
      </c>
      <c r="BS300" s="291">
        <v>0</v>
      </c>
      <c r="BT300" s="291"/>
    </row>
    <row r="301" spans="1:72" ht="15" x14ac:dyDescent="0.25">
      <c r="A301" s="302">
        <v>289</v>
      </c>
      <c r="B301" s="346">
        <v>124784</v>
      </c>
      <c r="C301" s="346">
        <v>9353340</v>
      </c>
      <c r="D301" s="347" t="s">
        <v>289</v>
      </c>
      <c r="E301" s="348" t="s">
        <v>40</v>
      </c>
      <c r="F301" s="349" t="s">
        <v>719</v>
      </c>
      <c r="G301" s="291">
        <v>1</v>
      </c>
      <c r="H301" s="291">
        <v>0</v>
      </c>
      <c r="I301" s="291">
        <v>0</v>
      </c>
      <c r="J301" s="291">
        <v>7</v>
      </c>
      <c r="K301" s="291">
        <v>0</v>
      </c>
      <c r="L301" s="291">
        <v>212</v>
      </c>
      <c r="M301" s="291">
        <v>212</v>
      </c>
      <c r="N301" s="291">
        <v>30</v>
      </c>
      <c r="O301" s="291">
        <v>152</v>
      </c>
      <c r="P301" s="291">
        <v>30</v>
      </c>
      <c r="Q301" s="291">
        <v>0</v>
      </c>
      <c r="R301" s="291">
        <v>0</v>
      </c>
      <c r="S301" s="291">
        <v>0</v>
      </c>
      <c r="T301" s="291">
        <v>0</v>
      </c>
      <c r="U301" s="291">
        <v>0</v>
      </c>
      <c r="V301" s="291">
        <v>0</v>
      </c>
      <c r="W301" s="291">
        <v>0</v>
      </c>
      <c r="X301" s="291">
        <v>212</v>
      </c>
      <c r="Y301" s="291">
        <v>30.285714285714285</v>
      </c>
      <c r="Z301" s="291">
        <v>12.000000000000009</v>
      </c>
      <c r="AA301" s="291">
        <v>20.09478672985782</v>
      </c>
      <c r="AB301" s="291">
        <v>0</v>
      </c>
      <c r="AC301" s="291">
        <v>0</v>
      </c>
      <c r="AD301" s="291">
        <v>174.82464454976301</v>
      </c>
      <c r="AE301" s="291">
        <v>14.066350710900466</v>
      </c>
      <c r="AF301" s="291">
        <v>10.047393364928899</v>
      </c>
      <c r="AG301" s="291">
        <v>7.0331753554502434</v>
      </c>
      <c r="AH301" s="291">
        <v>6.0284360189573523</v>
      </c>
      <c r="AI301" s="291">
        <v>0</v>
      </c>
      <c r="AJ301" s="291">
        <v>0</v>
      </c>
      <c r="AK301" s="291">
        <v>0</v>
      </c>
      <c r="AL301" s="291">
        <v>0</v>
      </c>
      <c r="AM301" s="291">
        <v>0</v>
      </c>
      <c r="AN301" s="291">
        <v>0</v>
      </c>
      <c r="AO301" s="291">
        <v>0</v>
      </c>
      <c r="AP301" s="291">
        <v>0</v>
      </c>
      <c r="AQ301" s="291">
        <v>0</v>
      </c>
      <c r="AR301" s="291">
        <v>11.648351648351639</v>
      </c>
      <c r="AS301" s="291">
        <v>26.791208791208714</v>
      </c>
      <c r="AT301" s="291">
        <v>43.098901098901031</v>
      </c>
      <c r="AU301" s="291">
        <v>0</v>
      </c>
      <c r="AV301" s="291">
        <v>0</v>
      </c>
      <c r="AW301" s="291">
        <v>0</v>
      </c>
      <c r="AX301" s="291">
        <v>0</v>
      </c>
      <c r="AY301" s="291">
        <v>26.884353741496643</v>
      </c>
      <c r="AZ301" s="291">
        <v>0.99999999999999889</v>
      </c>
      <c r="BA301" s="291">
        <v>2.0000000000000009</v>
      </c>
      <c r="BB301" s="291">
        <v>23.539889182925954</v>
      </c>
      <c r="BC301" s="291">
        <v>0</v>
      </c>
      <c r="BD301" s="291">
        <v>0</v>
      </c>
      <c r="BE301" s="291">
        <v>0</v>
      </c>
      <c r="BF301" s="291">
        <v>0</v>
      </c>
      <c r="BG301" s="291">
        <v>0</v>
      </c>
      <c r="BH301" s="291">
        <v>0</v>
      </c>
      <c r="BI301" s="291">
        <v>0.33280925802139</v>
      </c>
      <c r="BJ301" s="291">
        <v>0</v>
      </c>
      <c r="BK301" s="291">
        <v>0</v>
      </c>
      <c r="BL301" s="291">
        <v>1</v>
      </c>
      <c r="BM301" s="291">
        <v>0</v>
      </c>
      <c r="BN301" s="291"/>
      <c r="BO301" s="291"/>
      <c r="BP301" s="291"/>
      <c r="BQ301" s="291">
        <v>13</v>
      </c>
      <c r="BR301" s="291">
        <v>13</v>
      </c>
      <c r="BS301" s="291">
        <v>13</v>
      </c>
      <c r="BT301" s="291"/>
    </row>
    <row r="302" spans="1:72" ht="15" x14ac:dyDescent="0.25">
      <c r="A302" s="302">
        <v>464</v>
      </c>
      <c r="B302" s="346">
        <v>124704</v>
      </c>
      <c r="C302" s="346">
        <v>9353040</v>
      </c>
      <c r="D302" s="347" t="s">
        <v>1346</v>
      </c>
      <c r="E302" s="348" t="s">
        <v>40</v>
      </c>
      <c r="F302" s="349" t="s">
        <v>719</v>
      </c>
      <c r="G302" s="291">
        <v>1</v>
      </c>
      <c r="H302" s="291">
        <v>0</v>
      </c>
      <c r="I302" s="291">
        <v>0</v>
      </c>
      <c r="J302" s="291">
        <v>7</v>
      </c>
      <c r="K302" s="291">
        <v>0</v>
      </c>
      <c r="L302" s="291">
        <v>178</v>
      </c>
      <c r="M302" s="291">
        <v>178</v>
      </c>
      <c r="N302" s="291">
        <v>25</v>
      </c>
      <c r="O302" s="291">
        <v>131</v>
      </c>
      <c r="P302" s="291">
        <v>22</v>
      </c>
      <c r="Q302" s="291">
        <v>0</v>
      </c>
      <c r="R302" s="291">
        <v>0</v>
      </c>
      <c r="S302" s="291">
        <v>0</v>
      </c>
      <c r="T302" s="291">
        <v>0</v>
      </c>
      <c r="U302" s="291">
        <v>0</v>
      </c>
      <c r="V302" s="291">
        <v>0</v>
      </c>
      <c r="W302" s="291">
        <v>0</v>
      </c>
      <c r="X302" s="291">
        <v>178</v>
      </c>
      <c r="Y302" s="291">
        <v>25.428571428571427</v>
      </c>
      <c r="Z302" s="291">
        <v>10.000000000000005</v>
      </c>
      <c r="AA302" s="291">
        <v>25.152173913043477</v>
      </c>
      <c r="AB302" s="291">
        <v>0</v>
      </c>
      <c r="AC302" s="291">
        <v>0</v>
      </c>
      <c r="AD302" s="291">
        <v>178</v>
      </c>
      <c r="AE302" s="291">
        <v>0</v>
      </c>
      <c r="AF302" s="291">
        <v>0</v>
      </c>
      <c r="AG302" s="291">
        <v>0</v>
      </c>
      <c r="AH302" s="291">
        <v>0</v>
      </c>
      <c r="AI302" s="291">
        <v>0</v>
      </c>
      <c r="AJ302" s="291">
        <v>0</v>
      </c>
      <c r="AK302" s="291">
        <v>0</v>
      </c>
      <c r="AL302" s="291">
        <v>0</v>
      </c>
      <c r="AM302" s="291">
        <v>0</v>
      </c>
      <c r="AN302" s="291">
        <v>0</v>
      </c>
      <c r="AO302" s="291">
        <v>0</v>
      </c>
      <c r="AP302" s="291">
        <v>0</v>
      </c>
      <c r="AQ302" s="291">
        <v>0</v>
      </c>
      <c r="AR302" s="291">
        <v>1.1788079470198674</v>
      </c>
      <c r="AS302" s="291">
        <v>1.1788079470198674</v>
      </c>
      <c r="AT302" s="291">
        <v>1.1788079470198674</v>
      </c>
      <c r="AU302" s="291">
        <v>0</v>
      </c>
      <c r="AV302" s="291">
        <v>0</v>
      </c>
      <c r="AW302" s="291">
        <v>0</v>
      </c>
      <c r="AX302" s="291">
        <v>1.9347826086956521</v>
      </c>
      <c r="AY302" s="291">
        <v>39.604651162790717</v>
      </c>
      <c r="AZ302" s="291">
        <v>0</v>
      </c>
      <c r="BA302" s="291">
        <v>4.0000000000000036</v>
      </c>
      <c r="BB302" s="291">
        <v>35.860869159446743</v>
      </c>
      <c r="BC302" s="291">
        <v>0</v>
      </c>
      <c r="BD302" s="291">
        <v>0</v>
      </c>
      <c r="BE302" s="291">
        <v>0</v>
      </c>
      <c r="BF302" s="291">
        <v>0</v>
      </c>
      <c r="BG302" s="291">
        <v>0</v>
      </c>
      <c r="BH302" s="291">
        <v>0</v>
      </c>
      <c r="BI302" s="291">
        <v>2.10194048426396</v>
      </c>
      <c r="BJ302" s="291">
        <v>0</v>
      </c>
      <c r="BK302" s="291">
        <v>0</v>
      </c>
      <c r="BL302" s="291">
        <v>1</v>
      </c>
      <c r="BM302" s="291">
        <v>0</v>
      </c>
      <c r="BN302" s="291"/>
      <c r="BO302" s="291"/>
      <c r="BP302" s="291"/>
      <c r="BQ302" s="291">
        <v>24</v>
      </c>
      <c r="BR302" s="291">
        <v>17.2</v>
      </c>
      <c r="BS302" s="291">
        <v>21.6</v>
      </c>
      <c r="BT302" s="291"/>
    </row>
    <row r="303" spans="1:72" ht="15" x14ac:dyDescent="0.25">
      <c r="A303" s="302"/>
      <c r="B303" s="346">
        <v>124756</v>
      </c>
      <c r="C303" s="346">
        <v>9353123</v>
      </c>
      <c r="D303" s="347" t="s">
        <v>1347</v>
      </c>
      <c r="E303" s="348" t="s">
        <v>40</v>
      </c>
      <c r="F303" s="349" t="s">
        <v>719</v>
      </c>
      <c r="G303" s="291">
        <v>1</v>
      </c>
      <c r="H303" s="291">
        <v>0</v>
      </c>
      <c r="I303" s="291">
        <v>0</v>
      </c>
      <c r="J303" s="291">
        <v>7</v>
      </c>
      <c r="K303" s="291">
        <v>0</v>
      </c>
      <c r="L303" s="291">
        <v>189</v>
      </c>
      <c r="M303" s="291">
        <v>189</v>
      </c>
      <c r="N303" s="291">
        <v>23</v>
      </c>
      <c r="O303" s="291">
        <v>143</v>
      </c>
      <c r="P303" s="291">
        <v>23</v>
      </c>
      <c r="Q303" s="291">
        <v>0</v>
      </c>
      <c r="R303" s="291">
        <v>0</v>
      </c>
      <c r="S303" s="291">
        <v>0</v>
      </c>
      <c r="T303" s="291">
        <v>0</v>
      </c>
      <c r="U303" s="291">
        <v>0</v>
      </c>
      <c r="V303" s="291">
        <v>0</v>
      </c>
      <c r="W303" s="291">
        <v>0</v>
      </c>
      <c r="X303" s="291">
        <v>189</v>
      </c>
      <c r="Y303" s="291">
        <v>27</v>
      </c>
      <c r="Z303" s="291">
        <v>5.000000000000008</v>
      </c>
      <c r="AA303" s="291">
        <v>19.18781725888325</v>
      </c>
      <c r="AB303" s="291">
        <v>0</v>
      </c>
      <c r="AC303" s="291">
        <v>0</v>
      </c>
      <c r="AD303" s="291">
        <v>189</v>
      </c>
      <c r="AE303" s="291">
        <v>0</v>
      </c>
      <c r="AF303" s="291">
        <v>0</v>
      </c>
      <c r="AG303" s="291">
        <v>0</v>
      </c>
      <c r="AH303" s="291">
        <v>0</v>
      </c>
      <c r="AI303" s="291">
        <v>0</v>
      </c>
      <c r="AJ303" s="291">
        <v>0</v>
      </c>
      <c r="AK303" s="291">
        <v>0</v>
      </c>
      <c r="AL303" s="291">
        <v>0</v>
      </c>
      <c r="AM303" s="291">
        <v>0</v>
      </c>
      <c r="AN303" s="291">
        <v>0</v>
      </c>
      <c r="AO303" s="291">
        <v>0</v>
      </c>
      <c r="AP303" s="291">
        <v>0</v>
      </c>
      <c r="AQ303" s="291">
        <v>0</v>
      </c>
      <c r="AR303" s="291">
        <v>2.2771084337349325</v>
      </c>
      <c r="AS303" s="291">
        <v>2.2771084337349325</v>
      </c>
      <c r="AT303" s="291">
        <v>2.2771084337349325</v>
      </c>
      <c r="AU303" s="291">
        <v>0</v>
      </c>
      <c r="AV303" s="291">
        <v>0</v>
      </c>
      <c r="AW303" s="291">
        <v>0</v>
      </c>
      <c r="AX303" s="291">
        <v>0</v>
      </c>
      <c r="AY303" s="291">
        <v>43.92142857142855</v>
      </c>
      <c r="AZ303" s="291">
        <v>1.9999999999999993</v>
      </c>
      <c r="BA303" s="291">
        <v>3.000000000000008</v>
      </c>
      <c r="BB303" s="291">
        <v>37.285354789156614</v>
      </c>
      <c r="BC303" s="291">
        <v>0</v>
      </c>
      <c r="BD303" s="291">
        <v>0</v>
      </c>
      <c r="BE303" s="291">
        <v>0</v>
      </c>
      <c r="BF303" s="291">
        <v>0</v>
      </c>
      <c r="BG303" s="291">
        <v>0</v>
      </c>
      <c r="BH303" s="291">
        <v>0</v>
      </c>
      <c r="BI303" s="291">
        <v>2.05555431506024</v>
      </c>
      <c r="BJ303" s="291">
        <v>0</v>
      </c>
      <c r="BK303" s="291">
        <v>0</v>
      </c>
      <c r="BL303" s="291">
        <v>1</v>
      </c>
      <c r="BM303" s="291">
        <v>0</v>
      </c>
      <c r="BN303" s="291"/>
      <c r="BO303" s="291"/>
      <c r="BP303" s="291"/>
      <c r="BQ303" s="291">
        <v>0</v>
      </c>
      <c r="BR303" s="291">
        <v>0</v>
      </c>
      <c r="BS303" s="291">
        <v>0</v>
      </c>
      <c r="BT303" s="291"/>
    </row>
    <row r="304" spans="1:72" ht="15" x14ac:dyDescent="0.25">
      <c r="A304" s="302"/>
      <c r="B304" s="346">
        <v>124542</v>
      </c>
      <c r="C304" s="346">
        <v>9352019</v>
      </c>
      <c r="D304" s="347" t="s">
        <v>393</v>
      </c>
      <c r="E304" s="348" t="s">
        <v>40</v>
      </c>
      <c r="F304" s="349" t="s">
        <v>719</v>
      </c>
      <c r="G304" s="291">
        <v>1</v>
      </c>
      <c r="H304" s="291">
        <v>0</v>
      </c>
      <c r="I304" s="291">
        <v>0</v>
      </c>
      <c r="J304" s="291">
        <v>7</v>
      </c>
      <c r="K304" s="291">
        <v>0</v>
      </c>
      <c r="L304" s="291">
        <v>256</v>
      </c>
      <c r="M304" s="291">
        <v>256</v>
      </c>
      <c r="N304" s="291">
        <v>47</v>
      </c>
      <c r="O304" s="291">
        <v>189</v>
      </c>
      <c r="P304" s="291">
        <v>20</v>
      </c>
      <c r="Q304" s="291">
        <v>0</v>
      </c>
      <c r="R304" s="291">
        <v>0</v>
      </c>
      <c r="S304" s="291">
        <v>0</v>
      </c>
      <c r="T304" s="291">
        <v>0</v>
      </c>
      <c r="U304" s="291">
        <v>0</v>
      </c>
      <c r="V304" s="291">
        <v>0</v>
      </c>
      <c r="W304" s="291">
        <v>0</v>
      </c>
      <c r="X304" s="291">
        <v>256</v>
      </c>
      <c r="Y304" s="291">
        <v>36.571428571428569</v>
      </c>
      <c r="Z304" s="291">
        <v>13</v>
      </c>
      <c r="AA304" s="291">
        <v>35.347280334728033</v>
      </c>
      <c r="AB304" s="291">
        <v>0</v>
      </c>
      <c r="AC304" s="291">
        <v>0</v>
      </c>
      <c r="AD304" s="291">
        <v>248</v>
      </c>
      <c r="AE304" s="291">
        <v>3</v>
      </c>
      <c r="AF304" s="291">
        <v>0</v>
      </c>
      <c r="AG304" s="291">
        <v>5</v>
      </c>
      <c r="AH304" s="291">
        <v>0</v>
      </c>
      <c r="AI304" s="291">
        <v>0</v>
      </c>
      <c r="AJ304" s="291">
        <v>0</v>
      </c>
      <c r="AK304" s="291">
        <v>0</v>
      </c>
      <c r="AL304" s="291">
        <v>0</v>
      </c>
      <c r="AM304" s="291">
        <v>0</v>
      </c>
      <c r="AN304" s="291">
        <v>0</v>
      </c>
      <c r="AO304" s="291">
        <v>0</v>
      </c>
      <c r="AP304" s="291">
        <v>0</v>
      </c>
      <c r="AQ304" s="291">
        <v>0</v>
      </c>
      <c r="AR304" s="291">
        <v>3.6746411483253505</v>
      </c>
      <c r="AS304" s="291">
        <v>6.1244019138756096</v>
      </c>
      <c r="AT304" s="291">
        <v>6.1244019138756096</v>
      </c>
      <c r="AU304" s="291">
        <v>0</v>
      </c>
      <c r="AV304" s="291">
        <v>0</v>
      </c>
      <c r="AW304" s="291">
        <v>0</v>
      </c>
      <c r="AX304" s="291">
        <v>2.1422594142259412</v>
      </c>
      <c r="AY304" s="291">
        <v>73.440000000000083</v>
      </c>
      <c r="AZ304" s="291">
        <v>1.25</v>
      </c>
      <c r="BA304" s="291">
        <v>2.5</v>
      </c>
      <c r="BB304" s="291">
        <v>63.988868287081409</v>
      </c>
      <c r="BC304" s="291">
        <v>0</v>
      </c>
      <c r="BD304" s="291">
        <v>0</v>
      </c>
      <c r="BE304" s="291">
        <v>0</v>
      </c>
      <c r="BF304" s="291">
        <v>0</v>
      </c>
      <c r="BG304" s="291">
        <v>2.3999999999999986</v>
      </c>
      <c r="BH304" s="291">
        <v>0</v>
      </c>
      <c r="BI304" s="291">
        <v>1.57934978699187</v>
      </c>
      <c r="BJ304" s="291">
        <v>0</v>
      </c>
      <c r="BK304" s="291">
        <v>0</v>
      </c>
      <c r="BL304" s="291">
        <v>1</v>
      </c>
      <c r="BM304" s="291">
        <v>0</v>
      </c>
      <c r="BN304" s="291"/>
      <c r="BO304" s="291"/>
      <c r="BP304" s="291"/>
      <c r="BQ304" s="291">
        <v>0</v>
      </c>
      <c r="BR304" s="291">
        <v>0</v>
      </c>
      <c r="BS304" s="291">
        <v>0</v>
      </c>
      <c r="BT304" s="291"/>
    </row>
    <row r="305" spans="1:72" ht="15" x14ac:dyDescent="0.25">
      <c r="A305">
        <v>1001</v>
      </c>
      <c r="B305" s="329" t="s">
        <v>13</v>
      </c>
      <c r="C305" s="329" t="s">
        <v>13</v>
      </c>
      <c r="D305" s="330" t="s">
        <v>476</v>
      </c>
      <c r="E305" s="350" t="s">
        <v>720</v>
      </c>
      <c r="F305" s="351" t="s">
        <v>719</v>
      </c>
      <c r="G305" s="352" t="s">
        <v>13</v>
      </c>
      <c r="H305" s="352" t="s">
        <v>13</v>
      </c>
      <c r="I305" s="352" t="s">
        <v>13</v>
      </c>
      <c r="J305" s="352" t="s">
        <v>13</v>
      </c>
      <c r="K305" s="352" t="s">
        <v>13</v>
      </c>
      <c r="L305" s="352" t="s">
        <v>13</v>
      </c>
      <c r="M305" s="352" t="s">
        <v>13</v>
      </c>
      <c r="N305" s="352" t="s">
        <v>13</v>
      </c>
      <c r="O305" s="352" t="s">
        <v>13</v>
      </c>
      <c r="P305" s="352" t="s">
        <v>13</v>
      </c>
      <c r="Q305" s="352" t="s">
        <v>13</v>
      </c>
      <c r="R305" s="352" t="s">
        <v>13</v>
      </c>
      <c r="S305" s="352" t="s">
        <v>13</v>
      </c>
      <c r="T305" s="352" t="s">
        <v>13</v>
      </c>
      <c r="U305" s="352" t="s">
        <v>13</v>
      </c>
      <c r="V305" s="352" t="s">
        <v>13</v>
      </c>
      <c r="W305" s="352" t="s">
        <v>13</v>
      </c>
      <c r="X305" s="352" t="s">
        <v>13</v>
      </c>
      <c r="Y305" s="352" t="s">
        <v>13</v>
      </c>
      <c r="Z305" s="352" t="s">
        <v>13</v>
      </c>
      <c r="AA305" s="352" t="s">
        <v>13</v>
      </c>
      <c r="AB305" s="352" t="s">
        <v>13</v>
      </c>
      <c r="AC305" s="352" t="s">
        <v>13</v>
      </c>
      <c r="AD305" s="352" t="s">
        <v>13</v>
      </c>
      <c r="AE305" s="352" t="s">
        <v>13</v>
      </c>
      <c r="AF305" s="352" t="s">
        <v>13</v>
      </c>
      <c r="AG305" s="352" t="s">
        <v>13</v>
      </c>
      <c r="AH305" s="352" t="s">
        <v>13</v>
      </c>
      <c r="AI305" s="352" t="s">
        <v>13</v>
      </c>
      <c r="AJ305" s="352" t="s">
        <v>13</v>
      </c>
      <c r="AK305" s="352" t="s">
        <v>13</v>
      </c>
      <c r="AL305" s="352" t="s">
        <v>13</v>
      </c>
      <c r="AM305" s="352" t="s">
        <v>13</v>
      </c>
      <c r="AN305" s="352" t="s">
        <v>13</v>
      </c>
      <c r="AO305" s="352" t="s">
        <v>13</v>
      </c>
      <c r="AP305" s="352" t="s">
        <v>13</v>
      </c>
      <c r="AQ305" s="352" t="s">
        <v>13</v>
      </c>
      <c r="AR305" s="352" t="s">
        <v>13</v>
      </c>
      <c r="AS305" s="352" t="s">
        <v>13</v>
      </c>
      <c r="AT305" s="352" t="s">
        <v>13</v>
      </c>
      <c r="AU305" s="352" t="s">
        <v>13</v>
      </c>
      <c r="AV305" s="352" t="s">
        <v>13</v>
      </c>
      <c r="AW305" s="352" t="s">
        <v>13</v>
      </c>
      <c r="AX305" s="352" t="s">
        <v>13</v>
      </c>
      <c r="AY305" s="352" t="s">
        <v>13</v>
      </c>
      <c r="AZ305" s="352" t="s">
        <v>13</v>
      </c>
      <c r="BA305" s="352" t="s">
        <v>13</v>
      </c>
      <c r="BB305" s="352" t="s">
        <v>13</v>
      </c>
      <c r="BC305" s="352" t="s">
        <v>13</v>
      </c>
      <c r="BD305" s="352" t="s">
        <v>13</v>
      </c>
      <c r="BE305" s="352" t="s">
        <v>13</v>
      </c>
      <c r="BF305" s="352" t="s">
        <v>13</v>
      </c>
      <c r="BG305" s="352" t="s">
        <v>13</v>
      </c>
      <c r="BH305" s="352" t="s">
        <v>13</v>
      </c>
      <c r="BI305" s="352" t="s">
        <v>13</v>
      </c>
      <c r="BJ305" s="352" t="s">
        <v>13</v>
      </c>
      <c r="BK305" s="352" t="s">
        <v>13</v>
      </c>
      <c r="BL305" s="352"/>
      <c r="BM305" s="352"/>
      <c r="BN305" s="352"/>
      <c r="BO305" s="352">
        <v>24</v>
      </c>
      <c r="BP305" s="352"/>
      <c r="BQ305" s="352"/>
      <c r="BR305" s="352">
        <v>0</v>
      </c>
      <c r="BS305" s="352">
        <v>0</v>
      </c>
      <c r="BT305" s="352"/>
    </row>
    <row r="306" spans="1:72" ht="15" x14ac:dyDescent="0.25">
      <c r="A306">
        <v>195</v>
      </c>
      <c r="B306" s="329"/>
      <c r="C306" s="329"/>
      <c r="D306" s="330" t="s">
        <v>1393</v>
      </c>
      <c r="E306" s="350"/>
      <c r="F306" s="351"/>
      <c r="G306" s="352"/>
      <c r="H306" s="352"/>
      <c r="I306" s="352"/>
      <c r="J306" s="352"/>
      <c r="K306" s="352"/>
      <c r="L306" s="352"/>
      <c r="M306" s="352"/>
      <c r="N306" s="352"/>
      <c r="O306" s="352"/>
      <c r="P306" s="352"/>
      <c r="Q306" s="352"/>
      <c r="R306" s="352"/>
      <c r="S306" s="352"/>
      <c r="T306" s="352"/>
      <c r="U306" s="352"/>
      <c r="V306" s="352"/>
      <c r="W306" s="352"/>
      <c r="X306" s="352"/>
      <c r="Y306" s="352"/>
      <c r="Z306" s="352"/>
      <c r="AA306" s="352"/>
      <c r="AB306" s="352"/>
      <c r="AC306" s="352"/>
      <c r="AD306" s="352"/>
      <c r="AE306" s="352"/>
      <c r="AF306" s="352"/>
      <c r="AG306" s="352"/>
      <c r="AH306" s="352"/>
      <c r="AI306" s="352"/>
      <c r="AJ306" s="352"/>
      <c r="AK306" s="352"/>
      <c r="AL306" s="352"/>
      <c r="AM306" s="352"/>
      <c r="AN306" s="352"/>
      <c r="AO306" s="352"/>
      <c r="AP306" s="352"/>
      <c r="AQ306" s="352"/>
      <c r="AR306" s="352"/>
      <c r="AS306" s="352"/>
      <c r="AT306" s="352"/>
      <c r="AU306" s="352"/>
      <c r="AV306" s="352"/>
      <c r="AW306" s="352"/>
      <c r="AX306" s="352"/>
      <c r="AY306" s="352"/>
      <c r="AZ306" s="352"/>
      <c r="BA306" s="352"/>
      <c r="BB306" s="352"/>
      <c r="BC306" s="352"/>
      <c r="BD306" s="352"/>
      <c r="BE306" s="352"/>
      <c r="BF306" s="352"/>
      <c r="BG306" s="352"/>
      <c r="BH306" s="352"/>
      <c r="BI306" s="352"/>
      <c r="BJ306" s="352"/>
      <c r="BK306" s="352"/>
      <c r="BL306" s="352"/>
      <c r="BM306" s="352"/>
      <c r="BN306" s="352"/>
      <c r="BO306" s="352">
        <v>40</v>
      </c>
      <c r="BP306" s="352"/>
      <c r="BQ306" s="352"/>
      <c r="BR306" s="352">
        <v>0</v>
      </c>
      <c r="BS306" s="352">
        <v>0</v>
      </c>
      <c r="BT306" s="352"/>
    </row>
    <row r="307" spans="1:72" ht="15" x14ac:dyDescent="0.25">
      <c r="A307">
        <v>196</v>
      </c>
      <c r="B307" s="329" t="s">
        <v>13</v>
      </c>
      <c r="C307" s="329" t="s">
        <v>13</v>
      </c>
      <c r="D307" s="330" t="s">
        <v>445</v>
      </c>
      <c r="E307" s="350" t="s">
        <v>720</v>
      </c>
      <c r="F307" s="351" t="s">
        <v>719</v>
      </c>
      <c r="G307" s="352" t="s">
        <v>13</v>
      </c>
      <c r="H307" s="352" t="s">
        <v>13</v>
      </c>
      <c r="I307" s="352" t="s">
        <v>13</v>
      </c>
      <c r="J307" s="352" t="s">
        <v>13</v>
      </c>
      <c r="K307" s="352" t="s">
        <v>13</v>
      </c>
      <c r="L307" s="352" t="s">
        <v>13</v>
      </c>
      <c r="M307" s="352" t="s">
        <v>13</v>
      </c>
      <c r="N307" s="352" t="s">
        <v>13</v>
      </c>
      <c r="O307" s="352" t="s">
        <v>13</v>
      </c>
      <c r="P307" s="352" t="s">
        <v>13</v>
      </c>
      <c r="Q307" s="352" t="s">
        <v>13</v>
      </c>
      <c r="R307" s="352" t="s">
        <v>13</v>
      </c>
      <c r="S307" s="352" t="s">
        <v>13</v>
      </c>
      <c r="T307" s="352" t="s">
        <v>13</v>
      </c>
      <c r="U307" s="352" t="s">
        <v>13</v>
      </c>
      <c r="V307" s="352" t="s">
        <v>13</v>
      </c>
      <c r="W307" s="352" t="s">
        <v>13</v>
      </c>
      <c r="X307" s="352" t="s">
        <v>13</v>
      </c>
      <c r="Y307" s="352" t="s">
        <v>13</v>
      </c>
      <c r="Z307" s="352" t="s">
        <v>13</v>
      </c>
      <c r="AA307" s="352" t="s">
        <v>13</v>
      </c>
      <c r="AB307" s="352" t="s">
        <v>13</v>
      </c>
      <c r="AC307" s="352" t="s">
        <v>13</v>
      </c>
      <c r="AD307" s="352" t="s">
        <v>13</v>
      </c>
      <c r="AE307" s="352" t="s">
        <v>13</v>
      </c>
      <c r="AF307" s="352" t="s">
        <v>13</v>
      </c>
      <c r="AG307" s="352" t="s">
        <v>13</v>
      </c>
      <c r="AH307" s="352" t="s">
        <v>13</v>
      </c>
      <c r="AI307" s="352" t="s">
        <v>13</v>
      </c>
      <c r="AJ307" s="352" t="s">
        <v>13</v>
      </c>
      <c r="AK307" s="352" t="s">
        <v>13</v>
      </c>
      <c r="AL307" s="352" t="s">
        <v>13</v>
      </c>
      <c r="AM307" s="352" t="s">
        <v>13</v>
      </c>
      <c r="AN307" s="352" t="s">
        <v>13</v>
      </c>
      <c r="AO307" s="352" t="s">
        <v>13</v>
      </c>
      <c r="AP307" s="352" t="s">
        <v>13</v>
      </c>
      <c r="AQ307" s="352" t="s">
        <v>13</v>
      </c>
      <c r="AR307" s="352" t="s">
        <v>13</v>
      </c>
      <c r="AS307" s="352" t="s">
        <v>13</v>
      </c>
      <c r="AT307" s="352" t="s">
        <v>13</v>
      </c>
      <c r="AU307" s="352" t="s">
        <v>13</v>
      </c>
      <c r="AV307" s="352" t="s">
        <v>13</v>
      </c>
      <c r="AW307" s="352" t="s">
        <v>13</v>
      </c>
      <c r="AX307" s="352" t="s">
        <v>13</v>
      </c>
      <c r="AY307" s="352" t="s">
        <v>13</v>
      </c>
      <c r="AZ307" s="352" t="s">
        <v>13</v>
      </c>
      <c r="BA307" s="352" t="s">
        <v>13</v>
      </c>
      <c r="BB307" s="352" t="s">
        <v>13</v>
      </c>
      <c r="BC307" s="352" t="s">
        <v>13</v>
      </c>
      <c r="BD307" s="352" t="s">
        <v>13</v>
      </c>
      <c r="BE307" s="352" t="s">
        <v>13</v>
      </c>
      <c r="BF307" s="352" t="s">
        <v>13</v>
      </c>
      <c r="BG307" s="352" t="s">
        <v>13</v>
      </c>
      <c r="BH307" s="352" t="s">
        <v>13</v>
      </c>
      <c r="BI307" s="352" t="s">
        <v>13</v>
      </c>
      <c r="BJ307" s="352" t="s">
        <v>13</v>
      </c>
      <c r="BK307" s="352" t="s">
        <v>13</v>
      </c>
      <c r="BL307" s="352"/>
      <c r="BM307" s="352"/>
      <c r="BN307" s="352"/>
      <c r="BO307" s="352">
        <v>140</v>
      </c>
      <c r="BP307" s="352"/>
      <c r="BQ307" s="352"/>
      <c r="BR307" s="352">
        <v>0</v>
      </c>
      <c r="BS307" s="352">
        <v>0</v>
      </c>
      <c r="BT307" s="352"/>
    </row>
    <row r="308" spans="1:72" ht="15" x14ac:dyDescent="0.25">
      <c r="A308">
        <v>393</v>
      </c>
      <c r="B308" s="329" t="s">
        <v>13</v>
      </c>
      <c r="C308" s="329" t="s">
        <v>13</v>
      </c>
      <c r="D308" s="330" t="s">
        <v>446</v>
      </c>
      <c r="E308" s="350" t="s">
        <v>720</v>
      </c>
      <c r="F308" s="351" t="s">
        <v>719</v>
      </c>
      <c r="G308" s="352" t="s">
        <v>13</v>
      </c>
      <c r="H308" s="352" t="s">
        <v>13</v>
      </c>
      <c r="I308" s="352" t="s">
        <v>13</v>
      </c>
      <c r="J308" s="352" t="s">
        <v>13</v>
      </c>
      <c r="K308" s="352" t="s">
        <v>13</v>
      </c>
      <c r="L308" s="352" t="s">
        <v>13</v>
      </c>
      <c r="M308" s="352" t="s">
        <v>13</v>
      </c>
      <c r="N308" s="352" t="s">
        <v>13</v>
      </c>
      <c r="O308" s="352" t="s">
        <v>13</v>
      </c>
      <c r="P308" s="352" t="s">
        <v>13</v>
      </c>
      <c r="Q308" s="352" t="s">
        <v>13</v>
      </c>
      <c r="R308" s="352" t="s">
        <v>13</v>
      </c>
      <c r="S308" s="352" t="s">
        <v>13</v>
      </c>
      <c r="T308" s="352" t="s">
        <v>13</v>
      </c>
      <c r="U308" s="352" t="s">
        <v>13</v>
      </c>
      <c r="V308" s="352" t="s">
        <v>13</v>
      </c>
      <c r="W308" s="352" t="s">
        <v>13</v>
      </c>
      <c r="X308" s="352" t="s">
        <v>13</v>
      </c>
      <c r="Y308" s="352" t="s">
        <v>13</v>
      </c>
      <c r="Z308" s="352" t="s">
        <v>13</v>
      </c>
      <c r="AA308" s="352" t="s">
        <v>13</v>
      </c>
      <c r="AB308" s="352" t="s">
        <v>13</v>
      </c>
      <c r="AC308" s="352" t="s">
        <v>13</v>
      </c>
      <c r="AD308" s="352" t="s">
        <v>13</v>
      </c>
      <c r="AE308" s="352" t="s">
        <v>13</v>
      </c>
      <c r="AF308" s="352" t="s">
        <v>13</v>
      </c>
      <c r="AG308" s="352" t="s">
        <v>13</v>
      </c>
      <c r="AH308" s="352" t="s">
        <v>13</v>
      </c>
      <c r="AI308" s="352" t="s">
        <v>13</v>
      </c>
      <c r="AJ308" s="352" t="s">
        <v>13</v>
      </c>
      <c r="AK308" s="352" t="s">
        <v>13</v>
      </c>
      <c r="AL308" s="352" t="s">
        <v>13</v>
      </c>
      <c r="AM308" s="352" t="s">
        <v>13</v>
      </c>
      <c r="AN308" s="352" t="s">
        <v>13</v>
      </c>
      <c r="AO308" s="352" t="s">
        <v>13</v>
      </c>
      <c r="AP308" s="352" t="s">
        <v>13</v>
      </c>
      <c r="AQ308" s="352" t="s">
        <v>13</v>
      </c>
      <c r="AR308" s="352" t="s">
        <v>13</v>
      </c>
      <c r="AS308" s="352" t="s">
        <v>13</v>
      </c>
      <c r="AT308" s="352" t="s">
        <v>13</v>
      </c>
      <c r="AU308" s="352" t="s">
        <v>13</v>
      </c>
      <c r="AV308" s="352" t="s">
        <v>13</v>
      </c>
      <c r="AW308" s="352" t="s">
        <v>13</v>
      </c>
      <c r="AX308" s="352" t="s">
        <v>13</v>
      </c>
      <c r="AY308" s="352" t="s">
        <v>13</v>
      </c>
      <c r="AZ308" s="352" t="s">
        <v>13</v>
      </c>
      <c r="BA308" s="352" t="s">
        <v>13</v>
      </c>
      <c r="BB308" s="352" t="s">
        <v>13</v>
      </c>
      <c r="BC308" s="352" t="s">
        <v>13</v>
      </c>
      <c r="BD308" s="352" t="s">
        <v>13</v>
      </c>
      <c r="BE308" s="352" t="s">
        <v>13</v>
      </c>
      <c r="BF308" s="352" t="s">
        <v>13</v>
      </c>
      <c r="BG308" s="352" t="s">
        <v>13</v>
      </c>
      <c r="BH308" s="352" t="s">
        <v>13</v>
      </c>
      <c r="BI308" s="352" t="s">
        <v>13</v>
      </c>
      <c r="BJ308" s="352" t="s">
        <v>13</v>
      </c>
      <c r="BK308" s="352" t="s">
        <v>13</v>
      </c>
      <c r="BL308" s="352"/>
      <c r="BM308" s="352"/>
      <c r="BN308" s="352"/>
      <c r="BO308" s="352">
        <v>100</v>
      </c>
      <c r="BP308" s="352"/>
      <c r="BQ308" s="352"/>
      <c r="BR308" s="352">
        <v>0</v>
      </c>
      <c r="BS308" s="352">
        <v>0</v>
      </c>
      <c r="BT308" s="352"/>
    </row>
    <row r="309" spans="1:72" ht="15" x14ac:dyDescent="0.25">
      <c r="A309">
        <v>395</v>
      </c>
      <c r="B309" s="329" t="s">
        <v>13</v>
      </c>
      <c r="C309" s="329" t="s">
        <v>13</v>
      </c>
      <c r="D309" s="330" t="s">
        <v>475</v>
      </c>
      <c r="E309" s="350" t="s">
        <v>720</v>
      </c>
      <c r="F309" s="351" t="s">
        <v>719</v>
      </c>
      <c r="G309" s="352" t="s">
        <v>13</v>
      </c>
      <c r="H309" s="352" t="s">
        <v>13</v>
      </c>
      <c r="I309" s="352" t="s">
        <v>13</v>
      </c>
      <c r="J309" s="352" t="s">
        <v>13</v>
      </c>
      <c r="K309" s="352" t="s">
        <v>13</v>
      </c>
      <c r="L309" s="352" t="s">
        <v>13</v>
      </c>
      <c r="M309" s="352" t="s">
        <v>13</v>
      </c>
      <c r="N309" s="352" t="s">
        <v>13</v>
      </c>
      <c r="O309" s="352" t="s">
        <v>13</v>
      </c>
      <c r="P309" s="352" t="s">
        <v>13</v>
      </c>
      <c r="Q309" s="352" t="s">
        <v>13</v>
      </c>
      <c r="R309" s="352" t="s">
        <v>13</v>
      </c>
      <c r="S309" s="352" t="s">
        <v>13</v>
      </c>
      <c r="T309" s="352" t="s">
        <v>13</v>
      </c>
      <c r="U309" s="352" t="s">
        <v>13</v>
      </c>
      <c r="V309" s="352" t="s">
        <v>13</v>
      </c>
      <c r="W309" s="352" t="s">
        <v>13</v>
      </c>
      <c r="X309" s="352" t="s">
        <v>13</v>
      </c>
      <c r="Y309" s="352" t="s">
        <v>13</v>
      </c>
      <c r="Z309" s="352" t="s">
        <v>13</v>
      </c>
      <c r="AA309" s="352" t="s">
        <v>13</v>
      </c>
      <c r="AB309" s="352" t="s">
        <v>13</v>
      </c>
      <c r="AC309" s="352" t="s">
        <v>13</v>
      </c>
      <c r="AD309" s="352" t="s">
        <v>13</v>
      </c>
      <c r="AE309" s="352" t="s">
        <v>13</v>
      </c>
      <c r="AF309" s="352" t="s">
        <v>13</v>
      </c>
      <c r="AG309" s="352" t="s">
        <v>13</v>
      </c>
      <c r="AH309" s="352" t="s">
        <v>13</v>
      </c>
      <c r="AI309" s="352" t="s">
        <v>13</v>
      </c>
      <c r="AJ309" s="352" t="s">
        <v>13</v>
      </c>
      <c r="AK309" s="352" t="s">
        <v>13</v>
      </c>
      <c r="AL309" s="352" t="s">
        <v>13</v>
      </c>
      <c r="AM309" s="352" t="s">
        <v>13</v>
      </c>
      <c r="AN309" s="352" t="s">
        <v>13</v>
      </c>
      <c r="AO309" s="352" t="s">
        <v>13</v>
      </c>
      <c r="AP309" s="352" t="s">
        <v>13</v>
      </c>
      <c r="AQ309" s="352" t="s">
        <v>13</v>
      </c>
      <c r="AR309" s="352" t="s">
        <v>13</v>
      </c>
      <c r="AS309" s="352" t="s">
        <v>13</v>
      </c>
      <c r="AT309" s="352" t="s">
        <v>13</v>
      </c>
      <c r="AU309" s="352" t="s">
        <v>13</v>
      </c>
      <c r="AV309" s="352" t="s">
        <v>13</v>
      </c>
      <c r="AW309" s="352" t="s">
        <v>13</v>
      </c>
      <c r="AX309" s="352" t="s">
        <v>13</v>
      </c>
      <c r="AY309" s="352" t="s">
        <v>13</v>
      </c>
      <c r="AZ309" s="352" t="s">
        <v>13</v>
      </c>
      <c r="BA309" s="352" t="s">
        <v>13</v>
      </c>
      <c r="BB309" s="352" t="s">
        <v>13</v>
      </c>
      <c r="BC309" s="352" t="s">
        <v>13</v>
      </c>
      <c r="BD309" s="352" t="s">
        <v>13</v>
      </c>
      <c r="BE309" s="352" t="s">
        <v>13</v>
      </c>
      <c r="BF309" s="352" t="s">
        <v>13</v>
      </c>
      <c r="BG309" s="352" t="s">
        <v>13</v>
      </c>
      <c r="BH309" s="352" t="s">
        <v>13</v>
      </c>
      <c r="BI309" s="352" t="s">
        <v>13</v>
      </c>
      <c r="BJ309" s="352" t="s">
        <v>13</v>
      </c>
      <c r="BK309" s="352" t="s">
        <v>13</v>
      </c>
      <c r="BL309" s="352"/>
      <c r="BM309" s="352"/>
      <c r="BN309" s="352"/>
      <c r="BO309" s="352">
        <v>166</v>
      </c>
      <c r="BP309" s="352"/>
      <c r="BQ309" s="352"/>
      <c r="BR309" s="352">
        <v>0</v>
      </c>
      <c r="BS309" s="352">
        <v>0</v>
      </c>
      <c r="BT309" s="352"/>
    </row>
    <row r="310" spans="1:72" ht="15" x14ac:dyDescent="0.25">
      <c r="A310">
        <v>396</v>
      </c>
      <c r="B310" s="329" t="s">
        <v>13</v>
      </c>
      <c r="C310" s="329" t="s">
        <v>13</v>
      </c>
      <c r="D310" s="330" t="s">
        <v>447</v>
      </c>
      <c r="E310" s="350" t="s">
        <v>720</v>
      </c>
      <c r="F310" s="351" t="s">
        <v>719</v>
      </c>
      <c r="G310" s="352" t="s">
        <v>13</v>
      </c>
      <c r="H310" s="352" t="s">
        <v>13</v>
      </c>
      <c r="I310" s="352" t="s">
        <v>13</v>
      </c>
      <c r="J310" s="352" t="s">
        <v>13</v>
      </c>
      <c r="K310" s="352" t="s">
        <v>13</v>
      </c>
      <c r="L310" s="352" t="s">
        <v>13</v>
      </c>
      <c r="M310" s="352" t="s">
        <v>13</v>
      </c>
      <c r="N310" s="352" t="s">
        <v>13</v>
      </c>
      <c r="O310" s="352" t="s">
        <v>13</v>
      </c>
      <c r="P310" s="352" t="s">
        <v>13</v>
      </c>
      <c r="Q310" s="352" t="s">
        <v>13</v>
      </c>
      <c r="R310" s="352" t="s">
        <v>13</v>
      </c>
      <c r="S310" s="352" t="s">
        <v>13</v>
      </c>
      <c r="T310" s="352" t="s">
        <v>13</v>
      </c>
      <c r="U310" s="352" t="s">
        <v>13</v>
      </c>
      <c r="V310" s="352" t="s">
        <v>13</v>
      </c>
      <c r="W310" s="352" t="s">
        <v>13</v>
      </c>
      <c r="X310" s="352" t="s">
        <v>13</v>
      </c>
      <c r="Y310" s="352" t="s">
        <v>13</v>
      </c>
      <c r="Z310" s="352" t="s">
        <v>13</v>
      </c>
      <c r="AA310" s="352" t="s">
        <v>13</v>
      </c>
      <c r="AB310" s="352" t="s">
        <v>13</v>
      </c>
      <c r="AC310" s="352" t="s">
        <v>13</v>
      </c>
      <c r="AD310" s="352" t="s">
        <v>13</v>
      </c>
      <c r="AE310" s="352" t="s">
        <v>13</v>
      </c>
      <c r="AF310" s="352" t="s">
        <v>13</v>
      </c>
      <c r="AG310" s="352" t="s">
        <v>13</v>
      </c>
      <c r="AH310" s="352" t="s">
        <v>13</v>
      </c>
      <c r="AI310" s="352" t="s">
        <v>13</v>
      </c>
      <c r="AJ310" s="352" t="s">
        <v>13</v>
      </c>
      <c r="AK310" s="352" t="s">
        <v>13</v>
      </c>
      <c r="AL310" s="352" t="s">
        <v>13</v>
      </c>
      <c r="AM310" s="352" t="s">
        <v>13</v>
      </c>
      <c r="AN310" s="352" t="s">
        <v>13</v>
      </c>
      <c r="AO310" s="352" t="s">
        <v>13</v>
      </c>
      <c r="AP310" s="352" t="s">
        <v>13</v>
      </c>
      <c r="AQ310" s="352" t="s">
        <v>13</v>
      </c>
      <c r="AR310" s="352" t="s">
        <v>13</v>
      </c>
      <c r="AS310" s="352" t="s">
        <v>13</v>
      </c>
      <c r="AT310" s="352" t="s">
        <v>13</v>
      </c>
      <c r="AU310" s="352" t="s">
        <v>13</v>
      </c>
      <c r="AV310" s="352" t="s">
        <v>13</v>
      </c>
      <c r="AW310" s="352" t="s">
        <v>13</v>
      </c>
      <c r="AX310" s="352" t="s">
        <v>13</v>
      </c>
      <c r="AY310" s="352" t="s">
        <v>13</v>
      </c>
      <c r="AZ310" s="352" t="s">
        <v>13</v>
      </c>
      <c r="BA310" s="352" t="s">
        <v>13</v>
      </c>
      <c r="BB310" s="352" t="s">
        <v>13</v>
      </c>
      <c r="BC310" s="352" t="s">
        <v>13</v>
      </c>
      <c r="BD310" s="352" t="s">
        <v>13</v>
      </c>
      <c r="BE310" s="352" t="s">
        <v>13</v>
      </c>
      <c r="BF310" s="352" t="s">
        <v>13</v>
      </c>
      <c r="BG310" s="352" t="s">
        <v>13</v>
      </c>
      <c r="BH310" s="352" t="s">
        <v>13</v>
      </c>
      <c r="BI310" s="352" t="s">
        <v>13</v>
      </c>
      <c r="BJ310" s="352" t="s">
        <v>13</v>
      </c>
      <c r="BK310" s="352" t="s">
        <v>13</v>
      </c>
      <c r="BL310" s="352"/>
      <c r="BM310" s="352"/>
      <c r="BN310" s="352"/>
      <c r="BO310" s="352">
        <v>87.5</v>
      </c>
      <c r="BP310" s="352"/>
      <c r="BQ310" s="352"/>
      <c r="BR310" s="352">
        <v>0</v>
      </c>
      <c r="BS310" s="352">
        <v>0</v>
      </c>
      <c r="BT310" s="352"/>
    </row>
    <row r="311" spans="1:72" ht="15" x14ac:dyDescent="0.25">
      <c r="A311">
        <v>575</v>
      </c>
      <c r="B311" s="329" t="s">
        <v>13</v>
      </c>
      <c r="C311" s="329" t="s">
        <v>13</v>
      </c>
      <c r="D311" s="330" t="s">
        <v>448</v>
      </c>
      <c r="E311" s="350" t="s">
        <v>720</v>
      </c>
      <c r="F311" s="351">
        <v>0</v>
      </c>
      <c r="G311" s="352" t="s">
        <v>13</v>
      </c>
      <c r="H311" s="352" t="s">
        <v>13</v>
      </c>
      <c r="I311" s="352" t="s">
        <v>13</v>
      </c>
      <c r="J311" s="352" t="s">
        <v>13</v>
      </c>
      <c r="K311" s="352" t="s">
        <v>13</v>
      </c>
      <c r="L311" s="352" t="s">
        <v>13</v>
      </c>
      <c r="M311" s="352" t="s">
        <v>13</v>
      </c>
      <c r="N311" s="352" t="s">
        <v>13</v>
      </c>
      <c r="O311" s="352" t="s">
        <v>13</v>
      </c>
      <c r="P311" s="352" t="s">
        <v>13</v>
      </c>
      <c r="Q311" s="352" t="s">
        <v>13</v>
      </c>
      <c r="R311" s="352" t="s">
        <v>13</v>
      </c>
      <c r="S311" s="352" t="s">
        <v>13</v>
      </c>
      <c r="T311" s="352" t="s">
        <v>13</v>
      </c>
      <c r="U311" s="352" t="s">
        <v>13</v>
      </c>
      <c r="V311" s="352" t="s">
        <v>13</v>
      </c>
      <c r="W311" s="352" t="s">
        <v>13</v>
      </c>
      <c r="X311" s="352" t="s">
        <v>13</v>
      </c>
      <c r="Y311" s="352" t="s">
        <v>13</v>
      </c>
      <c r="Z311" s="352" t="s">
        <v>13</v>
      </c>
      <c r="AA311" s="352" t="s">
        <v>13</v>
      </c>
      <c r="AB311" s="352" t="s">
        <v>13</v>
      </c>
      <c r="AC311" s="352" t="s">
        <v>13</v>
      </c>
      <c r="AD311" s="352" t="s">
        <v>13</v>
      </c>
      <c r="AE311" s="352" t="s">
        <v>13</v>
      </c>
      <c r="AF311" s="352" t="s">
        <v>13</v>
      </c>
      <c r="AG311" s="352" t="s">
        <v>13</v>
      </c>
      <c r="AH311" s="352" t="s">
        <v>13</v>
      </c>
      <c r="AI311" s="352" t="s">
        <v>13</v>
      </c>
      <c r="AJ311" s="352" t="s">
        <v>13</v>
      </c>
      <c r="AK311" s="352" t="s">
        <v>13</v>
      </c>
      <c r="AL311" s="352" t="s">
        <v>13</v>
      </c>
      <c r="AM311" s="352" t="s">
        <v>13</v>
      </c>
      <c r="AN311" s="352" t="s">
        <v>13</v>
      </c>
      <c r="AO311" s="352" t="s">
        <v>13</v>
      </c>
      <c r="AP311" s="352" t="s">
        <v>13</v>
      </c>
      <c r="AQ311" s="352" t="s">
        <v>13</v>
      </c>
      <c r="AR311" s="352" t="s">
        <v>13</v>
      </c>
      <c r="AS311" s="352" t="s">
        <v>13</v>
      </c>
      <c r="AT311" s="352" t="s">
        <v>13</v>
      </c>
      <c r="AU311" s="352" t="s">
        <v>13</v>
      </c>
      <c r="AV311" s="352" t="s">
        <v>13</v>
      </c>
      <c r="AW311" s="352" t="s">
        <v>13</v>
      </c>
      <c r="AX311" s="352" t="s">
        <v>13</v>
      </c>
      <c r="AY311" s="352" t="s">
        <v>13</v>
      </c>
      <c r="AZ311" s="352" t="s">
        <v>13</v>
      </c>
      <c r="BA311" s="352" t="s">
        <v>13</v>
      </c>
      <c r="BB311" s="352" t="s">
        <v>13</v>
      </c>
      <c r="BC311" s="352" t="s">
        <v>13</v>
      </c>
      <c r="BD311" s="352" t="s">
        <v>13</v>
      </c>
      <c r="BE311" s="352" t="s">
        <v>13</v>
      </c>
      <c r="BF311" s="352" t="s">
        <v>13</v>
      </c>
      <c r="BG311" s="352" t="s">
        <v>13</v>
      </c>
      <c r="BH311" s="352" t="s">
        <v>13</v>
      </c>
      <c r="BI311" s="352" t="s">
        <v>13</v>
      </c>
      <c r="BJ311" s="352" t="s">
        <v>13</v>
      </c>
      <c r="BK311" s="352" t="s">
        <v>13</v>
      </c>
      <c r="BL311" s="352"/>
      <c r="BM311" s="352"/>
      <c r="BN311" s="352"/>
      <c r="BO311" s="352">
        <v>110</v>
      </c>
      <c r="BP311" s="352"/>
      <c r="BQ311" s="352"/>
      <c r="BR311" s="352">
        <v>0</v>
      </c>
      <c r="BS311" s="352">
        <v>0</v>
      </c>
      <c r="BT311" s="352"/>
    </row>
    <row r="312" spans="1:72" ht="15" x14ac:dyDescent="0.25">
      <c r="A312">
        <v>576</v>
      </c>
      <c r="B312" s="329" t="s">
        <v>13</v>
      </c>
      <c r="C312" s="329" t="s">
        <v>13</v>
      </c>
      <c r="D312" s="330" t="s">
        <v>449</v>
      </c>
      <c r="E312" s="350" t="s">
        <v>720</v>
      </c>
      <c r="F312" s="351" t="s">
        <v>719</v>
      </c>
      <c r="G312" s="352" t="s">
        <v>13</v>
      </c>
      <c r="H312" s="352" t="s">
        <v>13</v>
      </c>
      <c r="I312" s="352" t="s">
        <v>13</v>
      </c>
      <c r="J312" s="352" t="s">
        <v>13</v>
      </c>
      <c r="K312" s="352" t="s">
        <v>13</v>
      </c>
      <c r="L312" s="352" t="s">
        <v>13</v>
      </c>
      <c r="M312" s="352" t="s">
        <v>13</v>
      </c>
      <c r="N312" s="352" t="s">
        <v>13</v>
      </c>
      <c r="O312" s="352" t="s">
        <v>13</v>
      </c>
      <c r="P312" s="352" t="s">
        <v>13</v>
      </c>
      <c r="Q312" s="352" t="s">
        <v>13</v>
      </c>
      <c r="R312" s="352" t="s">
        <v>13</v>
      </c>
      <c r="S312" s="352" t="s">
        <v>13</v>
      </c>
      <c r="T312" s="352" t="s">
        <v>13</v>
      </c>
      <c r="U312" s="352" t="s">
        <v>13</v>
      </c>
      <c r="V312" s="352" t="s">
        <v>13</v>
      </c>
      <c r="W312" s="352" t="s">
        <v>13</v>
      </c>
      <c r="X312" s="352" t="s">
        <v>13</v>
      </c>
      <c r="Y312" s="352" t="s">
        <v>13</v>
      </c>
      <c r="Z312" s="352" t="s">
        <v>13</v>
      </c>
      <c r="AA312" s="352" t="s">
        <v>13</v>
      </c>
      <c r="AB312" s="352" t="s">
        <v>13</v>
      </c>
      <c r="AC312" s="352" t="s">
        <v>13</v>
      </c>
      <c r="AD312" s="352" t="s">
        <v>13</v>
      </c>
      <c r="AE312" s="352" t="s">
        <v>13</v>
      </c>
      <c r="AF312" s="352" t="s">
        <v>13</v>
      </c>
      <c r="AG312" s="352" t="s">
        <v>13</v>
      </c>
      <c r="AH312" s="352" t="s">
        <v>13</v>
      </c>
      <c r="AI312" s="352" t="s">
        <v>13</v>
      </c>
      <c r="AJ312" s="352" t="s">
        <v>13</v>
      </c>
      <c r="AK312" s="352" t="s">
        <v>13</v>
      </c>
      <c r="AL312" s="352" t="s">
        <v>13</v>
      </c>
      <c r="AM312" s="352" t="s">
        <v>13</v>
      </c>
      <c r="AN312" s="352" t="s">
        <v>13</v>
      </c>
      <c r="AO312" s="352" t="s">
        <v>13</v>
      </c>
      <c r="AP312" s="352" t="s">
        <v>13</v>
      </c>
      <c r="AQ312" s="352" t="s">
        <v>13</v>
      </c>
      <c r="AR312" s="352" t="s">
        <v>13</v>
      </c>
      <c r="AS312" s="352" t="s">
        <v>13</v>
      </c>
      <c r="AT312" s="352" t="s">
        <v>13</v>
      </c>
      <c r="AU312" s="352" t="s">
        <v>13</v>
      </c>
      <c r="AV312" s="352" t="s">
        <v>13</v>
      </c>
      <c r="AW312" s="352" t="s">
        <v>13</v>
      </c>
      <c r="AX312" s="352" t="s">
        <v>13</v>
      </c>
      <c r="AY312" s="352" t="s">
        <v>13</v>
      </c>
      <c r="AZ312" s="352" t="s">
        <v>13</v>
      </c>
      <c r="BA312" s="352" t="s">
        <v>13</v>
      </c>
      <c r="BB312" s="352" t="s">
        <v>13</v>
      </c>
      <c r="BC312" s="352" t="s">
        <v>13</v>
      </c>
      <c r="BD312" s="352" t="s">
        <v>13</v>
      </c>
      <c r="BE312" s="352" t="s">
        <v>13</v>
      </c>
      <c r="BF312" s="352" t="s">
        <v>13</v>
      </c>
      <c r="BG312" s="352" t="s">
        <v>13</v>
      </c>
      <c r="BH312" s="352" t="s">
        <v>13</v>
      </c>
      <c r="BI312" s="352" t="s">
        <v>13</v>
      </c>
      <c r="BJ312" s="352" t="s">
        <v>13</v>
      </c>
      <c r="BK312" s="352" t="s">
        <v>13</v>
      </c>
      <c r="BL312" s="352"/>
      <c r="BM312" s="352"/>
      <c r="BN312" s="352"/>
      <c r="BO312" s="352">
        <v>151</v>
      </c>
      <c r="BP312" s="352"/>
      <c r="BQ312" s="352"/>
      <c r="BR312" s="352">
        <v>0</v>
      </c>
      <c r="BS312" s="352">
        <v>0</v>
      </c>
      <c r="BT312" s="352"/>
    </row>
    <row r="313" spans="1:72" ht="15" x14ac:dyDescent="0.25">
      <c r="A313">
        <v>579</v>
      </c>
      <c r="B313" s="329" t="s">
        <v>13</v>
      </c>
      <c r="C313" s="329" t="s">
        <v>13</v>
      </c>
      <c r="D313" s="330" t="s">
        <v>450</v>
      </c>
      <c r="E313" s="350" t="s">
        <v>720</v>
      </c>
      <c r="F313" s="351">
        <v>0</v>
      </c>
      <c r="G313" s="352" t="s">
        <v>13</v>
      </c>
      <c r="H313" s="352" t="s">
        <v>13</v>
      </c>
      <c r="I313" s="352" t="s">
        <v>13</v>
      </c>
      <c r="J313" s="352" t="s">
        <v>13</v>
      </c>
      <c r="K313" s="352" t="s">
        <v>13</v>
      </c>
      <c r="L313" s="352" t="s">
        <v>13</v>
      </c>
      <c r="M313" s="352" t="s">
        <v>13</v>
      </c>
      <c r="N313" s="352" t="s">
        <v>13</v>
      </c>
      <c r="O313" s="352" t="s">
        <v>13</v>
      </c>
      <c r="P313" s="352" t="s">
        <v>13</v>
      </c>
      <c r="Q313" s="352" t="s">
        <v>13</v>
      </c>
      <c r="R313" s="352" t="s">
        <v>13</v>
      </c>
      <c r="S313" s="352" t="s">
        <v>13</v>
      </c>
      <c r="T313" s="352" t="s">
        <v>13</v>
      </c>
      <c r="U313" s="352" t="s">
        <v>13</v>
      </c>
      <c r="V313" s="352" t="s">
        <v>13</v>
      </c>
      <c r="W313" s="352" t="s">
        <v>13</v>
      </c>
      <c r="X313" s="352" t="s">
        <v>13</v>
      </c>
      <c r="Y313" s="352" t="s">
        <v>13</v>
      </c>
      <c r="Z313" s="352" t="s">
        <v>13</v>
      </c>
      <c r="AA313" s="352" t="s">
        <v>13</v>
      </c>
      <c r="AB313" s="352" t="s">
        <v>13</v>
      </c>
      <c r="AC313" s="352" t="s">
        <v>13</v>
      </c>
      <c r="AD313" s="352" t="s">
        <v>13</v>
      </c>
      <c r="AE313" s="352" t="s">
        <v>13</v>
      </c>
      <c r="AF313" s="352" t="s">
        <v>13</v>
      </c>
      <c r="AG313" s="352" t="s">
        <v>13</v>
      </c>
      <c r="AH313" s="352" t="s">
        <v>13</v>
      </c>
      <c r="AI313" s="352" t="s">
        <v>13</v>
      </c>
      <c r="AJ313" s="352" t="s">
        <v>13</v>
      </c>
      <c r="AK313" s="352" t="s">
        <v>13</v>
      </c>
      <c r="AL313" s="352" t="s">
        <v>13</v>
      </c>
      <c r="AM313" s="352" t="s">
        <v>13</v>
      </c>
      <c r="AN313" s="352" t="s">
        <v>13</v>
      </c>
      <c r="AO313" s="352" t="s">
        <v>13</v>
      </c>
      <c r="AP313" s="352" t="s">
        <v>13</v>
      </c>
      <c r="AQ313" s="352" t="s">
        <v>13</v>
      </c>
      <c r="AR313" s="352" t="s">
        <v>13</v>
      </c>
      <c r="AS313" s="352" t="s">
        <v>13</v>
      </c>
      <c r="AT313" s="352" t="s">
        <v>13</v>
      </c>
      <c r="AU313" s="352" t="s">
        <v>13</v>
      </c>
      <c r="AV313" s="352" t="s">
        <v>13</v>
      </c>
      <c r="AW313" s="352" t="s">
        <v>13</v>
      </c>
      <c r="AX313" s="352" t="s">
        <v>13</v>
      </c>
      <c r="AY313" s="352" t="s">
        <v>13</v>
      </c>
      <c r="AZ313" s="352" t="s">
        <v>13</v>
      </c>
      <c r="BA313" s="352" t="s">
        <v>13</v>
      </c>
      <c r="BB313" s="352" t="s">
        <v>13</v>
      </c>
      <c r="BC313" s="352" t="s">
        <v>13</v>
      </c>
      <c r="BD313" s="352" t="s">
        <v>13</v>
      </c>
      <c r="BE313" s="352" t="s">
        <v>13</v>
      </c>
      <c r="BF313" s="352" t="s">
        <v>13</v>
      </c>
      <c r="BG313" s="352" t="s">
        <v>13</v>
      </c>
      <c r="BH313" s="352" t="s">
        <v>13</v>
      </c>
      <c r="BI313" s="352" t="s">
        <v>13</v>
      </c>
      <c r="BJ313" s="352" t="s">
        <v>13</v>
      </c>
      <c r="BK313" s="352" t="s">
        <v>13</v>
      </c>
      <c r="BL313" s="352"/>
      <c r="BM313" s="352"/>
      <c r="BN313" s="352"/>
      <c r="BO313" s="352">
        <v>111</v>
      </c>
      <c r="BP313" s="352"/>
      <c r="BQ313" s="352"/>
      <c r="BR313" s="352">
        <v>0</v>
      </c>
      <c r="BS313" s="352">
        <v>0</v>
      </c>
      <c r="BT313" s="352"/>
    </row>
    <row r="314" spans="1:72" ht="15" x14ac:dyDescent="0.25">
      <c r="A314">
        <v>176</v>
      </c>
      <c r="B314" s="329" t="s">
        <v>13</v>
      </c>
      <c r="C314" s="329" t="s">
        <v>13</v>
      </c>
      <c r="D314" s="330" t="s">
        <v>451</v>
      </c>
      <c r="E314" s="350" t="s">
        <v>720</v>
      </c>
      <c r="F314" s="351">
        <v>0</v>
      </c>
      <c r="G314" s="352" t="s">
        <v>13</v>
      </c>
      <c r="H314" s="352" t="s">
        <v>13</v>
      </c>
      <c r="I314" s="352" t="s">
        <v>13</v>
      </c>
      <c r="J314" s="352" t="s">
        <v>13</v>
      </c>
      <c r="K314" s="352" t="s">
        <v>13</v>
      </c>
      <c r="L314" s="352" t="s">
        <v>13</v>
      </c>
      <c r="M314" s="352" t="s">
        <v>13</v>
      </c>
      <c r="N314" s="352" t="s">
        <v>13</v>
      </c>
      <c r="O314" s="352" t="s">
        <v>13</v>
      </c>
      <c r="P314" s="352" t="s">
        <v>13</v>
      </c>
      <c r="Q314" s="352" t="s">
        <v>13</v>
      </c>
      <c r="R314" s="352" t="s">
        <v>13</v>
      </c>
      <c r="S314" s="352" t="s">
        <v>13</v>
      </c>
      <c r="T314" s="352" t="s">
        <v>13</v>
      </c>
      <c r="U314" s="352" t="s">
        <v>13</v>
      </c>
      <c r="V314" s="352" t="s">
        <v>13</v>
      </c>
      <c r="W314" s="352" t="s">
        <v>13</v>
      </c>
      <c r="X314" s="352" t="s">
        <v>13</v>
      </c>
      <c r="Y314" s="352" t="s">
        <v>13</v>
      </c>
      <c r="Z314" s="352" t="s">
        <v>13</v>
      </c>
      <c r="AA314" s="352" t="s">
        <v>13</v>
      </c>
      <c r="AB314" s="352" t="s">
        <v>13</v>
      </c>
      <c r="AC314" s="352" t="s">
        <v>13</v>
      </c>
      <c r="AD314" s="352" t="s">
        <v>13</v>
      </c>
      <c r="AE314" s="352" t="s">
        <v>13</v>
      </c>
      <c r="AF314" s="352" t="s">
        <v>13</v>
      </c>
      <c r="AG314" s="352" t="s">
        <v>13</v>
      </c>
      <c r="AH314" s="352" t="s">
        <v>13</v>
      </c>
      <c r="AI314" s="352" t="s">
        <v>13</v>
      </c>
      <c r="AJ314" s="352" t="s">
        <v>13</v>
      </c>
      <c r="AK314" s="352" t="s">
        <v>13</v>
      </c>
      <c r="AL314" s="352" t="s">
        <v>13</v>
      </c>
      <c r="AM314" s="352" t="s">
        <v>13</v>
      </c>
      <c r="AN314" s="352" t="s">
        <v>13</v>
      </c>
      <c r="AO314" s="352" t="s">
        <v>13</v>
      </c>
      <c r="AP314" s="352" t="s">
        <v>13</v>
      </c>
      <c r="AQ314" s="352" t="s">
        <v>13</v>
      </c>
      <c r="AR314" s="352" t="s">
        <v>13</v>
      </c>
      <c r="AS314" s="352" t="s">
        <v>13</v>
      </c>
      <c r="AT314" s="352" t="s">
        <v>13</v>
      </c>
      <c r="AU314" s="352" t="s">
        <v>13</v>
      </c>
      <c r="AV314" s="352" t="s">
        <v>13</v>
      </c>
      <c r="AW314" s="352" t="s">
        <v>13</v>
      </c>
      <c r="AX314" s="352" t="s">
        <v>13</v>
      </c>
      <c r="AY314" s="352" t="s">
        <v>13</v>
      </c>
      <c r="AZ314" s="352" t="s">
        <v>13</v>
      </c>
      <c r="BA314" s="352" t="s">
        <v>13</v>
      </c>
      <c r="BB314" s="352" t="s">
        <v>13</v>
      </c>
      <c r="BC314" s="352" t="s">
        <v>13</v>
      </c>
      <c r="BD314" s="352" t="s">
        <v>13</v>
      </c>
      <c r="BE314" s="352" t="s">
        <v>13</v>
      </c>
      <c r="BF314" s="352" t="s">
        <v>13</v>
      </c>
      <c r="BG314" s="352" t="s">
        <v>13</v>
      </c>
      <c r="BH314" s="352" t="s">
        <v>13</v>
      </c>
      <c r="BI314" s="352" t="s">
        <v>13</v>
      </c>
      <c r="BJ314" s="352" t="s">
        <v>13</v>
      </c>
      <c r="BK314" s="352" t="s">
        <v>13</v>
      </c>
      <c r="BL314" s="352"/>
      <c r="BM314" s="352"/>
      <c r="BN314" s="352"/>
      <c r="BO314" s="352">
        <v>70</v>
      </c>
      <c r="BP314" s="352"/>
      <c r="BQ314" s="352"/>
      <c r="BR314" s="352">
        <v>0</v>
      </c>
      <c r="BS314" s="352">
        <v>0</v>
      </c>
      <c r="BT314" s="352"/>
    </row>
    <row r="315" spans="1:72" ht="15" x14ac:dyDescent="0.25">
      <c r="A315">
        <v>187</v>
      </c>
      <c r="B315" s="329" t="s">
        <v>13</v>
      </c>
      <c r="C315" s="329" t="s">
        <v>13</v>
      </c>
      <c r="D315" s="330" t="s">
        <v>452</v>
      </c>
      <c r="E315" s="350" t="s">
        <v>720</v>
      </c>
      <c r="F315" s="351">
        <v>0</v>
      </c>
      <c r="G315" s="352" t="s">
        <v>13</v>
      </c>
      <c r="H315" s="352" t="s">
        <v>13</v>
      </c>
      <c r="I315" s="352" t="s">
        <v>13</v>
      </c>
      <c r="J315" s="352" t="s">
        <v>13</v>
      </c>
      <c r="K315" s="352" t="s">
        <v>13</v>
      </c>
      <c r="L315" s="352" t="s">
        <v>13</v>
      </c>
      <c r="M315" s="352" t="s">
        <v>13</v>
      </c>
      <c r="N315" s="352" t="s">
        <v>13</v>
      </c>
      <c r="O315" s="352" t="s">
        <v>13</v>
      </c>
      <c r="P315" s="352" t="s">
        <v>13</v>
      </c>
      <c r="Q315" s="352" t="s">
        <v>13</v>
      </c>
      <c r="R315" s="352" t="s">
        <v>13</v>
      </c>
      <c r="S315" s="352" t="s">
        <v>13</v>
      </c>
      <c r="T315" s="352" t="s">
        <v>13</v>
      </c>
      <c r="U315" s="352" t="s">
        <v>13</v>
      </c>
      <c r="V315" s="352" t="s">
        <v>13</v>
      </c>
      <c r="W315" s="352" t="s">
        <v>13</v>
      </c>
      <c r="X315" s="352" t="s">
        <v>13</v>
      </c>
      <c r="Y315" s="352" t="s">
        <v>13</v>
      </c>
      <c r="Z315" s="352" t="s">
        <v>13</v>
      </c>
      <c r="AA315" s="352" t="s">
        <v>13</v>
      </c>
      <c r="AB315" s="352" t="s">
        <v>13</v>
      </c>
      <c r="AC315" s="352" t="s">
        <v>13</v>
      </c>
      <c r="AD315" s="352" t="s">
        <v>13</v>
      </c>
      <c r="AE315" s="352" t="s">
        <v>13</v>
      </c>
      <c r="AF315" s="352" t="s">
        <v>13</v>
      </c>
      <c r="AG315" s="352" t="s">
        <v>13</v>
      </c>
      <c r="AH315" s="352" t="s">
        <v>13</v>
      </c>
      <c r="AI315" s="352" t="s">
        <v>13</v>
      </c>
      <c r="AJ315" s="352" t="s">
        <v>13</v>
      </c>
      <c r="AK315" s="352" t="s">
        <v>13</v>
      </c>
      <c r="AL315" s="352" t="s">
        <v>13</v>
      </c>
      <c r="AM315" s="352" t="s">
        <v>13</v>
      </c>
      <c r="AN315" s="352" t="s">
        <v>13</v>
      </c>
      <c r="AO315" s="352" t="s">
        <v>13</v>
      </c>
      <c r="AP315" s="352" t="s">
        <v>13</v>
      </c>
      <c r="AQ315" s="352" t="s">
        <v>13</v>
      </c>
      <c r="AR315" s="352" t="s">
        <v>13</v>
      </c>
      <c r="AS315" s="352" t="s">
        <v>13</v>
      </c>
      <c r="AT315" s="352" t="s">
        <v>13</v>
      </c>
      <c r="AU315" s="352" t="s">
        <v>13</v>
      </c>
      <c r="AV315" s="352" t="s">
        <v>13</v>
      </c>
      <c r="AW315" s="352" t="s">
        <v>13</v>
      </c>
      <c r="AX315" s="352" t="s">
        <v>13</v>
      </c>
      <c r="AY315" s="352" t="s">
        <v>13</v>
      </c>
      <c r="AZ315" s="352" t="s">
        <v>13</v>
      </c>
      <c r="BA315" s="352" t="s">
        <v>13</v>
      </c>
      <c r="BB315" s="352" t="s">
        <v>13</v>
      </c>
      <c r="BC315" s="352" t="s">
        <v>13</v>
      </c>
      <c r="BD315" s="352" t="s">
        <v>13</v>
      </c>
      <c r="BE315" s="352" t="s">
        <v>13</v>
      </c>
      <c r="BF315" s="352" t="s">
        <v>13</v>
      </c>
      <c r="BG315" s="352" t="s">
        <v>13</v>
      </c>
      <c r="BH315" s="352" t="s">
        <v>13</v>
      </c>
      <c r="BI315" s="352" t="s">
        <v>13</v>
      </c>
      <c r="BJ315" s="352" t="s">
        <v>13</v>
      </c>
      <c r="BK315" s="352" t="s">
        <v>13</v>
      </c>
      <c r="BL315" s="352"/>
      <c r="BM315" s="352"/>
      <c r="BN315" s="352"/>
      <c r="BO315" s="352"/>
      <c r="BP315" s="352">
        <v>24</v>
      </c>
      <c r="BQ315" s="352"/>
      <c r="BR315" s="352">
        <v>0</v>
      </c>
      <c r="BS315" s="352">
        <v>0</v>
      </c>
      <c r="BT315" s="352"/>
    </row>
    <row r="316" spans="1:72" ht="15" x14ac:dyDescent="0.25">
      <c r="A316">
        <v>189</v>
      </c>
      <c r="B316" s="329" t="s">
        <v>13</v>
      </c>
      <c r="C316" s="329" t="s">
        <v>13</v>
      </c>
      <c r="D316" s="330" t="s">
        <v>474</v>
      </c>
      <c r="E316" s="350" t="s">
        <v>453</v>
      </c>
      <c r="F316" s="351">
        <v>0</v>
      </c>
      <c r="G316" s="352" t="s">
        <v>13</v>
      </c>
      <c r="H316" s="352" t="s">
        <v>13</v>
      </c>
      <c r="I316" s="352" t="s">
        <v>13</v>
      </c>
      <c r="J316" s="352" t="s">
        <v>13</v>
      </c>
      <c r="K316" s="352" t="s">
        <v>13</v>
      </c>
      <c r="L316" s="352" t="s">
        <v>13</v>
      </c>
      <c r="M316" s="352" t="s">
        <v>13</v>
      </c>
      <c r="N316" s="352" t="s">
        <v>13</v>
      </c>
      <c r="O316" s="352" t="s">
        <v>13</v>
      </c>
      <c r="P316" s="352" t="s">
        <v>13</v>
      </c>
      <c r="Q316" s="352" t="s">
        <v>13</v>
      </c>
      <c r="R316" s="352" t="s">
        <v>13</v>
      </c>
      <c r="S316" s="352" t="s">
        <v>13</v>
      </c>
      <c r="T316" s="352" t="s">
        <v>13</v>
      </c>
      <c r="U316" s="352" t="s">
        <v>13</v>
      </c>
      <c r="V316" s="352" t="s">
        <v>13</v>
      </c>
      <c r="W316" s="352" t="s">
        <v>13</v>
      </c>
      <c r="X316" s="352" t="s">
        <v>13</v>
      </c>
      <c r="Y316" s="352" t="s">
        <v>13</v>
      </c>
      <c r="Z316" s="352" t="s">
        <v>13</v>
      </c>
      <c r="AA316" s="352" t="s">
        <v>13</v>
      </c>
      <c r="AB316" s="352" t="s">
        <v>13</v>
      </c>
      <c r="AC316" s="352" t="s">
        <v>13</v>
      </c>
      <c r="AD316" s="352" t="s">
        <v>13</v>
      </c>
      <c r="AE316" s="352" t="s">
        <v>13</v>
      </c>
      <c r="AF316" s="352" t="s">
        <v>13</v>
      </c>
      <c r="AG316" s="352" t="s">
        <v>13</v>
      </c>
      <c r="AH316" s="352" t="s">
        <v>13</v>
      </c>
      <c r="AI316" s="352" t="s">
        <v>13</v>
      </c>
      <c r="AJ316" s="352" t="s">
        <v>13</v>
      </c>
      <c r="AK316" s="352" t="s">
        <v>13</v>
      </c>
      <c r="AL316" s="352" t="s">
        <v>13</v>
      </c>
      <c r="AM316" s="352" t="s">
        <v>13</v>
      </c>
      <c r="AN316" s="352" t="s">
        <v>13</v>
      </c>
      <c r="AO316" s="352" t="s">
        <v>13</v>
      </c>
      <c r="AP316" s="352" t="s">
        <v>13</v>
      </c>
      <c r="AQ316" s="352" t="s">
        <v>13</v>
      </c>
      <c r="AR316" s="352" t="s">
        <v>13</v>
      </c>
      <c r="AS316" s="352" t="s">
        <v>13</v>
      </c>
      <c r="AT316" s="352" t="s">
        <v>13</v>
      </c>
      <c r="AU316" s="352" t="s">
        <v>13</v>
      </c>
      <c r="AV316" s="352" t="s">
        <v>13</v>
      </c>
      <c r="AW316" s="352" t="s">
        <v>13</v>
      </c>
      <c r="AX316" s="352" t="s">
        <v>13</v>
      </c>
      <c r="AY316" s="352" t="s">
        <v>13</v>
      </c>
      <c r="AZ316" s="352" t="s">
        <v>13</v>
      </c>
      <c r="BA316" s="352" t="s">
        <v>13</v>
      </c>
      <c r="BB316" s="352" t="s">
        <v>13</v>
      </c>
      <c r="BC316" s="352" t="s">
        <v>13</v>
      </c>
      <c r="BD316" s="352" t="s">
        <v>13</v>
      </c>
      <c r="BE316" s="352" t="s">
        <v>13</v>
      </c>
      <c r="BF316" s="352" t="s">
        <v>13</v>
      </c>
      <c r="BG316" s="352" t="s">
        <v>13</v>
      </c>
      <c r="BH316" s="352" t="s">
        <v>13</v>
      </c>
      <c r="BI316" s="352" t="s">
        <v>13</v>
      </c>
      <c r="BJ316" s="352" t="s">
        <v>13</v>
      </c>
      <c r="BK316" s="352" t="s">
        <v>13</v>
      </c>
      <c r="BL316" s="352"/>
      <c r="BM316" s="352"/>
      <c r="BN316" s="352"/>
      <c r="BO316" s="352"/>
      <c r="BP316" s="352">
        <v>50</v>
      </c>
      <c r="BQ316" s="352"/>
      <c r="BR316" s="352">
        <v>0</v>
      </c>
      <c r="BS316" s="352">
        <v>0</v>
      </c>
      <c r="BT316" s="352"/>
    </row>
    <row r="317" spans="1:72" ht="15" x14ac:dyDescent="0.25">
      <c r="A317">
        <v>190</v>
      </c>
      <c r="B317" s="329" t="s">
        <v>13</v>
      </c>
      <c r="C317" s="329" t="s">
        <v>13</v>
      </c>
      <c r="D317" s="330" t="s">
        <v>454</v>
      </c>
      <c r="E317" s="350" t="s">
        <v>453</v>
      </c>
      <c r="F317" s="351">
        <v>0</v>
      </c>
      <c r="G317" s="352" t="s">
        <v>13</v>
      </c>
      <c r="H317" s="352" t="s">
        <v>13</v>
      </c>
      <c r="I317" s="352" t="s">
        <v>13</v>
      </c>
      <c r="J317" s="352" t="s">
        <v>13</v>
      </c>
      <c r="K317" s="352" t="s">
        <v>13</v>
      </c>
      <c r="L317" s="352" t="s">
        <v>13</v>
      </c>
      <c r="M317" s="352" t="s">
        <v>13</v>
      </c>
      <c r="N317" s="352" t="s">
        <v>13</v>
      </c>
      <c r="O317" s="352" t="s">
        <v>13</v>
      </c>
      <c r="P317" s="352" t="s">
        <v>13</v>
      </c>
      <c r="Q317" s="352" t="s">
        <v>13</v>
      </c>
      <c r="R317" s="352" t="s">
        <v>13</v>
      </c>
      <c r="S317" s="352" t="s">
        <v>13</v>
      </c>
      <c r="T317" s="352" t="s">
        <v>13</v>
      </c>
      <c r="U317" s="352" t="s">
        <v>13</v>
      </c>
      <c r="V317" s="352" t="s">
        <v>13</v>
      </c>
      <c r="W317" s="352" t="s">
        <v>13</v>
      </c>
      <c r="X317" s="352" t="s">
        <v>13</v>
      </c>
      <c r="Y317" s="352" t="s">
        <v>13</v>
      </c>
      <c r="Z317" s="352" t="s">
        <v>13</v>
      </c>
      <c r="AA317" s="352" t="s">
        <v>13</v>
      </c>
      <c r="AB317" s="352" t="s">
        <v>13</v>
      </c>
      <c r="AC317" s="352" t="s">
        <v>13</v>
      </c>
      <c r="AD317" s="352" t="s">
        <v>13</v>
      </c>
      <c r="AE317" s="352" t="s">
        <v>13</v>
      </c>
      <c r="AF317" s="352" t="s">
        <v>13</v>
      </c>
      <c r="AG317" s="352" t="s">
        <v>13</v>
      </c>
      <c r="AH317" s="352" t="s">
        <v>13</v>
      </c>
      <c r="AI317" s="352" t="s">
        <v>13</v>
      </c>
      <c r="AJ317" s="352" t="s">
        <v>13</v>
      </c>
      <c r="AK317" s="352" t="s">
        <v>13</v>
      </c>
      <c r="AL317" s="352" t="s">
        <v>13</v>
      </c>
      <c r="AM317" s="352" t="s">
        <v>13</v>
      </c>
      <c r="AN317" s="352" t="s">
        <v>13</v>
      </c>
      <c r="AO317" s="352" t="s">
        <v>13</v>
      </c>
      <c r="AP317" s="352" t="s">
        <v>13</v>
      </c>
      <c r="AQ317" s="352" t="s">
        <v>13</v>
      </c>
      <c r="AR317" s="352" t="s">
        <v>13</v>
      </c>
      <c r="AS317" s="352" t="s">
        <v>13</v>
      </c>
      <c r="AT317" s="352" t="s">
        <v>13</v>
      </c>
      <c r="AU317" s="352" t="s">
        <v>13</v>
      </c>
      <c r="AV317" s="352" t="s">
        <v>13</v>
      </c>
      <c r="AW317" s="352" t="s">
        <v>13</v>
      </c>
      <c r="AX317" s="352" t="s">
        <v>13</v>
      </c>
      <c r="AY317" s="352" t="s">
        <v>13</v>
      </c>
      <c r="AZ317" s="352" t="s">
        <v>13</v>
      </c>
      <c r="BA317" s="352" t="s">
        <v>13</v>
      </c>
      <c r="BB317" s="352" t="s">
        <v>13</v>
      </c>
      <c r="BC317" s="352" t="s">
        <v>13</v>
      </c>
      <c r="BD317" s="352" t="s">
        <v>13</v>
      </c>
      <c r="BE317" s="352" t="s">
        <v>13</v>
      </c>
      <c r="BF317" s="352" t="s">
        <v>13</v>
      </c>
      <c r="BG317" s="352" t="s">
        <v>13</v>
      </c>
      <c r="BH317" s="352" t="s">
        <v>13</v>
      </c>
      <c r="BI317" s="352" t="s">
        <v>13</v>
      </c>
      <c r="BJ317" s="352" t="s">
        <v>13</v>
      </c>
      <c r="BK317" s="352" t="s">
        <v>13</v>
      </c>
      <c r="BL317" s="352"/>
      <c r="BM317" s="352"/>
      <c r="BN317" s="352"/>
      <c r="BO317" s="352"/>
      <c r="BP317" s="352">
        <v>18</v>
      </c>
      <c r="BQ317" s="352"/>
      <c r="BR317" s="352">
        <v>0</v>
      </c>
      <c r="BS317" s="352">
        <v>0</v>
      </c>
      <c r="BT317" s="352"/>
    </row>
    <row r="318" spans="1:72" ht="15" x14ac:dyDescent="0.25">
      <c r="A318">
        <v>351</v>
      </c>
      <c r="B318" s="329" t="s">
        <v>13</v>
      </c>
      <c r="C318" s="329" t="s">
        <v>13</v>
      </c>
      <c r="D318" s="330" t="s">
        <v>455</v>
      </c>
      <c r="E318" s="350" t="s">
        <v>453</v>
      </c>
      <c r="F318" s="351">
        <v>0</v>
      </c>
      <c r="G318" s="352" t="s">
        <v>13</v>
      </c>
      <c r="H318" s="352" t="s">
        <v>13</v>
      </c>
      <c r="I318" s="352" t="s">
        <v>13</v>
      </c>
      <c r="J318" s="352" t="s">
        <v>13</v>
      </c>
      <c r="K318" s="352" t="s">
        <v>13</v>
      </c>
      <c r="L318" s="352" t="s">
        <v>13</v>
      </c>
      <c r="M318" s="352" t="s">
        <v>13</v>
      </c>
      <c r="N318" s="352" t="s">
        <v>13</v>
      </c>
      <c r="O318" s="352" t="s">
        <v>13</v>
      </c>
      <c r="P318" s="352" t="s">
        <v>13</v>
      </c>
      <c r="Q318" s="352" t="s">
        <v>13</v>
      </c>
      <c r="R318" s="352" t="s">
        <v>13</v>
      </c>
      <c r="S318" s="352" t="s">
        <v>13</v>
      </c>
      <c r="T318" s="352" t="s">
        <v>13</v>
      </c>
      <c r="U318" s="352" t="s">
        <v>13</v>
      </c>
      <c r="V318" s="352" t="s">
        <v>13</v>
      </c>
      <c r="W318" s="352" t="s">
        <v>13</v>
      </c>
      <c r="X318" s="352" t="s">
        <v>13</v>
      </c>
      <c r="Y318" s="352" t="s">
        <v>13</v>
      </c>
      <c r="Z318" s="352" t="s">
        <v>13</v>
      </c>
      <c r="AA318" s="352" t="s">
        <v>13</v>
      </c>
      <c r="AB318" s="352" t="s">
        <v>13</v>
      </c>
      <c r="AC318" s="352" t="s">
        <v>13</v>
      </c>
      <c r="AD318" s="352" t="s">
        <v>13</v>
      </c>
      <c r="AE318" s="352" t="s">
        <v>13</v>
      </c>
      <c r="AF318" s="352" t="s">
        <v>13</v>
      </c>
      <c r="AG318" s="352" t="s">
        <v>13</v>
      </c>
      <c r="AH318" s="352" t="s">
        <v>13</v>
      </c>
      <c r="AI318" s="352" t="s">
        <v>13</v>
      </c>
      <c r="AJ318" s="352" t="s">
        <v>13</v>
      </c>
      <c r="AK318" s="352" t="s">
        <v>13</v>
      </c>
      <c r="AL318" s="352" t="s">
        <v>13</v>
      </c>
      <c r="AM318" s="352" t="s">
        <v>13</v>
      </c>
      <c r="AN318" s="352" t="s">
        <v>13</v>
      </c>
      <c r="AO318" s="352" t="s">
        <v>13</v>
      </c>
      <c r="AP318" s="352" t="s">
        <v>13</v>
      </c>
      <c r="AQ318" s="352" t="s">
        <v>13</v>
      </c>
      <c r="AR318" s="352" t="s">
        <v>13</v>
      </c>
      <c r="AS318" s="352" t="s">
        <v>13</v>
      </c>
      <c r="AT318" s="352" t="s">
        <v>13</v>
      </c>
      <c r="AU318" s="352" t="s">
        <v>13</v>
      </c>
      <c r="AV318" s="352" t="s">
        <v>13</v>
      </c>
      <c r="AW318" s="352" t="s">
        <v>13</v>
      </c>
      <c r="AX318" s="352" t="s">
        <v>13</v>
      </c>
      <c r="AY318" s="352" t="s">
        <v>13</v>
      </c>
      <c r="AZ318" s="352" t="s">
        <v>13</v>
      </c>
      <c r="BA318" s="352" t="s">
        <v>13</v>
      </c>
      <c r="BB318" s="352" t="s">
        <v>13</v>
      </c>
      <c r="BC318" s="352" t="s">
        <v>13</v>
      </c>
      <c r="BD318" s="352" t="s">
        <v>13</v>
      </c>
      <c r="BE318" s="352" t="s">
        <v>13</v>
      </c>
      <c r="BF318" s="352" t="s">
        <v>13</v>
      </c>
      <c r="BG318" s="352" t="s">
        <v>13</v>
      </c>
      <c r="BH318" s="352" t="s">
        <v>13</v>
      </c>
      <c r="BI318" s="352" t="s">
        <v>13</v>
      </c>
      <c r="BJ318" s="352" t="s">
        <v>13</v>
      </c>
      <c r="BK318" s="352" t="s">
        <v>13</v>
      </c>
      <c r="BL318" s="352"/>
      <c r="BM318" s="352"/>
      <c r="BN318" s="352"/>
      <c r="BO318" s="352"/>
      <c r="BP318" s="352">
        <v>24</v>
      </c>
      <c r="BQ318" s="352"/>
      <c r="BR318" s="352">
        <v>0</v>
      </c>
      <c r="BS318" s="352">
        <v>0</v>
      </c>
      <c r="BT318" s="352"/>
    </row>
    <row r="319" spans="1:72" ht="15" x14ac:dyDescent="0.25">
      <c r="A319">
        <v>352</v>
      </c>
      <c r="B319" s="329" t="s">
        <v>13</v>
      </c>
      <c r="C319" s="329" t="s">
        <v>13</v>
      </c>
      <c r="D319" s="330" t="s">
        <v>456</v>
      </c>
      <c r="E319" s="350" t="s">
        <v>453</v>
      </c>
      <c r="F319" s="351">
        <v>0</v>
      </c>
      <c r="G319" s="352" t="s">
        <v>13</v>
      </c>
      <c r="H319" s="352" t="s">
        <v>13</v>
      </c>
      <c r="I319" s="352" t="s">
        <v>13</v>
      </c>
      <c r="J319" s="352" t="s">
        <v>13</v>
      </c>
      <c r="K319" s="352" t="s">
        <v>13</v>
      </c>
      <c r="L319" s="352" t="s">
        <v>13</v>
      </c>
      <c r="M319" s="352" t="s">
        <v>13</v>
      </c>
      <c r="N319" s="352" t="s">
        <v>13</v>
      </c>
      <c r="O319" s="352" t="s">
        <v>13</v>
      </c>
      <c r="P319" s="352" t="s">
        <v>13</v>
      </c>
      <c r="Q319" s="352" t="s">
        <v>13</v>
      </c>
      <c r="R319" s="352" t="s">
        <v>13</v>
      </c>
      <c r="S319" s="352" t="s">
        <v>13</v>
      </c>
      <c r="T319" s="352" t="s">
        <v>13</v>
      </c>
      <c r="U319" s="352" t="s">
        <v>13</v>
      </c>
      <c r="V319" s="352" t="s">
        <v>13</v>
      </c>
      <c r="W319" s="352" t="s">
        <v>13</v>
      </c>
      <c r="X319" s="352" t="s">
        <v>13</v>
      </c>
      <c r="Y319" s="352" t="s">
        <v>13</v>
      </c>
      <c r="Z319" s="352" t="s">
        <v>13</v>
      </c>
      <c r="AA319" s="352" t="s">
        <v>13</v>
      </c>
      <c r="AB319" s="352" t="s">
        <v>13</v>
      </c>
      <c r="AC319" s="352" t="s">
        <v>13</v>
      </c>
      <c r="AD319" s="352" t="s">
        <v>13</v>
      </c>
      <c r="AE319" s="352" t="s">
        <v>13</v>
      </c>
      <c r="AF319" s="352" t="s">
        <v>13</v>
      </c>
      <c r="AG319" s="352" t="s">
        <v>13</v>
      </c>
      <c r="AH319" s="352" t="s">
        <v>13</v>
      </c>
      <c r="AI319" s="352" t="s">
        <v>13</v>
      </c>
      <c r="AJ319" s="352" t="s">
        <v>13</v>
      </c>
      <c r="AK319" s="352" t="s">
        <v>13</v>
      </c>
      <c r="AL319" s="352" t="s">
        <v>13</v>
      </c>
      <c r="AM319" s="352" t="s">
        <v>13</v>
      </c>
      <c r="AN319" s="352" t="s">
        <v>13</v>
      </c>
      <c r="AO319" s="352" t="s">
        <v>13</v>
      </c>
      <c r="AP319" s="352" t="s">
        <v>13</v>
      </c>
      <c r="AQ319" s="352" t="s">
        <v>13</v>
      </c>
      <c r="AR319" s="352" t="s">
        <v>13</v>
      </c>
      <c r="AS319" s="352" t="s">
        <v>13</v>
      </c>
      <c r="AT319" s="352" t="s">
        <v>13</v>
      </c>
      <c r="AU319" s="352" t="s">
        <v>13</v>
      </c>
      <c r="AV319" s="352" t="s">
        <v>13</v>
      </c>
      <c r="AW319" s="352" t="s">
        <v>13</v>
      </c>
      <c r="AX319" s="352" t="s">
        <v>13</v>
      </c>
      <c r="AY319" s="352" t="s">
        <v>13</v>
      </c>
      <c r="AZ319" s="352" t="s">
        <v>13</v>
      </c>
      <c r="BA319" s="352" t="s">
        <v>13</v>
      </c>
      <c r="BB319" s="352" t="s">
        <v>13</v>
      </c>
      <c r="BC319" s="352" t="s">
        <v>13</v>
      </c>
      <c r="BD319" s="352" t="s">
        <v>13</v>
      </c>
      <c r="BE319" s="352" t="s">
        <v>13</v>
      </c>
      <c r="BF319" s="352" t="s">
        <v>13</v>
      </c>
      <c r="BG319" s="352" t="s">
        <v>13</v>
      </c>
      <c r="BH319" s="352" t="s">
        <v>13</v>
      </c>
      <c r="BI319" s="352" t="s">
        <v>13</v>
      </c>
      <c r="BJ319" s="352" t="s">
        <v>13</v>
      </c>
      <c r="BK319" s="352" t="s">
        <v>13</v>
      </c>
      <c r="BL319" s="352"/>
      <c r="BM319" s="352"/>
      <c r="BN319" s="352"/>
      <c r="BO319" s="352"/>
      <c r="BP319" s="352">
        <v>24</v>
      </c>
      <c r="BQ319" s="352"/>
      <c r="BR319" s="352">
        <v>0</v>
      </c>
      <c r="BS319" s="352">
        <v>0</v>
      </c>
      <c r="BT319" s="352"/>
    </row>
    <row r="320" spans="1:72" ht="15" x14ac:dyDescent="0.25">
      <c r="A320">
        <v>353</v>
      </c>
      <c r="B320" s="329" t="s">
        <v>13</v>
      </c>
      <c r="C320" s="329" t="s">
        <v>13</v>
      </c>
      <c r="D320" s="330" t="s">
        <v>457</v>
      </c>
      <c r="E320" s="350" t="s">
        <v>453</v>
      </c>
      <c r="F320" s="351">
        <v>0</v>
      </c>
      <c r="G320" s="352" t="s">
        <v>13</v>
      </c>
      <c r="H320" s="352" t="s">
        <v>13</v>
      </c>
      <c r="I320" s="352" t="s">
        <v>13</v>
      </c>
      <c r="J320" s="352" t="s">
        <v>13</v>
      </c>
      <c r="K320" s="352" t="s">
        <v>13</v>
      </c>
      <c r="L320" s="352" t="s">
        <v>13</v>
      </c>
      <c r="M320" s="352" t="s">
        <v>13</v>
      </c>
      <c r="N320" s="352" t="s">
        <v>13</v>
      </c>
      <c r="O320" s="352" t="s">
        <v>13</v>
      </c>
      <c r="P320" s="352" t="s">
        <v>13</v>
      </c>
      <c r="Q320" s="352" t="s">
        <v>13</v>
      </c>
      <c r="R320" s="352" t="s">
        <v>13</v>
      </c>
      <c r="S320" s="352" t="s">
        <v>13</v>
      </c>
      <c r="T320" s="352" t="s">
        <v>13</v>
      </c>
      <c r="U320" s="352" t="s">
        <v>13</v>
      </c>
      <c r="V320" s="352" t="s">
        <v>13</v>
      </c>
      <c r="W320" s="352" t="s">
        <v>13</v>
      </c>
      <c r="X320" s="352" t="s">
        <v>13</v>
      </c>
      <c r="Y320" s="352" t="s">
        <v>13</v>
      </c>
      <c r="Z320" s="352" t="s">
        <v>13</v>
      </c>
      <c r="AA320" s="352" t="s">
        <v>13</v>
      </c>
      <c r="AB320" s="352" t="s">
        <v>13</v>
      </c>
      <c r="AC320" s="352" t="s">
        <v>13</v>
      </c>
      <c r="AD320" s="352" t="s">
        <v>13</v>
      </c>
      <c r="AE320" s="352" t="s">
        <v>13</v>
      </c>
      <c r="AF320" s="352" t="s">
        <v>13</v>
      </c>
      <c r="AG320" s="352" t="s">
        <v>13</v>
      </c>
      <c r="AH320" s="352" t="s">
        <v>13</v>
      </c>
      <c r="AI320" s="352" t="s">
        <v>13</v>
      </c>
      <c r="AJ320" s="352" t="s">
        <v>13</v>
      </c>
      <c r="AK320" s="352" t="s">
        <v>13</v>
      </c>
      <c r="AL320" s="352" t="s">
        <v>13</v>
      </c>
      <c r="AM320" s="352" t="s">
        <v>13</v>
      </c>
      <c r="AN320" s="352" t="s">
        <v>13</v>
      </c>
      <c r="AO320" s="352" t="s">
        <v>13</v>
      </c>
      <c r="AP320" s="352" t="s">
        <v>13</v>
      </c>
      <c r="AQ320" s="352" t="s">
        <v>13</v>
      </c>
      <c r="AR320" s="352" t="s">
        <v>13</v>
      </c>
      <c r="AS320" s="352" t="s">
        <v>13</v>
      </c>
      <c r="AT320" s="352" t="s">
        <v>13</v>
      </c>
      <c r="AU320" s="352" t="s">
        <v>13</v>
      </c>
      <c r="AV320" s="352" t="s">
        <v>13</v>
      </c>
      <c r="AW320" s="352" t="s">
        <v>13</v>
      </c>
      <c r="AX320" s="352" t="s">
        <v>13</v>
      </c>
      <c r="AY320" s="352" t="s">
        <v>13</v>
      </c>
      <c r="AZ320" s="352" t="s">
        <v>13</v>
      </c>
      <c r="BA320" s="352" t="s">
        <v>13</v>
      </c>
      <c r="BB320" s="352" t="s">
        <v>13</v>
      </c>
      <c r="BC320" s="352" t="s">
        <v>13</v>
      </c>
      <c r="BD320" s="352" t="s">
        <v>13</v>
      </c>
      <c r="BE320" s="352" t="s">
        <v>13</v>
      </c>
      <c r="BF320" s="352" t="s">
        <v>13</v>
      </c>
      <c r="BG320" s="352" t="s">
        <v>13</v>
      </c>
      <c r="BH320" s="352" t="s">
        <v>13</v>
      </c>
      <c r="BI320" s="352" t="s">
        <v>13</v>
      </c>
      <c r="BJ320" s="352" t="s">
        <v>13</v>
      </c>
      <c r="BK320" s="352" t="s">
        <v>13</v>
      </c>
      <c r="BL320" s="352"/>
      <c r="BM320" s="352"/>
      <c r="BN320" s="352"/>
      <c r="BO320" s="352"/>
      <c r="BP320" s="352">
        <v>12</v>
      </c>
      <c r="BQ320" s="352"/>
      <c r="BR320" s="352">
        <v>0</v>
      </c>
      <c r="BS320" s="352">
        <v>0</v>
      </c>
      <c r="BT320" s="352"/>
    </row>
    <row r="321" spans="1:72" ht="15" x14ac:dyDescent="0.25">
      <c r="A321">
        <v>367</v>
      </c>
      <c r="B321" s="329" t="s">
        <v>13</v>
      </c>
      <c r="C321" s="329" t="s">
        <v>13</v>
      </c>
      <c r="D321" s="330" t="s">
        <v>458</v>
      </c>
      <c r="E321" s="350" t="s">
        <v>453</v>
      </c>
      <c r="F321" s="351">
        <v>0</v>
      </c>
      <c r="G321" s="352" t="s">
        <v>13</v>
      </c>
      <c r="H321" s="352" t="s">
        <v>13</v>
      </c>
      <c r="I321" s="352" t="s">
        <v>13</v>
      </c>
      <c r="J321" s="352" t="s">
        <v>13</v>
      </c>
      <c r="K321" s="352" t="s">
        <v>13</v>
      </c>
      <c r="L321" s="352" t="s">
        <v>13</v>
      </c>
      <c r="M321" s="352" t="s">
        <v>13</v>
      </c>
      <c r="N321" s="352" t="s">
        <v>13</v>
      </c>
      <c r="O321" s="352" t="s">
        <v>13</v>
      </c>
      <c r="P321" s="352" t="s">
        <v>13</v>
      </c>
      <c r="Q321" s="352" t="s">
        <v>13</v>
      </c>
      <c r="R321" s="352" t="s">
        <v>13</v>
      </c>
      <c r="S321" s="352" t="s">
        <v>13</v>
      </c>
      <c r="T321" s="352" t="s">
        <v>13</v>
      </c>
      <c r="U321" s="352" t="s">
        <v>13</v>
      </c>
      <c r="V321" s="352" t="s">
        <v>13</v>
      </c>
      <c r="W321" s="352" t="s">
        <v>13</v>
      </c>
      <c r="X321" s="352" t="s">
        <v>13</v>
      </c>
      <c r="Y321" s="352" t="s">
        <v>13</v>
      </c>
      <c r="Z321" s="352" t="s">
        <v>13</v>
      </c>
      <c r="AA321" s="352" t="s">
        <v>13</v>
      </c>
      <c r="AB321" s="352" t="s">
        <v>13</v>
      </c>
      <c r="AC321" s="352" t="s">
        <v>13</v>
      </c>
      <c r="AD321" s="352" t="s">
        <v>13</v>
      </c>
      <c r="AE321" s="352" t="s">
        <v>13</v>
      </c>
      <c r="AF321" s="352" t="s">
        <v>13</v>
      </c>
      <c r="AG321" s="352" t="s">
        <v>13</v>
      </c>
      <c r="AH321" s="352" t="s">
        <v>13</v>
      </c>
      <c r="AI321" s="352" t="s">
        <v>13</v>
      </c>
      <c r="AJ321" s="352" t="s">
        <v>13</v>
      </c>
      <c r="AK321" s="352" t="s">
        <v>13</v>
      </c>
      <c r="AL321" s="352" t="s">
        <v>13</v>
      </c>
      <c r="AM321" s="352" t="s">
        <v>13</v>
      </c>
      <c r="AN321" s="352" t="s">
        <v>13</v>
      </c>
      <c r="AO321" s="352" t="s">
        <v>13</v>
      </c>
      <c r="AP321" s="352" t="s">
        <v>13</v>
      </c>
      <c r="AQ321" s="352" t="s">
        <v>13</v>
      </c>
      <c r="AR321" s="352" t="s">
        <v>13</v>
      </c>
      <c r="AS321" s="352" t="s">
        <v>13</v>
      </c>
      <c r="AT321" s="352" t="s">
        <v>13</v>
      </c>
      <c r="AU321" s="352" t="s">
        <v>13</v>
      </c>
      <c r="AV321" s="352" t="s">
        <v>13</v>
      </c>
      <c r="AW321" s="352" t="s">
        <v>13</v>
      </c>
      <c r="AX321" s="352" t="s">
        <v>13</v>
      </c>
      <c r="AY321" s="352" t="s">
        <v>13</v>
      </c>
      <c r="AZ321" s="352" t="s">
        <v>13</v>
      </c>
      <c r="BA321" s="352" t="s">
        <v>13</v>
      </c>
      <c r="BB321" s="352" t="s">
        <v>13</v>
      </c>
      <c r="BC321" s="352" t="s">
        <v>13</v>
      </c>
      <c r="BD321" s="352" t="s">
        <v>13</v>
      </c>
      <c r="BE321" s="352" t="s">
        <v>13</v>
      </c>
      <c r="BF321" s="352" t="s">
        <v>13</v>
      </c>
      <c r="BG321" s="352" t="s">
        <v>13</v>
      </c>
      <c r="BH321" s="352" t="s">
        <v>13</v>
      </c>
      <c r="BI321" s="352" t="s">
        <v>13</v>
      </c>
      <c r="BJ321" s="352" t="s">
        <v>13</v>
      </c>
      <c r="BK321" s="352" t="s">
        <v>13</v>
      </c>
      <c r="BL321" s="352"/>
      <c r="BM321" s="352"/>
      <c r="BN321" s="352"/>
      <c r="BO321" s="352"/>
      <c r="BP321" s="352">
        <v>20</v>
      </c>
      <c r="BQ321" s="352"/>
      <c r="BR321" s="352">
        <v>0</v>
      </c>
      <c r="BS321" s="352">
        <v>0</v>
      </c>
      <c r="BT321" s="352"/>
    </row>
    <row r="322" spans="1:72" ht="15" x14ac:dyDescent="0.25">
      <c r="A322">
        <v>389</v>
      </c>
      <c r="B322" s="329" t="s">
        <v>13</v>
      </c>
      <c r="C322" s="329" t="s">
        <v>13</v>
      </c>
      <c r="D322" s="330" t="s">
        <v>459</v>
      </c>
      <c r="E322" s="350" t="s">
        <v>453</v>
      </c>
      <c r="F322" s="351" t="s">
        <v>719</v>
      </c>
      <c r="G322" s="352" t="s">
        <v>13</v>
      </c>
      <c r="H322" s="352" t="s">
        <v>13</v>
      </c>
      <c r="I322" s="352" t="s">
        <v>13</v>
      </c>
      <c r="J322" s="352" t="s">
        <v>13</v>
      </c>
      <c r="K322" s="352" t="s">
        <v>13</v>
      </c>
      <c r="L322" s="352" t="s">
        <v>13</v>
      </c>
      <c r="M322" s="352" t="s">
        <v>13</v>
      </c>
      <c r="N322" s="352" t="s">
        <v>13</v>
      </c>
      <c r="O322" s="352" t="s">
        <v>13</v>
      </c>
      <c r="P322" s="352" t="s">
        <v>13</v>
      </c>
      <c r="Q322" s="352" t="s">
        <v>13</v>
      </c>
      <c r="R322" s="352" t="s">
        <v>13</v>
      </c>
      <c r="S322" s="352" t="s">
        <v>13</v>
      </c>
      <c r="T322" s="352" t="s">
        <v>13</v>
      </c>
      <c r="U322" s="352" t="s">
        <v>13</v>
      </c>
      <c r="V322" s="352" t="s">
        <v>13</v>
      </c>
      <c r="W322" s="352" t="s">
        <v>13</v>
      </c>
      <c r="X322" s="352" t="s">
        <v>13</v>
      </c>
      <c r="Y322" s="352" t="s">
        <v>13</v>
      </c>
      <c r="Z322" s="352" t="s">
        <v>13</v>
      </c>
      <c r="AA322" s="352" t="s">
        <v>13</v>
      </c>
      <c r="AB322" s="352" t="s">
        <v>13</v>
      </c>
      <c r="AC322" s="352" t="s">
        <v>13</v>
      </c>
      <c r="AD322" s="352" t="s">
        <v>13</v>
      </c>
      <c r="AE322" s="352" t="s">
        <v>13</v>
      </c>
      <c r="AF322" s="352" t="s">
        <v>13</v>
      </c>
      <c r="AG322" s="352" t="s">
        <v>13</v>
      </c>
      <c r="AH322" s="352" t="s">
        <v>13</v>
      </c>
      <c r="AI322" s="352" t="s">
        <v>13</v>
      </c>
      <c r="AJ322" s="352" t="s">
        <v>13</v>
      </c>
      <c r="AK322" s="352" t="s">
        <v>13</v>
      </c>
      <c r="AL322" s="352" t="s">
        <v>13</v>
      </c>
      <c r="AM322" s="352" t="s">
        <v>13</v>
      </c>
      <c r="AN322" s="352" t="s">
        <v>13</v>
      </c>
      <c r="AO322" s="352" t="s">
        <v>13</v>
      </c>
      <c r="AP322" s="352" t="s">
        <v>13</v>
      </c>
      <c r="AQ322" s="352" t="s">
        <v>13</v>
      </c>
      <c r="AR322" s="352" t="s">
        <v>13</v>
      </c>
      <c r="AS322" s="352" t="s">
        <v>13</v>
      </c>
      <c r="AT322" s="352" t="s">
        <v>13</v>
      </c>
      <c r="AU322" s="352" t="s">
        <v>13</v>
      </c>
      <c r="AV322" s="352" t="s">
        <v>13</v>
      </c>
      <c r="AW322" s="352" t="s">
        <v>13</v>
      </c>
      <c r="AX322" s="352" t="s">
        <v>13</v>
      </c>
      <c r="AY322" s="352" t="s">
        <v>13</v>
      </c>
      <c r="AZ322" s="352" t="s">
        <v>13</v>
      </c>
      <c r="BA322" s="352" t="s">
        <v>13</v>
      </c>
      <c r="BB322" s="352" t="s">
        <v>13</v>
      </c>
      <c r="BC322" s="352" t="s">
        <v>13</v>
      </c>
      <c r="BD322" s="352" t="s">
        <v>13</v>
      </c>
      <c r="BE322" s="352" t="s">
        <v>13</v>
      </c>
      <c r="BF322" s="352" t="s">
        <v>13</v>
      </c>
      <c r="BG322" s="352" t="s">
        <v>13</v>
      </c>
      <c r="BH322" s="352" t="s">
        <v>13</v>
      </c>
      <c r="BI322" s="352" t="s">
        <v>13</v>
      </c>
      <c r="BJ322" s="352" t="s">
        <v>13</v>
      </c>
      <c r="BK322" s="352" t="s">
        <v>13</v>
      </c>
      <c r="BL322" s="352"/>
      <c r="BM322" s="352"/>
      <c r="BN322" s="352"/>
      <c r="BO322" s="352"/>
      <c r="BP322" s="352">
        <v>90</v>
      </c>
      <c r="BQ322" s="352"/>
      <c r="BR322" s="352">
        <v>0</v>
      </c>
      <c r="BS322" s="352">
        <v>0</v>
      </c>
      <c r="BT322" s="352"/>
    </row>
    <row r="323" spans="1:72" ht="15" x14ac:dyDescent="0.25">
      <c r="A323">
        <v>577</v>
      </c>
      <c r="B323" s="329" t="s">
        <v>13</v>
      </c>
      <c r="C323" s="329" t="s">
        <v>13</v>
      </c>
      <c r="D323" s="330" t="s">
        <v>460</v>
      </c>
      <c r="E323" s="350" t="s">
        <v>453</v>
      </c>
      <c r="F323" s="351" t="s">
        <v>719</v>
      </c>
      <c r="G323" s="352" t="s">
        <v>13</v>
      </c>
      <c r="H323" s="352" t="s">
        <v>13</v>
      </c>
      <c r="I323" s="352" t="s">
        <v>13</v>
      </c>
      <c r="J323" s="352" t="s">
        <v>13</v>
      </c>
      <c r="K323" s="352" t="s">
        <v>13</v>
      </c>
      <c r="L323" s="352" t="s">
        <v>13</v>
      </c>
      <c r="M323" s="352" t="s">
        <v>13</v>
      </c>
      <c r="N323" s="352" t="s">
        <v>13</v>
      </c>
      <c r="O323" s="352" t="s">
        <v>13</v>
      </c>
      <c r="P323" s="352" t="s">
        <v>13</v>
      </c>
      <c r="Q323" s="352" t="s">
        <v>13</v>
      </c>
      <c r="R323" s="352" t="s">
        <v>13</v>
      </c>
      <c r="S323" s="352" t="s">
        <v>13</v>
      </c>
      <c r="T323" s="352" t="s">
        <v>13</v>
      </c>
      <c r="U323" s="352" t="s">
        <v>13</v>
      </c>
      <c r="V323" s="352" t="s">
        <v>13</v>
      </c>
      <c r="W323" s="352" t="s">
        <v>13</v>
      </c>
      <c r="X323" s="352" t="s">
        <v>13</v>
      </c>
      <c r="Y323" s="352" t="s">
        <v>13</v>
      </c>
      <c r="Z323" s="352" t="s">
        <v>13</v>
      </c>
      <c r="AA323" s="352" t="s">
        <v>13</v>
      </c>
      <c r="AB323" s="352" t="s">
        <v>13</v>
      </c>
      <c r="AC323" s="352" t="s">
        <v>13</v>
      </c>
      <c r="AD323" s="352" t="s">
        <v>13</v>
      </c>
      <c r="AE323" s="352" t="s">
        <v>13</v>
      </c>
      <c r="AF323" s="352" t="s">
        <v>13</v>
      </c>
      <c r="AG323" s="352" t="s">
        <v>13</v>
      </c>
      <c r="AH323" s="352" t="s">
        <v>13</v>
      </c>
      <c r="AI323" s="352" t="s">
        <v>13</v>
      </c>
      <c r="AJ323" s="352" t="s">
        <v>13</v>
      </c>
      <c r="AK323" s="352" t="s">
        <v>13</v>
      </c>
      <c r="AL323" s="352" t="s">
        <v>13</v>
      </c>
      <c r="AM323" s="352" t="s">
        <v>13</v>
      </c>
      <c r="AN323" s="352" t="s">
        <v>13</v>
      </c>
      <c r="AO323" s="352" t="s">
        <v>13</v>
      </c>
      <c r="AP323" s="352" t="s">
        <v>13</v>
      </c>
      <c r="AQ323" s="352" t="s">
        <v>13</v>
      </c>
      <c r="AR323" s="352" t="s">
        <v>13</v>
      </c>
      <c r="AS323" s="352" t="s">
        <v>13</v>
      </c>
      <c r="AT323" s="352" t="s">
        <v>13</v>
      </c>
      <c r="AU323" s="352" t="s">
        <v>13</v>
      </c>
      <c r="AV323" s="352" t="s">
        <v>13</v>
      </c>
      <c r="AW323" s="352" t="s">
        <v>13</v>
      </c>
      <c r="AX323" s="352" t="s">
        <v>13</v>
      </c>
      <c r="AY323" s="352" t="s">
        <v>13</v>
      </c>
      <c r="AZ323" s="352" t="s">
        <v>13</v>
      </c>
      <c r="BA323" s="352" t="s">
        <v>13</v>
      </c>
      <c r="BB323" s="352" t="s">
        <v>13</v>
      </c>
      <c r="BC323" s="352" t="s">
        <v>13</v>
      </c>
      <c r="BD323" s="352" t="s">
        <v>13</v>
      </c>
      <c r="BE323" s="352" t="s">
        <v>13</v>
      </c>
      <c r="BF323" s="352" t="s">
        <v>13</v>
      </c>
      <c r="BG323" s="352" t="s">
        <v>13</v>
      </c>
      <c r="BH323" s="352" t="s">
        <v>13</v>
      </c>
      <c r="BI323" s="352" t="s">
        <v>13</v>
      </c>
      <c r="BJ323" s="352" t="s">
        <v>13</v>
      </c>
      <c r="BK323" s="352" t="s">
        <v>13</v>
      </c>
      <c r="BL323" s="352"/>
      <c r="BM323" s="352"/>
      <c r="BN323" s="352"/>
      <c r="BO323" s="352"/>
      <c r="BP323" s="352">
        <v>32</v>
      </c>
      <c r="BQ323" s="352"/>
      <c r="BR323" s="352">
        <v>0</v>
      </c>
      <c r="BS323" s="352">
        <v>0</v>
      </c>
      <c r="BT323" s="352"/>
    </row>
    <row r="324" spans="1:72" ht="15" x14ac:dyDescent="0.25">
      <c r="A324">
        <v>580</v>
      </c>
      <c r="B324" s="329" t="s">
        <v>13</v>
      </c>
      <c r="C324" s="329" t="s">
        <v>13</v>
      </c>
      <c r="D324" s="330" t="s">
        <v>461</v>
      </c>
      <c r="E324" s="350" t="s">
        <v>453</v>
      </c>
      <c r="F324" s="351">
        <v>0</v>
      </c>
      <c r="G324" s="352" t="s">
        <v>13</v>
      </c>
      <c r="H324" s="352" t="s">
        <v>13</v>
      </c>
      <c r="I324" s="352" t="s">
        <v>13</v>
      </c>
      <c r="J324" s="352" t="s">
        <v>13</v>
      </c>
      <c r="K324" s="352" t="s">
        <v>13</v>
      </c>
      <c r="L324" s="352" t="s">
        <v>13</v>
      </c>
      <c r="M324" s="352" t="s">
        <v>13</v>
      </c>
      <c r="N324" s="352" t="s">
        <v>13</v>
      </c>
      <c r="O324" s="352" t="s">
        <v>13</v>
      </c>
      <c r="P324" s="352" t="s">
        <v>13</v>
      </c>
      <c r="Q324" s="352" t="s">
        <v>13</v>
      </c>
      <c r="R324" s="352" t="s">
        <v>13</v>
      </c>
      <c r="S324" s="352" t="s">
        <v>13</v>
      </c>
      <c r="T324" s="352" t="s">
        <v>13</v>
      </c>
      <c r="U324" s="352" t="s">
        <v>13</v>
      </c>
      <c r="V324" s="352" t="s">
        <v>13</v>
      </c>
      <c r="W324" s="352" t="s">
        <v>13</v>
      </c>
      <c r="X324" s="352" t="s">
        <v>13</v>
      </c>
      <c r="Y324" s="352" t="s">
        <v>13</v>
      </c>
      <c r="Z324" s="352" t="s">
        <v>13</v>
      </c>
      <c r="AA324" s="352" t="s">
        <v>13</v>
      </c>
      <c r="AB324" s="352" t="s">
        <v>13</v>
      </c>
      <c r="AC324" s="352" t="s">
        <v>13</v>
      </c>
      <c r="AD324" s="352" t="s">
        <v>13</v>
      </c>
      <c r="AE324" s="352" t="s">
        <v>13</v>
      </c>
      <c r="AF324" s="352" t="s">
        <v>13</v>
      </c>
      <c r="AG324" s="352" t="s">
        <v>13</v>
      </c>
      <c r="AH324" s="352" t="s">
        <v>13</v>
      </c>
      <c r="AI324" s="352" t="s">
        <v>13</v>
      </c>
      <c r="AJ324" s="352" t="s">
        <v>13</v>
      </c>
      <c r="AK324" s="352" t="s">
        <v>13</v>
      </c>
      <c r="AL324" s="352" t="s">
        <v>13</v>
      </c>
      <c r="AM324" s="352" t="s">
        <v>13</v>
      </c>
      <c r="AN324" s="352" t="s">
        <v>13</v>
      </c>
      <c r="AO324" s="352" t="s">
        <v>13</v>
      </c>
      <c r="AP324" s="352" t="s">
        <v>13</v>
      </c>
      <c r="AQ324" s="352" t="s">
        <v>13</v>
      </c>
      <c r="AR324" s="352" t="s">
        <v>13</v>
      </c>
      <c r="AS324" s="352" t="s">
        <v>13</v>
      </c>
      <c r="AT324" s="352" t="s">
        <v>13</v>
      </c>
      <c r="AU324" s="352" t="s">
        <v>13</v>
      </c>
      <c r="AV324" s="352" t="s">
        <v>13</v>
      </c>
      <c r="AW324" s="352" t="s">
        <v>13</v>
      </c>
      <c r="AX324" s="352" t="s">
        <v>13</v>
      </c>
      <c r="AY324" s="352" t="s">
        <v>13</v>
      </c>
      <c r="AZ324" s="352" t="s">
        <v>13</v>
      </c>
      <c r="BA324" s="352" t="s">
        <v>13</v>
      </c>
      <c r="BB324" s="352" t="s">
        <v>13</v>
      </c>
      <c r="BC324" s="352" t="s">
        <v>13</v>
      </c>
      <c r="BD324" s="352" t="s">
        <v>13</v>
      </c>
      <c r="BE324" s="352" t="s">
        <v>13</v>
      </c>
      <c r="BF324" s="352" t="s">
        <v>13</v>
      </c>
      <c r="BG324" s="352" t="s">
        <v>13</v>
      </c>
      <c r="BH324" s="352" t="s">
        <v>13</v>
      </c>
      <c r="BI324" s="352" t="s">
        <v>13</v>
      </c>
      <c r="BJ324" s="352" t="s">
        <v>13</v>
      </c>
      <c r="BK324" s="352" t="s">
        <v>13</v>
      </c>
      <c r="BL324" s="352"/>
      <c r="BM324" s="352"/>
      <c r="BN324" s="352"/>
      <c r="BO324" s="352"/>
      <c r="BP324" s="352">
        <v>24</v>
      </c>
      <c r="BQ324" s="352"/>
      <c r="BR324" s="352">
        <v>0</v>
      </c>
      <c r="BS324" s="352">
        <v>0</v>
      </c>
      <c r="BT324" s="352"/>
    </row>
    <row r="325" spans="1:72" ht="15" x14ac:dyDescent="0.25">
      <c r="A325">
        <v>584</v>
      </c>
      <c r="B325" s="329" t="s">
        <v>13</v>
      </c>
      <c r="C325" s="329" t="s">
        <v>13</v>
      </c>
      <c r="D325" s="330" t="s">
        <v>462</v>
      </c>
      <c r="E325" s="350" t="s">
        <v>453</v>
      </c>
      <c r="F325" s="351">
        <v>0</v>
      </c>
      <c r="G325" s="352" t="s">
        <v>13</v>
      </c>
      <c r="H325" s="352" t="s">
        <v>13</v>
      </c>
      <c r="I325" s="352" t="s">
        <v>13</v>
      </c>
      <c r="J325" s="352" t="s">
        <v>13</v>
      </c>
      <c r="K325" s="352" t="s">
        <v>13</v>
      </c>
      <c r="L325" s="352" t="s">
        <v>13</v>
      </c>
      <c r="M325" s="352" t="s">
        <v>13</v>
      </c>
      <c r="N325" s="352" t="s">
        <v>13</v>
      </c>
      <c r="O325" s="352" t="s">
        <v>13</v>
      </c>
      <c r="P325" s="352" t="s">
        <v>13</v>
      </c>
      <c r="Q325" s="352" t="s">
        <v>13</v>
      </c>
      <c r="R325" s="352" t="s">
        <v>13</v>
      </c>
      <c r="S325" s="352" t="s">
        <v>13</v>
      </c>
      <c r="T325" s="352" t="s">
        <v>13</v>
      </c>
      <c r="U325" s="352" t="s">
        <v>13</v>
      </c>
      <c r="V325" s="352" t="s">
        <v>13</v>
      </c>
      <c r="W325" s="352" t="s">
        <v>13</v>
      </c>
      <c r="X325" s="352" t="s">
        <v>13</v>
      </c>
      <c r="Y325" s="352" t="s">
        <v>13</v>
      </c>
      <c r="Z325" s="352" t="s">
        <v>13</v>
      </c>
      <c r="AA325" s="352" t="s">
        <v>13</v>
      </c>
      <c r="AB325" s="352" t="s">
        <v>13</v>
      </c>
      <c r="AC325" s="352" t="s">
        <v>13</v>
      </c>
      <c r="AD325" s="352" t="s">
        <v>13</v>
      </c>
      <c r="AE325" s="352" t="s">
        <v>13</v>
      </c>
      <c r="AF325" s="352" t="s">
        <v>13</v>
      </c>
      <c r="AG325" s="352" t="s">
        <v>13</v>
      </c>
      <c r="AH325" s="352" t="s">
        <v>13</v>
      </c>
      <c r="AI325" s="352" t="s">
        <v>13</v>
      </c>
      <c r="AJ325" s="352" t="s">
        <v>13</v>
      </c>
      <c r="AK325" s="352" t="s">
        <v>13</v>
      </c>
      <c r="AL325" s="352" t="s">
        <v>13</v>
      </c>
      <c r="AM325" s="352" t="s">
        <v>13</v>
      </c>
      <c r="AN325" s="352" t="s">
        <v>13</v>
      </c>
      <c r="AO325" s="352" t="s">
        <v>13</v>
      </c>
      <c r="AP325" s="352" t="s">
        <v>13</v>
      </c>
      <c r="AQ325" s="352" t="s">
        <v>13</v>
      </c>
      <c r="AR325" s="352" t="s">
        <v>13</v>
      </c>
      <c r="AS325" s="352" t="s">
        <v>13</v>
      </c>
      <c r="AT325" s="352" t="s">
        <v>13</v>
      </c>
      <c r="AU325" s="352" t="s">
        <v>13</v>
      </c>
      <c r="AV325" s="352" t="s">
        <v>13</v>
      </c>
      <c r="AW325" s="352" t="s">
        <v>13</v>
      </c>
      <c r="AX325" s="352" t="s">
        <v>13</v>
      </c>
      <c r="AY325" s="352" t="s">
        <v>13</v>
      </c>
      <c r="AZ325" s="352" t="s">
        <v>13</v>
      </c>
      <c r="BA325" s="352" t="s">
        <v>13</v>
      </c>
      <c r="BB325" s="352" t="s">
        <v>13</v>
      </c>
      <c r="BC325" s="352" t="s">
        <v>13</v>
      </c>
      <c r="BD325" s="352" t="s">
        <v>13</v>
      </c>
      <c r="BE325" s="352" t="s">
        <v>13</v>
      </c>
      <c r="BF325" s="352" t="s">
        <v>13</v>
      </c>
      <c r="BG325" s="352" t="s">
        <v>13</v>
      </c>
      <c r="BH325" s="352" t="s">
        <v>13</v>
      </c>
      <c r="BI325" s="352" t="s">
        <v>13</v>
      </c>
      <c r="BJ325" s="352" t="s">
        <v>13</v>
      </c>
      <c r="BK325" s="352" t="s">
        <v>13</v>
      </c>
      <c r="BL325" s="352"/>
      <c r="BM325" s="352"/>
      <c r="BN325" s="352"/>
      <c r="BO325" s="352"/>
      <c r="BP325" s="352">
        <v>46</v>
      </c>
      <c r="BQ325" s="352"/>
      <c r="BR325" s="352">
        <v>0</v>
      </c>
      <c r="BS325" s="352">
        <v>0</v>
      </c>
      <c r="BT325" s="352"/>
    </row>
    <row r="326" spans="1:72" ht="15" x14ac:dyDescent="0.25">
      <c r="A326">
        <v>597</v>
      </c>
      <c r="B326" s="329" t="s">
        <v>13</v>
      </c>
      <c r="C326" s="329" t="s">
        <v>13</v>
      </c>
      <c r="D326" s="330" t="s">
        <v>463</v>
      </c>
      <c r="E326" s="350" t="s">
        <v>453</v>
      </c>
      <c r="F326" s="351">
        <v>0</v>
      </c>
      <c r="G326" s="352" t="s">
        <v>13</v>
      </c>
      <c r="H326" s="352" t="s">
        <v>13</v>
      </c>
      <c r="I326" s="352" t="s">
        <v>13</v>
      </c>
      <c r="J326" s="352" t="s">
        <v>13</v>
      </c>
      <c r="K326" s="352" t="s">
        <v>13</v>
      </c>
      <c r="L326" s="352" t="s">
        <v>13</v>
      </c>
      <c r="M326" s="352" t="s">
        <v>13</v>
      </c>
      <c r="N326" s="352" t="s">
        <v>13</v>
      </c>
      <c r="O326" s="352" t="s">
        <v>13</v>
      </c>
      <c r="P326" s="352" t="s">
        <v>13</v>
      </c>
      <c r="Q326" s="352" t="s">
        <v>13</v>
      </c>
      <c r="R326" s="352" t="s">
        <v>13</v>
      </c>
      <c r="S326" s="352" t="s">
        <v>13</v>
      </c>
      <c r="T326" s="352" t="s">
        <v>13</v>
      </c>
      <c r="U326" s="352" t="s">
        <v>13</v>
      </c>
      <c r="V326" s="352" t="s">
        <v>13</v>
      </c>
      <c r="W326" s="352" t="s">
        <v>13</v>
      </c>
      <c r="X326" s="352" t="s">
        <v>13</v>
      </c>
      <c r="Y326" s="352" t="s">
        <v>13</v>
      </c>
      <c r="Z326" s="352" t="s">
        <v>13</v>
      </c>
      <c r="AA326" s="352" t="s">
        <v>13</v>
      </c>
      <c r="AB326" s="352" t="s">
        <v>13</v>
      </c>
      <c r="AC326" s="352" t="s">
        <v>13</v>
      </c>
      <c r="AD326" s="352" t="s">
        <v>13</v>
      </c>
      <c r="AE326" s="352" t="s">
        <v>13</v>
      </c>
      <c r="AF326" s="352" t="s">
        <v>13</v>
      </c>
      <c r="AG326" s="352" t="s">
        <v>13</v>
      </c>
      <c r="AH326" s="352" t="s">
        <v>13</v>
      </c>
      <c r="AI326" s="352" t="s">
        <v>13</v>
      </c>
      <c r="AJ326" s="352" t="s">
        <v>13</v>
      </c>
      <c r="AK326" s="352" t="s">
        <v>13</v>
      </c>
      <c r="AL326" s="352" t="s">
        <v>13</v>
      </c>
      <c r="AM326" s="352" t="s">
        <v>13</v>
      </c>
      <c r="AN326" s="352" t="s">
        <v>13</v>
      </c>
      <c r="AO326" s="352" t="s">
        <v>13</v>
      </c>
      <c r="AP326" s="352" t="s">
        <v>13</v>
      </c>
      <c r="AQ326" s="352" t="s">
        <v>13</v>
      </c>
      <c r="AR326" s="352" t="s">
        <v>13</v>
      </c>
      <c r="AS326" s="352" t="s">
        <v>13</v>
      </c>
      <c r="AT326" s="352" t="s">
        <v>13</v>
      </c>
      <c r="AU326" s="352" t="s">
        <v>13</v>
      </c>
      <c r="AV326" s="352" t="s">
        <v>13</v>
      </c>
      <c r="AW326" s="352" t="s">
        <v>13</v>
      </c>
      <c r="AX326" s="352" t="s">
        <v>13</v>
      </c>
      <c r="AY326" s="352" t="s">
        <v>13</v>
      </c>
      <c r="AZ326" s="352" t="s">
        <v>13</v>
      </c>
      <c r="BA326" s="352" t="s">
        <v>13</v>
      </c>
      <c r="BB326" s="352" t="s">
        <v>13</v>
      </c>
      <c r="BC326" s="352" t="s">
        <v>13</v>
      </c>
      <c r="BD326" s="352" t="s">
        <v>13</v>
      </c>
      <c r="BE326" s="352" t="s">
        <v>13</v>
      </c>
      <c r="BF326" s="352" t="s">
        <v>13</v>
      </c>
      <c r="BG326" s="352" t="s">
        <v>13</v>
      </c>
      <c r="BH326" s="352" t="s">
        <v>13</v>
      </c>
      <c r="BI326" s="352" t="s">
        <v>13</v>
      </c>
      <c r="BJ326" s="352" t="s">
        <v>13</v>
      </c>
      <c r="BK326" s="352" t="s">
        <v>13</v>
      </c>
      <c r="BL326" s="352"/>
      <c r="BM326" s="352"/>
      <c r="BN326" s="352"/>
      <c r="BO326" s="352"/>
      <c r="BP326" s="352">
        <v>60</v>
      </c>
      <c r="BQ326" s="352"/>
      <c r="BR326" s="352">
        <v>0</v>
      </c>
      <c r="BS326" s="352">
        <v>0</v>
      </c>
      <c r="BT326" s="352"/>
    </row>
    <row r="327" spans="1:72" ht="15" x14ac:dyDescent="0.25">
      <c r="A327">
        <v>598</v>
      </c>
      <c r="B327" s="329" t="s">
        <v>13</v>
      </c>
      <c r="C327" s="329" t="s">
        <v>13</v>
      </c>
      <c r="D327" s="330" t="s">
        <v>464</v>
      </c>
      <c r="E327" s="350" t="s">
        <v>453</v>
      </c>
      <c r="F327" s="351">
        <v>0</v>
      </c>
      <c r="G327" s="352" t="s">
        <v>13</v>
      </c>
      <c r="H327" s="352" t="s">
        <v>13</v>
      </c>
      <c r="I327" s="352" t="s">
        <v>13</v>
      </c>
      <c r="J327" s="352" t="s">
        <v>13</v>
      </c>
      <c r="K327" s="352" t="s">
        <v>13</v>
      </c>
      <c r="L327" s="352" t="s">
        <v>13</v>
      </c>
      <c r="M327" s="352" t="s">
        <v>13</v>
      </c>
      <c r="N327" s="352" t="s">
        <v>13</v>
      </c>
      <c r="O327" s="352" t="s">
        <v>13</v>
      </c>
      <c r="P327" s="352" t="s">
        <v>13</v>
      </c>
      <c r="Q327" s="352" t="s">
        <v>13</v>
      </c>
      <c r="R327" s="352" t="s">
        <v>13</v>
      </c>
      <c r="S327" s="352" t="s">
        <v>13</v>
      </c>
      <c r="T327" s="352" t="s">
        <v>13</v>
      </c>
      <c r="U327" s="352" t="s">
        <v>13</v>
      </c>
      <c r="V327" s="352" t="s">
        <v>13</v>
      </c>
      <c r="W327" s="352" t="s">
        <v>13</v>
      </c>
      <c r="X327" s="352" t="s">
        <v>13</v>
      </c>
      <c r="Y327" s="352" t="s">
        <v>13</v>
      </c>
      <c r="Z327" s="352" t="s">
        <v>13</v>
      </c>
      <c r="AA327" s="352" t="s">
        <v>13</v>
      </c>
      <c r="AB327" s="352" t="s">
        <v>13</v>
      </c>
      <c r="AC327" s="352" t="s">
        <v>13</v>
      </c>
      <c r="AD327" s="352" t="s">
        <v>13</v>
      </c>
      <c r="AE327" s="352" t="s">
        <v>13</v>
      </c>
      <c r="AF327" s="352" t="s">
        <v>13</v>
      </c>
      <c r="AG327" s="352" t="s">
        <v>13</v>
      </c>
      <c r="AH327" s="352" t="s">
        <v>13</v>
      </c>
      <c r="AI327" s="352" t="s">
        <v>13</v>
      </c>
      <c r="AJ327" s="352" t="s">
        <v>13</v>
      </c>
      <c r="AK327" s="352" t="s">
        <v>13</v>
      </c>
      <c r="AL327" s="352" t="s">
        <v>13</v>
      </c>
      <c r="AM327" s="352" t="s">
        <v>13</v>
      </c>
      <c r="AN327" s="352" t="s">
        <v>13</v>
      </c>
      <c r="AO327" s="352" t="s">
        <v>13</v>
      </c>
      <c r="AP327" s="352" t="s">
        <v>13</v>
      </c>
      <c r="AQ327" s="352" t="s">
        <v>13</v>
      </c>
      <c r="AR327" s="352" t="s">
        <v>13</v>
      </c>
      <c r="AS327" s="352" t="s">
        <v>13</v>
      </c>
      <c r="AT327" s="352" t="s">
        <v>13</v>
      </c>
      <c r="AU327" s="352" t="s">
        <v>13</v>
      </c>
      <c r="AV327" s="352" t="s">
        <v>13</v>
      </c>
      <c r="AW327" s="352" t="s">
        <v>13</v>
      </c>
      <c r="AX327" s="352" t="s">
        <v>13</v>
      </c>
      <c r="AY327" s="352" t="s">
        <v>13</v>
      </c>
      <c r="AZ327" s="352" t="s">
        <v>13</v>
      </c>
      <c r="BA327" s="352" t="s">
        <v>13</v>
      </c>
      <c r="BB327" s="352" t="s">
        <v>13</v>
      </c>
      <c r="BC327" s="352" t="s">
        <v>13</v>
      </c>
      <c r="BD327" s="352" t="s">
        <v>13</v>
      </c>
      <c r="BE327" s="352" t="s">
        <v>13</v>
      </c>
      <c r="BF327" s="352" t="s">
        <v>13</v>
      </c>
      <c r="BG327" s="352" t="s">
        <v>13</v>
      </c>
      <c r="BH327" s="352" t="s">
        <v>13</v>
      </c>
      <c r="BI327" s="352" t="s">
        <v>13</v>
      </c>
      <c r="BJ327" s="352" t="s">
        <v>13</v>
      </c>
      <c r="BK327" s="352" t="s">
        <v>13</v>
      </c>
      <c r="BL327" s="352"/>
      <c r="BM327" s="352"/>
      <c r="BN327" s="352"/>
      <c r="BO327" s="352"/>
      <c r="BP327" s="352">
        <v>12</v>
      </c>
      <c r="BQ327" s="352"/>
      <c r="BR327" s="352">
        <v>0</v>
      </c>
      <c r="BS327" s="352">
        <v>0</v>
      </c>
      <c r="BT327" s="352"/>
    </row>
    <row r="328" spans="1:72" ht="15" x14ac:dyDescent="0.25">
      <c r="A328">
        <v>266</v>
      </c>
      <c r="B328" s="329" t="s">
        <v>13</v>
      </c>
      <c r="C328" s="329" t="s">
        <v>13</v>
      </c>
      <c r="D328" s="330" t="s">
        <v>466</v>
      </c>
      <c r="E328" s="350" t="s">
        <v>718</v>
      </c>
      <c r="F328" s="351">
        <v>0</v>
      </c>
      <c r="G328" s="352" t="s">
        <v>13</v>
      </c>
      <c r="H328" s="352" t="s">
        <v>13</v>
      </c>
      <c r="I328" s="352" t="s">
        <v>13</v>
      </c>
      <c r="J328" s="352" t="s">
        <v>13</v>
      </c>
      <c r="K328" s="352" t="s">
        <v>13</v>
      </c>
      <c r="L328" s="352" t="s">
        <v>13</v>
      </c>
      <c r="M328" s="352" t="s">
        <v>13</v>
      </c>
      <c r="N328" s="352" t="s">
        <v>13</v>
      </c>
      <c r="O328" s="352" t="s">
        <v>13</v>
      </c>
      <c r="P328" s="352" t="s">
        <v>13</v>
      </c>
      <c r="Q328" s="352" t="s">
        <v>13</v>
      </c>
      <c r="R328" s="352" t="s">
        <v>13</v>
      </c>
      <c r="S328" s="352" t="s">
        <v>13</v>
      </c>
      <c r="T328" s="352" t="s">
        <v>13</v>
      </c>
      <c r="U328" s="352" t="s">
        <v>13</v>
      </c>
      <c r="V328" s="352" t="s">
        <v>13</v>
      </c>
      <c r="W328" s="352" t="s">
        <v>13</v>
      </c>
      <c r="X328" s="352" t="s">
        <v>13</v>
      </c>
      <c r="Y328" s="352" t="s">
        <v>13</v>
      </c>
      <c r="Z328" s="352" t="s">
        <v>13</v>
      </c>
      <c r="AA328" s="352" t="s">
        <v>13</v>
      </c>
      <c r="AB328" s="352" t="s">
        <v>13</v>
      </c>
      <c r="AC328" s="352" t="s">
        <v>13</v>
      </c>
      <c r="AD328" s="352" t="s">
        <v>13</v>
      </c>
      <c r="AE328" s="352" t="s">
        <v>13</v>
      </c>
      <c r="AF328" s="352" t="s">
        <v>13</v>
      </c>
      <c r="AG328" s="352" t="s">
        <v>13</v>
      </c>
      <c r="AH328" s="352" t="s">
        <v>13</v>
      </c>
      <c r="AI328" s="352" t="s">
        <v>13</v>
      </c>
      <c r="AJ328" s="352" t="s">
        <v>13</v>
      </c>
      <c r="AK328" s="352" t="s">
        <v>13</v>
      </c>
      <c r="AL328" s="352" t="s">
        <v>13</v>
      </c>
      <c r="AM328" s="352" t="s">
        <v>13</v>
      </c>
      <c r="AN328" s="352" t="s">
        <v>13</v>
      </c>
      <c r="AO328" s="352" t="s">
        <v>13</v>
      </c>
      <c r="AP328" s="352" t="s">
        <v>13</v>
      </c>
      <c r="AQ328" s="352" t="s">
        <v>13</v>
      </c>
      <c r="AR328" s="352" t="s">
        <v>13</v>
      </c>
      <c r="AS328" s="352" t="s">
        <v>13</v>
      </c>
      <c r="AT328" s="352" t="s">
        <v>13</v>
      </c>
      <c r="AU328" s="352" t="s">
        <v>13</v>
      </c>
      <c r="AV328" s="352" t="s">
        <v>13</v>
      </c>
      <c r="AW328" s="352" t="s">
        <v>13</v>
      </c>
      <c r="AX328" s="352" t="s">
        <v>13</v>
      </c>
      <c r="AY328" s="352" t="s">
        <v>13</v>
      </c>
      <c r="AZ328" s="352" t="s">
        <v>13</v>
      </c>
      <c r="BA328" s="352" t="s">
        <v>13</v>
      </c>
      <c r="BB328" s="352" t="s">
        <v>13</v>
      </c>
      <c r="BC328" s="352" t="s">
        <v>13</v>
      </c>
      <c r="BD328" s="352" t="s">
        <v>13</v>
      </c>
      <c r="BE328" s="352" t="s">
        <v>13</v>
      </c>
      <c r="BF328" s="352" t="s">
        <v>13</v>
      </c>
      <c r="BG328" s="352" t="s">
        <v>13</v>
      </c>
      <c r="BH328" s="352" t="s">
        <v>13</v>
      </c>
      <c r="BI328" s="352" t="s">
        <v>13</v>
      </c>
      <c r="BJ328" s="352" t="s">
        <v>13</v>
      </c>
      <c r="BK328" s="352" t="s">
        <v>13</v>
      </c>
      <c r="BL328" s="352"/>
      <c r="BM328" s="352"/>
      <c r="BN328" s="352"/>
      <c r="BO328" s="352"/>
      <c r="BP328" s="352"/>
      <c r="BQ328" s="352">
        <v>104</v>
      </c>
      <c r="BR328" s="352">
        <v>156</v>
      </c>
      <c r="BS328" s="352">
        <v>156</v>
      </c>
      <c r="BT328" s="351" t="s">
        <v>717</v>
      </c>
    </row>
    <row r="329" spans="1:72" x14ac:dyDescent="0.2">
      <c r="A329">
        <v>0</v>
      </c>
      <c r="F329" s="292">
        <v>0</v>
      </c>
      <c r="G329" s="292">
        <v>0</v>
      </c>
      <c r="H329" s="292">
        <v>0</v>
      </c>
      <c r="I329" s="292">
        <v>0</v>
      </c>
      <c r="J329" s="292">
        <v>0</v>
      </c>
      <c r="K329" s="292">
        <v>0</v>
      </c>
      <c r="L329" s="292">
        <v>0</v>
      </c>
      <c r="M329" s="292">
        <v>0</v>
      </c>
      <c r="N329" s="292">
        <v>0</v>
      </c>
      <c r="O329" s="292">
        <v>0</v>
      </c>
      <c r="P329" s="292">
        <v>0</v>
      </c>
      <c r="Q329" s="292">
        <v>0</v>
      </c>
      <c r="R329" s="292">
        <v>0</v>
      </c>
      <c r="S329" s="292">
        <v>0</v>
      </c>
      <c r="T329" s="292">
        <v>0</v>
      </c>
      <c r="U329" s="292">
        <v>0</v>
      </c>
      <c r="V329" s="292">
        <v>0</v>
      </c>
      <c r="W329" s="292">
        <v>0</v>
      </c>
      <c r="X329" s="292">
        <v>0</v>
      </c>
      <c r="Y329" s="292">
        <v>0</v>
      </c>
      <c r="Z329" s="292">
        <v>0</v>
      </c>
      <c r="AA329" s="292">
        <v>0</v>
      </c>
      <c r="AB329" s="292">
        <v>0</v>
      </c>
      <c r="AC329" s="292">
        <v>0</v>
      </c>
      <c r="AD329" s="292">
        <v>0</v>
      </c>
      <c r="AE329" s="292">
        <v>0</v>
      </c>
      <c r="AF329" s="292">
        <v>0</v>
      </c>
      <c r="AG329" s="292">
        <v>0</v>
      </c>
      <c r="AH329" s="292">
        <v>0</v>
      </c>
      <c r="AI329" s="292">
        <v>0</v>
      </c>
      <c r="AJ329" s="292">
        <v>0</v>
      </c>
      <c r="AK329" s="292">
        <v>0</v>
      </c>
      <c r="AL329" s="292">
        <v>0</v>
      </c>
      <c r="AM329" s="292">
        <v>0</v>
      </c>
      <c r="AN329" s="292">
        <v>0</v>
      </c>
      <c r="AO329" s="292">
        <v>0</v>
      </c>
      <c r="AP329" s="292">
        <v>0</v>
      </c>
      <c r="AQ329" s="292">
        <v>0</v>
      </c>
      <c r="AR329" s="292">
        <v>0</v>
      </c>
      <c r="AS329" s="292">
        <v>0</v>
      </c>
      <c r="AT329" s="292">
        <v>0</v>
      </c>
      <c r="AU329" s="292">
        <v>0</v>
      </c>
      <c r="AV329" s="292">
        <v>0</v>
      </c>
      <c r="AW329" s="292">
        <v>0</v>
      </c>
      <c r="AX329" s="292">
        <v>0</v>
      </c>
      <c r="AY329" s="292">
        <v>0</v>
      </c>
      <c r="AZ329" s="292">
        <v>0</v>
      </c>
      <c r="BA329" s="292">
        <v>0</v>
      </c>
      <c r="BB329" s="292">
        <v>0</v>
      </c>
      <c r="BC329" s="292">
        <v>0</v>
      </c>
      <c r="BD329" s="292">
        <v>0</v>
      </c>
      <c r="BE329" s="292">
        <v>0</v>
      </c>
      <c r="BF329" s="292">
        <v>0</v>
      </c>
      <c r="BG329" s="292">
        <v>0</v>
      </c>
      <c r="BH329" s="292">
        <v>0</v>
      </c>
      <c r="BI329" s="292">
        <v>0</v>
      </c>
      <c r="BJ329" s="292">
        <v>0</v>
      </c>
      <c r="BK329" s="292">
        <v>0</v>
      </c>
      <c r="BN329" s="292">
        <v>0</v>
      </c>
      <c r="BO329" s="292">
        <v>0</v>
      </c>
      <c r="BP329" s="292">
        <v>0</v>
      </c>
      <c r="BQ329" s="292">
        <v>0</v>
      </c>
    </row>
  </sheetData>
  <autoFilter ref="A4:BR326" xr:uid="{00000000-0009-0000-0000-00000D000000}"/>
  <mergeCells count="2">
    <mergeCell ref="BN3:BS3"/>
    <mergeCell ref="B5:C5"/>
  </mergeCells>
  <pageMargins left="0.7" right="0.7" top="0.75" bottom="0.75" header="0.3" footer="0.3"/>
  <pageSetup paperSize="9" scale="1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249977111117893"/>
    <pageSetUpPr fitToPage="1"/>
  </sheetPr>
  <dimension ref="A1:L22"/>
  <sheetViews>
    <sheetView showGridLines="0" zoomScale="75" zoomScaleNormal="75" workbookViewId="0">
      <selection sqref="A1:F1"/>
    </sheetView>
  </sheetViews>
  <sheetFormatPr defaultRowHeight="25.5" x14ac:dyDescent="0.35"/>
  <cols>
    <col min="1" max="1" width="74" style="13" customWidth="1"/>
    <col min="2" max="4" width="31.83203125" style="13" customWidth="1"/>
    <col min="5" max="5" width="9.33203125" style="13"/>
    <col min="6" max="6" width="55.83203125" style="13" customWidth="1"/>
    <col min="7" max="7" width="3.5" style="13" customWidth="1"/>
    <col min="8" max="16384" width="9.33203125" style="13"/>
  </cols>
  <sheetData>
    <row r="1" spans="1:12" x14ac:dyDescent="0.35">
      <c r="A1" s="650" t="str">
        <f>'Main Menu'!G3</f>
        <v>000 - School</v>
      </c>
      <c r="B1" s="651"/>
      <c r="C1" s="651"/>
      <c r="D1" s="651"/>
      <c r="E1" s="651"/>
      <c r="F1" s="652"/>
      <c r="H1" s="294">
        <f>VALUE('School Funding Summary'!A3)</f>
        <v>0</v>
      </c>
    </row>
    <row r="3" spans="1:12" ht="26.25" x14ac:dyDescent="0.4">
      <c r="A3" s="645" t="s">
        <v>91</v>
      </c>
      <c r="B3" s="645"/>
      <c r="C3" s="645"/>
      <c r="D3" s="645"/>
      <c r="F3" s="119"/>
    </row>
    <row r="4" spans="1:12" x14ac:dyDescent="0.35">
      <c r="A4" s="14"/>
      <c r="B4" s="14"/>
      <c r="C4" s="14"/>
      <c r="D4" s="14"/>
    </row>
    <row r="5" spans="1:12" ht="78" customHeight="1" x14ac:dyDescent="0.35">
      <c r="B5" s="121" t="s">
        <v>1398</v>
      </c>
      <c r="C5" s="121" t="s">
        <v>1181</v>
      </c>
      <c r="D5" s="121" t="s">
        <v>1399</v>
      </c>
      <c r="F5" s="372" t="s">
        <v>92</v>
      </c>
    </row>
    <row r="6" spans="1:12" ht="26.25" customHeight="1" x14ac:dyDescent="0.35">
      <c r="A6" s="123" t="s">
        <v>467</v>
      </c>
      <c r="B6" s="122" t="s">
        <v>1129</v>
      </c>
      <c r="C6" s="122" t="s">
        <v>1184</v>
      </c>
      <c r="D6" s="122" t="s">
        <v>1400</v>
      </c>
    </row>
    <row r="7" spans="1:12" x14ac:dyDescent="0.35">
      <c r="A7" s="123" t="s">
        <v>40</v>
      </c>
      <c r="B7" s="125">
        <f>IF($H$1=0,0,INDEX('Adjusted Factors 19-20'!$O:$O,MATCH($H$1,'Adjusted Factors 19-20'!$A:$A,0)))</f>
        <v>0</v>
      </c>
      <c r="C7" s="558">
        <v>0</v>
      </c>
      <c r="D7" s="558">
        <v>0</v>
      </c>
      <c r="E7" s="124"/>
      <c r="F7" s="646" t="s">
        <v>1154</v>
      </c>
    </row>
    <row r="8" spans="1:12" x14ac:dyDescent="0.35">
      <c r="A8" s="123" t="s">
        <v>24</v>
      </c>
      <c r="B8" s="125">
        <f>IF($H$1=0,0,INDEX('Adjusted Factors 19-20'!$S:$S,MATCH($H$1,'Adjusted Factors 19-20'!$A:$A,0)))</f>
        <v>0</v>
      </c>
      <c r="C8" s="558">
        <v>0</v>
      </c>
      <c r="D8" s="558">
        <v>0</v>
      </c>
      <c r="E8" s="124"/>
      <c r="F8" s="647"/>
    </row>
    <row r="9" spans="1:12" x14ac:dyDescent="0.35">
      <c r="A9" s="123" t="s">
        <v>25</v>
      </c>
      <c r="B9" s="125">
        <f>IF($H$1=0,0,INDEX('Adjusted Factors 19-20'!$T:$T,MATCH($H$1,'Adjusted Factors 19-20'!$A:$A,0)))</f>
        <v>0</v>
      </c>
      <c r="C9" s="558">
        <v>0</v>
      </c>
      <c r="D9" s="558">
        <v>0</v>
      </c>
      <c r="E9" s="124"/>
      <c r="F9" s="647"/>
    </row>
    <row r="10" spans="1:12" x14ac:dyDescent="0.35">
      <c r="A10" s="123" t="s">
        <v>44</v>
      </c>
      <c r="B10" s="126">
        <f>SUM(B7:B9)</f>
        <v>0</v>
      </c>
      <c r="C10" s="126">
        <f>SUM(C7:C9)</f>
        <v>0</v>
      </c>
      <c r="D10" s="126">
        <f>SUM(D7:D9)</f>
        <v>0</v>
      </c>
      <c r="E10" s="124"/>
      <c r="F10" s="648"/>
    </row>
    <row r="11" spans="1:12" x14ac:dyDescent="0.35">
      <c r="A11" s="124"/>
      <c r="B11" s="124"/>
      <c r="C11" s="124"/>
      <c r="D11" s="124"/>
      <c r="E11" s="124"/>
      <c r="F11" s="124"/>
    </row>
    <row r="12" spans="1:12" x14ac:dyDescent="0.35">
      <c r="A12" s="123" t="s">
        <v>45</v>
      </c>
      <c r="B12" s="127">
        <v>-1.4999999999999999E-2</v>
      </c>
      <c r="C12" s="559">
        <v>-1.4999999999999999E-2</v>
      </c>
      <c r="D12" s="559">
        <v>-1.4999999999999999E-2</v>
      </c>
      <c r="E12" s="124"/>
      <c r="F12" s="646" t="s">
        <v>1361</v>
      </c>
      <c r="H12" s="373"/>
      <c r="I12" s="374"/>
      <c r="J12" s="374"/>
      <c r="K12" s="374"/>
      <c r="L12" s="374"/>
    </row>
    <row r="13" spans="1:12" x14ac:dyDescent="0.35">
      <c r="A13" s="123" t="s">
        <v>1182</v>
      </c>
      <c r="B13" s="127">
        <v>9.8137299999999997E-2</v>
      </c>
      <c r="C13" s="559">
        <f>B13</f>
        <v>9.8137299999999997E-2</v>
      </c>
      <c r="D13" s="559">
        <f>C13</f>
        <v>9.8137299999999997E-2</v>
      </c>
      <c r="E13" s="124"/>
      <c r="F13" s="649"/>
      <c r="H13" s="373"/>
      <c r="I13" s="374"/>
      <c r="J13" s="374"/>
      <c r="K13" s="374"/>
      <c r="L13" s="374"/>
    </row>
    <row r="14" spans="1:12" x14ac:dyDescent="0.35">
      <c r="A14" s="124"/>
      <c r="B14" s="124"/>
      <c r="C14" s="124"/>
      <c r="D14" s="124"/>
      <c r="E14" s="124"/>
      <c r="F14" s="124"/>
    </row>
    <row r="15" spans="1:12" x14ac:dyDescent="0.35">
      <c r="A15" s="124"/>
      <c r="B15" s="124"/>
      <c r="C15" s="124"/>
      <c r="D15" s="124"/>
      <c r="E15" s="124"/>
      <c r="F15" s="124"/>
    </row>
    <row r="16" spans="1:12" x14ac:dyDescent="0.35">
      <c r="A16" s="123" t="s">
        <v>1173</v>
      </c>
      <c r="B16" s="560">
        <v>0</v>
      </c>
      <c r="C16" s="560">
        <v>0</v>
      </c>
      <c r="D16" s="560">
        <v>0</v>
      </c>
      <c r="E16" s="124"/>
      <c r="F16" s="372" t="s">
        <v>54</v>
      </c>
    </row>
    <row r="17" spans="1:6" x14ac:dyDescent="0.35">
      <c r="A17" s="123" t="s">
        <v>1174</v>
      </c>
      <c r="B17" s="560">
        <v>0</v>
      </c>
      <c r="C17" s="560">
        <v>0</v>
      </c>
      <c r="D17" s="560">
        <v>0</v>
      </c>
      <c r="E17" s="124"/>
      <c r="F17" s="293"/>
    </row>
    <row r="18" spans="1:6" x14ac:dyDescent="0.35">
      <c r="A18" s="123" t="s">
        <v>1175</v>
      </c>
      <c r="B18" s="560">
        <v>0</v>
      </c>
      <c r="C18" s="560">
        <v>0</v>
      </c>
      <c r="D18" s="560">
        <v>0</v>
      </c>
      <c r="E18" s="124"/>
      <c r="F18" s="293"/>
    </row>
    <row r="19" spans="1:6" x14ac:dyDescent="0.35">
      <c r="A19" s="124"/>
      <c r="B19" s="124"/>
      <c r="C19" s="124"/>
      <c r="D19" s="124"/>
      <c r="E19" s="124"/>
      <c r="F19" s="124"/>
    </row>
    <row r="20" spans="1:6" x14ac:dyDescent="0.35">
      <c r="A20" s="123" t="s">
        <v>468</v>
      </c>
      <c r="B20" s="126">
        <f>IF(ISERROR(VLOOKUP(VALUE($H$1),'Adjusted Factors 19-20'!$A:$BQ,68,FALSE)),0,(VLOOKUP(VALUE($H$1),'Adjusted Factors 19-20'!$A:$BQ,68,FALSE)))</f>
        <v>0</v>
      </c>
      <c r="C20" s="560">
        <v>0</v>
      </c>
      <c r="D20" s="560">
        <v>0</v>
      </c>
      <c r="E20" s="124"/>
      <c r="F20" s="646" t="s">
        <v>1155</v>
      </c>
    </row>
    <row r="21" spans="1:6" x14ac:dyDescent="0.35">
      <c r="A21" s="123" t="s">
        <v>469</v>
      </c>
      <c r="B21" s="126">
        <f>IF(ISERROR(VLOOKUP(VALUE($H$1),'Adjusted Factors 19-20'!$A:$BQ,69,FALSE)),0,(VLOOKUP(VALUE($H$1),'Adjusted Factors 19-20'!$A:$BQ,69,FALSE)))</f>
        <v>0</v>
      </c>
      <c r="C21" s="560">
        <v>0</v>
      </c>
      <c r="D21" s="560">
        <v>0</v>
      </c>
      <c r="E21" s="124"/>
      <c r="F21" s="647"/>
    </row>
    <row r="22" spans="1:6" x14ac:dyDescent="0.35">
      <c r="A22" s="123" t="s">
        <v>90</v>
      </c>
      <c r="B22" s="126">
        <f>IF(ISERROR(VLOOKUP(VALUE($H$1),'Adjusted Factors 19-20'!$A:$BQ,67,FALSE)),0,(VLOOKUP(VALUE($H$1),'Adjusted Factors 19-20'!$A:$BQ,67,FALSE)))</f>
        <v>0</v>
      </c>
      <c r="C22" s="560">
        <v>0</v>
      </c>
      <c r="D22" s="560">
        <v>0</v>
      </c>
      <c r="E22" s="124"/>
      <c r="F22" s="648"/>
    </row>
  </sheetData>
  <sheetProtection formatColumns="0" formatRows="0"/>
  <protectedRanges>
    <protectedRange sqref="C7:D22 B16:B18" name="Range1"/>
  </protectedRanges>
  <mergeCells count="5">
    <mergeCell ref="A3:D3"/>
    <mergeCell ref="F7:F10"/>
    <mergeCell ref="F12:F13"/>
    <mergeCell ref="F20:F22"/>
    <mergeCell ref="A1:F1"/>
  </mergeCells>
  <conditionalFormatting sqref="C7:D9">
    <cfRule type="expression" dxfId="10" priority="1">
      <formula>$F$3="SPEC"</formula>
    </cfRule>
    <cfRule type="expression" dxfId="9" priority="2">
      <formula>$F$3="PRU"</formula>
    </cfRule>
  </conditionalFormatting>
  <dataValidations count="1">
    <dataValidation allowBlank="1" showInputMessage="1" showErrorMessage="1" errorTitle="MFG Value" error="You are attempting to change the MFG Value." sqref="C12" xr:uid="{00000000-0002-0000-0100-000000000000}"/>
  </dataValidations>
  <printOptions horizontalCentered="1" verticalCentered="1"/>
  <pageMargins left="0" right="0" top="0" bottom="0" header="0" footer="0"/>
  <pageSetup paperSize="9"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249977111117893"/>
    <pageSetUpPr fitToPage="1"/>
  </sheetPr>
  <dimension ref="A1:M62"/>
  <sheetViews>
    <sheetView showGridLines="0" workbookViewId="0">
      <selection sqref="A1:E1"/>
    </sheetView>
  </sheetViews>
  <sheetFormatPr defaultRowHeight="11.25" x14ac:dyDescent="0.2"/>
  <cols>
    <col min="1" max="1" width="54.1640625" style="50" customWidth="1"/>
    <col min="2" max="4" width="17.83203125" style="50" customWidth="1"/>
    <col min="5" max="5" width="54.1640625" style="50" customWidth="1"/>
    <col min="6" max="258" width="9.33203125" style="50"/>
    <col min="259" max="259" width="54.1640625" style="50" customWidth="1"/>
    <col min="260" max="260" width="17.83203125" style="50" customWidth="1"/>
    <col min="261" max="261" width="42.33203125" style="50" customWidth="1"/>
    <col min="262" max="514" width="9.33203125" style="50"/>
    <col min="515" max="515" width="54.1640625" style="50" customWidth="1"/>
    <col min="516" max="516" width="17.83203125" style="50" customWidth="1"/>
    <col min="517" max="517" width="42.33203125" style="50" customWidth="1"/>
    <col min="518" max="770" width="9.33203125" style="50"/>
    <col min="771" max="771" width="54.1640625" style="50" customWidth="1"/>
    <col min="772" max="772" width="17.83203125" style="50" customWidth="1"/>
    <col min="773" max="773" width="42.33203125" style="50" customWidth="1"/>
    <col min="774" max="1026" width="9.33203125" style="50"/>
    <col min="1027" max="1027" width="54.1640625" style="50" customWidth="1"/>
    <col min="1028" max="1028" width="17.83203125" style="50" customWidth="1"/>
    <col min="1029" max="1029" width="42.33203125" style="50" customWidth="1"/>
    <col min="1030" max="1282" width="9.33203125" style="50"/>
    <col min="1283" max="1283" width="54.1640625" style="50" customWidth="1"/>
    <col min="1284" max="1284" width="17.83203125" style="50" customWidth="1"/>
    <col min="1285" max="1285" width="42.33203125" style="50" customWidth="1"/>
    <col min="1286" max="1538" width="9.33203125" style="50"/>
    <col min="1539" max="1539" width="54.1640625" style="50" customWidth="1"/>
    <col min="1540" max="1540" width="17.83203125" style="50" customWidth="1"/>
    <col min="1541" max="1541" width="42.33203125" style="50" customWidth="1"/>
    <col min="1542" max="1794" width="9.33203125" style="50"/>
    <col min="1795" max="1795" width="54.1640625" style="50" customWidth="1"/>
    <col min="1796" max="1796" width="17.83203125" style="50" customWidth="1"/>
    <col min="1797" max="1797" width="42.33203125" style="50" customWidth="1"/>
    <col min="1798" max="2050" width="9.33203125" style="50"/>
    <col min="2051" max="2051" width="54.1640625" style="50" customWidth="1"/>
    <col min="2052" max="2052" width="17.83203125" style="50" customWidth="1"/>
    <col min="2053" max="2053" width="42.33203125" style="50" customWidth="1"/>
    <col min="2054" max="2306" width="9.33203125" style="50"/>
    <col min="2307" max="2307" width="54.1640625" style="50" customWidth="1"/>
    <col min="2308" max="2308" width="17.83203125" style="50" customWidth="1"/>
    <col min="2309" max="2309" width="42.33203125" style="50" customWidth="1"/>
    <col min="2310" max="2562" width="9.33203125" style="50"/>
    <col min="2563" max="2563" width="54.1640625" style="50" customWidth="1"/>
    <col min="2564" max="2564" width="17.83203125" style="50" customWidth="1"/>
    <col min="2565" max="2565" width="42.33203125" style="50" customWidth="1"/>
    <col min="2566" max="2818" width="9.33203125" style="50"/>
    <col min="2819" max="2819" width="54.1640625" style="50" customWidth="1"/>
    <col min="2820" max="2820" width="17.83203125" style="50" customWidth="1"/>
    <col min="2821" max="2821" width="42.33203125" style="50" customWidth="1"/>
    <col min="2822" max="3074" width="9.33203125" style="50"/>
    <col min="3075" max="3075" width="54.1640625" style="50" customWidth="1"/>
    <col min="3076" max="3076" width="17.83203125" style="50" customWidth="1"/>
    <col min="3077" max="3077" width="42.33203125" style="50" customWidth="1"/>
    <col min="3078" max="3330" width="9.33203125" style="50"/>
    <col min="3331" max="3331" width="54.1640625" style="50" customWidth="1"/>
    <col min="3332" max="3332" width="17.83203125" style="50" customWidth="1"/>
    <col min="3333" max="3333" width="42.33203125" style="50" customWidth="1"/>
    <col min="3334" max="3586" width="9.33203125" style="50"/>
    <col min="3587" max="3587" width="54.1640625" style="50" customWidth="1"/>
    <col min="3588" max="3588" width="17.83203125" style="50" customWidth="1"/>
    <col min="3589" max="3589" width="42.33203125" style="50" customWidth="1"/>
    <col min="3590" max="3842" width="9.33203125" style="50"/>
    <col min="3843" max="3843" width="54.1640625" style="50" customWidth="1"/>
    <col min="3844" max="3844" width="17.83203125" style="50" customWidth="1"/>
    <col min="3845" max="3845" width="42.33203125" style="50" customWidth="1"/>
    <col min="3846" max="4098" width="9.33203125" style="50"/>
    <col min="4099" max="4099" width="54.1640625" style="50" customWidth="1"/>
    <col min="4100" max="4100" width="17.83203125" style="50" customWidth="1"/>
    <col min="4101" max="4101" width="42.33203125" style="50" customWidth="1"/>
    <col min="4102" max="4354" width="9.33203125" style="50"/>
    <col min="4355" max="4355" width="54.1640625" style="50" customWidth="1"/>
    <col min="4356" max="4356" width="17.83203125" style="50" customWidth="1"/>
    <col min="4357" max="4357" width="42.33203125" style="50" customWidth="1"/>
    <col min="4358" max="4610" width="9.33203125" style="50"/>
    <col min="4611" max="4611" width="54.1640625" style="50" customWidth="1"/>
    <col min="4612" max="4612" width="17.83203125" style="50" customWidth="1"/>
    <col min="4613" max="4613" width="42.33203125" style="50" customWidth="1"/>
    <col min="4614" max="4866" width="9.33203125" style="50"/>
    <col min="4867" max="4867" width="54.1640625" style="50" customWidth="1"/>
    <col min="4868" max="4868" width="17.83203125" style="50" customWidth="1"/>
    <col min="4869" max="4869" width="42.33203125" style="50" customWidth="1"/>
    <col min="4870" max="5122" width="9.33203125" style="50"/>
    <col min="5123" max="5123" width="54.1640625" style="50" customWidth="1"/>
    <col min="5124" max="5124" width="17.83203125" style="50" customWidth="1"/>
    <col min="5125" max="5125" width="42.33203125" style="50" customWidth="1"/>
    <col min="5126" max="5378" width="9.33203125" style="50"/>
    <col min="5379" max="5379" width="54.1640625" style="50" customWidth="1"/>
    <col min="5380" max="5380" width="17.83203125" style="50" customWidth="1"/>
    <col min="5381" max="5381" width="42.33203125" style="50" customWidth="1"/>
    <col min="5382" max="5634" width="9.33203125" style="50"/>
    <col min="5635" max="5635" width="54.1640625" style="50" customWidth="1"/>
    <col min="5636" max="5636" width="17.83203125" style="50" customWidth="1"/>
    <col min="5637" max="5637" width="42.33203125" style="50" customWidth="1"/>
    <col min="5638" max="5890" width="9.33203125" style="50"/>
    <col min="5891" max="5891" width="54.1640625" style="50" customWidth="1"/>
    <col min="5892" max="5892" width="17.83203125" style="50" customWidth="1"/>
    <col min="5893" max="5893" width="42.33203125" style="50" customWidth="1"/>
    <col min="5894" max="6146" width="9.33203125" style="50"/>
    <col min="6147" max="6147" width="54.1640625" style="50" customWidth="1"/>
    <col min="6148" max="6148" width="17.83203125" style="50" customWidth="1"/>
    <col min="6149" max="6149" width="42.33203125" style="50" customWidth="1"/>
    <col min="6150" max="6402" width="9.33203125" style="50"/>
    <col min="6403" max="6403" width="54.1640625" style="50" customWidth="1"/>
    <col min="6404" max="6404" width="17.83203125" style="50" customWidth="1"/>
    <col min="6405" max="6405" width="42.33203125" style="50" customWidth="1"/>
    <col min="6406" max="6658" width="9.33203125" style="50"/>
    <col min="6659" max="6659" width="54.1640625" style="50" customWidth="1"/>
    <col min="6660" max="6660" width="17.83203125" style="50" customWidth="1"/>
    <col min="6661" max="6661" width="42.33203125" style="50" customWidth="1"/>
    <col min="6662" max="6914" width="9.33203125" style="50"/>
    <col min="6915" max="6915" width="54.1640625" style="50" customWidth="1"/>
    <col min="6916" max="6916" width="17.83203125" style="50" customWidth="1"/>
    <col min="6917" max="6917" width="42.33203125" style="50" customWidth="1"/>
    <col min="6918" max="7170" width="9.33203125" style="50"/>
    <col min="7171" max="7171" width="54.1640625" style="50" customWidth="1"/>
    <col min="7172" max="7172" width="17.83203125" style="50" customWidth="1"/>
    <col min="7173" max="7173" width="42.33203125" style="50" customWidth="1"/>
    <col min="7174" max="7426" width="9.33203125" style="50"/>
    <col min="7427" max="7427" width="54.1640625" style="50" customWidth="1"/>
    <col min="7428" max="7428" width="17.83203125" style="50" customWidth="1"/>
    <col min="7429" max="7429" width="42.33203125" style="50" customWidth="1"/>
    <col min="7430" max="7682" width="9.33203125" style="50"/>
    <col min="7683" max="7683" width="54.1640625" style="50" customWidth="1"/>
    <col min="7684" max="7684" width="17.83203125" style="50" customWidth="1"/>
    <col min="7685" max="7685" width="42.33203125" style="50" customWidth="1"/>
    <col min="7686" max="7938" width="9.33203125" style="50"/>
    <col min="7939" max="7939" width="54.1640625" style="50" customWidth="1"/>
    <col min="7940" max="7940" width="17.83203125" style="50" customWidth="1"/>
    <col min="7941" max="7941" width="42.33203125" style="50" customWidth="1"/>
    <col min="7942" max="8194" width="9.33203125" style="50"/>
    <col min="8195" max="8195" width="54.1640625" style="50" customWidth="1"/>
    <col min="8196" max="8196" width="17.83203125" style="50" customWidth="1"/>
    <col min="8197" max="8197" width="42.33203125" style="50" customWidth="1"/>
    <col min="8198" max="8450" width="9.33203125" style="50"/>
    <col min="8451" max="8451" width="54.1640625" style="50" customWidth="1"/>
    <col min="8452" max="8452" width="17.83203125" style="50" customWidth="1"/>
    <col min="8453" max="8453" width="42.33203125" style="50" customWidth="1"/>
    <col min="8454" max="8706" width="9.33203125" style="50"/>
    <col min="8707" max="8707" width="54.1640625" style="50" customWidth="1"/>
    <col min="8708" max="8708" width="17.83203125" style="50" customWidth="1"/>
    <col min="8709" max="8709" width="42.33203125" style="50" customWidth="1"/>
    <col min="8710" max="8962" width="9.33203125" style="50"/>
    <col min="8963" max="8963" width="54.1640625" style="50" customWidth="1"/>
    <col min="8964" max="8964" width="17.83203125" style="50" customWidth="1"/>
    <col min="8965" max="8965" width="42.33203125" style="50" customWidth="1"/>
    <col min="8966" max="9218" width="9.33203125" style="50"/>
    <col min="9219" max="9219" width="54.1640625" style="50" customWidth="1"/>
    <col min="9220" max="9220" width="17.83203125" style="50" customWidth="1"/>
    <col min="9221" max="9221" width="42.33203125" style="50" customWidth="1"/>
    <col min="9222" max="9474" width="9.33203125" style="50"/>
    <col min="9475" max="9475" width="54.1640625" style="50" customWidth="1"/>
    <col min="9476" max="9476" width="17.83203125" style="50" customWidth="1"/>
    <col min="9477" max="9477" width="42.33203125" style="50" customWidth="1"/>
    <col min="9478" max="9730" width="9.33203125" style="50"/>
    <col min="9731" max="9731" width="54.1640625" style="50" customWidth="1"/>
    <col min="9732" max="9732" width="17.83203125" style="50" customWidth="1"/>
    <col min="9733" max="9733" width="42.33203125" style="50" customWidth="1"/>
    <col min="9734" max="9986" width="9.33203125" style="50"/>
    <col min="9987" max="9987" width="54.1640625" style="50" customWidth="1"/>
    <col min="9988" max="9988" width="17.83203125" style="50" customWidth="1"/>
    <col min="9989" max="9989" width="42.33203125" style="50" customWidth="1"/>
    <col min="9990" max="10242" width="9.33203125" style="50"/>
    <col min="10243" max="10243" width="54.1640625" style="50" customWidth="1"/>
    <col min="10244" max="10244" width="17.83203125" style="50" customWidth="1"/>
    <col min="10245" max="10245" width="42.33203125" style="50" customWidth="1"/>
    <col min="10246" max="10498" width="9.33203125" style="50"/>
    <col min="10499" max="10499" width="54.1640625" style="50" customWidth="1"/>
    <col min="10500" max="10500" width="17.83203125" style="50" customWidth="1"/>
    <col min="10501" max="10501" width="42.33203125" style="50" customWidth="1"/>
    <col min="10502" max="10754" width="9.33203125" style="50"/>
    <col min="10755" max="10755" width="54.1640625" style="50" customWidth="1"/>
    <col min="10756" max="10756" width="17.83203125" style="50" customWidth="1"/>
    <col min="10757" max="10757" width="42.33203125" style="50" customWidth="1"/>
    <col min="10758" max="11010" width="9.33203125" style="50"/>
    <col min="11011" max="11011" width="54.1640625" style="50" customWidth="1"/>
    <col min="11012" max="11012" width="17.83203125" style="50" customWidth="1"/>
    <col min="11013" max="11013" width="42.33203125" style="50" customWidth="1"/>
    <col min="11014" max="11266" width="9.33203125" style="50"/>
    <col min="11267" max="11267" width="54.1640625" style="50" customWidth="1"/>
    <col min="11268" max="11268" width="17.83203125" style="50" customWidth="1"/>
    <col min="11269" max="11269" width="42.33203125" style="50" customWidth="1"/>
    <col min="11270" max="11522" width="9.33203125" style="50"/>
    <col min="11523" max="11523" width="54.1640625" style="50" customWidth="1"/>
    <col min="11524" max="11524" width="17.83203125" style="50" customWidth="1"/>
    <col min="11525" max="11525" width="42.33203125" style="50" customWidth="1"/>
    <col min="11526" max="11778" width="9.33203125" style="50"/>
    <col min="11779" max="11779" width="54.1640625" style="50" customWidth="1"/>
    <col min="11780" max="11780" width="17.83203125" style="50" customWidth="1"/>
    <col min="11781" max="11781" width="42.33203125" style="50" customWidth="1"/>
    <col min="11782" max="12034" width="9.33203125" style="50"/>
    <col min="12035" max="12035" width="54.1640625" style="50" customWidth="1"/>
    <col min="12036" max="12036" width="17.83203125" style="50" customWidth="1"/>
    <col min="12037" max="12037" width="42.33203125" style="50" customWidth="1"/>
    <col min="12038" max="12290" width="9.33203125" style="50"/>
    <col min="12291" max="12291" width="54.1640625" style="50" customWidth="1"/>
    <col min="12292" max="12292" width="17.83203125" style="50" customWidth="1"/>
    <col min="12293" max="12293" width="42.33203125" style="50" customWidth="1"/>
    <col min="12294" max="12546" width="9.33203125" style="50"/>
    <col min="12547" max="12547" width="54.1640625" style="50" customWidth="1"/>
    <col min="12548" max="12548" width="17.83203125" style="50" customWidth="1"/>
    <col min="12549" max="12549" width="42.33203125" style="50" customWidth="1"/>
    <col min="12550" max="12802" width="9.33203125" style="50"/>
    <col min="12803" max="12803" width="54.1640625" style="50" customWidth="1"/>
    <col min="12804" max="12804" width="17.83203125" style="50" customWidth="1"/>
    <col min="12805" max="12805" width="42.33203125" style="50" customWidth="1"/>
    <col min="12806" max="13058" width="9.33203125" style="50"/>
    <col min="13059" max="13059" width="54.1640625" style="50" customWidth="1"/>
    <col min="13060" max="13060" width="17.83203125" style="50" customWidth="1"/>
    <col min="13061" max="13061" width="42.33203125" style="50" customWidth="1"/>
    <col min="13062" max="13314" width="9.33203125" style="50"/>
    <col min="13315" max="13315" width="54.1640625" style="50" customWidth="1"/>
    <col min="13316" max="13316" width="17.83203125" style="50" customWidth="1"/>
    <col min="13317" max="13317" width="42.33203125" style="50" customWidth="1"/>
    <col min="13318" max="13570" width="9.33203125" style="50"/>
    <col min="13571" max="13571" width="54.1640625" style="50" customWidth="1"/>
    <col min="13572" max="13572" width="17.83203125" style="50" customWidth="1"/>
    <col min="13573" max="13573" width="42.33203125" style="50" customWidth="1"/>
    <col min="13574" max="13826" width="9.33203125" style="50"/>
    <col min="13827" max="13827" width="54.1640625" style="50" customWidth="1"/>
    <col min="13828" max="13828" width="17.83203125" style="50" customWidth="1"/>
    <col min="13829" max="13829" width="42.33203125" style="50" customWidth="1"/>
    <col min="13830" max="14082" width="9.33203125" style="50"/>
    <col min="14083" max="14083" width="54.1640625" style="50" customWidth="1"/>
    <col min="14084" max="14084" width="17.83203125" style="50" customWidth="1"/>
    <col min="14085" max="14085" width="42.33203125" style="50" customWidth="1"/>
    <col min="14086" max="14338" width="9.33203125" style="50"/>
    <col min="14339" max="14339" width="54.1640625" style="50" customWidth="1"/>
    <col min="14340" max="14340" width="17.83203125" style="50" customWidth="1"/>
    <col min="14341" max="14341" width="42.33203125" style="50" customWidth="1"/>
    <col min="14342" max="14594" width="9.33203125" style="50"/>
    <col min="14595" max="14595" width="54.1640625" style="50" customWidth="1"/>
    <col min="14596" max="14596" width="17.83203125" style="50" customWidth="1"/>
    <col min="14597" max="14597" width="42.33203125" style="50" customWidth="1"/>
    <col min="14598" max="14850" width="9.33203125" style="50"/>
    <col min="14851" max="14851" width="54.1640625" style="50" customWidth="1"/>
    <col min="14852" max="14852" width="17.83203125" style="50" customWidth="1"/>
    <col min="14853" max="14853" width="42.33203125" style="50" customWidth="1"/>
    <col min="14854" max="15106" width="9.33203125" style="50"/>
    <col min="15107" max="15107" width="54.1640625" style="50" customWidth="1"/>
    <col min="15108" max="15108" width="17.83203125" style="50" customWidth="1"/>
    <col min="15109" max="15109" width="42.33203125" style="50" customWidth="1"/>
    <col min="15110" max="15362" width="9.33203125" style="50"/>
    <col min="15363" max="15363" width="54.1640625" style="50" customWidth="1"/>
    <col min="15364" max="15364" width="17.83203125" style="50" customWidth="1"/>
    <col min="15365" max="15365" width="42.33203125" style="50" customWidth="1"/>
    <col min="15366" max="15618" width="9.33203125" style="50"/>
    <col min="15619" max="15619" width="54.1640625" style="50" customWidth="1"/>
    <col min="15620" max="15620" width="17.83203125" style="50" customWidth="1"/>
    <col min="15621" max="15621" width="42.33203125" style="50" customWidth="1"/>
    <col min="15622" max="15874" width="9.33203125" style="50"/>
    <col min="15875" max="15875" width="54.1640625" style="50" customWidth="1"/>
    <col min="15876" max="15876" width="17.83203125" style="50" customWidth="1"/>
    <col min="15877" max="15877" width="42.33203125" style="50" customWidth="1"/>
    <col min="15878" max="16130" width="9.33203125" style="50"/>
    <col min="16131" max="16131" width="54.1640625" style="50" customWidth="1"/>
    <col min="16132" max="16132" width="17.83203125" style="50" customWidth="1"/>
    <col min="16133" max="16133" width="42.33203125" style="50" customWidth="1"/>
    <col min="16134" max="16384" width="9.33203125" style="50"/>
  </cols>
  <sheetData>
    <row r="1" spans="1:6" s="41" customFormat="1" ht="30.75" customHeight="1" x14ac:dyDescent="0.2">
      <c r="A1" s="662" t="s">
        <v>1401</v>
      </c>
      <c r="B1" s="663"/>
      <c r="C1" s="663"/>
      <c r="D1" s="663"/>
      <c r="E1" s="664"/>
      <c r="F1" s="3"/>
    </row>
    <row r="2" spans="1:6" s="41" customFormat="1" ht="30.75" customHeight="1" x14ac:dyDescent="0.2">
      <c r="A2" s="653" t="str">
        <f>'Main Menu'!G3</f>
        <v>000 - School</v>
      </c>
      <c r="B2" s="654"/>
      <c r="C2" s="654"/>
      <c r="D2" s="654"/>
      <c r="E2" s="655"/>
      <c r="F2" s="3"/>
    </row>
    <row r="3" spans="1:6" s="41" customFormat="1" ht="30.75" hidden="1" customHeight="1" x14ac:dyDescent="0.2">
      <c r="A3" s="656" t="str">
        <f>LEFT(A2,3)</f>
        <v>000</v>
      </c>
      <c r="B3" s="657"/>
      <c r="C3" s="657"/>
      <c r="D3" s="657"/>
      <c r="E3" s="658"/>
      <c r="F3" s="3"/>
    </row>
    <row r="4" spans="1:6" x14ac:dyDescent="0.2">
      <c r="A4" s="47"/>
      <c r="B4" s="48"/>
      <c r="C4" s="48"/>
      <c r="D4" s="48"/>
      <c r="E4" s="49"/>
    </row>
    <row r="5" spans="1:6" ht="36.75" customHeight="1" x14ac:dyDescent="0.2">
      <c r="A5" s="42" t="s">
        <v>52</v>
      </c>
      <c r="B5" s="69" t="s">
        <v>1130</v>
      </c>
      <c r="C5" s="69" t="s">
        <v>1183</v>
      </c>
      <c r="D5" s="69" t="s">
        <v>1402</v>
      </c>
      <c r="E5" s="42" t="s">
        <v>53</v>
      </c>
    </row>
    <row r="6" spans="1:6" x14ac:dyDescent="0.2">
      <c r="A6" s="51"/>
      <c r="B6" s="51"/>
      <c r="C6" s="52"/>
      <c r="D6" s="52"/>
      <c r="E6" s="52"/>
    </row>
    <row r="7" spans="1:6" ht="12.75" x14ac:dyDescent="0.2">
      <c r="A7" s="43" t="s">
        <v>54</v>
      </c>
      <c r="B7" s="622">
        <f>IF(VALUE('3 Year Schools Block &amp; MFG'!B4)=266,"156,342",0)</f>
        <v>0</v>
      </c>
      <c r="C7" s="621">
        <f>B7</f>
        <v>0</v>
      </c>
      <c r="D7" s="621">
        <f>B7</f>
        <v>0</v>
      </c>
      <c r="E7" s="49"/>
    </row>
    <row r="8" spans="1:6" s="55" customFormat="1" x14ac:dyDescent="0.2">
      <c r="A8" s="53"/>
      <c r="B8" s="53"/>
      <c r="C8" s="54"/>
      <c r="D8" s="54"/>
      <c r="E8" s="54"/>
    </row>
    <row r="9" spans="1:6" ht="12.75" x14ac:dyDescent="0.2">
      <c r="A9" s="73" t="s">
        <v>1798</v>
      </c>
      <c r="B9" s="275">
        <f>'Data Input'!B16*15*4*13+'Data Input'!B17*15*4*14+'Data Input'!B18*15*4*11</f>
        <v>0</v>
      </c>
      <c r="C9" s="275">
        <f>'Data Input'!C16*15*4*13+'Data Input'!C17*15*4*14+'Data Input'!C18*15*4*11</f>
        <v>0</v>
      </c>
      <c r="D9" s="275">
        <f>'Data Input'!D16*15*4*13+'Data Input'!D17*15*4*14+'Data Input'!D18*15*4*11</f>
        <v>0</v>
      </c>
      <c r="E9" s="54" t="s">
        <v>1869</v>
      </c>
    </row>
    <row r="10" spans="1:6" x14ac:dyDescent="0.2">
      <c r="A10" s="56"/>
      <c r="B10" s="276"/>
      <c r="C10" s="277"/>
      <c r="D10" s="277"/>
      <c r="E10" s="49"/>
    </row>
    <row r="11" spans="1:6" ht="12.75" x14ac:dyDescent="0.2">
      <c r="A11" s="43" t="s">
        <v>55</v>
      </c>
      <c r="B11" s="278">
        <f>SUM(B7:B9)</f>
        <v>0</v>
      </c>
      <c r="C11" s="278">
        <f>SUM(C7:C9)</f>
        <v>0</v>
      </c>
      <c r="D11" s="278">
        <f>SUM(D7:D9)</f>
        <v>0</v>
      </c>
      <c r="E11" s="49"/>
    </row>
    <row r="12" spans="1:6" x14ac:dyDescent="0.2">
      <c r="A12" s="58"/>
      <c r="B12" s="279"/>
      <c r="C12" s="280"/>
      <c r="D12" s="280"/>
      <c r="E12" s="59"/>
    </row>
    <row r="13" spans="1:6" x14ac:dyDescent="0.2">
      <c r="A13" s="51"/>
      <c r="B13" s="281"/>
      <c r="C13" s="282"/>
      <c r="D13" s="282"/>
      <c r="E13" s="52"/>
    </row>
    <row r="14" spans="1:6" ht="12.75" x14ac:dyDescent="0.2">
      <c r="A14" s="43" t="s">
        <v>56</v>
      </c>
      <c r="B14" s="276"/>
      <c r="C14" s="277"/>
      <c r="D14" s="277"/>
      <c r="E14" s="49"/>
    </row>
    <row r="15" spans="1:6" x14ac:dyDescent="0.2">
      <c r="A15" s="56"/>
      <c r="B15" s="276"/>
      <c r="C15" s="277"/>
      <c r="D15" s="277"/>
      <c r="E15" s="49"/>
    </row>
    <row r="16" spans="1:6" ht="12.75" x14ac:dyDescent="0.2">
      <c r="A16" s="73" t="s">
        <v>57</v>
      </c>
      <c r="B16" s="275">
        <f>'3 Year Schools Block &amp; MFG'!J11</f>
        <v>0</v>
      </c>
      <c r="C16" s="275">
        <f>'3 Year Schools Block &amp; MFG'!Y11</f>
        <v>0</v>
      </c>
      <c r="D16" s="275">
        <f>'3 Year Schools Block &amp; MFG'!AK11</f>
        <v>0</v>
      </c>
      <c r="E16" s="49"/>
    </row>
    <row r="17" spans="1:5" ht="12.75" x14ac:dyDescent="0.2">
      <c r="A17" s="73" t="s">
        <v>58</v>
      </c>
      <c r="B17" s="275">
        <f>'3 Year Schools Block &amp; MFG'!J17</f>
        <v>0</v>
      </c>
      <c r="C17" s="275">
        <f>'3 Year Schools Block &amp; MFG'!Y17</f>
        <v>0</v>
      </c>
      <c r="D17" s="275">
        <f>'3 Year Schools Block &amp; MFG'!AK17</f>
        <v>0</v>
      </c>
      <c r="E17" s="49"/>
    </row>
    <row r="18" spans="1:5" ht="12.75" x14ac:dyDescent="0.2">
      <c r="A18" s="73" t="s">
        <v>59</v>
      </c>
      <c r="B18" s="275">
        <f>'3 Year Schools Block &amp; MFG'!J28</f>
        <v>0</v>
      </c>
      <c r="C18" s="275">
        <f>'3 Year Schools Block &amp; MFG'!Y28</f>
        <v>0</v>
      </c>
      <c r="D18" s="275">
        <f>'3 Year Schools Block &amp; MFG'!AK28</f>
        <v>0</v>
      </c>
      <c r="E18" s="49"/>
    </row>
    <row r="19" spans="1:5" ht="12.75" x14ac:dyDescent="0.2">
      <c r="A19" s="73" t="s">
        <v>60</v>
      </c>
      <c r="B19" s="275">
        <f>'3 Year Schools Block &amp; MFG'!J30</f>
        <v>0</v>
      </c>
      <c r="C19" s="275">
        <f>'3 Year Schools Block &amp; MFG'!Y30</f>
        <v>0</v>
      </c>
      <c r="D19" s="275">
        <f>'3 Year Schools Block &amp; MFG'!AK30</f>
        <v>0</v>
      </c>
      <c r="E19" s="49"/>
    </row>
    <row r="20" spans="1:5" ht="12.75" x14ac:dyDescent="0.2">
      <c r="A20" s="73" t="s">
        <v>5</v>
      </c>
      <c r="B20" s="275">
        <f>'3 Year Schools Block &amp; MFG'!J34</f>
        <v>0</v>
      </c>
      <c r="C20" s="275">
        <f>'3 Year Schools Block &amp; MFG'!Y34</f>
        <v>0</v>
      </c>
      <c r="D20" s="275">
        <f>'3 Year Schools Block &amp; MFG'!AK34</f>
        <v>0</v>
      </c>
      <c r="E20" s="49"/>
    </row>
    <row r="21" spans="1:5" ht="12.75" x14ac:dyDescent="0.2">
      <c r="A21" s="73" t="s">
        <v>687</v>
      </c>
      <c r="B21" s="275">
        <f>'3 Year Schools Block &amp; MFG'!J36</f>
        <v>0</v>
      </c>
      <c r="C21" s="275">
        <f>'3 Year Schools Block &amp; MFG'!Y36</f>
        <v>0</v>
      </c>
      <c r="D21" s="275">
        <f>'3 Year Schools Block &amp; MFG'!AK36</f>
        <v>0</v>
      </c>
      <c r="E21" s="49"/>
    </row>
    <row r="22" spans="1:5" ht="12.75" x14ac:dyDescent="0.2">
      <c r="A22" s="73" t="s">
        <v>6</v>
      </c>
      <c r="B22" s="275">
        <f>'3 Year Schools Block &amp; MFG'!J37</f>
        <v>0</v>
      </c>
      <c r="C22" s="275">
        <f>'3 Year Schools Block &amp; MFG'!Y37</f>
        <v>0</v>
      </c>
      <c r="D22" s="275">
        <f>'3 Year Schools Block &amp; MFG'!AK37</f>
        <v>0</v>
      </c>
      <c r="E22" s="49"/>
    </row>
    <row r="23" spans="1:5" ht="12.75" x14ac:dyDescent="0.2">
      <c r="A23" s="73" t="s">
        <v>63</v>
      </c>
      <c r="B23" s="275">
        <f>'3 Year Schools Block &amp; MFG'!J35</f>
        <v>0</v>
      </c>
      <c r="C23" s="275">
        <f>'3 Year Schools Block &amp; MFG'!Y35</f>
        <v>0</v>
      </c>
      <c r="D23" s="275">
        <f>'3 Year Schools Block &amp; MFG'!AK35</f>
        <v>0</v>
      </c>
      <c r="E23" s="49"/>
    </row>
    <row r="24" spans="1:5" ht="12.75" x14ac:dyDescent="0.2">
      <c r="A24" s="73" t="s">
        <v>64</v>
      </c>
      <c r="B24" s="275">
        <f>'3 Year Schools Block &amp; MFG'!J38</f>
        <v>0</v>
      </c>
      <c r="C24" s="275">
        <f>'3 Year Schools Block &amp; MFG'!Y38</f>
        <v>0</v>
      </c>
      <c r="D24" s="275">
        <f>'3 Year Schools Block &amp; MFG'!AK38</f>
        <v>0</v>
      </c>
      <c r="E24" s="49"/>
    </row>
    <row r="25" spans="1:5" ht="12.75" x14ac:dyDescent="0.2">
      <c r="A25" s="73" t="s">
        <v>1403</v>
      </c>
      <c r="B25" s="275">
        <f>'3 Year Schools Block &amp; MFG'!J39</f>
        <v>0</v>
      </c>
      <c r="C25" s="275">
        <f>'3 Year Schools Block &amp; MFG'!Y39</f>
        <v>0</v>
      </c>
      <c r="D25" s="275">
        <f>'3 Year Schools Block &amp; MFG'!AK39</f>
        <v>0</v>
      </c>
      <c r="E25" s="49"/>
    </row>
    <row r="26" spans="1:5" ht="12.75" x14ac:dyDescent="0.2">
      <c r="A26" s="73" t="s">
        <v>65</v>
      </c>
      <c r="B26" s="275">
        <f>'3 Year Schools Block &amp; MFG'!J43</f>
        <v>0</v>
      </c>
      <c r="C26" s="275">
        <f>IFERROR('3 Year Schools Block &amp; MFG'!Y43,0)</f>
        <v>0</v>
      </c>
      <c r="D26" s="275">
        <f>IFERROR('3 Year Schools Block &amp; MFG'!AK43,0)</f>
        <v>0</v>
      </c>
      <c r="E26" s="57" t="s">
        <v>93</v>
      </c>
    </row>
    <row r="27" spans="1:5" ht="12.75" x14ac:dyDescent="0.2">
      <c r="A27" s="73" t="s">
        <v>1358</v>
      </c>
      <c r="B27" s="283">
        <f>'3 Year Schools Block &amp; MFG'!J48</f>
        <v>0</v>
      </c>
      <c r="C27" s="283">
        <f>'3 Year Schools Block &amp; MFG'!Y48</f>
        <v>0</v>
      </c>
      <c r="D27" s="283">
        <f>'3 Year Schools Block &amp; MFG'!AK48</f>
        <v>0</v>
      </c>
      <c r="E27" s="57"/>
    </row>
    <row r="28" spans="1:5" x14ac:dyDescent="0.2">
      <c r="A28" s="56"/>
      <c r="B28" s="276"/>
      <c r="C28" s="276"/>
      <c r="D28" s="276"/>
      <c r="E28" s="49"/>
    </row>
    <row r="29" spans="1:5" ht="12.75" x14ac:dyDescent="0.2">
      <c r="A29" s="43" t="s">
        <v>66</v>
      </c>
      <c r="B29" s="278">
        <f>SUM(B16:B27)</f>
        <v>0</v>
      </c>
      <c r="C29" s="278">
        <f>SUM(C16:C27)</f>
        <v>0</v>
      </c>
      <c r="D29" s="278">
        <f>SUM(D16:D27)</f>
        <v>0</v>
      </c>
      <c r="E29" s="49"/>
    </row>
    <row r="30" spans="1:5" x14ac:dyDescent="0.2">
      <c r="A30" s="58"/>
      <c r="B30" s="279"/>
      <c r="C30" s="280"/>
      <c r="D30" s="280"/>
      <c r="E30" s="59"/>
    </row>
    <row r="31" spans="1:5" x14ac:dyDescent="0.2">
      <c r="A31" s="51"/>
      <c r="B31" s="281"/>
      <c r="C31" s="282"/>
      <c r="D31" s="282"/>
      <c r="E31" s="52"/>
    </row>
    <row r="32" spans="1:5" ht="12.75" x14ac:dyDescent="0.2">
      <c r="A32" s="43" t="s">
        <v>67</v>
      </c>
      <c r="B32" s="276"/>
      <c r="C32" s="277"/>
      <c r="D32" s="277"/>
      <c r="E32" s="49"/>
    </row>
    <row r="33" spans="1:5" x14ac:dyDescent="0.2">
      <c r="A33" s="56"/>
      <c r="B33" s="276"/>
      <c r="C33" s="277"/>
      <c r="D33" s="277"/>
      <c r="E33" s="49"/>
    </row>
    <row r="34" spans="1:5" ht="12.75" x14ac:dyDescent="0.2">
      <c r="A34" s="73" t="s">
        <v>1796</v>
      </c>
      <c r="B34" s="275">
        <f>SUM('Data Input'!B20*10000)+SUM('Data Input'!B21*10000)</f>
        <v>0</v>
      </c>
      <c r="C34" s="275">
        <f>SUM('Data Input'!C20*10000)+SUM('Data Input'!C21*10000)</f>
        <v>0</v>
      </c>
      <c r="D34" s="275">
        <f>SUM('Data Input'!D20*10000)+SUM('Data Input'!D21*10000)</f>
        <v>0</v>
      </c>
      <c r="E34" s="49"/>
    </row>
    <row r="35" spans="1:5" ht="12.75" x14ac:dyDescent="0.2">
      <c r="A35" s="73" t="s">
        <v>68</v>
      </c>
      <c r="B35" s="275">
        <f>'Data Input'!B22*6000</f>
        <v>0</v>
      </c>
      <c r="C35" s="275">
        <f>'Data Input'!C22*6000</f>
        <v>0</v>
      </c>
      <c r="D35" s="275">
        <f>'Data Input'!D22*6000</f>
        <v>0</v>
      </c>
      <c r="E35" s="49"/>
    </row>
    <row r="36" spans="1:5" x14ac:dyDescent="0.2">
      <c r="A36" s="56"/>
      <c r="B36" s="276"/>
      <c r="C36" s="277"/>
      <c r="D36" s="277"/>
      <c r="E36" s="49"/>
    </row>
    <row r="37" spans="1:5" ht="12.75" x14ac:dyDescent="0.2">
      <c r="A37" s="43" t="s">
        <v>69</v>
      </c>
      <c r="B37" s="278">
        <f>SUM(B34:B35)</f>
        <v>0</v>
      </c>
      <c r="C37" s="278">
        <f>SUM(C34:C35)</f>
        <v>0</v>
      </c>
      <c r="D37" s="278">
        <f>SUM(D34:D35)</f>
        <v>0</v>
      </c>
      <c r="E37" s="49"/>
    </row>
    <row r="38" spans="1:5" x14ac:dyDescent="0.2">
      <c r="A38" s="58"/>
      <c r="B38" s="279"/>
      <c r="C38" s="280"/>
      <c r="D38" s="280"/>
      <c r="E38" s="59"/>
    </row>
    <row r="39" spans="1:5" x14ac:dyDescent="0.2">
      <c r="A39" s="61"/>
      <c r="B39" s="281"/>
      <c r="C39" s="282"/>
      <c r="D39" s="282"/>
      <c r="E39" s="52"/>
    </row>
    <row r="40" spans="1:5" ht="12.75" x14ac:dyDescent="0.2">
      <c r="A40" s="44" t="s">
        <v>70</v>
      </c>
      <c r="B40" s="278">
        <f>B37+B29</f>
        <v>0</v>
      </c>
      <c r="C40" s="278">
        <f>C37+C29+C11</f>
        <v>0</v>
      </c>
      <c r="D40" s="278">
        <f>D37+D29+D11</f>
        <v>0</v>
      </c>
      <c r="E40" s="49"/>
    </row>
    <row r="41" spans="1:5" x14ac:dyDescent="0.2">
      <c r="A41" s="62"/>
      <c r="B41" s="279"/>
      <c r="C41" s="280"/>
      <c r="D41" s="280"/>
      <c r="E41" s="59"/>
    </row>
    <row r="42" spans="1:5" x14ac:dyDescent="0.2">
      <c r="A42" s="61"/>
      <c r="B42" s="281"/>
      <c r="C42" s="282"/>
      <c r="D42" s="282"/>
      <c r="E42" s="52"/>
    </row>
    <row r="43" spans="1:5" ht="12.75" x14ac:dyDescent="0.2">
      <c r="A43" s="44" t="s">
        <v>71</v>
      </c>
      <c r="B43" s="561">
        <v>0</v>
      </c>
      <c r="C43" s="561">
        <v>0</v>
      </c>
      <c r="D43" s="561">
        <v>0</v>
      </c>
      <c r="E43" s="57" t="s">
        <v>72</v>
      </c>
    </row>
    <row r="44" spans="1:5" x14ac:dyDescent="0.2">
      <c r="A44" s="62"/>
      <c r="B44" s="279"/>
      <c r="C44" s="280"/>
      <c r="D44" s="280"/>
      <c r="E44" s="59"/>
    </row>
    <row r="45" spans="1:5" x14ac:dyDescent="0.2">
      <c r="A45" s="61"/>
      <c r="B45" s="281"/>
      <c r="C45" s="282"/>
      <c r="D45" s="282"/>
      <c r="E45" s="52"/>
    </row>
    <row r="46" spans="1:5" ht="12.75" x14ac:dyDescent="0.2">
      <c r="A46" s="44" t="s">
        <v>73</v>
      </c>
      <c r="B46" s="278">
        <f>B43+B40</f>
        <v>0</v>
      </c>
      <c r="C46" s="278">
        <f>C43+C40</f>
        <v>0</v>
      </c>
      <c r="D46" s="278">
        <f>D43+D40</f>
        <v>0</v>
      </c>
      <c r="E46" s="49"/>
    </row>
    <row r="47" spans="1:5" x14ac:dyDescent="0.2">
      <c r="A47" s="62"/>
      <c r="B47" s="60"/>
      <c r="C47" s="68"/>
      <c r="D47" s="68"/>
      <c r="E47" s="59"/>
    </row>
    <row r="48" spans="1:5" ht="12.75" x14ac:dyDescent="0.2">
      <c r="A48" s="623" t="s">
        <v>1797</v>
      </c>
      <c r="B48" s="624">
        <f>IF(ISERROR(VLOOKUP(VALUE('3 Year Schools Block &amp; MFG'!B4),'2018-19 Targeted SEN'!A:P,16,FALSE)),,(VLOOKUP(VALUE('3 Year Schools Block &amp; MFG'!B4),'2018-19 Targeted SEN'!A:P,16,FALSE)))</f>
        <v>0</v>
      </c>
      <c r="C48" s="561">
        <v>0</v>
      </c>
      <c r="D48" s="561">
        <v>0</v>
      </c>
      <c r="E48" s="625" t="s">
        <v>1868</v>
      </c>
    </row>
    <row r="49" spans="1:13" x14ac:dyDescent="0.2">
      <c r="B49" s="63"/>
      <c r="C49" s="63"/>
      <c r="D49" s="63"/>
    </row>
    <row r="50" spans="1:13" x14ac:dyDescent="0.2">
      <c r="B50" s="63"/>
      <c r="C50" s="63"/>
      <c r="D50" s="63"/>
    </row>
    <row r="51" spans="1:13" x14ac:dyDescent="0.2">
      <c r="A51" s="659" t="s">
        <v>74</v>
      </c>
      <c r="B51" s="660"/>
      <c r="C51" s="660"/>
      <c r="D51" s="660"/>
      <c r="E51" s="661"/>
    </row>
    <row r="52" spans="1:13" x14ac:dyDescent="0.2">
      <c r="A52" s="64" t="s">
        <v>75</v>
      </c>
      <c r="B52" s="295">
        <f>B46-B53</f>
        <v>0</v>
      </c>
      <c r="C52" s="295">
        <f>C46-C53</f>
        <v>0</v>
      </c>
      <c r="D52" s="295">
        <f>D46-D53</f>
        <v>0</v>
      </c>
      <c r="E52" s="57" t="s">
        <v>76</v>
      </c>
      <c r="M52" s="70"/>
    </row>
    <row r="53" spans="1:13" x14ac:dyDescent="0.2">
      <c r="A53" s="64" t="s">
        <v>77</v>
      </c>
      <c r="B53" s="295">
        <f>SUM(B43:B43)</f>
        <v>0</v>
      </c>
      <c r="C53" s="295">
        <f>SUM(C43:C43)</f>
        <v>0</v>
      </c>
      <c r="D53" s="295">
        <f>SUM(D43:D43)</f>
        <v>0</v>
      </c>
      <c r="E53" s="57" t="s">
        <v>78</v>
      </c>
      <c r="M53" s="70"/>
    </row>
    <row r="54" spans="1:13" x14ac:dyDescent="0.2">
      <c r="A54" s="64" t="s">
        <v>79</v>
      </c>
      <c r="B54" s="295">
        <v>0</v>
      </c>
      <c r="C54" s="295">
        <v>0</v>
      </c>
      <c r="D54" s="295">
        <v>0</v>
      </c>
      <c r="E54" s="57" t="s">
        <v>80</v>
      </c>
      <c r="M54" s="70"/>
    </row>
    <row r="55" spans="1:13" x14ac:dyDescent="0.2">
      <c r="A55" s="64" t="s">
        <v>81</v>
      </c>
      <c r="B55" s="295">
        <v>0</v>
      </c>
      <c r="C55" s="295">
        <v>0</v>
      </c>
      <c r="D55" s="295">
        <v>0</v>
      </c>
      <c r="E55" s="57" t="s">
        <v>82</v>
      </c>
      <c r="M55" s="70"/>
    </row>
    <row r="56" spans="1:13" x14ac:dyDescent="0.2">
      <c r="A56" s="45" t="s">
        <v>44</v>
      </c>
      <c r="B56" s="296">
        <f>SUM(B52:B55)</f>
        <v>0</v>
      </c>
      <c r="C56" s="296">
        <f>SUM(C52:C55)</f>
        <v>0</v>
      </c>
      <c r="D56" s="296">
        <f>SUM(D52:D55)</f>
        <v>0</v>
      </c>
      <c r="E56" s="65"/>
      <c r="M56" s="71"/>
    </row>
    <row r="57" spans="1:13" x14ac:dyDescent="0.2">
      <c r="B57" s="284"/>
      <c r="C57" s="284"/>
      <c r="D57" s="284"/>
      <c r="M57" s="48"/>
    </row>
    <row r="58" spans="1:13" x14ac:dyDescent="0.2">
      <c r="A58" s="46" t="s">
        <v>83</v>
      </c>
      <c r="B58" s="285"/>
      <c r="C58" s="285"/>
      <c r="D58" s="285"/>
      <c r="E58" s="52"/>
      <c r="M58" s="48"/>
    </row>
    <row r="59" spans="1:13" x14ac:dyDescent="0.2">
      <c r="A59" s="64" t="s">
        <v>84</v>
      </c>
      <c r="B59" s="295">
        <f>ROUND(B18,0)</f>
        <v>0</v>
      </c>
      <c r="C59" s="295">
        <f>ROUND(C18,0)</f>
        <v>0</v>
      </c>
      <c r="D59" s="295">
        <f>ROUND(D18,0)</f>
        <v>0</v>
      </c>
      <c r="E59" s="57" t="s">
        <v>85</v>
      </c>
      <c r="M59" s="70"/>
    </row>
    <row r="60" spans="1:13" x14ac:dyDescent="0.2">
      <c r="A60" s="66" t="s">
        <v>86</v>
      </c>
      <c r="B60" s="295">
        <f>ROUND(B17*50%,0)</f>
        <v>0</v>
      </c>
      <c r="C60" s="295">
        <f>ROUND(C17*50%,0)</f>
        <v>0</v>
      </c>
      <c r="D60" s="295">
        <f>ROUND(D17*50%,0)</f>
        <v>0</v>
      </c>
      <c r="E60" s="57" t="s">
        <v>87</v>
      </c>
      <c r="M60" s="70"/>
    </row>
    <row r="61" spans="1:13" x14ac:dyDescent="0.2">
      <c r="A61" s="66" t="s">
        <v>88</v>
      </c>
      <c r="B61" s="295">
        <v>10000</v>
      </c>
      <c r="C61" s="295">
        <f>ROUND(C20*0.087719298,0)</f>
        <v>0</v>
      </c>
      <c r="D61" s="295">
        <f>ROUND(D20*0.087719298,0)</f>
        <v>0</v>
      </c>
      <c r="E61" s="67" t="s">
        <v>89</v>
      </c>
      <c r="M61" s="72"/>
    </row>
    <row r="62" spans="1:13" x14ac:dyDescent="0.2">
      <c r="A62" s="45" t="s">
        <v>44</v>
      </c>
      <c r="B62" s="297">
        <f>SUM(B59:B61)</f>
        <v>10000</v>
      </c>
      <c r="C62" s="297">
        <f>SUM(C59:C61)</f>
        <v>0</v>
      </c>
      <c r="D62" s="297">
        <f>SUM(D59:D61)</f>
        <v>0</v>
      </c>
      <c r="E62" s="59"/>
      <c r="M62" s="48"/>
    </row>
  </sheetData>
  <sheetProtection sheet="1" objects="1" scenarios="1" formatColumns="0" formatRows="0"/>
  <mergeCells count="4">
    <mergeCell ref="A2:E2"/>
    <mergeCell ref="A3:E3"/>
    <mergeCell ref="A51:E51"/>
    <mergeCell ref="A1:E1"/>
  </mergeCells>
  <pageMargins left="0" right="0" top="0" bottom="0" header="0" footer="0"/>
  <pageSetup paperSize="9" scale="9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8" tint="-0.249977111117893"/>
    <pageSetUpPr fitToPage="1"/>
  </sheetPr>
  <dimension ref="A1:AN130"/>
  <sheetViews>
    <sheetView showGridLines="0" zoomScale="73" zoomScaleNormal="73" workbookViewId="0">
      <pane xSplit="1" topLeftCell="B1" activePane="topRight" state="frozen"/>
      <selection pane="topRight" activeCell="L35" sqref="L35"/>
    </sheetView>
  </sheetViews>
  <sheetFormatPr defaultRowHeight="11.25" x14ac:dyDescent="0.2"/>
  <cols>
    <col min="1" max="1" width="17.33203125" customWidth="1"/>
    <col min="2" max="2" width="14.1640625" customWidth="1"/>
    <col min="3" max="3" width="38.5" customWidth="1"/>
    <col min="4" max="4" width="41.33203125" customWidth="1"/>
    <col min="5" max="6" width="14.6640625" customWidth="1"/>
    <col min="7" max="7" width="14.33203125" customWidth="1"/>
    <col min="8" max="8" width="22.5" bestFit="1" customWidth="1"/>
    <col min="9" max="9" width="18" customWidth="1"/>
    <col min="10" max="10" width="22.1640625" customWidth="1"/>
    <col min="11" max="11" width="2.5" customWidth="1"/>
    <col min="12" max="12" width="15" customWidth="1"/>
    <col min="13" max="13" width="21.1640625" customWidth="1"/>
    <col min="14" max="14" width="16.5" hidden="1" customWidth="1"/>
    <col min="15" max="15" width="12.33203125" hidden="1" customWidth="1"/>
    <col min="16" max="16" width="9.33203125" hidden="1" customWidth="1"/>
    <col min="17" max="17" width="2" customWidth="1"/>
    <col min="18" max="18" width="47" customWidth="1"/>
    <col min="19" max="19" width="41.33203125" customWidth="1"/>
    <col min="20" max="21" width="14.6640625" customWidth="1"/>
    <col min="22" max="22" width="14.33203125" customWidth="1"/>
    <col min="23" max="23" width="13.5" customWidth="1"/>
    <col min="24" max="24" width="19.1640625" customWidth="1"/>
    <col min="25" max="25" width="22" customWidth="1"/>
    <col min="26" max="26" width="2.1640625" style="383" customWidth="1"/>
    <col min="27" max="27" width="14.83203125" customWidth="1"/>
    <col min="28" max="28" width="21.1640625" bestFit="1" customWidth="1"/>
    <col min="29" max="29" width="2" customWidth="1"/>
    <col min="30" max="30" width="39" customWidth="1"/>
    <col min="31" max="31" width="41.33203125" customWidth="1"/>
    <col min="32" max="33" width="14.6640625" customWidth="1"/>
    <col min="34" max="34" width="14.33203125" customWidth="1"/>
    <col min="35" max="35" width="13.5" customWidth="1"/>
    <col min="36" max="36" width="19.1640625" customWidth="1"/>
    <col min="37" max="37" width="22.1640625" customWidth="1"/>
    <col min="38" max="38" width="1.83203125" customWidth="1"/>
    <col min="39" max="39" width="14.83203125" customWidth="1"/>
    <col min="40" max="40" width="21.1640625" bestFit="1" customWidth="1"/>
  </cols>
  <sheetData>
    <row r="1" spans="1:37" ht="105" customHeight="1" thickBot="1" x14ac:dyDescent="0.25">
      <c r="A1" s="104"/>
      <c r="C1" s="756"/>
      <c r="D1" s="757"/>
      <c r="E1" s="757"/>
      <c r="F1" s="757"/>
      <c r="G1" s="757"/>
      <c r="H1" s="757"/>
      <c r="I1" s="757"/>
      <c r="J1" s="758"/>
      <c r="N1" s="759" t="s">
        <v>47</v>
      </c>
      <c r="O1" s="760"/>
      <c r="P1" s="760"/>
      <c r="Q1" s="595"/>
      <c r="R1" s="756"/>
      <c r="S1" s="757"/>
      <c r="T1" s="757"/>
      <c r="U1" s="757"/>
      <c r="V1" s="757"/>
      <c r="W1" s="757"/>
      <c r="X1" s="757"/>
      <c r="Y1" s="758"/>
      <c r="Z1" s="565"/>
      <c r="AA1" s="551"/>
      <c r="AB1" s="551"/>
      <c r="AD1" s="756"/>
      <c r="AE1" s="757"/>
      <c r="AF1" s="757"/>
      <c r="AG1" s="757"/>
      <c r="AH1" s="757"/>
      <c r="AI1" s="757"/>
      <c r="AJ1" s="757"/>
      <c r="AK1" s="758"/>
    </row>
    <row r="2" spans="1:37" ht="21" thickBot="1" x14ac:dyDescent="0.25">
      <c r="A2" s="104"/>
      <c r="C2" s="679" t="s">
        <v>9</v>
      </c>
      <c r="D2" s="677"/>
      <c r="E2" s="677"/>
      <c r="F2" s="677"/>
      <c r="G2" s="677"/>
      <c r="H2" s="677"/>
      <c r="I2" s="677"/>
      <c r="J2" s="678"/>
      <c r="K2" s="3"/>
      <c r="L2" s="3"/>
      <c r="M2" s="3"/>
      <c r="N2" s="74"/>
      <c r="Q2" s="604"/>
      <c r="R2" s="677" t="s">
        <v>46</v>
      </c>
      <c r="S2" s="677"/>
      <c r="T2" s="677"/>
      <c r="U2" s="677"/>
      <c r="V2" s="677"/>
      <c r="W2" s="677"/>
      <c r="X2" s="677"/>
      <c r="Y2" s="678"/>
      <c r="Z2" s="566"/>
      <c r="AA2" s="552"/>
      <c r="AB2" s="552"/>
      <c r="AD2" s="679" t="s">
        <v>46</v>
      </c>
      <c r="AE2" s="677"/>
      <c r="AF2" s="677"/>
      <c r="AG2" s="677"/>
      <c r="AH2" s="677"/>
      <c r="AI2" s="677"/>
      <c r="AJ2" s="677"/>
      <c r="AK2" s="678"/>
    </row>
    <row r="3" spans="1:37" ht="20.25" x14ac:dyDescent="0.2">
      <c r="A3" s="104"/>
      <c r="C3" s="34" t="s">
        <v>10</v>
      </c>
      <c r="D3" s="761" t="str">
        <f>'Main Menu'!J6</f>
        <v xml:space="preserve">   </v>
      </c>
      <c r="E3" s="761"/>
      <c r="F3" s="761"/>
      <c r="G3" s="761"/>
      <c r="H3" s="761"/>
      <c r="I3" s="761"/>
      <c r="J3" s="762"/>
      <c r="K3" s="82"/>
      <c r="L3" s="82"/>
      <c r="M3" s="612">
        <f>VALUE(D4)</f>
        <v>0</v>
      </c>
      <c r="N3" s="2" t="s">
        <v>11</v>
      </c>
      <c r="Q3" s="604"/>
      <c r="R3" s="601" t="s">
        <v>10</v>
      </c>
      <c r="S3" s="712" t="str">
        <f>D3</f>
        <v xml:space="preserve">   </v>
      </c>
      <c r="T3" s="712"/>
      <c r="U3" s="712"/>
      <c r="V3" s="712"/>
      <c r="W3" s="712"/>
      <c r="X3" s="712"/>
      <c r="Y3" s="713"/>
      <c r="Z3" s="567"/>
      <c r="AA3" s="553"/>
      <c r="AB3" s="553"/>
      <c r="AD3" s="34" t="s">
        <v>10</v>
      </c>
      <c r="AE3" s="665" t="str">
        <f>S3</f>
        <v xml:space="preserve">   </v>
      </c>
      <c r="AF3" s="665"/>
      <c r="AG3" s="665"/>
      <c r="AH3" s="665"/>
      <c r="AI3" s="665"/>
      <c r="AJ3" s="665"/>
      <c r="AK3" s="666"/>
    </row>
    <row r="4" spans="1:37" ht="20.25" x14ac:dyDescent="0.2">
      <c r="A4" s="104"/>
      <c r="B4" s="274">
        <f>VALUE(D4)</f>
        <v>0</v>
      </c>
      <c r="C4" s="34" t="s">
        <v>12</v>
      </c>
      <c r="D4" s="714" t="str">
        <f>'School Funding Summary'!A3</f>
        <v>000</v>
      </c>
      <c r="E4" s="714"/>
      <c r="F4" s="714"/>
      <c r="G4" s="714"/>
      <c r="H4" s="714"/>
      <c r="I4" s="714"/>
      <c r="J4" s="715"/>
      <c r="K4" s="83"/>
      <c r="L4" s="414"/>
      <c r="M4" s="272">
        <f>IF($B$4=0,0,INDEX('Adjusted Factors 19-20'!$F:$F,MATCH($B$4,'Adjusted Factors 19-20'!$A:$A,0)))</f>
        <v>0</v>
      </c>
      <c r="N4" s="2" t="s">
        <v>14</v>
      </c>
      <c r="Q4" s="604"/>
      <c r="R4" s="601" t="s">
        <v>12</v>
      </c>
      <c r="S4" s="714" t="str">
        <f>D4</f>
        <v>000</v>
      </c>
      <c r="T4" s="714"/>
      <c r="U4" s="714"/>
      <c r="V4" s="714"/>
      <c r="W4" s="714"/>
      <c r="X4" s="714"/>
      <c r="Y4" s="715"/>
      <c r="Z4" s="568"/>
      <c r="AA4" s="413"/>
      <c r="AB4" s="413"/>
      <c r="AD4" s="34" t="s">
        <v>12</v>
      </c>
      <c r="AE4" s="667" t="str">
        <f>S4</f>
        <v>000</v>
      </c>
      <c r="AF4" s="667"/>
      <c r="AG4" s="667"/>
      <c r="AH4" s="667"/>
      <c r="AI4" s="667"/>
      <c r="AJ4" s="667"/>
      <c r="AK4" s="668"/>
    </row>
    <row r="5" spans="1:37" ht="12.75" x14ac:dyDescent="0.2">
      <c r="A5" s="104"/>
      <c r="C5" s="34"/>
      <c r="D5" s="35"/>
      <c r="E5" s="35"/>
      <c r="F5" s="35"/>
      <c r="G5" s="35"/>
      <c r="H5" s="35"/>
      <c r="I5" s="35"/>
      <c r="J5" s="36"/>
      <c r="K5" s="35"/>
      <c r="L5" s="35"/>
      <c r="M5" s="2"/>
      <c r="N5" s="2"/>
      <c r="Q5" s="604"/>
      <c r="R5" s="601"/>
      <c r="S5" s="35"/>
      <c r="T5" s="35"/>
      <c r="U5" s="35"/>
      <c r="V5" s="35"/>
      <c r="W5" s="35"/>
      <c r="X5" s="35"/>
      <c r="Y5" s="36"/>
      <c r="Z5" s="569"/>
      <c r="AA5" s="35"/>
      <c r="AB5" s="35"/>
      <c r="AD5" s="34"/>
      <c r="AE5" s="35"/>
      <c r="AF5" s="35"/>
      <c r="AG5" s="35"/>
      <c r="AH5" s="35"/>
      <c r="AI5" s="35"/>
      <c r="AJ5" s="35"/>
      <c r="AK5" s="36"/>
    </row>
    <row r="6" spans="1:37" ht="20.25" x14ac:dyDescent="0.2">
      <c r="A6" s="104"/>
      <c r="C6" s="687" t="s">
        <v>1199</v>
      </c>
      <c r="D6" s="688"/>
      <c r="E6" s="688"/>
      <c r="F6" s="688"/>
      <c r="G6" s="688"/>
      <c r="H6" s="688"/>
      <c r="I6" s="688"/>
      <c r="J6" s="689"/>
      <c r="K6" s="86"/>
      <c r="L6" s="86"/>
      <c r="M6" s="2"/>
      <c r="N6" s="759" t="s">
        <v>47</v>
      </c>
      <c r="O6" s="760"/>
      <c r="P6" s="760"/>
      <c r="Q6" s="605"/>
      <c r="R6" s="688" t="s">
        <v>1417</v>
      </c>
      <c r="S6" s="688"/>
      <c r="T6" s="688"/>
      <c r="U6" s="688"/>
      <c r="V6" s="688"/>
      <c r="W6" s="688"/>
      <c r="X6" s="688"/>
      <c r="Y6" s="689"/>
      <c r="Z6" s="570"/>
      <c r="AA6" s="86"/>
      <c r="AB6" s="86"/>
      <c r="AD6" s="687" t="s">
        <v>1418</v>
      </c>
      <c r="AE6" s="688"/>
      <c r="AF6" s="688"/>
      <c r="AG6" s="688"/>
      <c r="AH6" s="688"/>
      <c r="AI6" s="688"/>
      <c r="AJ6" s="688"/>
      <c r="AK6" s="689"/>
    </row>
    <row r="7" spans="1:37" ht="12.75" x14ac:dyDescent="0.2">
      <c r="A7" s="104"/>
      <c r="C7" s="37"/>
      <c r="D7" s="38"/>
      <c r="E7" s="38"/>
      <c r="F7" s="38"/>
      <c r="G7" s="38"/>
      <c r="H7" s="38"/>
      <c r="I7" s="38"/>
      <c r="J7" s="39"/>
      <c r="K7" s="38"/>
      <c r="L7" s="38"/>
      <c r="M7" s="2"/>
      <c r="N7" s="2"/>
      <c r="Q7" s="604"/>
      <c r="R7" s="38"/>
      <c r="S7" s="38"/>
      <c r="T7" s="38"/>
      <c r="U7" s="38"/>
      <c r="V7" s="38"/>
      <c r="W7" s="38"/>
      <c r="X7" s="38"/>
      <c r="Y7" s="39"/>
      <c r="Z7" s="571"/>
      <c r="AA7" s="38"/>
      <c r="AB7" s="38"/>
      <c r="AD7" s="37"/>
      <c r="AE7" s="38"/>
      <c r="AF7" s="38"/>
      <c r="AG7" s="38"/>
      <c r="AH7" s="38"/>
      <c r="AI7" s="38"/>
      <c r="AJ7" s="38"/>
      <c r="AK7" s="39"/>
    </row>
    <row r="8" spans="1:37" ht="20.25" x14ac:dyDescent="0.2">
      <c r="A8" s="104"/>
      <c r="C8" s="687" t="s">
        <v>15</v>
      </c>
      <c r="D8" s="688"/>
      <c r="E8" s="688"/>
      <c r="F8" s="688"/>
      <c r="G8" s="688"/>
      <c r="H8" s="688"/>
      <c r="I8" s="688"/>
      <c r="J8" s="689"/>
      <c r="K8" s="86"/>
      <c r="L8" s="86"/>
      <c r="M8" s="2"/>
      <c r="N8" s="9" t="s">
        <v>41</v>
      </c>
      <c r="O8" s="10" t="s">
        <v>42</v>
      </c>
      <c r="P8" s="598" t="s">
        <v>43</v>
      </c>
      <c r="Q8" s="606"/>
      <c r="R8" s="688" t="s">
        <v>15</v>
      </c>
      <c r="S8" s="688"/>
      <c r="T8" s="688"/>
      <c r="U8" s="688"/>
      <c r="V8" s="688"/>
      <c r="W8" s="688"/>
      <c r="X8" s="688"/>
      <c r="Y8" s="689"/>
      <c r="Z8" s="570"/>
      <c r="AA8" s="86"/>
      <c r="AB8" s="86"/>
      <c r="AD8" s="687" t="s">
        <v>15</v>
      </c>
      <c r="AE8" s="688"/>
      <c r="AF8" s="688"/>
      <c r="AG8" s="688"/>
      <c r="AH8" s="688"/>
      <c r="AI8" s="688"/>
      <c r="AJ8" s="688"/>
      <c r="AK8" s="689"/>
    </row>
    <row r="9" spans="1:37" ht="24" customHeight="1" x14ac:dyDescent="0.2">
      <c r="A9" s="104"/>
      <c r="C9" s="690" t="s">
        <v>16</v>
      </c>
      <c r="D9" s="19"/>
      <c r="E9" s="693"/>
      <c r="F9" s="694"/>
      <c r="G9" s="695" t="s">
        <v>17</v>
      </c>
      <c r="H9" s="696"/>
      <c r="I9" s="20" t="s">
        <v>18</v>
      </c>
      <c r="J9" s="20" t="s">
        <v>19</v>
      </c>
      <c r="K9" s="87"/>
      <c r="L9" s="87"/>
      <c r="M9" s="2"/>
      <c r="N9" s="6"/>
      <c r="O9" s="4"/>
      <c r="P9" s="4"/>
      <c r="Q9" s="607"/>
      <c r="R9" s="716" t="s">
        <v>16</v>
      </c>
      <c r="S9" s="19"/>
      <c r="T9" s="693"/>
      <c r="U9" s="694"/>
      <c r="V9" s="695" t="s">
        <v>17</v>
      </c>
      <c r="W9" s="696"/>
      <c r="X9" s="20" t="s">
        <v>18</v>
      </c>
      <c r="Y9" s="20" t="s">
        <v>19</v>
      </c>
      <c r="Z9" s="572"/>
      <c r="AA9" s="87"/>
      <c r="AB9" s="87"/>
      <c r="AD9" s="690" t="s">
        <v>16</v>
      </c>
      <c r="AE9" s="19"/>
      <c r="AF9" s="693"/>
      <c r="AG9" s="694"/>
      <c r="AH9" s="695" t="s">
        <v>17</v>
      </c>
      <c r="AI9" s="696"/>
      <c r="AJ9" s="20" t="s">
        <v>18</v>
      </c>
      <c r="AK9" s="20" t="s">
        <v>19</v>
      </c>
    </row>
    <row r="10" spans="1:37" ht="12.75" hidden="1" customHeight="1" x14ac:dyDescent="0.2">
      <c r="A10" s="104"/>
      <c r="C10" s="691"/>
      <c r="D10" s="21" t="s">
        <v>20</v>
      </c>
      <c r="E10" s="697" t="s">
        <v>21</v>
      </c>
      <c r="F10" s="698"/>
      <c r="G10" s="697">
        <v>0</v>
      </c>
      <c r="H10" s="698">
        <v>0</v>
      </c>
      <c r="I10" s="172">
        <v>0</v>
      </c>
      <c r="J10" s="173"/>
      <c r="K10" s="88"/>
      <c r="L10" s="88"/>
      <c r="M10" s="2"/>
      <c r="N10" s="6"/>
      <c r="O10" s="4"/>
      <c r="P10" s="4"/>
      <c r="Q10" s="607"/>
      <c r="R10" s="717"/>
      <c r="S10" s="21" t="s">
        <v>20</v>
      </c>
      <c r="T10" s="697" t="s">
        <v>21</v>
      </c>
      <c r="U10" s="698"/>
      <c r="V10" s="697">
        <v>0</v>
      </c>
      <c r="W10" s="698">
        <v>0</v>
      </c>
      <c r="X10" s="172">
        <v>0</v>
      </c>
      <c r="Y10" s="173"/>
      <c r="Z10" s="573"/>
      <c r="AA10" s="554"/>
      <c r="AB10" s="554"/>
      <c r="AD10" s="691"/>
      <c r="AE10" s="21" t="s">
        <v>20</v>
      </c>
      <c r="AF10" s="697" t="s">
        <v>21</v>
      </c>
      <c r="AG10" s="698"/>
      <c r="AH10" s="697">
        <v>0</v>
      </c>
      <c r="AI10" s="698">
        <v>0</v>
      </c>
      <c r="AJ10" s="172">
        <v>0</v>
      </c>
      <c r="AK10" s="173"/>
    </row>
    <row r="11" spans="1:37" ht="21.75" customHeight="1" x14ac:dyDescent="0.2">
      <c r="A11" s="104"/>
      <c r="C11" s="691"/>
      <c r="D11" s="22"/>
      <c r="E11" s="699" t="s">
        <v>22</v>
      </c>
      <c r="F11" s="700"/>
      <c r="G11" s="699" t="s">
        <v>23</v>
      </c>
      <c r="H11" s="700"/>
      <c r="I11" s="174"/>
      <c r="J11" s="670">
        <f>IF(SUM(I12:I14)=0,0,SUM(I12:I14))</f>
        <v>0</v>
      </c>
      <c r="K11" s="40"/>
      <c r="L11" s="40"/>
      <c r="M11" s="2"/>
      <c r="N11" s="6"/>
      <c r="O11" s="4"/>
      <c r="P11" s="4"/>
      <c r="Q11" s="607"/>
      <c r="R11" s="717"/>
      <c r="S11" s="22"/>
      <c r="T11" s="699" t="s">
        <v>22</v>
      </c>
      <c r="U11" s="700"/>
      <c r="V11" s="699" t="s">
        <v>23</v>
      </c>
      <c r="W11" s="700"/>
      <c r="X11" s="174"/>
      <c r="Y11" s="670">
        <f>IF(SUM(X12:X14)=0,0,SUM(X12:X14))</f>
        <v>0</v>
      </c>
      <c r="Z11" s="574"/>
      <c r="AA11" s="555"/>
      <c r="AB11" s="555"/>
      <c r="AD11" s="691"/>
      <c r="AE11" s="22"/>
      <c r="AF11" s="699" t="s">
        <v>22</v>
      </c>
      <c r="AG11" s="700"/>
      <c r="AH11" s="699" t="s">
        <v>23</v>
      </c>
      <c r="AI11" s="700"/>
      <c r="AJ11" s="174"/>
      <c r="AK11" s="670">
        <f>IF(SUM(AJ12:AJ14)=0,0,SUM(AJ12:AJ14))</f>
        <v>0</v>
      </c>
    </row>
    <row r="12" spans="1:37" ht="24" customHeight="1" x14ac:dyDescent="0.2">
      <c r="A12" s="104"/>
      <c r="C12" s="691"/>
      <c r="D12" s="23" t="s">
        <v>1131</v>
      </c>
      <c r="E12" s="701">
        <v>2773.8</v>
      </c>
      <c r="F12" s="702"/>
      <c r="G12" s="703">
        <f>IF($B$4=0,0,INDEX('Adjusted Factors 19-20'!$O:$O,MATCH($B$4,'Adjusted Factors 19-20'!$A:$A,0)))</f>
        <v>0</v>
      </c>
      <c r="H12" s="704"/>
      <c r="I12" s="175">
        <f>IF(G12=0,0,E12*G12)</f>
        <v>0</v>
      </c>
      <c r="J12" s="670"/>
      <c r="K12" s="89"/>
      <c r="L12" s="89"/>
      <c r="M12" s="2"/>
      <c r="N12" s="6"/>
      <c r="O12" s="5"/>
      <c r="P12" s="4"/>
      <c r="Q12" s="607"/>
      <c r="R12" s="717"/>
      <c r="S12" s="23" t="s">
        <v>1131</v>
      </c>
      <c r="T12" s="701">
        <v>2773.8</v>
      </c>
      <c r="U12" s="702"/>
      <c r="V12" s="703">
        <f>'Data Input'!C7</f>
        <v>0</v>
      </c>
      <c r="W12" s="704"/>
      <c r="X12" s="175">
        <f>IF(V12=0,0,T12*V12)</f>
        <v>0</v>
      </c>
      <c r="Y12" s="670"/>
      <c r="Z12" s="574"/>
      <c r="AA12" s="555"/>
      <c r="AB12" s="555"/>
      <c r="AD12" s="691"/>
      <c r="AE12" s="23" t="s">
        <v>1131</v>
      </c>
      <c r="AF12" s="701">
        <v>2773.8</v>
      </c>
      <c r="AG12" s="702"/>
      <c r="AH12" s="703">
        <f>'Data Input'!D7</f>
        <v>0</v>
      </c>
      <c r="AI12" s="704"/>
      <c r="AJ12" s="175">
        <f>IF(AH12=0,0,AF12*AH12)</f>
        <v>0</v>
      </c>
      <c r="AK12" s="670"/>
    </row>
    <row r="13" spans="1:37" ht="24" customHeight="1" x14ac:dyDescent="0.2">
      <c r="A13" s="104"/>
      <c r="C13" s="691"/>
      <c r="D13" s="24" t="s">
        <v>1132</v>
      </c>
      <c r="E13" s="719">
        <v>3889.8</v>
      </c>
      <c r="F13" s="720"/>
      <c r="G13" s="721">
        <f>IF($B$4=0,0,INDEX('Adjusted Factors 19-20'!$S:$S,MATCH($B$4,'Adjusted Factors 19-20'!$A:$A,0)))</f>
        <v>0</v>
      </c>
      <c r="H13" s="722"/>
      <c r="I13" s="176">
        <f>IF(G13=0,0,E13*G13)</f>
        <v>0</v>
      </c>
      <c r="J13" s="670"/>
      <c r="K13" s="90"/>
      <c r="L13" s="90"/>
      <c r="M13" s="674"/>
      <c r="N13" s="11">
        <f>SUM(G12:H14)</f>
        <v>0</v>
      </c>
      <c r="O13" s="11">
        <f>G12</f>
        <v>0</v>
      </c>
      <c r="P13" s="599">
        <f>SUM(G13:H14)</f>
        <v>0</v>
      </c>
      <c r="Q13" s="608"/>
      <c r="R13" s="717"/>
      <c r="S13" s="24" t="s">
        <v>1132</v>
      </c>
      <c r="T13" s="719">
        <v>3889.8</v>
      </c>
      <c r="U13" s="720"/>
      <c r="V13" s="721">
        <f>'Data Input'!C8</f>
        <v>0</v>
      </c>
      <c r="W13" s="722"/>
      <c r="X13" s="176">
        <f>IF(V13=0,0,T13*V13)</f>
        <v>0</v>
      </c>
      <c r="Y13" s="670"/>
      <c r="Z13" s="574"/>
      <c r="AA13" s="555"/>
      <c r="AB13" s="555"/>
      <c r="AD13" s="691"/>
      <c r="AE13" s="24" t="s">
        <v>1132</v>
      </c>
      <c r="AF13" s="719">
        <v>3889.8</v>
      </c>
      <c r="AG13" s="720"/>
      <c r="AH13" s="721">
        <f>'Data Input'!D8</f>
        <v>0</v>
      </c>
      <c r="AI13" s="722"/>
      <c r="AJ13" s="176">
        <f>IF(AH13=0,0,AF13*AH13)</f>
        <v>0</v>
      </c>
      <c r="AK13" s="670"/>
    </row>
    <row r="14" spans="1:37" ht="24" customHeight="1" x14ac:dyDescent="0.2">
      <c r="A14" s="104"/>
      <c r="C14" s="692"/>
      <c r="D14" s="25" t="s">
        <v>1133</v>
      </c>
      <c r="E14" s="680">
        <v>4412.8</v>
      </c>
      <c r="F14" s="681"/>
      <c r="G14" s="682">
        <f>IF($B$4=0,0,INDEX('Adjusted Factors 19-20'!$T:$T,MATCH($B$4,'Adjusted Factors 19-20'!$A:$A,0)))</f>
        <v>0</v>
      </c>
      <c r="H14" s="683"/>
      <c r="I14" s="174">
        <f>IF(G14=0,0,E14*G14)</f>
        <v>0</v>
      </c>
      <c r="J14" s="671"/>
      <c r="K14" s="40"/>
      <c r="L14" s="40"/>
      <c r="M14" s="674"/>
      <c r="N14" s="6"/>
      <c r="O14" s="4"/>
      <c r="P14" s="5"/>
      <c r="Q14" s="609"/>
      <c r="R14" s="718"/>
      <c r="S14" s="25" t="s">
        <v>1133</v>
      </c>
      <c r="T14" s="680">
        <v>4412.8</v>
      </c>
      <c r="U14" s="681"/>
      <c r="V14" s="682">
        <f>'Data Input'!C9</f>
        <v>0</v>
      </c>
      <c r="W14" s="683"/>
      <c r="X14" s="174">
        <f>IF(V14=0,0,T14*V14)</f>
        <v>0</v>
      </c>
      <c r="Y14" s="671"/>
      <c r="Z14" s="574"/>
      <c r="AA14" s="555"/>
      <c r="AB14" s="555"/>
      <c r="AD14" s="692"/>
      <c r="AE14" s="25" t="s">
        <v>1133</v>
      </c>
      <c r="AF14" s="680">
        <v>4412.8</v>
      </c>
      <c r="AG14" s="681"/>
      <c r="AH14" s="682">
        <f>'Data Input'!D9</f>
        <v>0</v>
      </c>
      <c r="AI14" s="683"/>
      <c r="AJ14" s="174">
        <f>IF(AH14=0,0,AF14*AH14)</f>
        <v>0</v>
      </c>
      <c r="AK14" s="671"/>
    </row>
    <row r="15" spans="1:37" ht="12.75" customHeight="1" x14ac:dyDescent="0.2">
      <c r="A15" s="104"/>
      <c r="C15" s="177"/>
      <c r="D15" s="178"/>
      <c r="E15" s="178"/>
      <c r="F15" s="178"/>
      <c r="G15" s="178"/>
      <c r="H15" s="178"/>
      <c r="I15" s="178"/>
      <c r="J15" s="178"/>
      <c r="K15" s="91"/>
      <c r="L15" s="91"/>
      <c r="M15" s="2"/>
      <c r="N15" s="6"/>
      <c r="O15" s="4"/>
      <c r="P15" s="4"/>
      <c r="Q15" s="607"/>
      <c r="R15" s="602"/>
      <c r="S15" s="178"/>
      <c r="T15" s="178"/>
      <c r="U15" s="178"/>
      <c r="V15" s="178"/>
      <c r="W15" s="178"/>
      <c r="X15" s="178"/>
      <c r="Y15" s="178"/>
      <c r="Z15" s="575"/>
      <c r="AA15" s="251"/>
      <c r="AB15" s="251"/>
      <c r="AD15" s="177"/>
      <c r="AE15" s="178"/>
      <c r="AF15" s="178"/>
      <c r="AG15" s="178"/>
      <c r="AH15" s="178"/>
      <c r="AI15" s="178"/>
      <c r="AJ15" s="178"/>
      <c r="AK15" s="178"/>
    </row>
    <row r="16" spans="1:37" ht="48" x14ac:dyDescent="0.2">
      <c r="A16" s="104"/>
      <c r="C16" s="684" t="s">
        <v>26</v>
      </c>
      <c r="D16" s="26"/>
      <c r="E16" s="27" t="s">
        <v>27</v>
      </c>
      <c r="F16" s="27" t="s">
        <v>28</v>
      </c>
      <c r="G16" s="27" t="s">
        <v>29</v>
      </c>
      <c r="H16" s="27" t="s">
        <v>30</v>
      </c>
      <c r="I16" s="27" t="s">
        <v>18</v>
      </c>
      <c r="J16" s="27" t="s">
        <v>19</v>
      </c>
      <c r="K16" s="87"/>
      <c r="L16" s="87"/>
      <c r="M16" s="2"/>
      <c r="N16" s="6"/>
      <c r="O16" s="4"/>
      <c r="P16" s="4"/>
      <c r="Q16" s="607"/>
      <c r="R16" s="766" t="s">
        <v>26</v>
      </c>
      <c r="S16" s="26"/>
      <c r="T16" s="369" t="s">
        <v>27</v>
      </c>
      <c r="U16" s="369" t="s">
        <v>28</v>
      </c>
      <c r="V16" s="369" t="s">
        <v>29</v>
      </c>
      <c r="W16" s="369" t="s">
        <v>30</v>
      </c>
      <c r="X16" s="369" t="s">
        <v>18</v>
      </c>
      <c r="Y16" s="369" t="s">
        <v>19</v>
      </c>
      <c r="Z16" s="572"/>
      <c r="AA16" s="87"/>
      <c r="AB16" s="87"/>
      <c r="AD16" s="684" t="s">
        <v>26</v>
      </c>
      <c r="AE16" s="26"/>
      <c r="AF16" s="369" t="s">
        <v>27</v>
      </c>
      <c r="AG16" s="369" t="s">
        <v>28</v>
      </c>
      <c r="AH16" s="369" t="s">
        <v>29</v>
      </c>
      <c r="AI16" s="369" t="s">
        <v>30</v>
      </c>
      <c r="AJ16" s="369" t="s">
        <v>18</v>
      </c>
      <c r="AK16" s="369" t="s">
        <v>19</v>
      </c>
    </row>
    <row r="17" spans="1:37" ht="18" customHeight="1" x14ac:dyDescent="0.2">
      <c r="A17" s="104"/>
      <c r="C17" s="685"/>
      <c r="D17" s="28" t="s">
        <v>791</v>
      </c>
      <c r="E17" s="179">
        <v>440</v>
      </c>
      <c r="F17" s="174">
        <v>440</v>
      </c>
      <c r="G17" s="180">
        <f>IF($B$4=0,0,INDEX('Adjusted Factors 19-20'!$AB:$AB,MATCH($B$4,'Adjusted Factors 19-20'!$A:$A,0)))</f>
        <v>0</v>
      </c>
      <c r="H17" s="180">
        <f>IF($B$4=0,0,INDEX('Adjusted Factors 19-20'!$AD:$AD,MATCH($B$4,'Adjusted Factors 19-20'!$A:$A,0)))</f>
        <v>0</v>
      </c>
      <c r="I17" s="176">
        <f>IF(SUM(I12:I14)=0,0,SUM(E17*G17)+SUM(F17*H17))</f>
        <v>0</v>
      </c>
      <c r="J17" s="669">
        <f>SUM(I17:I25)</f>
        <v>0</v>
      </c>
      <c r="K17" s="90"/>
      <c r="L17" s="90"/>
      <c r="M17" s="2"/>
      <c r="N17" s="7"/>
      <c r="O17" s="12">
        <f>IFERROR(G17/$O$13,0)</f>
        <v>0</v>
      </c>
      <c r="P17" s="600">
        <f>IFERROR(H17/$P$13,0)</f>
        <v>0</v>
      </c>
      <c r="Q17" s="610"/>
      <c r="R17" s="767"/>
      <c r="S17" s="28" t="s">
        <v>791</v>
      </c>
      <c r="T17" s="179">
        <v>440</v>
      </c>
      <c r="U17" s="174">
        <v>440</v>
      </c>
      <c r="V17" s="180">
        <f>$V$12*O17</f>
        <v>0</v>
      </c>
      <c r="W17" s="180">
        <f>SUM($V$13:$V$14)*P17</f>
        <v>0</v>
      </c>
      <c r="X17" s="176">
        <f>IF(SUM(X12:X14)=0,0,SUM(T17*V17)+SUM(U17*W17))</f>
        <v>0</v>
      </c>
      <c r="Y17" s="669">
        <f>SUM(X17:X25)</f>
        <v>0</v>
      </c>
      <c r="Z17" s="574"/>
      <c r="AA17" s="555"/>
      <c r="AB17" s="555"/>
      <c r="AD17" s="685"/>
      <c r="AE17" s="28" t="s">
        <v>791</v>
      </c>
      <c r="AF17" s="179">
        <v>440</v>
      </c>
      <c r="AG17" s="174">
        <v>440</v>
      </c>
      <c r="AH17" s="180">
        <f>$AH$12*O17</f>
        <v>0</v>
      </c>
      <c r="AI17" s="180">
        <f>($AH$13+$AH$14)*P17</f>
        <v>0</v>
      </c>
      <c r="AJ17" s="176">
        <f>IF(SUM(AJ12:AJ14)=0,0,SUM(AF17*AH17)+SUM(AG17*AI17))</f>
        <v>0</v>
      </c>
      <c r="AK17" s="669">
        <f>SUM(AJ17:AJ25)</f>
        <v>0</v>
      </c>
    </row>
    <row r="18" spans="1:37" ht="18" customHeight="1" x14ac:dyDescent="0.2">
      <c r="A18" s="104"/>
      <c r="C18" s="685"/>
      <c r="D18" s="28" t="s">
        <v>1356</v>
      </c>
      <c r="E18" s="176">
        <v>540</v>
      </c>
      <c r="F18" s="176">
        <v>785</v>
      </c>
      <c r="G18" s="180">
        <f>IF($B$4=0,0,INDEX('Adjusted Factors 19-20'!$AC:$AC,MATCH($B$4,'Adjusted Factors 19-20'!$A:$A,0)))</f>
        <v>0</v>
      </c>
      <c r="H18" s="180">
        <f>IF($B$4=0,0,INDEX('Adjusted Factors 19-20'!$AE:$AE,MATCH($B$4,'Adjusted Factors 19-20'!$A:$A,0)))</f>
        <v>0</v>
      </c>
      <c r="I18" s="176">
        <f>IF(SUM(I12:I14)=0,0,SUM(E18*G18)+SUM(F18*H18))</f>
        <v>0</v>
      </c>
      <c r="J18" s="670"/>
      <c r="K18" s="92"/>
      <c r="L18" s="92"/>
      <c r="M18" s="2"/>
      <c r="N18" s="8"/>
      <c r="O18" s="12">
        <f>IFERROR(G18/$O$13,0)</f>
        <v>0</v>
      </c>
      <c r="P18" s="600">
        <f>IFERROR(H18/$P$13,0)</f>
        <v>0</v>
      </c>
      <c r="Q18" s="610"/>
      <c r="R18" s="767"/>
      <c r="S18" s="28" t="s">
        <v>1356</v>
      </c>
      <c r="T18" s="176">
        <v>540</v>
      </c>
      <c r="U18" s="176">
        <v>785</v>
      </c>
      <c r="V18" s="180">
        <f t="shared" ref="V18:V25" si="0">$V$12*O18</f>
        <v>0</v>
      </c>
      <c r="W18" s="180">
        <f>SUM($V$13:$V$14)*P18</f>
        <v>0</v>
      </c>
      <c r="X18" s="176">
        <f>IF(SUM(X12:X14)=0,0,SUM(T18*V18)+SUM(U18*W18))</f>
        <v>0</v>
      </c>
      <c r="Y18" s="670"/>
      <c r="Z18" s="574"/>
      <c r="AA18" s="555"/>
      <c r="AB18" s="555"/>
      <c r="AD18" s="685"/>
      <c r="AE18" s="28" t="s">
        <v>1356</v>
      </c>
      <c r="AF18" s="176">
        <v>540</v>
      </c>
      <c r="AG18" s="176">
        <v>785</v>
      </c>
      <c r="AH18" s="180">
        <f t="shared" ref="AH18:AH25" si="1">$AH$12*O18</f>
        <v>0</v>
      </c>
      <c r="AI18" s="180">
        <f>($AH$13+$AH$14)*P18</f>
        <v>0</v>
      </c>
      <c r="AJ18" s="176">
        <f>IF(SUM(AJ12:AJ14)=0,0,SUM(AF18*AH18)+SUM(AG18*AI18))</f>
        <v>0</v>
      </c>
      <c r="AK18" s="670"/>
    </row>
    <row r="19" spans="1:37" ht="12.75" hidden="1" customHeight="1" x14ac:dyDescent="0.2">
      <c r="A19" s="104"/>
      <c r="C19" s="685"/>
      <c r="D19" s="28" t="s">
        <v>1134</v>
      </c>
      <c r="E19" s="176">
        <v>0</v>
      </c>
      <c r="F19" s="174">
        <v>0</v>
      </c>
      <c r="G19" s="180"/>
      <c r="H19" s="180"/>
      <c r="I19" s="176">
        <f>IF(SUM($G$12:$G$14)=0,0,SUM(E19*G19)+SUM(F19*H19))</f>
        <v>0</v>
      </c>
      <c r="J19" s="670"/>
      <c r="K19" s="92"/>
      <c r="L19" s="92"/>
      <c r="M19" s="2"/>
      <c r="N19" s="8"/>
      <c r="O19" s="12">
        <f t="shared" ref="O19:O25" si="2">IFERROR(G19/$O$13,0)</f>
        <v>0</v>
      </c>
      <c r="P19" s="600">
        <f t="shared" ref="P19:P25" si="3">IFERROR(H19/$P$13,0)</f>
        <v>0</v>
      </c>
      <c r="Q19" s="610"/>
      <c r="R19" s="767"/>
      <c r="S19" s="28" t="s">
        <v>1134</v>
      </c>
      <c r="T19" s="176">
        <v>0</v>
      </c>
      <c r="U19" s="174">
        <v>0</v>
      </c>
      <c r="V19" s="181">
        <f t="shared" si="0"/>
        <v>0</v>
      </c>
      <c r="W19" s="181">
        <f t="shared" ref="W19:W25" si="4">SUM($V$13:$V$14)*P19</f>
        <v>0</v>
      </c>
      <c r="X19" s="176">
        <f>IF(SUM($G$12:$G$14)=0,0,SUM(T19*V19)+SUM(U19*W19))</f>
        <v>0</v>
      </c>
      <c r="Y19" s="670"/>
      <c r="Z19" s="574"/>
      <c r="AA19" s="555"/>
      <c r="AB19" s="555"/>
      <c r="AD19" s="685"/>
      <c r="AE19" s="28" t="s">
        <v>1134</v>
      </c>
      <c r="AF19" s="176">
        <v>0</v>
      </c>
      <c r="AG19" s="174">
        <v>0</v>
      </c>
      <c r="AH19" s="181">
        <f>$AH$12*O19</f>
        <v>0</v>
      </c>
      <c r="AI19" s="181">
        <f t="shared" ref="AI19:AI25" si="5">($AH$13+$AH$14)*P19</f>
        <v>0</v>
      </c>
      <c r="AJ19" s="176">
        <f>IF(SUM($G$12:$G$14)=0,0,SUM(AF19*AH19)+SUM(AG19*AI19))</f>
        <v>0</v>
      </c>
      <c r="AK19" s="670"/>
    </row>
    <row r="20" spans="1:37" ht="18" customHeight="1" x14ac:dyDescent="0.2">
      <c r="A20" s="104"/>
      <c r="C20" s="685"/>
      <c r="D20" s="28" t="s">
        <v>1135</v>
      </c>
      <c r="E20" s="176">
        <v>200</v>
      </c>
      <c r="F20" s="176">
        <v>290</v>
      </c>
      <c r="G20" s="180">
        <f>IF($B$4=0,0,INDEX('Adjusted Factors 19-20'!$AG:$AG,MATCH($B$4,'Adjusted Factors 19-20'!$A:$A,0)))</f>
        <v>0</v>
      </c>
      <c r="H20" s="180">
        <f>IF($B$4=0,0,INDEX('Adjusted Factors 19-20'!$AN:$AN,MATCH($B$4,'Adjusted Factors 19-20'!$A:$A,0)))</f>
        <v>0</v>
      </c>
      <c r="I20" s="176">
        <f>IF(SUM(I12:I14)=0,0,SUM(E20*G20)+SUM(F20*H20))</f>
        <v>0</v>
      </c>
      <c r="J20" s="670"/>
      <c r="K20" s="92"/>
      <c r="L20" s="92"/>
      <c r="M20" s="2"/>
      <c r="N20" s="8"/>
      <c r="O20" s="12">
        <f t="shared" si="2"/>
        <v>0</v>
      </c>
      <c r="P20" s="600">
        <f t="shared" si="3"/>
        <v>0</v>
      </c>
      <c r="Q20" s="610"/>
      <c r="R20" s="767"/>
      <c r="S20" s="28" t="s">
        <v>1135</v>
      </c>
      <c r="T20" s="176">
        <v>200</v>
      </c>
      <c r="U20" s="176">
        <v>290</v>
      </c>
      <c r="V20" s="180">
        <f t="shared" si="0"/>
        <v>0</v>
      </c>
      <c r="W20" s="180">
        <f t="shared" si="4"/>
        <v>0</v>
      </c>
      <c r="X20" s="176">
        <f>IF(SUM(X12:X14)=0,0,SUM(T20*V20)+SUM(U20*W20))</f>
        <v>0</v>
      </c>
      <c r="Y20" s="670"/>
      <c r="Z20" s="574"/>
      <c r="AA20" s="555"/>
      <c r="AB20" s="555"/>
      <c r="AD20" s="685"/>
      <c r="AE20" s="28" t="s">
        <v>1135</v>
      </c>
      <c r="AF20" s="176">
        <v>200</v>
      </c>
      <c r="AG20" s="176">
        <v>290</v>
      </c>
      <c r="AH20" s="180">
        <f t="shared" si="1"/>
        <v>0</v>
      </c>
      <c r="AI20" s="180">
        <f t="shared" si="5"/>
        <v>0</v>
      </c>
      <c r="AJ20" s="176">
        <f>IF(SUM(AJ12:AJ14)=0,0,SUM(AF20*AH20)+SUM(AG20*AI20))</f>
        <v>0</v>
      </c>
      <c r="AK20" s="670"/>
    </row>
    <row r="21" spans="1:37" ht="18" customHeight="1" x14ac:dyDescent="0.2">
      <c r="A21" s="104"/>
      <c r="C21" s="685"/>
      <c r="D21" s="28" t="s">
        <v>1136</v>
      </c>
      <c r="E21" s="174">
        <v>240</v>
      </c>
      <c r="F21" s="174">
        <v>390</v>
      </c>
      <c r="G21" s="180">
        <f>IF($B$4=0,0,INDEX('Adjusted Factors 19-20'!$AH:$AH,MATCH($B$4,'Adjusted Factors 19-20'!$A:$A,0)))</f>
        <v>0</v>
      </c>
      <c r="H21" s="180">
        <f>IF($B$4=0,0,INDEX('Adjusted Factors 19-20'!$AO:$AO,MATCH($B$4,'Adjusted Factors 19-20'!$A:$A,0)))</f>
        <v>0</v>
      </c>
      <c r="I21" s="176">
        <f>IF(SUM(I12:I14)=0,0,SUM(E21*G21)+SUM(F21*H21))</f>
        <v>0</v>
      </c>
      <c r="J21" s="670"/>
      <c r="K21" s="92"/>
      <c r="L21" s="92"/>
      <c r="M21" s="2"/>
      <c r="N21" s="8"/>
      <c r="O21" s="12">
        <f t="shared" si="2"/>
        <v>0</v>
      </c>
      <c r="P21" s="600">
        <f t="shared" si="3"/>
        <v>0</v>
      </c>
      <c r="Q21" s="610"/>
      <c r="R21" s="767"/>
      <c r="S21" s="28" t="s">
        <v>1136</v>
      </c>
      <c r="T21" s="174">
        <v>240</v>
      </c>
      <c r="U21" s="174">
        <v>390</v>
      </c>
      <c r="V21" s="181">
        <f t="shared" si="0"/>
        <v>0</v>
      </c>
      <c r="W21" s="181">
        <f t="shared" si="4"/>
        <v>0</v>
      </c>
      <c r="X21" s="176">
        <f>IF(SUM(X12:X14)=0,0,SUM(T21*V21)+SUM(U21*W21))</f>
        <v>0</v>
      </c>
      <c r="Y21" s="670"/>
      <c r="Z21" s="574"/>
      <c r="AA21" s="555"/>
      <c r="AB21" s="555"/>
      <c r="AD21" s="685"/>
      <c r="AE21" s="28" t="s">
        <v>1136</v>
      </c>
      <c r="AF21" s="174">
        <v>240</v>
      </c>
      <c r="AG21" s="174">
        <v>390</v>
      </c>
      <c r="AH21" s="181">
        <f t="shared" si="1"/>
        <v>0</v>
      </c>
      <c r="AI21" s="181">
        <f t="shared" si="5"/>
        <v>0</v>
      </c>
      <c r="AJ21" s="176">
        <f>IF(SUM(AJ12:AJ14)=0,0,SUM(AF21*AH21)+SUM(AG21*AI21))</f>
        <v>0</v>
      </c>
      <c r="AK21" s="670"/>
    </row>
    <row r="22" spans="1:37" ht="18" customHeight="1" x14ac:dyDescent="0.2">
      <c r="A22" s="104"/>
      <c r="C22" s="685"/>
      <c r="D22" s="28" t="s">
        <v>1137</v>
      </c>
      <c r="E22" s="176">
        <v>360</v>
      </c>
      <c r="F22" s="176">
        <v>515</v>
      </c>
      <c r="G22" s="180">
        <f>IF($B$4=0,0,INDEX('Adjusted Factors 19-20'!$AI:$AI,MATCH($B$4,'Adjusted Factors 19-20'!$A:$A,0)))</f>
        <v>0</v>
      </c>
      <c r="H22" s="180">
        <f>IF($B$4=0,0,INDEX('Adjusted Factors 19-20'!$AP:$AP,MATCH($B$4,'Adjusted Factors 19-20'!$A:$A,0)))</f>
        <v>0</v>
      </c>
      <c r="I22" s="176">
        <f>IF(SUM(I12:I14)=0,0,SUM(E22*G22)+SUM(F22*H22))</f>
        <v>0</v>
      </c>
      <c r="J22" s="670"/>
      <c r="K22" s="92"/>
      <c r="L22" s="92"/>
      <c r="M22" s="2"/>
      <c r="N22" s="8"/>
      <c r="O22" s="12">
        <f t="shared" si="2"/>
        <v>0</v>
      </c>
      <c r="P22" s="600">
        <f t="shared" si="3"/>
        <v>0</v>
      </c>
      <c r="Q22" s="610"/>
      <c r="R22" s="767"/>
      <c r="S22" s="28" t="s">
        <v>1137</v>
      </c>
      <c r="T22" s="176">
        <v>360</v>
      </c>
      <c r="U22" s="176">
        <v>515</v>
      </c>
      <c r="V22" s="180">
        <f t="shared" si="0"/>
        <v>0</v>
      </c>
      <c r="W22" s="180">
        <f t="shared" si="4"/>
        <v>0</v>
      </c>
      <c r="X22" s="176">
        <f>IF(SUM(X12:X14)=0,0,SUM(T22*V22)+SUM(U22*W22))</f>
        <v>0</v>
      </c>
      <c r="Y22" s="670"/>
      <c r="Z22" s="574"/>
      <c r="AA22" s="555"/>
      <c r="AB22" s="555"/>
      <c r="AD22" s="685"/>
      <c r="AE22" s="28" t="s">
        <v>1137</v>
      </c>
      <c r="AF22" s="176">
        <v>360</v>
      </c>
      <c r="AG22" s="176">
        <v>515</v>
      </c>
      <c r="AH22" s="180">
        <f t="shared" si="1"/>
        <v>0</v>
      </c>
      <c r="AI22" s="180">
        <f t="shared" si="5"/>
        <v>0</v>
      </c>
      <c r="AJ22" s="176">
        <f>IF(SUM(AJ12:AJ14)=0,0,SUM(AF22*AH22)+SUM(AG22*AI22))</f>
        <v>0</v>
      </c>
      <c r="AK22" s="670"/>
    </row>
    <row r="23" spans="1:37" ht="18" customHeight="1" x14ac:dyDescent="0.2">
      <c r="A23" s="104"/>
      <c r="C23" s="685"/>
      <c r="D23" s="28" t="s">
        <v>1138</v>
      </c>
      <c r="E23" s="174">
        <v>390</v>
      </c>
      <c r="F23" s="174">
        <v>560</v>
      </c>
      <c r="G23" s="180">
        <f>IF($B$4=0,0,INDEX('Adjusted Factors 19-20'!$AJ:$AJ,MATCH($B$4,'Adjusted Factors 19-20'!$A:$A,0)))</f>
        <v>0</v>
      </c>
      <c r="H23" s="180">
        <f>IF($B$4=0,0,INDEX('Adjusted Factors 19-20'!$AQ:$AQ,MATCH($B$4,'Adjusted Factors 19-20'!$A:$A,0)))</f>
        <v>0</v>
      </c>
      <c r="I23" s="174">
        <f>IF(SUM(I12:I14)=0,0,SUM(E23*G23)+SUM(F23*H23))</f>
        <v>0</v>
      </c>
      <c r="J23" s="670"/>
      <c r="K23" s="92"/>
      <c r="L23" s="92"/>
      <c r="M23" s="2"/>
      <c r="N23" s="8"/>
      <c r="O23" s="12">
        <f t="shared" si="2"/>
        <v>0</v>
      </c>
      <c r="P23" s="600">
        <f t="shared" si="3"/>
        <v>0</v>
      </c>
      <c r="Q23" s="610"/>
      <c r="R23" s="767"/>
      <c r="S23" s="28" t="s">
        <v>1138</v>
      </c>
      <c r="T23" s="174">
        <v>390</v>
      </c>
      <c r="U23" s="174">
        <v>560</v>
      </c>
      <c r="V23" s="181">
        <f t="shared" si="0"/>
        <v>0</v>
      </c>
      <c r="W23" s="181">
        <f t="shared" si="4"/>
        <v>0</v>
      </c>
      <c r="X23" s="174">
        <f>IF(SUM(X12:X14)=0,0,SUM(T23*V23)+SUM(U23*W23))</f>
        <v>0</v>
      </c>
      <c r="Y23" s="670"/>
      <c r="Z23" s="574"/>
      <c r="AA23" s="555"/>
      <c r="AB23" s="555"/>
      <c r="AD23" s="685"/>
      <c r="AE23" s="28" t="s">
        <v>1138</v>
      </c>
      <c r="AF23" s="174">
        <v>390</v>
      </c>
      <c r="AG23" s="174">
        <v>560</v>
      </c>
      <c r="AH23" s="181">
        <f t="shared" si="1"/>
        <v>0</v>
      </c>
      <c r="AI23" s="181">
        <f t="shared" si="5"/>
        <v>0</v>
      </c>
      <c r="AJ23" s="174">
        <f>IF(SUM(AJ12:AJ14)=0,0,SUM(AF23*AH23)+SUM(AG23*AI23))</f>
        <v>0</v>
      </c>
      <c r="AK23" s="670"/>
    </row>
    <row r="24" spans="1:37" ht="18" customHeight="1" x14ac:dyDescent="0.2">
      <c r="A24" s="104"/>
      <c r="C24" s="685"/>
      <c r="D24" s="28" t="s">
        <v>1139</v>
      </c>
      <c r="E24" s="176">
        <v>420</v>
      </c>
      <c r="F24" s="176">
        <v>600</v>
      </c>
      <c r="G24" s="180">
        <f>IF($B$4=0,0,INDEX('Adjusted Factors 19-20'!$AK:$AK,MATCH($B$4,'Adjusted Factors 19-20'!$A:$A,0)))</f>
        <v>0</v>
      </c>
      <c r="H24" s="180">
        <f>IF($B$4=0,0,INDEX('Adjusted Factors 19-20'!$AR:$AR,MATCH($B$4,'Adjusted Factors 19-20'!$A:$A,0)))</f>
        <v>0</v>
      </c>
      <c r="I24" s="176">
        <f>IF(SUM(I12:I14)=0,0,SUM(E24*G24)+SUM(F24*H24))</f>
        <v>0</v>
      </c>
      <c r="J24" s="670"/>
      <c r="K24" s="92"/>
      <c r="L24" s="92"/>
      <c r="M24" s="2"/>
      <c r="N24" s="8"/>
      <c r="O24" s="12">
        <f t="shared" si="2"/>
        <v>0</v>
      </c>
      <c r="P24" s="600">
        <f t="shared" si="3"/>
        <v>0</v>
      </c>
      <c r="Q24" s="610"/>
      <c r="R24" s="767"/>
      <c r="S24" s="28" t="s">
        <v>1139</v>
      </c>
      <c r="T24" s="176">
        <v>420</v>
      </c>
      <c r="U24" s="176">
        <v>600</v>
      </c>
      <c r="V24" s="180">
        <f t="shared" si="0"/>
        <v>0</v>
      </c>
      <c r="W24" s="180">
        <f t="shared" si="4"/>
        <v>0</v>
      </c>
      <c r="X24" s="176">
        <f>IF(SUM(X12:X14)=0,0,SUM(T24*V24)+SUM(U24*W24))</f>
        <v>0</v>
      </c>
      <c r="Y24" s="670"/>
      <c r="Z24" s="574"/>
      <c r="AA24" s="555"/>
      <c r="AB24" s="555"/>
      <c r="AD24" s="685"/>
      <c r="AE24" s="28" t="s">
        <v>1139</v>
      </c>
      <c r="AF24" s="176">
        <v>420</v>
      </c>
      <c r="AG24" s="176">
        <v>600</v>
      </c>
      <c r="AH24" s="180">
        <f t="shared" si="1"/>
        <v>0</v>
      </c>
      <c r="AI24" s="180">
        <f t="shared" si="5"/>
        <v>0</v>
      </c>
      <c r="AJ24" s="176">
        <f>IF(SUM(AJ12:AJ14)=0,0,SUM(AF24*AH24)+SUM(AG24*AI24))</f>
        <v>0</v>
      </c>
      <c r="AK24" s="670"/>
    </row>
    <row r="25" spans="1:37" ht="18" customHeight="1" x14ac:dyDescent="0.2">
      <c r="A25" s="104"/>
      <c r="C25" s="686"/>
      <c r="D25" s="29" t="s">
        <v>1140</v>
      </c>
      <c r="E25" s="182">
        <v>575</v>
      </c>
      <c r="F25" s="182">
        <v>810</v>
      </c>
      <c r="G25" s="183">
        <f>IF($B$4=0,0,INDEX('Adjusted Factors 19-20'!$AL:$AL,MATCH($B$4,'Adjusted Factors 19-20'!$A:$A,0)))</f>
        <v>0</v>
      </c>
      <c r="H25" s="183">
        <f>IF($B$4=0,0,INDEX('Adjusted Factors 19-20'!$AS:$AS,MATCH($B$4,'Adjusted Factors 19-20'!$A:$A,0)))</f>
        <v>0</v>
      </c>
      <c r="I25" s="182">
        <f>IF(SUM(I12:I14)=0,0,SUM(E25*G25)+SUM(F25*H25))</f>
        <v>0</v>
      </c>
      <c r="J25" s="671"/>
      <c r="K25" s="92"/>
      <c r="L25" s="92"/>
      <c r="M25" s="2"/>
      <c r="N25" s="8"/>
      <c r="O25" s="12">
        <f t="shared" si="2"/>
        <v>0</v>
      </c>
      <c r="P25" s="600">
        <f t="shared" si="3"/>
        <v>0</v>
      </c>
      <c r="Q25" s="610"/>
      <c r="R25" s="768"/>
      <c r="S25" s="29" t="s">
        <v>1140</v>
      </c>
      <c r="T25" s="182">
        <v>575</v>
      </c>
      <c r="U25" s="182">
        <v>810</v>
      </c>
      <c r="V25" s="183">
        <f t="shared" si="0"/>
        <v>0</v>
      </c>
      <c r="W25" s="183">
        <f t="shared" si="4"/>
        <v>0</v>
      </c>
      <c r="X25" s="182">
        <f>IF(SUM(X12:X14)=0,0,SUM(T25*V25)+SUM(U25*W25))</f>
        <v>0</v>
      </c>
      <c r="Y25" s="671"/>
      <c r="Z25" s="574"/>
      <c r="AA25" s="555"/>
      <c r="AB25" s="555"/>
      <c r="AD25" s="686"/>
      <c r="AE25" s="29" t="s">
        <v>1140</v>
      </c>
      <c r="AF25" s="182">
        <v>575</v>
      </c>
      <c r="AG25" s="182">
        <v>810</v>
      </c>
      <c r="AH25" s="183">
        <f t="shared" si="1"/>
        <v>0</v>
      </c>
      <c r="AI25" s="183">
        <f t="shared" si="5"/>
        <v>0</v>
      </c>
      <c r="AJ25" s="182">
        <f>IF(SUM(AJ12:AJ14)=0,0,SUM(AF25*AH25)+SUM(AG25*AI25))</f>
        <v>0</v>
      </c>
      <c r="AK25" s="671"/>
    </row>
    <row r="26" spans="1:37" ht="12.75" x14ac:dyDescent="0.2">
      <c r="A26" s="104"/>
      <c r="C26" s="184"/>
      <c r="D26" s="178"/>
      <c r="E26" s="178"/>
      <c r="F26" s="178"/>
      <c r="G26" s="178"/>
      <c r="H26" s="178"/>
      <c r="I26" s="178"/>
      <c r="J26" s="178"/>
      <c r="K26" s="91"/>
      <c r="L26" s="91"/>
      <c r="M26" s="2"/>
      <c r="N26" s="6"/>
      <c r="O26" s="4"/>
      <c r="P26" s="4"/>
      <c r="Q26" s="607"/>
      <c r="R26" s="178"/>
      <c r="S26" s="178"/>
      <c r="T26" s="178"/>
      <c r="U26" s="178"/>
      <c r="V26" s="178"/>
      <c r="W26" s="178"/>
      <c r="X26" s="178"/>
      <c r="Y26" s="178"/>
      <c r="Z26" s="575"/>
      <c r="AA26" s="251"/>
      <c r="AB26" s="251"/>
      <c r="AD26" s="184"/>
      <c r="AE26" s="178"/>
      <c r="AF26" s="178"/>
      <c r="AG26" s="178"/>
      <c r="AH26" s="178"/>
      <c r="AI26" s="178"/>
      <c r="AJ26" s="178"/>
      <c r="AK26" s="178"/>
    </row>
    <row r="27" spans="1:37" ht="12.75" x14ac:dyDescent="0.2">
      <c r="A27" s="104"/>
      <c r="C27" s="697"/>
      <c r="D27" s="698"/>
      <c r="E27" s="699" t="s">
        <v>22</v>
      </c>
      <c r="F27" s="700"/>
      <c r="G27" s="699" t="s">
        <v>23</v>
      </c>
      <c r="H27" s="700"/>
      <c r="I27" s="27" t="s">
        <v>18</v>
      </c>
      <c r="J27" s="27" t="s">
        <v>19</v>
      </c>
      <c r="K27" s="87"/>
      <c r="L27" s="87"/>
      <c r="M27" s="2"/>
      <c r="N27" s="6"/>
      <c r="O27" s="4"/>
      <c r="P27" s="4"/>
      <c r="Q27" s="607"/>
      <c r="R27" s="711"/>
      <c r="S27" s="698"/>
      <c r="T27" s="699" t="s">
        <v>22</v>
      </c>
      <c r="U27" s="700"/>
      <c r="V27" s="699" t="s">
        <v>23</v>
      </c>
      <c r="W27" s="700"/>
      <c r="X27" s="369" t="s">
        <v>18</v>
      </c>
      <c r="Y27" s="369" t="s">
        <v>19</v>
      </c>
      <c r="Z27" s="572"/>
      <c r="AA27" s="87"/>
      <c r="AB27" s="87"/>
      <c r="AD27" s="697"/>
      <c r="AE27" s="698"/>
      <c r="AF27" s="699" t="s">
        <v>22</v>
      </c>
      <c r="AG27" s="700"/>
      <c r="AH27" s="699" t="s">
        <v>23</v>
      </c>
      <c r="AI27" s="700"/>
      <c r="AJ27" s="369" t="s">
        <v>18</v>
      </c>
      <c r="AK27" s="369" t="s">
        <v>19</v>
      </c>
    </row>
    <row r="28" spans="1:37" ht="33.75" customHeight="1" x14ac:dyDescent="0.2">
      <c r="A28" s="104"/>
      <c r="C28" s="690" t="s">
        <v>1187</v>
      </c>
      <c r="D28" s="30" t="s">
        <v>1420</v>
      </c>
      <c r="E28" s="740">
        <v>1022</v>
      </c>
      <c r="F28" s="741"/>
      <c r="G28" s="672">
        <f>IF($B$4=0,0,INDEX('Adjusted Factors 19-20'!$BB:$BB,MATCH($B$4,'Adjusted Factors 19-20'!$A:$A,0)))</f>
        <v>0</v>
      </c>
      <c r="H28" s="673" t="e">
        <f>IF($B$4="",0,INDEX(#REF!,MATCH($B$4,#REF!,0)))</f>
        <v>#REF!</v>
      </c>
      <c r="I28" s="185">
        <f>IF(G28=0,0,E28*G28)</f>
        <v>0</v>
      </c>
      <c r="J28" s="669">
        <f>IF(SUM($G$12:$G$14)=0,0,I28+I29)</f>
        <v>0</v>
      </c>
      <c r="K28" s="90"/>
      <c r="L28" s="90"/>
      <c r="M28" s="2"/>
      <c r="N28" s="8"/>
      <c r="O28" s="12">
        <f>IFERROR(G28/O13,0)</f>
        <v>0</v>
      </c>
      <c r="P28" s="594"/>
      <c r="Q28" s="611"/>
      <c r="R28" s="716" t="s">
        <v>1187</v>
      </c>
      <c r="S28" s="30" t="s">
        <v>1420</v>
      </c>
      <c r="T28" s="740">
        <v>1022</v>
      </c>
      <c r="U28" s="741"/>
      <c r="V28" s="672">
        <f>(V12)*$O$28</f>
        <v>0</v>
      </c>
      <c r="W28" s="673">
        <v>0</v>
      </c>
      <c r="X28" s="185">
        <f>IF(V28=0,0,T28*V28)</f>
        <v>0</v>
      </c>
      <c r="Y28" s="669">
        <f>IF(SUM($G$12:$G$14)=0,0,X28+X29)</f>
        <v>0</v>
      </c>
      <c r="Z28" s="574"/>
      <c r="AA28" s="555"/>
      <c r="AB28" s="555"/>
      <c r="AD28" s="690" t="s">
        <v>1141</v>
      </c>
      <c r="AE28" s="30" t="s">
        <v>1420</v>
      </c>
      <c r="AF28" s="740">
        <v>1022</v>
      </c>
      <c r="AG28" s="741"/>
      <c r="AH28" s="672">
        <f>AH12*O28</f>
        <v>0</v>
      </c>
      <c r="AI28" s="673">
        <v>0</v>
      </c>
      <c r="AJ28" s="185">
        <f>IF(AH28=0,0,AF28*AH28)</f>
        <v>0</v>
      </c>
      <c r="AK28" s="669">
        <f>IF(SUM($G$12:$G$14)=0,0,AJ28+AJ29)</f>
        <v>0</v>
      </c>
    </row>
    <row r="29" spans="1:37" ht="33.75" customHeight="1" x14ac:dyDescent="0.2">
      <c r="A29" s="104"/>
      <c r="C29" s="692"/>
      <c r="D29" s="31" t="s">
        <v>1419</v>
      </c>
      <c r="E29" s="744">
        <v>1550</v>
      </c>
      <c r="F29" s="745"/>
      <c r="G29" s="746">
        <f>IF($B$4=0,0,INDEX('Adjusted Factors 19-20'!$BG:$BG,MATCH($B$4,'Adjusted Factors 19-20'!$A:$A,0)))</f>
        <v>0</v>
      </c>
      <c r="H29" s="747" t="e">
        <f>IF($B$4="",0,INDEX(#REF!,MATCH($B$4,#REF!,0)))</f>
        <v>#REF!</v>
      </c>
      <c r="I29" s="182">
        <f>IF(G29=0,0,E29*G29)</f>
        <v>0</v>
      </c>
      <c r="J29" s="671"/>
      <c r="K29" s="92"/>
      <c r="L29" s="92"/>
      <c r="M29" s="2"/>
      <c r="N29" s="8"/>
      <c r="O29" s="8"/>
      <c r="P29" s="600">
        <f>IFERROR(G29/P13,0)</f>
        <v>0</v>
      </c>
      <c r="Q29" s="610"/>
      <c r="R29" s="718"/>
      <c r="S29" s="31" t="s">
        <v>1419</v>
      </c>
      <c r="T29" s="744">
        <v>1550</v>
      </c>
      <c r="U29" s="745"/>
      <c r="V29" s="754">
        <f>(V13+V14)*P29</f>
        <v>0</v>
      </c>
      <c r="W29" s="755">
        <v>0</v>
      </c>
      <c r="X29" s="182">
        <f>IF(V29=0,0,T29*V29)</f>
        <v>0</v>
      </c>
      <c r="Y29" s="671"/>
      <c r="Z29" s="574"/>
      <c r="AA29" s="555"/>
      <c r="AB29" s="555"/>
      <c r="AD29" s="692"/>
      <c r="AE29" s="31" t="s">
        <v>1419</v>
      </c>
      <c r="AF29" s="744">
        <v>1550</v>
      </c>
      <c r="AG29" s="745"/>
      <c r="AH29" s="754">
        <f>(AH13+AH14)*P29</f>
        <v>0</v>
      </c>
      <c r="AI29" s="755">
        <v>0</v>
      </c>
      <c r="AJ29" s="182">
        <f>IF(AH29=0,0,AF29*AH29)</f>
        <v>0</v>
      </c>
      <c r="AK29" s="671"/>
    </row>
    <row r="30" spans="1:37" ht="24" customHeight="1" x14ac:dyDescent="0.2">
      <c r="A30" s="104"/>
      <c r="C30" s="690" t="s">
        <v>1188</v>
      </c>
      <c r="D30" s="30" t="s">
        <v>1185</v>
      </c>
      <c r="E30" s="740">
        <v>515</v>
      </c>
      <c r="F30" s="741"/>
      <c r="G30" s="672">
        <f>IF($B$4=0,0,INDEX('Adjusted Factors 19-20'!$AV:$AV,MATCH($B$4,'Adjusted Factors 19-20'!$A:$A,0)))</f>
        <v>0</v>
      </c>
      <c r="H30" s="673" t="e">
        <f>IF($B$4="",0,INDEX(#REF!,MATCH($B$4,#REF!,0)))</f>
        <v>#REF!</v>
      </c>
      <c r="I30" s="185">
        <f>IF(G30=0,0,E30*G30)</f>
        <v>0</v>
      </c>
      <c r="J30" s="669">
        <f>IF(SUM($G$12:$G$14)=0,0,I30+I31)</f>
        <v>0</v>
      </c>
      <c r="K30" s="90"/>
      <c r="L30" s="90"/>
      <c r="M30" s="2"/>
      <c r="N30" s="8"/>
      <c r="O30" s="12">
        <f>IFERROR(G30/O13,0)</f>
        <v>0</v>
      </c>
      <c r="P30" s="594"/>
      <c r="Q30" s="611"/>
      <c r="R30" s="716" t="s">
        <v>1188</v>
      </c>
      <c r="S30" s="30" t="s">
        <v>1185</v>
      </c>
      <c r="T30" s="740">
        <v>515</v>
      </c>
      <c r="U30" s="741"/>
      <c r="V30" s="672">
        <f>V12*O30</f>
        <v>0</v>
      </c>
      <c r="W30" s="673">
        <v>0</v>
      </c>
      <c r="X30" s="185">
        <f>IF(V30=0,0,T30*V30)</f>
        <v>0</v>
      </c>
      <c r="Y30" s="669">
        <f>IF(SUM($G$12:$G$14)=0,0,X30+X31)</f>
        <v>0</v>
      </c>
      <c r="Z30" s="574"/>
      <c r="AA30" s="555"/>
      <c r="AB30" s="555"/>
      <c r="AD30" s="690" t="s">
        <v>31</v>
      </c>
      <c r="AE30" s="30" t="s">
        <v>1185</v>
      </c>
      <c r="AF30" s="740">
        <v>515</v>
      </c>
      <c r="AG30" s="741"/>
      <c r="AH30" s="672">
        <f>AH12*O30</f>
        <v>0</v>
      </c>
      <c r="AI30" s="673">
        <v>0</v>
      </c>
      <c r="AJ30" s="185">
        <f>IF(AH30=0,0,AF30*AH30)</f>
        <v>0</v>
      </c>
      <c r="AK30" s="669">
        <f>IF(SUM($G$12:$G$14)=0,0,AJ30+AJ31)</f>
        <v>0</v>
      </c>
    </row>
    <row r="31" spans="1:37" ht="24" customHeight="1" x14ac:dyDescent="0.2">
      <c r="A31" s="104"/>
      <c r="C31" s="692"/>
      <c r="D31" s="31" t="s">
        <v>1186</v>
      </c>
      <c r="E31" s="744">
        <v>1385</v>
      </c>
      <c r="F31" s="745"/>
      <c r="G31" s="746">
        <f>IF($B$4=0,0,INDEX('Adjusted Factors 19-20'!$AY:$AY,MATCH($B$4,'Adjusted Factors 19-20'!$A:$A,0)))</f>
        <v>0</v>
      </c>
      <c r="H31" s="747" t="e">
        <f>IF($B$4="",0,INDEX(#REF!,MATCH($B$4,#REF!,0)))</f>
        <v>#REF!</v>
      </c>
      <c r="I31" s="182">
        <f>IF(G31=0,0,E31*G31)</f>
        <v>0</v>
      </c>
      <c r="J31" s="671"/>
      <c r="K31" s="92"/>
      <c r="L31" s="92"/>
      <c r="M31" s="2"/>
      <c r="N31" s="8"/>
      <c r="O31" s="8"/>
      <c r="P31" s="600">
        <f>IFERROR(G31/P13,0)</f>
        <v>0</v>
      </c>
      <c r="Q31" s="610"/>
      <c r="R31" s="718"/>
      <c r="S31" s="31" t="s">
        <v>1186</v>
      </c>
      <c r="T31" s="744">
        <v>1385</v>
      </c>
      <c r="U31" s="745"/>
      <c r="V31" s="754">
        <f>(V13+V14)*P31</f>
        <v>0</v>
      </c>
      <c r="W31" s="755">
        <v>0</v>
      </c>
      <c r="X31" s="182">
        <f>IF(V31=0,0,T31*V31)</f>
        <v>0</v>
      </c>
      <c r="Y31" s="671"/>
      <c r="Z31" s="574"/>
      <c r="AA31" s="555"/>
      <c r="AB31" s="555"/>
      <c r="AD31" s="692"/>
      <c r="AE31" s="31" t="s">
        <v>1186</v>
      </c>
      <c r="AF31" s="744">
        <v>1385</v>
      </c>
      <c r="AG31" s="745"/>
      <c r="AH31" s="754">
        <f>(AH13+AH14)*P31</f>
        <v>0</v>
      </c>
      <c r="AI31" s="755">
        <v>0</v>
      </c>
      <c r="AJ31" s="182">
        <f>IF(AH31=0,0,AF31*AH31)</f>
        <v>0</v>
      </c>
      <c r="AK31" s="671"/>
    </row>
    <row r="32" spans="1:37" ht="21" thickBot="1" x14ac:dyDescent="0.25">
      <c r="A32" s="104"/>
      <c r="C32" s="753" t="s">
        <v>32</v>
      </c>
      <c r="D32" s="688"/>
      <c r="E32" s="688"/>
      <c r="F32" s="688"/>
      <c r="G32" s="688"/>
      <c r="H32" s="688"/>
      <c r="I32" s="688"/>
      <c r="J32" s="752"/>
      <c r="K32" s="90"/>
      <c r="L32" s="90"/>
      <c r="M32" s="2"/>
      <c r="N32" s="8"/>
      <c r="O32" s="8"/>
      <c r="P32" s="594"/>
      <c r="Q32" s="611"/>
      <c r="R32" s="688" t="s">
        <v>32</v>
      </c>
      <c r="S32" s="688"/>
      <c r="T32" s="688"/>
      <c r="U32" s="688"/>
      <c r="V32" s="688"/>
      <c r="W32" s="688"/>
      <c r="X32" s="688"/>
      <c r="Y32" s="752"/>
      <c r="Z32" s="570"/>
      <c r="AA32" s="86"/>
      <c r="AB32" s="86"/>
      <c r="AD32" s="753" t="s">
        <v>32</v>
      </c>
      <c r="AE32" s="688"/>
      <c r="AF32" s="688"/>
      <c r="AG32" s="688"/>
      <c r="AH32" s="688"/>
      <c r="AI32" s="688"/>
      <c r="AJ32" s="688"/>
      <c r="AK32" s="752"/>
    </row>
    <row r="33" spans="1:40" ht="24" customHeight="1" thickBot="1" x14ac:dyDescent="0.25">
      <c r="A33" s="104"/>
      <c r="C33" s="186"/>
      <c r="D33" s="380"/>
      <c r="E33" s="695" t="s">
        <v>33</v>
      </c>
      <c r="F33" s="696"/>
      <c r="G33" s="695" t="s">
        <v>34</v>
      </c>
      <c r="H33" s="696"/>
      <c r="I33" s="33" t="s">
        <v>35</v>
      </c>
      <c r="J33" s="20" t="s">
        <v>19</v>
      </c>
      <c r="K33" s="92"/>
      <c r="L33" s="675" t="s">
        <v>1804</v>
      </c>
      <c r="M33" s="676"/>
      <c r="N33" s="557"/>
      <c r="O33" s="8"/>
      <c r="P33" s="594"/>
      <c r="Q33" s="611"/>
      <c r="R33" s="603"/>
      <c r="S33" s="380"/>
      <c r="T33" s="695" t="s">
        <v>33</v>
      </c>
      <c r="U33" s="696"/>
      <c r="V33" s="695" t="s">
        <v>34</v>
      </c>
      <c r="W33" s="696"/>
      <c r="X33" s="33" t="s">
        <v>35</v>
      </c>
      <c r="Y33" s="20" t="s">
        <v>19</v>
      </c>
      <c r="Z33" s="572"/>
      <c r="AA33" s="675" t="s">
        <v>1804</v>
      </c>
      <c r="AB33" s="676"/>
      <c r="AD33" s="186"/>
      <c r="AE33" s="380"/>
      <c r="AF33" s="695" t="s">
        <v>33</v>
      </c>
      <c r="AG33" s="696"/>
      <c r="AH33" s="695" t="s">
        <v>34</v>
      </c>
      <c r="AI33" s="696"/>
      <c r="AJ33" s="33" t="s">
        <v>35</v>
      </c>
      <c r="AK33" s="20" t="s">
        <v>19</v>
      </c>
      <c r="AM33" s="675" t="s">
        <v>1804</v>
      </c>
      <c r="AN33" s="676"/>
    </row>
    <row r="34" spans="1:40" ht="27.75" customHeight="1" x14ac:dyDescent="0.2">
      <c r="A34" s="104"/>
      <c r="C34" s="375" t="s">
        <v>1189</v>
      </c>
      <c r="D34" s="381"/>
      <c r="E34" s="742">
        <v>110000</v>
      </c>
      <c r="F34" s="743">
        <f>IF(I2=1,#REF!*114000,0)</f>
        <v>0</v>
      </c>
      <c r="G34" s="742">
        <v>110000</v>
      </c>
      <c r="H34" s="743">
        <f>IF(K2=1,#REF!*114000,0)</f>
        <v>0</v>
      </c>
      <c r="I34" s="381"/>
      <c r="J34" s="193">
        <f>IF(SUM(I12:I14)=0,0,110000)</f>
        <v>0</v>
      </c>
      <c r="K34" s="86"/>
      <c r="L34" s="613">
        <f>L35*SUM(G12:H14)</f>
        <v>0</v>
      </c>
      <c r="M34" s="614" t="s">
        <v>1803</v>
      </c>
      <c r="P34" s="4"/>
      <c r="Q34" s="596"/>
      <c r="R34" s="377" t="s">
        <v>1198</v>
      </c>
      <c r="S34" s="381"/>
      <c r="T34" s="742">
        <v>110000</v>
      </c>
      <c r="U34" s="743">
        <v>0</v>
      </c>
      <c r="V34" s="742">
        <v>110000</v>
      </c>
      <c r="W34" s="743">
        <v>0</v>
      </c>
      <c r="X34" s="381"/>
      <c r="Y34" s="193">
        <f>IF(SUM(X12:X14)=0,0,110000)</f>
        <v>0</v>
      </c>
      <c r="Z34" s="574"/>
      <c r="AA34" s="613">
        <f>AA35*SUM(V12:W14)</f>
        <v>0</v>
      </c>
      <c r="AB34" s="614" t="s">
        <v>1803</v>
      </c>
      <c r="AD34" s="377" t="s">
        <v>1198</v>
      </c>
      <c r="AE34" s="381"/>
      <c r="AF34" s="742">
        <v>110000</v>
      </c>
      <c r="AG34" s="743">
        <v>0</v>
      </c>
      <c r="AH34" s="742">
        <v>110000</v>
      </c>
      <c r="AI34" s="743">
        <v>0</v>
      </c>
      <c r="AJ34" s="381"/>
      <c r="AK34" s="193">
        <f>IF(SUM(AJ12:AJ14)=0,0,110000)</f>
        <v>0</v>
      </c>
      <c r="AM34" s="613">
        <f>AM35*SUM(AH12:AI14)</f>
        <v>0</v>
      </c>
      <c r="AN34" s="614" t="s">
        <v>1803</v>
      </c>
    </row>
    <row r="35" spans="1:40" ht="27.75" customHeight="1" x14ac:dyDescent="0.2">
      <c r="A35" s="104"/>
      <c r="C35" s="375" t="s">
        <v>1190</v>
      </c>
      <c r="D35" s="381"/>
      <c r="E35" s="742">
        <v>25000</v>
      </c>
      <c r="F35" s="743"/>
      <c r="G35" s="742">
        <v>65000</v>
      </c>
      <c r="H35" s="743"/>
      <c r="I35" s="381"/>
      <c r="J35" s="193">
        <f>IF($B$4=0,0,INDEX('New ISB 19-20'!$AJ:$AJ,MATCH($B$4,'New ISB 19-20'!$A:$A,0)))</f>
        <v>0</v>
      </c>
      <c r="K35" s="87"/>
      <c r="L35" s="615">
        <f>IF(L37-L36&lt;0,0,L37-L36)</f>
        <v>4800</v>
      </c>
      <c r="M35" s="616" t="s">
        <v>1802</v>
      </c>
      <c r="P35" s="84"/>
      <c r="Q35" s="597"/>
      <c r="R35" s="377" t="s">
        <v>1195</v>
      </c>
      <c r="S35" s="381"/>
      <c r="T35" s="742">
        <v>25000</v>
      </c>
      <c r="U35" s="743"/>
      <c r="V35" s="742">
        <v>65000</v>
      </c>
      <c r="W35" s="743"/>
      <c r="X35" s="381"/>
      <c r="Y35" s="193">
        <f>J35</f>
        <v>0</v>
      </c>
      <c r="Z35" s="574"/>
      <c r="AA35" s="615">
        <f>IF(AA37-AA36&lt;0,0,AA37-AA36)</f>
        <v>4800</v>
      </c>
      <c r="AB35" s="616" t="s">
        <v>1802</v>
      </c>
      <c r="AD35" s="377" t="s">
        <v>1195</v>
      </c>
      <c r="AE35" s="381"/>
      <c r="AF35" s="742">
        <v>25000</v>
      </c>
      <c r="AG35" s="743"/>
      <c r="AH35" s="742">
        <v>65000</v>
      </c>
      <c r="AI35" s="743"/>
      <c r="AJ35" s="381"/>
      <c r="AK35" s="193">
        <f>Y35</f>
        <v>0</v>
      </c>
      <c r="AM35" s="615">
        <f>IF(AM37-AM36&lt;0,0,AM37-AM36)</f>
        <v>4800</v>
      </c>
      <c r="AN35" s="616" t="s">
        <v>1802</v>
      </c>
    </row>
    <row r="36" spans="1:40" ht="27.75" customHeight="1" x14ac:dyDescent="0.2">
      <c r="A36" s="104"/>
      <c r="C36" s="375" t="s">
        <v>1191</v>
      </c>
      <c r="D36" s="705"/>
      <c r="E36" s="706"/>
      <c r="F36" s="706"/>
      <c r="G36" s="706"/>
      <c r="H36" s="706"/>
      <c r="I36" s="707"/>
      <c r="J36" s="187">
        <f>IF($B$4=0,0,INDEX('New ISB 19-20'!$AL:$AL,MATCH($B$4,'New ISB 19-20'!$A:$A,0)))</f>
        <v>0</v>
      </c>
      <c r="K36" s="94"/>
      <c r="L36" s="617">
        <f>IF(SUM(G12:H14)=0,0,((L38*SUM(G12:H14)+110000)/SUM(G12:H14)))</f>
        <v>0</v>
      </c>
      <c r="M36" s="616" t="s">
        <v>1801</v>
      </c>
      <c r="P36" s="4"/>
      <c r="Q36" s="4"/>
      <c r="R36" s="377" t="s">
        <v>1196</v>
      </c>
      <c r="S36" s="705"/>
      <c r="T36" s="706"/>
      <c r="U36" s="706"/>
      <c r="V36" s="706"/>
      <c r="W36" s="706"/>
      <c r="X36" s="707"/>
      <c r="Y36" s="187">
        <f>J36</f>
        <v>0</v>
      </c>
      <c r="Z36" s="574"/>
      <c r="AA36" s="617">
        <f>IF(AA38=0,0,((AA38*SUM(V12:W14)+110000)/SUM(V12:W14)))</f>
        <v>0</v>
      </c>
      <c r="AB36" s="616" t="s">
        <v>1801</v>
      </c>
      <c r="AD36" s="377" t="s">
        <v>1196</v>
      </c>
      <c r="AE36" s="705"/>
      <c r="AF36" s="706"/>
      <c r="AG36" s="706"/>
      <c r="AH36" s="706"/>
      <c r="AI36" s="706"/>
      <c r="AJ36" s="707"/>
      <c r="AK36" s="187">
        <f>Y36</f>
        <v>0</v>
      </c>
      <c r="AM36" s="617">
        <f>IF(AM38=0,0,((AM38*SUM(AH12:AI14)+110000)/SUM(AH12:AI14)))</f>
        <v>0</v>
      </c>
      <c r="AN36" s="616" t="s">
        <v>1801</v>
      </c>
    </row>
    <row r="37" spans="1:40" ht="27.75" customHeight="1" x14ac:dyDescent="0.2">
      <c r="A37" s="104"/>
      <c r="C37" s="375" t="s">
        <v>1192</v>
      </c>
      <c r="D37" s="705"/>
      <c r="E37" s="706"/>
      <c r="F37" s="706"/>
      <c r="G37" s="706"/>
      <c r="H37" s="706"/>
      <c r="I37" s="707"/>
      <c r="J37" s="187">
        <f>IF($B$4=0,0,INDEX('New ISB 19-20'!$AM:$AM,MATCH($B$4,'New ISB 19-20'!$A:$A,0)))</f>
        <v>0</v>
      </c>
      <c r="K37" s="94"/>
      <c r="L37" s="618">
        <f>IF(G12=0,4800,3500)</f>
        <v>4800</v>
      </c>
      <c r="M37" s="616" t="s">
        <v>1799</v>
      </c>
      <c r="P37" s="85"/>
      <c r="Q37" s="85"/>
      <c r="R37" s="377" t="s">
        <v>1197</v>
      </c>
      <c r="S37" s="705"/>
      <c r="T37" s="706"/>
      <c r="U37" s="706"/>
      <c r="V37" s="706"/>
      <c r="W37" s="706"/>
      <c r="X37" s="707"/>
      <c r="Y37" s="187">
        <f>J37</f>
        <v>0</v>
      </c>
      <c r="Z37" s="574"/>
      <c r="AA37" s="618">
        <f>IF(V12=0,4800,3500)</f>
        <v>4800</v>
      </c>
      <c r="AB37" s="616" t="s">
        <v>1799</v>
      </c>
      <c r="AD37" s="377" t="s">
        <v>1197</v>
      </c>
      <c r="AE37" s="705"/>
      <c r="AF37" s="706"/>
      <c r="AG37" s="706"/>
      <c r="AH37" s="706"/>
      <c r="AI37" s="706"/>
      <c r="AJ37" s="707"/>
      <c r="AK37" s="187">
        <f>Y37</f>
        <v>0</v>
      </c>
      <c r="AM37" s="618">
        <f>IF(AH12=0,4800,3500)</f>
        <v>4800</v>
      </c>
      <c r="AN37" s="616" t="s">
        <v>1799</v>
      </c>
    </row>
    <row r="38" spans="1:40" ht="27.75" customHeight="1" x14ac:dyDescent="0.2">
      <c r="A38" s="104"/>
      <c r="C38" s="375" t="s">
        <v>1362</v>
      </c>
      <c r="D38" s="705"/>
      <c r="E38" s="706"/>
      <c r="F38" s="706"/>
      <c r="G38" s="706"/>
      <c r="H38" s="706"/>
      <c r="I38" s="707"/>
      <c r="J38" s="187">
        <f>IF($B$4=0,0,INDEX('New ISB 19-20'!$AQ:$AQ,MATCH($B$4,'New ISB 19-20'!$A:$A,0)))</f>
        <v>0</v>
      </c>
      <c r="K38" s="94"/>
      <c r="L38" s="618">
        <f>IF(SUM(G12:H14)=0,0,L39/SUM(G12:H14))</f>
        <v>0</v>
      </c>
      <c r="M38" s="616" t="s">
        <v>1800</v>
      </c>
      <c r="P38" s="4"/>
      <c r="Q38" s="4"/>
      <c r="R38" s="377" t="s">
        <v>1363</v>
      </c>
      <c r="S38" s="705"/>
      <c r="T38" s="706"/>
      <c r="U38" s="706"/>
      <c r="V38" s="706"/>
      <c r="W38" s="706"/>
      <c r="X38" s="707"/>
      <c r="Y38" s="187">
        <f>J38</f>
        <v>0</v>
      </c>
      <c r="Z38" s="574"/>
      <c r="AA38" s="618">
        <f>IF(AA39=0,0,AA39/SUM(V12:W14))</f>
        <v>0</v>
      </c>
      <c r="AB38" s="616" t="s">
        <v>1800</v>
      </c>
      <c r="AD38" s="377" t="s">
        <v>1363</v>
      </c>
      <c r="AE38" s="705"/>
      <c r="AF38" s="706"/>
      <c r="AG38" s="706"/>
      <c r="AH38" s="706"/>
      <c r="AI38" s="706"/>
      <c r="AJ38" s="707"/>
      <c r="AK38" s="187">
        <f>Y38</f>
        <v>0</v>
      </c>
      <c r="AM38" s="618">
        <f>IF(AM39=0,0,AM39/SUM(AH12:AI14))</f>
        <v>0</v>
      </c>
      <c r="AN38" s="616" t="s">
        <v>1800</v>
      </c>
    </row>
    <row r="39" spans="1:40" ht="27.75" customHeight="1" thickBot="1" x14ac:dyDescent="0.25">
      <c r="A39" s="104"/>
      <c r="C39" s="376" t="s">
        <v>1805</v>
      </c>
      <c r="D39" s="705"/>
      <c r="E39" s="706"/>
      <c r="F39" s="706"/>
      <c r="G39" s="706"/>
      <c r="H39" s="706"/>
      <c r="I39" s="707"/>
      <c r="J39" s="187">
        <f>IF($B$4=0,0,INDEX('New ISB 19-20'!$CI:$CI,MATCH($B$4,'New ISB 19-20'!$A:$A,0)))</f>
        <v>0</v>
      </c>
      <c r="K39" s="94"/>
      <c r="L39" s="619">
        <f>J11+J17+J28+J30</f>
        <v>0</v>
      </c>
      <c r="M39" s="620" t="s">
        <v>1842</v>
      </c>
      <c r="P39" s="4"/>
      <c r="Q39" s="4"/>
      <c r="R39" s="377" t="s">
        <v>1365</v>
      </c>
      <c r="S39" s="705"/>
      <c r="T39" s="706"/>
      <c r="U39" s="706"/>
      <c r="V39" s="706"/>
      <c r="W39" s="706"/>
      <c r="X39" s="707"/>
      <c r="Y39" s="187">
        <f>AA34</f>
        <v>0</v>
      </c>
      <c r="Z39" s="574"/>
      <c r="AA39" s="619">
        <f>IF(SUM(V12:W14)=0,0,Y11+Y17+Y28+Y30)</f>
        <v>0</v>
      </c>
      <c r="AB39" s="620" t="s">
        <v>1842</v>
      </c>
      <c r="AD39" s="377" t="s">
        <v>1365</v>
      </c>
      <c r="AE39" s="705"/>
      <c r="AF39" s="706"/>
      <c r="AG39" s="706"/>
      <c r="AH39" s="706"/>
      <c r="AI39" s="706"/>
      <c r="AJ39" s="707"/>
      <c r="AK39" s="187">
        <f>AM34</f>
        <v>0</v>
      </c>
      <c r="AM39" s="619">
        <f>IF(SUM(AH12:AI14)=0,0,AK11+AK17+AK28+AK30)</f>
        <v>0</v>
      </c>
      <c r="AN39" s="620" t="s">
        <v>1842</v>
      </c>
    </row>
    <row r="40" spans="1:40" ht="24" customHeight="1" x14ac:dyDescent="0.2">
      <c r="A40" s="104"/>
      <c r="C40" s="188"/>
      <c r="D40" s="188"/>
      <c r="E40" s="188"/>
      <c r="F40" s="188"/>
      <c r="G40" s="188"/>
      <c r="H40" s="188"/>
      <c r="I40" s="188"/>
      <c r="J40" s="189"/>
      <c r="K40" s="94"/>
      <c r="L40" s="94"/>
      <c r="M40" s="2"/>
      <c r="N40" s="6"/>
      <c r="O40" s="4"/>
      <c r="P40" s="4"/>
      <c r="Q40" s="4"/>
      <c r="R40" s="188"/>
      <c r="S40" s="188"/>
      <c r="T40" s="188"/>
      <c r="U40" s="188"/>
      <c r="V40" s="188"/>
      <c r="W40" s="188"/>
      <c r="X40" s="188"/>
      <c r="Y40" s="189"/>
      <c r="Z40" s="576"/>
      <c r="AA40" s="576"/>
      <c r="AB40" s="576"/>
      <c r="AD40" s="188"/>
      <c r="AE40" s="188"/>
      <c r="AF40" s="188"/>
      <c r="AG40" s="188"/>
      <c r="AH40" s="188"/>
      <c r="AI40" s="188"/>
      <c r="AJ40" s="188"/>
      <c r="AK40" s="189"/>
    </row>
    <row r="41" spans="1:40" ht="12.75" x14ac:dyDescent="0.2">
      <c r="A41" s="104"/>
      <c r="C41" s="708" t="s">
        <v>36</v>
      </c>
      <c r="D41" s="709"/>
      <c r="E41" s="709"/>
      <c r="F41" s="709"/>
      <c r="G41" s="709"/>
      <c r="H41" s="709"/>
      <c r="I41" s="710"/>
      <c r="J41" s="190">
        <f>SUM(J12,J11,J14,J17,J28,J30,J34,J36,J37,J38,J35,J39)</f>
        <v>0</v>
      </c>
      <c r="K41" s="95"/>
      <c r="L41" s="95"/>
      <c r="M41" s="2"/>
      <c r="N41" s="6"/>
      <c r="O41" s="4"/>
      <c r="P41" s="4"/>
      <c r="Q41" s="4"/>
      <c r="R41" s="708" t="s">
        <v>36</v>
      </c>
      <c r="S41" s="709"/>
      <c r="T41" s="709"/>
      <c r="U41" s="709"/>
      <c r="V41" s="709"/>
      <c r="W41" s="709"/>
      <c r="X41" s="710"/>
      <c r="Y41" s="190">
        <f>SUM(Y12,Y11,Y14,Y17,Y28,Y30,Y34,Y36,Y37,Y38,Y35,Y39)</f>
        <v>0</v>
      </c>
      <c r="Z41" s="574"/>
      <c r="AA41" s="574"/>
      <c r="AB41" s="574"/>
      <c r="AD41" s="708" t="s">
        <v>36</v>
      </c>
      <c r="AE41" s="709"/>
      <c r="AF41" s="709"/>
      <c r="AG41" s="709"/>
      <c r="AH41" s="709"/>
      <c r="AI41" s="709"/>
      <c r="AJ41" s="710"/>
      <c r="AK41" s="190">
        <f>SUM(AK12,AK11,AK14,AK17,AK28,AK30,AK34,AK36,AK37,AK38,AK35,AK39)</f>
        <v>0</v>
      </c>
    </row>
    <row r="42" spans="1:40" ht="24" customHeight="1" x14ac:dyDescent="0.2">
      <c r="A42" s="104"/>
      <c r="C42" s="191"/>
      <c r="D42" s="191"/>
      <c r="E42" s="191"/>
      <c r="F42" s="191"/>
      <c r="G42" s="191"/>
      <c r="H42" s="191"/>
      <c r="I42" s="191"/>
      <c r="J42" s="192"/>
      <c r="K42" s="94"/>
      <c r="L42" s="94"/>
      <c r="M42" s="2"/>
      <c r="N42" s="6"/>
      <c r="O42" s="4"/>
      <c r="P42" s="4"/>
      <c r="Q42" s="4"/>
      <c r="R42" s="191"/>
      <c r="S42" s="191"/>
      <c r="T42" s="191"/>
      <c r="U42" s="191"/>
      <c r="V42" s="191"/>
      <c r="W42" s="191"/>
      <c r="X42" s="191"/>
      <c r="Y42" s="192"/>
      <c r="Z42" s="577"/>
      <c r="AA42" s="577"/>
      <c r="AB42" s="577"/>
      <c r="AD42" s="191"/>
      <c r="AE42" s="191"/>
      <c r="AF42" s="191"/>
      <c r="AG42" s="191"/>
      <c r="AH42" s="191"/>
      <c r="AI42" s="191"/>
      <c r="AJ42" s="191"/>
      <c r="AK42" s="192"/>
    </row>
    <row r="43" spans="1:40" ht="12.75" x14ac:dyDescent="0.2">
      <c r="A43" s="104"/>
      <c r="C43" s="376" t="s">
        <v>1193</v>
      </c>
      <c r="D43" s="697" t="str">
        <f>IF(J43&lt;0,"Capping scaled at 9.81%",IF(J43&gt;0,"MFG applied at -1.5%","No MFG or Capping Applied"))</f>
        <v>No MFG or Capping Applied</v>
      </c>
      <c r="E43" s="711"/>
      <c r="F43" s="711"/>
      <c r="G43" s="711"/>
      <c r="H43" s="711"/>
      <c r="I43" s="698"/>
      <c r="J43" s="193">
        <f>IF($B$4=0,0,INDEX('New ISB 19-20'!$BW:$BW,MATCH($B$4,'New ISB 19-20'!$A:$A,0)))</f>
        <v>0</v>
      </c>
      <c r="K43" s="96"/>
      <c r="L43" s="96"/>
      <c r="M43" s="2"/>
      <c r="N43" s="6"/>
      <c r="O43" s="4"/>
      <c r="P43" s="4"/>
      <c r="Q43" s="4"/>
      <c r="R43" s="20" t="s">
        <v>1193</v>
      </c>
      <c r="S43" s="697" t="e">
        <f>IF(Y43&lt;0,"Capping scaled at 9.13% (which means Schools gaining under NFF can gain 90.87% per pupil)",IF(Y43&gt;0,"MFG applied at -1.5%","No MFG or Capping Applied"))</f>
        <v>#N/A</v>
      </c>
      <c r="T43" s="711"/>
      <c r="U43" s="711"/>
      <c r="V43" s="711"/>
      <c r="W43" s="711"/>
      <c r="X43" s="698"/>
      <c r="Y43" s="193" t="e">
        <f>Y104</f>
        <v>#N/A</v>
      </c>
      <c r="Z43" s="574"/>
      <c r="AA43" s="574"/>
      <c r="AB43" s="574"/>
      <c r="AD43" s="376" t="s">
        <v>1142</v>
      </c>
      <c r="AE43" s="697" t="str">
        <f>IF(AK43&lt;0,"Capping scaled at 9.13% (which means Schools gaining under NFF can gain 90.87% per pupil)",IF(AK43&gt;0,"MFG applied at -1.5%","No MFG or Capping Applied"))</f>
        <v>No MFG or Capping Applied</v>
      </c>
      <c r="AF43" s="711"/>
      <c r="AG43" s="711"/>
      <c r="AH43" s="711"/>
      <c r="AI43" s="711"/>
      <c r="AJ43" s="698"/>
      <c r="AK43" s="193">
        <f>AK104</f>
        <v>0</v>
      </c>
    </row>
    <row r="44" spans="1:40" ht="24" customHeight="1" x14ac:dyDescent="0.2">
      <c r="A44" s="104"/>
      <c r="C44" s="194"/>
      <c r="D44" s="194"/>
      <c r="E44" s="194"/>
      <c r="F44" s="194"/>
      <c r="G44" s="194"/>
      <c r="H44" s="194"/>
      <c r="I44" s="194"/>
      <c r="J44" s="192"/>
      <c r="K44" s="94"/>
      <c r="L44" s="94"/>
      <c r="M44" s="2"/>
      <c r="N44" s="6"/>
      <c r="O44" s="4"/>
      <c r="P44" s="4"/>
      <c r="Q44" s="4"/>
      <c r="R44" s="194"/>
      <c r="S44" s="194"/>
      <c r="T44" s="194"/>
      <c r="U44" s="194"/>
      <c r="V44" s="194"/>
      <c r="W44" s="194"/>
      <c r="X44" s="194"/>
      <c r="Y44" s="192"/>
      <c r="Z44" s="577"/>
      <c r="AA44" s="577"/>
      <c r="AB44" s="577"/>
      <c r="AD44" s="194"/>
      <c r="AE44" s="194"/>
      <c r="AF44" s="194"/>
      <c r="AG44" s="194"/>
      <c r="AH44" s="194"/>
      <c r="AI44" s="194"/>
      <c r="AJ44" s="194"/>
      <c r="AK44" s="192"/>
    </row>
    <row r="45" spans="1:40" ht="12.75" x14ac:dyDescent="0.2">
      <c r="A45" s="104"/>
      <c r="C45" s="708" t="s">
        <v>37</v>
      </c>
      <c r="D45" s="709"/>
      <c r="E45" s="709"/>
      <c r="F45" s="709"/>
      <c r="G45" s="709"/>
      <c r="H45" s="709"/>
      <c r="I45" s="710"/>
      <c r="J45" s="190">
        <f>IF(J41=0,0,J41+J43)</f>
        <v>0</v>
      </c>
      <c r="K45" s="96"/>
      <c r="L45" s="96"/>
      <c r="M45" s="2"/>
      <c r="N45" s="6"/>
      <c r="O45" s="4"/>
      <c r="P45" s="4"/>
      <c r="Q45" s="4"/>
      <c r="R45" s="763" t="s">
        <v>37</v>
      </c>
      <c r="S45" s="764"/>
      <c r="T45" s="764"/>
      <c r="U45" s="764"/>
      <c r="V45" s="764"/>
      <c r="W45" s="764"/>
      <c r="X45" s="765"/>
      <c r="Y45" s="190">
        <f>IF(Y41=0,0,Y41+Y43)</f>
        <v>0</v>
      </c>
      <c r="Z45" s="574"/>
      <c r="AA45" s="574"/>
      <c r="AB45" s="574"/>
      <c r="AD45" s="763" t="s">
        <v>37</v>
      </c>
      <c r="AE45" s="764"/>
      <c r="AF45" s="764"/>
      <c r="AG45" s="764"/>
      <c r="AH45" s="764"/>
      <c r="AI45" s="764"/>
      <c r="AJ45" s="765"/>
      <c r="AK45" s="190">
        <f>IF(AK41=0,0,AK41+AK43)</f>
        <v>0</v>
      </c>
    </row>
    <row r="46" spans="1:40" ht="24" customHeight="1" x14ac:dyDescent="0.2">
      <c r="A46" s="104"/>
      <c r="C46" s="194"/>
      <c r="D46" s="194"/>
      <c r="E46" s="194"/>
      <c r="F46" s="194"/>
      <c r="G46" s="194"/>
      <c r="H46" s="194"/>
      <c r="I46" s="194"/>
      <c r="J46" s="370"/>
      <c r="K46" s="94"/>
      <c r="L46" s="94"/>
      <c r="M46" s="2"/>
      <c r="N46" s="6"/>
      <c r="O46" s="4"/>
      <c r="P46" s="4"/>
      <c r="Q46" s="4"/>
      <c r="R46" s="194"/>
      <c r="S46" s="194"/>
      <c r="T46" s="194"/>
      <c r="U46" s="194"/>
      <c r="V46" s="194"/>
      <c r="W46" s="194"/>
      <c r="X46" s="194"/>
      <c r="Y46" s="192"/>
      <c r="Z46" s="577"/>
      <c r="AA46" s="577"/>
      <c r="AB46" s="577"/>
      <c r="AD46" s="194"/>
      <c r="AE46" s="194"/>
      <c r="AF46" s="194"/>
      <c r="AG46" s="194"/>
      <c r="AH46" s="194"/>
      <c r="AI46" s="194"/>
      <c r="AJ46" s="194"/>
      <c r="AK46" s="192"/>
    </row>
    <row r="47" spans="1:40" ht="12.75" customHeight="1" x14ac:dyDescent="0.2">
      <c r="A47" s="104"/>
      <c r="C47" s="749" t="s">
        <v>38</v>
      </c>
      <c r="D47" s="749"/>
      <c r="E47" s="749" t="s">
        <v>22</v>
      </c>
      <c r="F47" s="749"/>
      <c r="G47" s="749" t="s">
        <v>23</v>
      </c>
      <c r="H47" s="749"/>
      <c r="I47" s="20" t="s">
        <v>18</v>
      </c>
      <c r="J47" s="371" t="s">
        <v>19</v>
      </c>
      <c r="K47" s="96"/>
      <c r="L47" s="96"/>
      <c r="M47" s="2"/>
      <c r="N47" s="6"/>
      <c r="O47" s="4"/>
      <c r="P47" s="4"/>
      <c r="Q47" s="4"/>
      <c r="R47" s="699" t="s">
        <v>38</v>
      </c>
      <c r="S47" s="700"/>
      <c r="T47" s="699" t="s">
        <v>22</v>
      </c>
      <c r="U47" s="700"/>
      <c r="V47" s="699" t="s">
        <v>23</v>
      </c>
      <c r="W47" s="700"/>
      <c r="X47" s="20" t="s">
        <v>18</v>
      </c>
      <c r="Y47" s="195" t="s">
        <v>19</v>
      </c>
      <c r="Z47" s="578"/>
      <c r="AA47" s="578"/>
      <c r="AB47" s="578"/>
      <c r="AD47" s="699" t="s">
        <v>38</v>
      </c>
      <c r="AE47" s="700"/>
      <c r="AF47" s="699" t="s">
        <v>22</v>
      </c>
      <c r="AG47" s="700"/>
      <c r="AH47" s="699" t="s">
        <v>23</v>
      </c>
      <c r="AI47" s="700"/>
      <c r="AJ47" s="20" t="s">
        <v>18</v>
      </c>
      <c r="AK47" s="195" t="s">
        <v>19</v>
      </c>
    </row>
    <row r="48" spans="1:40" ht="21.75" customHeight="1" x14ac:dyDescent="0.2">
      <c r="A48" s="104"/>
      <c r="C48" s="735" t="s">
        <v>39</v>
      </c>
      <c r="D48" s="32" t="s">
        <v>40</v>
      </c>
      <c r="E48" s="750" t="s">
        <v>1359</v>
      </c>
      <c r="F48" s="751"/>
      <c r="G48" s="703">
        <f>G12</f>
        <v>0</v>
      </c>
      <c r="H48" s="704"/>
      <c r="I48" s="179">
        <f>IF(SUM($G$12:$G$14)=0,0,E48*G48)</f>
        <v>0</v>
      </c>
      <c r="J48" s="669">
        <f>IF(M3="A",0,IF(SUM($G$12:$G$14)=0,0,I48+I49+I50))</f>
        <v>0</v>
      </c>
      <c r="K48" s="97"/>
      <c r="L48" s="97"/>
      <c r="M48" s="2"/>
      <c r="N48" s="6"/>
      <c r="O48" s="4"/>
      <c r="P48" s="4"/>
      <c r="Q48" s="4"/>
      <c r="R48" s="735" t="s">
        <v>39</v>
      </c>
      <c r="S48" s="32" t="s">
        <v>40</v>
      </c>
      <c r="T48" s="731" t="s">
        <v>1359</v>
      </c>
      <c r="U48" s="732"/>
      <c r="V48" s="703">
        <f>V12</f>
        <v>0</v>
      </c>
      <c r="W48" s="704"/>
      <c r="X48" s="179">
        <f>IF(SUM($G$12:$G$14)=0,0,T48*V48)</f>
        <v>0</v>
      </c>
      <c r="Y48" s="669">
        <f>IF(AD4="A",0,IF(SUM($G$12:$G$14)=0,0,X48+X49+X50))</f>
        <v>0</v>
      </c>
      <c r="Z48" s="574"/>
      <c r="AA48" s="574"/>
      <c r="AB48" s="574"/>
      <c r="AD48" s="735" t="s">
        <v>39</v>
      </c>
      <c r="AE48" s="32" t="s">
        <v>40</v>
      </c>
      <c r="AF48" s="731" t="s">
        <v>1359</v>
      </c>
      <c r="AG48" s="732"/>
      <c r="AH48" s="703">
        <f>AH12</f>
        <v>0</v>
      </c>
      <c r="AI48" s="704"/>
      <c r="AJ48" s="179">
        <f>IF(SUM($G$12:$G$14)=0,0,AF48*AH48)</f>
        <v>0</v>
      </c>
      <c r="AK48" s="669">
        <f>IF(AM4="A",0,IF(SUM($G$12:$G$14)=0,0,AJ48+AJ49+AJ50))</f>
        <v>0</v>
      </c>
    </row>
    <row r="49" spans="1:37" ht="21.75" customHeight="1" x14ac:dyDescent="0.2">
      <c r="A49" s="104"/>
      <c r="C49" s="736"/>
      <c r="D49" s="24" t="s">
        <v>24</v>
      </c>
      <c r="E49" s="733" t="s">
        <v>1360</v>
      </c>
      <c r="F49" s="734"/>
      <c r="G49" s="721">
        <f>G13</f>
        <v>0</v>
      </c>
      <c r="H49" s="722"/>
      <c r="I49" s="176">
        <f>IF(SUM($G$12:$G$14)=0,0,E49*G49)</f>
        <v>0</v>
      </c>
      <c r="J49" s="670"/>
      <c r="K49" s="94"/>
      <c r="L49" s="94"/>
      <c r="M49" s="2"/>
      <c r="N49" s="6"/>
      <c r="O49" s="4"/>
      <c r="P49" s="4"/>
      <c r="Q49" s="4"/>
      <c r="R49" s="736"/>
      <c r="S49" s="24" t="s">
        <v>24</v>
      </c>
      <c r="T49" s="733" t="s">
        <v>1360</v>
      </c>
      <c r="U49" s="734"/>
      <c r="V49" s="721">
        <f>V13</f>
        <v>0</v>
      </c>
      <c r="W49" s="722"/>
      <c r="X49" s="176">
        <f>IF(SUM($G$12:$G$14)=0,0,T49*V49)</f>
        <v>0</v>
      </c>
      <c r="Y49" s="670"/>
      <c r="Z49" s="574"/>
      <c r="AA49" s="574"/>
      <c r="AB49" s="574"/>
      <c r="AD49" s="736"/>
      <c r="AE49" s="24" t="s">
        <v>24</v>
      </c>
      <c r="AF49" s="733" t="s">
        <v>1360</v>
      </c>
      <c r="AG49" s="734"/>
      <c r="AH49" s="721">
        <f>AH13</f>
        <v>0</v>
      </c>
      <c r="AI49" s="722"/>
      <c r="AJ49" s="176">
        <f>IF(SUM($G$12:$G$14)=0,0,AF49*AH49)</f>
        <v>0</v>
      </c>
      <c r="AK49" s="670"/>
    </row>
    <row r="50" spans="1:37" ht="21.75" customHeight="1" x14ac:dyDescent="0.2">
      <c r="A50" s="104"/>
      <c r="C50" s="737"/>
      <c r="D50" s="29" t="s">
        <v>25</v>
      </c>
      <c r="E50" s="738" t="s">
        <v>1360</v>
      </c>
      <c r="F50" s="739"/>
      <c r="G50" s="682">
        <f>G14</f>
        <v>0</v>
      </c>
      <c r="H50" s="683"/>
      <c r="I50" s="182">
        <f>IF(SUM($G$12:$G$14)=0,0,E50*G50)</f>
        <v>0</v>
      </c>
      <c r="J50" s="671"/>
      <c r="K50" s="94"/>
      <c r="L50" s="94"/>
      <c r="M50" s="2"/>
      <c r="N50" s="6"/>
      <c r="O50" s="4"/>
      <c r="P50" s="4"/>
      <c r="Q50" s="4"/>
      <c r="R50" s="737"/>
      <c r="S50" s="29" t="s">
        <v>25</v>
      </c>
      <c r="T50" s="729" t="s">
        <v>1360</v>
      </c>
      <c r="U50" s="730"/>
      <c r="V50" s="682">
        <f>V14</f>
        <v>0</v>
      </c>
      <c r="W50" s="683"/>
      <c r="X50" s="182">
        <f>IF(SUM($G$12:$G$14)=0,0,T50*V50)</f>
        <v>0</v>
      </c>
      <c r="Y50" s="671"/>
      <c r="Z50" s="574"/>
      <c r="AA50" s="574"/>
      <c r="AB50" s="574"/>
      <c r="AD50" s="737"/>
      <c r="AE50" s="29" t="s">
        <v>25</v>
      </c>
      <c r="AF50" s="729" t="s">
        <v>1360</v>
      </c>
      <c r="AG50" s="730"/>
      <c r="AH50" s="682">
        <f>AH14</f>
        <v>0</v>
      </c>
      <c r="AI50" s="683"/>
      <c r="AJ50" s="182">
        <f>IF(SUM($G$12:$G$14)=0,0,AF50*AH50)</f>
        <v>0</v>
      </c>
      <c r="AK50" s="671"/>
    </row>
    <row r="51" spans="1:37" ht="12.75" x14ac:dyDescent="0.2">
      <c r="A51" s="104"/>
      <c r="C51" s="194"/>
      <c r="D51" s="194"/>
      <c r="E51" s="194"/>
      <c r="F51" s="194"/>
      <c r="G51" s="194"/>
      <c r="H51" s="194"/>
      <c r="I51" s="194"/>
      <c r="J51" s="370"/>
      <c r="K51" s="96"/>
      <c r="L51" s="96"/>
      <c r="M51" s="2"/>
      <c r="N51" s="6"/>
      <c r="O51" s="4"/>
      <c r="P51" s="4"/>
      <c r="Q51" s="4"/>
      <c r="R51" s="194"/>
      <c r="S51" s="194"/>
      <c r="T51" s="194"/>
      <c r="U51" s="194"/>
      <c r="V51" s="194"/>
      <c r="W51" s="194"/>
      <c r="X51" s="194"/>
      <c r="Y51" s="192"/>
      <c r="Z51" s="577"/>
      <c r="AA51" s="577"/>
      <c r="AB51" s="577"/>
      <c r="AD51" s="194"/>
      <c r="AE51" s="194"/>
      <c r="AF51" s="194"/>
      <c r="AG51" s="194"/>
      <c r="AH51" s="194"/>
      <c r="AI51" s="194"/>
      <c r="AJ51" s="194"/>
      <c r="AK51" s="192"/>
    </row>
    <row r="52" spans="1:37" ht="24" customHeight="1" x14ac:dyDescent="0.2">
      <c r="A52" s="104"/>
      <c r="C52" s="748" t="s">
        <v>37</v>
      </c>
      <c r="D52" s="748"/>
      <c r="E52" s="748"/>
      <c r="F52" s="748"/>
      <c r="G52" s="748"/>
      <c r="H52" s="748"/>
      <c r="I52" s="748"/>
      <c r="J52" s="196">
        <f>IF(SUM(I12:I14)=0,0,J45+J48)</f>
        <v>0</v>
      </c>
      <c r="K52" s="98"/>
      <c r="L52" s="98"/>
      <c r="M52" s="2"/>
      <c r="N52" s="6"/>
      <c r="O52" s="4"/>
      <c r="P52" s="4"/>
      <c r="Q52" s="4"/>
      <c r="R52" s="726" t="s">
        <v>37</v>
      </c>
      <c r="S52" s="727"/>
      <c r="T52" s="727"/>
      <c r="U52" s="727"/>
      <c r="V52" s="727"/>
      <c r="W52" s="727"/>
      <c r="X52" s="728"/>
      <c r="Y52" s="196">
        <f>IF(SUM(X12:X14)=0,0,Y45+Y48)</f>
        <v>0</v>
      </c>
      <c r="Z52" s="579"/>
      <c r="AA52" s="579"/>
      <c r="AB52" s="579"/>
      <c r="AD52" s="726" t="s">
        <v>37</v>
      </c>
      <c r="AE52" s="727"/>
      <c r="AF52" s="727"/>
      <c r="AG52" s="727"/>
      <c r="AH52" s="727"/>
      <c r="AI52" s="727"/>
      <c r="AJ52" s="728"/>
      <c r="AK52" s="196">
        <f>IF(SUM(AJ12:AJ14)=0,0,AK45+AK48)</f>
        <v>0</v>
      </c>
    </row>
    <row r="53" spans="1:37" x14ac:dyDescent="0.2">
      <c r="A53" s="104"/>
      <c r="K53" s="99"/>
      <c r="L53" s="99"/>
      <c r="AA53" s="383"/>
      <c r="AB53" s="383"/>
    </row>
    <row r="54" spans="1:37" x14ac:dyDescent="0.2">
      <c r="A54" s="104"/>
      <c r="K54" s="99"/>
      <c r="L54" s="99"/>
    </row>
    <row r="55" spans="1:37" ht="12" x14ac:dyDescent="0.2">
      <c r="A55" s="104"/>
      <c r="C55" s="245"/>
      <c r="K55" s="99"/>
      <c r="L55" s="99"/>
      <c r="R55" s="245"/>
      <c r="AD55" s="245"/>
    </row>
    <row r="56" spans="1:37" x14ac:dyDescent="0.2">
      <c r="A56" s="104"/>
      <c r="K56" s="99"/>
      <c r="L56" s="99"/>
    </row>
    <row r="57" spans="1:37" x14ac:dyDescent="0.2">
      <c r="A57" s="104"/>
      <c r="K57" s="99"/>
      <c r="L57" s="99"/>
    </row>
    <row r="58" spans="1:37" ht="12.75" x14ac:dyDescent="0.2">
      <c r="A58" s="104"/>
      <c r="C58" s="2"/>
      <c r="D58" s="2"/>
      <c r="E58" s="2"/>
      <c r="F58" s="2"/>
      <c r="G58" s="2"/>
      <c r="H58" s="2"/>
      <c r="I58" s="2"/>
      <c r="J58" s="2"/>
      <c r="K58" s="2"/>
      <c r="L58" s="2"/>
      <c r="M58" s="1"/>
      <c r="N58" s="1"/>
      <c r="R58" s="2"/>
      <c r="S58" s="2"/>
      <c r="T58" s="2"/>
      <c r="U58" s="2"/>
      <c r="V58" s="2"/>
      <c r="W58" s="2"/>
      <c r="X58" s="2"/>
      <c r="Y58" s="2"/>
      <c r="Z58" s="580"/>
      <c r="AA58" s="2"/>
      <c r="AB58" s="2"/>
      <c r="AD58" s="2"/>
      <c r="AE58" s="2"/>
      <c r="AF58" s="2"/>
      <c r="AG58" s="2"/>
      <c r="AH58" s="2"/>
      <c r="AI58" s="2"/>
      <c r="AJ58" s="2"/>
      <c r="AK58" s="2"/>
    </row>
    <row r="59" spans="1:37" ht="24" customHeight="1" x14ac:dyDescent="0.35">
      <c r="A59" s="104"/>
      <c r="C59" s="723" t="s">
        <v>1404</v>
      </c>
      <c r="D59" s="724"/>
      <c r="E59" s="724"/>
      <c r="F59" s="724"/>
      <c r="G59" s="724"/>
      <c r="H59" s="724"/>
      <c r="I59" s="724"/>
      <c r="J59" s="725"/>
      <c r="K59" s="93"/>
      <c r="L59" s="93"/>
      <c r="M59" s="1"/>
      <c r="N59" s="1"/>
      <c r="R59" s="723" t="s">
        <v>1194</v>
      </c>
      <c r="S59" s="724"/>
      <c r="T59" s="724"/>
      <c r="U59" s="724"/>
      <c r="V59" s="724"/>
      <c r="W59" s="724"/>
      <c r="X59" s="724"/>
      <c r="Y59" s="725"/>
      <c r="Z59" s="581"/>
      <c r="AA59" s="556"/>
      <c r="AB59" s="556"/>
      <c r="AD59" s="723" t="s">
        <v>1405</v>
      </c>
      <c r="AE59" s="724"/>
      <c r="AF59" s="724"/>
      <c r="AG59" s="724"/>
      <c r="AH59" s="724"/>
      <c r="AI59" s="724"/>
      <c r="AJ59" s="724"/>
      <c r="AK59" s="725"/>
    </row>
    <row r="60" spans="1:37" ht="15" x14ac:dyDescent="0.2">
      <c r="A60" s="104"/>
      <c r="C60" s="267"/>
      <c r="D60" s="268">
        <f>B4</f>
        <v>0</v>
      </c>
      <c r="E60" s="267"/>
      <c r="F60" s="269"/>
      <c r="G60" s="269"/>
      <c r="H60" s="269"/>
      <c r="I60" s="269"/>
      <c r="J60" s="267"/>
      <c r="K60" s="270"/>
      <c r="L60" s="270"/>
      <c r="M60" s="271"/>
      <c r="N60" s="271"/>
      <c r="O60" s="272"/>
      <c r="P60" s="272"/>
      <c r="Q60" s="272"/>
      <c r="R60" s="267"/>
      <c r="S60" s="268">
        <f>P4</f>
        <v>0</v>
      </c>
      <c r="T60" s="267"/>
      <c r="U60" s="269"/>
      <c r="V60" s="269"/>
      <c r="W60" s="269"/>
      <c r="X60" s="269"/>
      <c r="Y60" s="267"/>
      <c r="Z60" s="582"/>
      <c r="AA60" s="267"/>
      <c r="AB60" s="267"/>
      <c r="AC60" s="273"/>
      <c r="AD60" s="267"/>
      <c r="AE60" s="268">
        <f>S60</f>
        <v>0</v>
      </c>
      <c r="AF60" s="267"/>
      <c r="AG60" s="198"/>
      <c r="AH60" s="198"/>
      <c r="AI60" s="198"/>
      <c r="AJ60" s="198"/>
      <c r="AK60" s="197"/>
    </row>
    <row r="61" spans="1:37" ht="15" customHeight="1" x14ac:dyDescent="0.2">
      <c r="A61" s="104"/>
      <c r="C61" s="199"/>
      <c r="D61" s="199"/>
      <c r="E61" s="199"/>
      <c r="F61" s="200"/>
      <c r="G61" s="200"/>
      <c r="H61" s="200"/>
      <c r="I61" s="200"/>
      <c r="J61" s="199"/>
      <c r="K61" s="100"/>
      <c r="L61" s="100"/>
      <c r="R61" s="199"/>
      <c r="S61" s="199"/>
      <c r="T61" s="199"/>
      <c r="U61" s="200"/>
      <c r="V61" s="200"/>
      <c r="W61" s="200"/>
      <c r="X61" s="200"/>
      <c r="Y61" s="199"/>
      <c r="Z61" s="583"/>
      <c r="AA61" s="199"/>
      <c r="AB61" s="199"/>
      <c r="AC61" s="17"/>
      <c r="AD61" s="199"/>
      <c r="AE61" s="199"/>
      <c r="AF61" s="199"/>
      <c r="AG61" s="200"/>
      <c r="AH61" s="200"/>
      <c r="AI61" s="200"/>
      <c r="AJ61" s="200"/>
      <c r="AK61" s="199"/>
    </row>
    <row r="62" spans="1:37" s="15" customFormat="1" ht="14.25" x14ac:dyDescent="0.2">
      <c r="A62" s="105"/>
      <c r="C62" s="199"/>
      <c r="D62" s="199"/>
      <c r="E62" s="199"/>
      <c r="F62" s="201" t="s">
        <v>48</v>
      </c>
      <c r="G62" s="202"/>
      <c r="H62" s="201" t="s">
        <v>48</v>
      </c>
      <c r="I62" s="202"/>
      <c r="J62" s="201" t="s">
        <v>48</v>
      </c>
      <c r="K62" s="101"/>
      <c r="L62" s="101"/>
      <c r="R62" s="199"/>
      <c r="S62" s="199"/>
      <c r="T62" s="199"/>
      <c r="U62" s="201" t="s">
        <v>48</v>
      </c>
      <c r="V62" s="202"/>
      <c r="W62" s="201" t="s">
        <v>48</v>
      </c>
      <c r="X62" s="202"/>
      <c r="Y62" s="201" t="s">
        <v>48</v>
      </c>
      <c r="Z62" s="584"/>
      <c r="AA62" s="202"/>
      <c r="AB62" s="202"/>
      <c r="AC62" s="17"/>
      <c r="AD62" s="199"/>
      <c r="AE62" s="199"/>
      <c r="AF62" s="199"/>
      <c r="AG62" s="201" t="s">
        <v>48</v>
      </c>
      <c r="AH62" s="202"/>
      <c r="AI62" s="201" t="s">
        <v>48</v>
      </c>
      <c r="AJ62" s="202"/>
      <c r="AK62" s="201" t="s">
        <v>48</v>
      </c>
    </row>
    <row r="63" spans="1:37" s="17" customFormat="1" ht="14.25" x14ac:dyDescent="0.2">
      <c r="A63" s="106"/>
      <c r="C63" s="199"/>
      <c r="D63" s="199"/>
      <c r="E63" s="199"/>
      <c r="F63" s="200"/>
      <c r="G63" s="200"/>
      <c r="H63" s="260" t="e">
        <f>VLOOKUP($D$60,#REF!,61,FALSE)</f>
        <v>#REF!</v>
      </c>
      <c r="I63" s="200"/>
      <c r="J63" s="199"/>
      <c r="K63" s="101"/>
      <c r="L63" s="101"/>
      <c r="R63" s="199"/>
      <c r="S63" s="199"/>
      <c r="T63" s="199"/>
      <c r="U63" s="200"/>
      <c r="V63" s="200"/>
      <c r="W63" s="260" t="e">
        <f>VLOOKUP($D$60,#REF!,61,FALSE)</f>
        <v>#REF!</v>
      </c>
      <c r="X63" s="200"/>
      <c r="Y63" s="199"/>
      <c r="Z63" s="583"/>
      <c r="AA63" s="199"/>
      <c r="AB63" s="199"/>
      <c r="AD63" s="199"/>
      <c r="AE63" s="199"/>
      <c r="AF63" s="199"/>
      <c r="AG63" s="200"/>
      <c r="AH63" s="200"/>
      <c r="AI63" s="260" t="e">
        <f>VLOOKUP(AE60,#REF!,61,FALSE)</f>
        <v>#REF!</v>
      </c>
      <c r="AJ63" s="200"/>
      <c r="AK63" s="199"/>
    </row>
    <row r="64" spans="1:37" s="17" customFormat="1" ht="14.25" x14ac:dyDescent="0.2">
      <c r="A64" s="106"/>
      <c r="C64" s="203" t="s">
        <v>1161</v>
      </c>
      <c r="D64" s="204"/>
      <c r="E64" s="204"/>
      <c r="F64" s="205"/>
      <c r="G64" s="205"/>
      <c r="H64" s="205">
        <f>INDEX('New ISB'!$BM:$BM,MATCH($D$60,'New ISB'!$B:$B,0))</f>
        <v>0</v>
      </c>
      <c r="I64" s="206"/>
      <c r="J64" s="207"/>
      <c r="K64" s="101"/>
      <c r="L64" s="101"/>
      <c r="R64" s="203" t="s">
        <v>1200</v>
      </c>
      <c r="S64" s="204"/>
      <c r="T64" s="204"/>
      <c r="U64" s="205"/>
      <c r="V64" s="205"/>
      <c r="W64" s="205" t="e">
        <f>H113</f>
        <v>#N/A</v>
      </c>
      <c r="X64" s="206"/>
      <c r="Y64" s="207"/>
      <c r="Z64" s="585"/>
      <c r="AA64" s="222"/>
      <c r="AB64" s="222"/>
      <c r="AD64" s="203" t="s">
        <v>1406</v>
      </c>
      <c r="AE64" s="204"/>
      <c r="AF64" s="204"/>
      <c r="AG64" s="205"/>
      <c r="AH64" s="205"/>
      <c r="AI64" s="205" t="e">
        <f>W113</f>
        <v>#N/A</v>
      </c>
      <c r="AJ64" s="206"/>
      <c r="AK64" s="207"/>
    </row>
    <row r="65" spans="1:37" s="17" customFormat="1" ht="14.25" x14ac:dyDescent="0.2">
      <c r="A65" s="106"/>
      <c r="C65" s="208"/>
      <c r="D65" s="209"/>
      <c r="E65" s="209"/>
      <c r="F65" s="210"/>
      <c r="G65" s="210"/>
      <c r="H65" s="210"/>
      <c r="I65" s="211"/>
      <c r="J65" s="212"/>
      <c r="K65" s="101"/>
      <c r="L65" s="101"/>
      <c r="R65" s="208"/>
      <c r="S65" s="209"/>
      <c r="T65" s="209"/>
      <c r="U65" s="210"/>
      <c r="V65" s="210"/>
      <c r="W65" s="210"/>
      <c r="X65" s="211"/>
      <c r="Y65" s="212"/>
      <c r="Z65" s="585"/>
      <c r="AA65" s="222"/>
      <c r="AB65" s="222"/>
      <c r="AD65" s="208"/>
      <c r="AE65" s="209"/>
      <c r="AF65" s="209"/>
      <c r="AG65" s="210"/>
      <c r="AH65" s="210"/>
      <c r="AI65" s="210"/>
      <c r="AJ65" s="211"/>
      <c r="AK65" s="212"/>
    </row>
    <row r="66" spans="1:37" s="17" customFormat="1" ht="14.25" x14ac:dyDescent="0.2">
      <c r="A66" s="106"/>
      <c r="C66" s="208" t="s">
        <v>1162</v>
      </c>
      <c r="D66" s="209"/>
      <c r="E66" s="209"/>
      <c r="F66" s="210" t="str">
        <f>VLOOKUP($D$60,'New ISB'!B:AI,34,FALSE)</f>
        <v/>
      </c>
      <c r="G66" s="210"/>
      <c r="H66" s="210"/>
      <c r="I66" s="211"/>
      <c r="J66" s="212"/>
      <c r="K66" s="101"/>
      <c r="L66" s="101"/>
      <c r="R66" s="208" t="s">
        <v>1176</v>
      </c>
      <c r="S66" s="209"/>
      <c r="T66" s="209"/>
      <c r="U66" s="210" t="e">
        <f>F81</f>
        <v>#N/A</v>
      </c>
      <c r="V66" s="210"/>
      <c r="W66" s="210"/>
      <c r="X66" s="211"/>
      <c r="Y66" s="212"/>
      <c r="Z66" s="585"/>
      <c r="AA66" s="222"/>
      <c r="AB66" s="222"/>
      <c r="AD66" s="208" t="s">
        <v>1204</v>
      </c>
      <c r="AE66" s="209"/>
      <c r="AF66" s="209"/>
      <c r="AG66" s="210" t="e">
        <f>U81</f>
        <v>#N/A</v>
      </c>
      <c r="AH66" s="210"/>
      <c r="AI66" s="210"/>
      <c r="AJ66" s="211"/>
      <c r="AK66" s="212"/>
    </row>
    <row r="67" spans="1:37" s="17" customFormat="1" ht="14.25" x14ac:dyDescent="0.2">
      <c r="A67" s="106"/>
      <c r="C67" s="208" t="s">
        <v>1163</v>
      </c>
      <c r="D67" s="209"/>
      <c r="E67" s="209"/>
      <c r="F67" s="210" t="e">
        <f>INDEX('New ISB 19-20'!$AI:$AI,MATCH($D$60,'New ISB 19-20'!$A:$A,0))</f>
        <v>#N/A</v>
      </c>
      <c r="G67" s="210"/>
      <c r="H67" s="210"/>
      <c r="I67" s="211"/>
      <c r="J67" s="212"/>
      <c r="K67" s="101"/>
      <c r="L67" s="101"/>
      <c r="R67" s="208" t="s">
        <v>1201</v>
      </c>
      <c r="S67" s="209"/>
      <c r="T67" s="209"/>
      <c r="U67" s="210" t="e">
        <f>F67</f>
        <v>#N/A</v>
      </c>
      <c r="V67" s="210"/>
      <c r="W67" s="210"/>
      <c r="X67" s="211"/>
      <c r="Y67" s="212"/>
      <c r="Z67" s="585"/>
      <c r="AA67" s="222"/>
      <c r="AB67" s="222"/>
      <c r="AD67" s="208" t="s">
        <v>1407</v>
      </c>
      <c r="AE67" s="209"/>
      <c r="AF67" s="209"/>
      <c r="AG67" s="210" t="e">
        <f>U67</f>
        <v>#N/A</v>
      </c>
      <c r="AH67" s="210"/>
      <c r="AI67" s="210"/>
      <c r="AJ67" s="211"/>
      <c r="AK67" s="212"/>
    </row>
    <row r="68" spans="1:37" s="17" customFormat="1" ht="14.25" x14ac:dyDescent="0.2">
      <c r="A68" s="106"/>
      <c r="C68" s="208" t="s">
        <v>1164</v>
      </c>
      <c r="D68" s="209"/>
      <c r="E68" s="209"/>
      <c r="F68" s="213" t="e">
        <f>INDEX('New ISB 19-20'!$AJ:$AJ,MATCH($D$60,'New ISB 19-20'!$A:$A,0))</f>
        <v>#N/A</v>
      </c>
      <c r="G68" s="210"/>
      <c r="H68" s="210"/>
      <c r="I68" s="211"/>
      <c r="J68" s="212"/>
      <c r="K68" s="101"/>
      <c r="L68" s="101"/>
      <c r="R68" s="208" t="s">
        <v>1202</v>
      </c>
      <c r="S68" s="209"/>
      <c r="T68" s="209"/>
      <c r="U68" s="213" t="e">
        <f>F68</f>
        <v>#N/A</v>
      </c>
      <c r="V68" s="210"/>
      <c r="W68" s="210"/>
      <c r="X68" s="211"/>
      <c r="Y68" s="212"/>
      <c r="Z68" s="585"/>
      <c r="AA68" s="222"/>
      <c r="AB68" s="222"/>
      <c r="AD68" s="208" t="s">
        <v>1408</v>
      </c>
      <c r="AE68" s="209"/>
      <c r="AF68" s="209"/>
      <c r="AG68" s="213" t="e">
        <f>U68</f>
        <v>#N/A</v>
      </c>
      <c r="AH68" s="210"/>
      <c r="AI68" s="210"/>
      <c r="AJ68" s="211"/>
      <c r="AK68" s="212"/>
    </row>
    <row r="69" spans="1:37" s="17" customFormat="1" ht="14.25" x14ac:dyDescent="0.2">
      <c r="A69" s="106"/>
      <c r="C69" s="208"/>
      <c r="D69" s="209"/>
      <c r="E69" s="209"/>
      <c r="F69" s="210"/>
      <c r="G69" s="210"/>
      <c r="H69" s="210"/>
      <c r="I69" s="211"/>
      <c r="J69" s="212"/>
      <c r="K69" s="101"/>
      <c r="L69" s="101"/>
      <c r="R69" s="208"/>
      <c r="S69" s="209"/>
      <c r="T69" s="209"/>
      <c r="U69" s="210"/>
      <c r="V69" s="210"/>
      <c r="W69" s="210"/>
      <c r="X69" s="211"/>
      <c r="Y69" s="212"/>
      <c r="Z69" s="585"/>
      <c r="AA69" s="222"/>
      <c r="AB69" s="222"/>
      <c r="AD69" s="208"/>
      <c r="AE69" s="209"/>
      <c r="AF69" s="209"/>
      <c r="AG69" s="210"/>
      <c r="AH69" s="210"/>
      <c r="AI69" s="210"/>
      <c r="AJ69" s="211"/>
      <c r="AK69" s="212"/>
    </row>
    <row r="70" spans="1:37" s="17" customFormat="1" ht="14.25" x14ac:dyDescent="0.2">
      <c r="A70" s="106"/>
      <c r="C70" s="208"/>
      <c r="D70" s="209"/>
      <c r="E70" s="209"/>
      <c r="F70" s="210"/>
      <c r="G70" s="210"/>
      <c r="H70" s="210" t="e">
        <f>SUM(F66:F68)</f>
        <v>#N/A</v>
      </c>
      <c r="I70" s="211"/>
      <c r="J70" s="212"/>
      <c r="K70" s="101"/>
      <c r="L70" s="101"/>
      <c r="R70" s="208"/>
      <c r="S70" s="209"/>
      <c r="T70" s="209"/>
      <c r="U70" s="210"/>
      <c r="V70" s="210"/>
      <c r="W70" s="210" t="e">
        <f>SUM(U66:U68)</f>
        <v>#N/A</v>
      </c>
      <c r="X70" s="211"/>
      <c r="Y70" s="212"/>
      <c r="Z70" s="585"/>
      <c r="AA70" s="222"/>
      <c r="AB70" s="222"/>
      <c r="AD70" s="208"/>
      <c r="AE70" s="209"/>
      <c r="AF70" s="209"/>
      <c r="AG70" s="210"/>
      <c r="AH70" s="210"/>
      <c r="AI70" s="210" t="e">
        <f>SUM(AG66:AG68)</f>
        <v>#N/A</v>
      </c>
      <c r="AJ70" s="211"/>
      <c r="AK70" s="212"/>
    </row>
    <row r="71" spans="1:37" s="17" customFormat="1" ht="14.25" x14ac:dyDescent="0.2">
      <c r="A71" s="106"/>
      <c r="C71" s="208"/>
      <c r="D71" s="209"/>
      <c r="E71" s="209"/>
      <c r="F71" s="210"/>
      <c r="G71" s="210"/>
      <c r="H71" s="210"/>
      <c r="I71" s="211"/>
      <c r="J71" s="212"/>
      <c r="K71" s="101"/>
      <c r="L71" s="101"/>
      <c r="R71" s="208"/>
      <c r="S71" s="209"/>
      <c r="T71" s="209"/>
      <c r="U71" s="210"/>
      <c r="V71" s="210"/>
      <c r="W71" s="210"/>
      <c r="X71" s="211"/>
      <c r="Y71" s="212"/>
      <c r="Z71" s="585"/>
      <c r="AA71" s="222"/>
      <c r="AB71" s="222"/>
      <c r="AD71" s="208"/>
      <c r="AE71" s="209"/>
      <c r="AF71" s="209"/>
      <c r="AG71" s="210"/>
      <c r="AH71" s="210"/>
      <c r="AI71" s="210"/>
      <c r="AJ71" s="211"/>
      <c r="AK71" s="212"/>
    </row>
    <row r="72" spans="1:37" s="17" customFormat="1" ht="14.25" x14ac:dyDescent="0.2">
      <c r="A72" s="106"/>
      <c r="C72" s="208" t="s">
        <v>1160</v>
      </c>
      <c r="D72" s="209"/>
      <c r="E72" s="209"/>
      <c r="F72" s="210"/>
      <c r="G72" s="210"/>
      <c r="H72" s="210" t="e">
        <f>H64-H70</f>
        <v>#N/A</v>
      </c>
      <c r="I72" s="211"/>
      <c r="J72" s="368"/>
      <c r="K72" s="101"/>
      <c r="L72" s="101"/>
      <c r="R72" s="208" t="s">
        <v>1166</v>
      </c>
      <c r="S72" s="209"/>
      <c r="T72" s="209"/>
      <c r="U72" s="210"/>
      <c r="V72" s="210"/>
      <c r="W72" s="210" t="e">
        <f>W64-W70</f>
        <v>#N/A</v>
      </c>
      <c r="X72" s="211"/>
      <c r="Y72" s="212"/>
      <c r="Z72" s="585"/>
      <c r="AA72" s="222"/>
      <c r="AB72" s="222"/>
      <c r="AD72" s="208" t="s">
        <v>1206</v>
      </c>
      <c r="AE72" s="209"/>
      <c r="AF72" s="209"/>
      <c r="AG72" s="210"/>
      <c r="AH72" s="210"/>
      <c r="AI72" s="210" t="e">
        <f>AI64-AI70</f>
        <v>#N/A</v>
      </c>
      <c r="AJ72" s="211"/>
      <c r="AK72" s="212"/>
    </row>
    <row r="73" spans="1:37" s="17" customFormat="1" ht="14.25" x14ac:dyDescent="0.2">
      <c r="A73" s="106"/>
      <c r="C73" s="208"/>
      <c r="D73" s="209"/>
      <c r="E73" s="209"/>
      <c r="F73" s="210"/>
      <c r="G73" s="210"/>
      <c r="H73" s="210"/>
      <c r="I73" s="211"/>
      <c r="J73" s="212"/>
      <c r="K73" s="101"/>
      <c r="L73" s="101"/>
      <c r="R73" s="208"/>
      <c r="S73" s="209"/>
      <c r="T73" s="209"/>
      <c r="U73" s="210"/>
      <c r="V73" s="210"/>
      <c r="W73" s="210"/>
      <c r="X73" s="211"/>
      <c r="Y73" s="212"/>
      <c r="Z73" s="585"/>
      <c r="AA73" s="222"/>
      <c r="AB73" s="222"/>
      <c r="AD73" s="208"/>
      <c r="AE73" s="209"/>
      <c r="AF73" s="209"/>
      <c r="AG73" s="210"/>
      <c r="AH73" s="210"/>
      <c r="AI73" s="210"/>
      <c r="AJ73" s="211"/>
      <c r="AK73" s="212"/>
    </row>
    <row r="74" spans="1:37" s="17" customFormat="1" ht="14.25" x14ac:dyDescent="0.2">
      <c r="A74" s="106"/>
      <c r="C74" s="208" t="s">
        <v>1157</v>
      </c>
      <c r="D74" s="209">
        <f>VLOOKUP($D$60,'Adjusted Factors'!A:X,24,FALSE)</f>
        <v>0</v>
      </c>
      <c r="E74" s="209"/>
      <c r="F74" s="210"/>
      <c r="G74" s="210"/>
      <c r="H74" s="210"/>
      <c r="I74" s="211"/>
      <c r="J74" s="212"/>
      <c r="K74" s="101"/>
      <c r="L74" s="101"/>
      <c r="R74" s="208" t="s">
        <v>1158</v>
      </c>
      <c r="S74" s="209" t="e">
        <f>D88</f>
        <v>#N/A</v>
      </c>
      <c r="T74" s="209"/>
      <c r="U74" s="210"/>
      <c r="V74" s="210"/>
      <c r="W74" s="210"/>
      <c r="X74" s="211"/>
      <c r="Y74" s="212"/>
      <c r="Z74" s="585"/>
      <c r="AA74" s="222"/>
      <c r="AB74" s="222"/>
      <c r="AD74" s="208" t="s">
        <v>1207</v>
      </c>
      <c r="AE74" s="209">
        <f>S88</f>
        <v>0</v>
      </c>
      <c r="AF74" s="209"/>
      <c r="AG74" s="210"/>
      <c r="AH74" s="210"/>
      <c r="AI74" s="210"/>
      <c r="AJ74" s="211"/>
      <c r="AK74" s="212"/>
    </row>
    <row r="75" spans="1:37" s="17" customFormat="1" ht="14.25" x14ac:dyDescent="0.2">
      <c r="A75" s="106"/>
      <c r="C75" s="208"/>
      <c r="D75" s="209"/>
      <c r="E75" s="209"/>
      <c r="F75" s="210"/>
      <c r="G75" s="210"/>
      <c r="H75" s="210"/>
      <c r="I75" s="211"/>
      <c r="J75" s="212"/>
      <c r="K75" s="101"/>
      <c r="L75" s="101"/>
      <c r="R75" s="208"/>
      <c r="S75" s="209"/>
      <c r="T75" s="209"/>
      <c r="U75" s="210"/>
      <c r="V75" s="210"/>
      <c r="W75" s="210"/>
      <c r="X75" s="211"/>
      <c r="Y75" s="212"/>
      <c r="Z75" s="585"/>
      <c r="AA75" s="222"/>
      <c r="AB75" s="222"/>
      <c r="AD75" s="208"/>
      <c r="AE75" s="209"/>
      <c r="AF75" s="209"/>
      <c r="AG75" s="210"/>
      <c r="AH75" s="210"/>
      <c r="AI75" s="210"/>
      <c r="AJ75" s="211"/>
      <c r="AK75" s="212"/>
    </row>
    <row r="76" spans="1:37" s="17" customFormat="1" ht="15" x14ac:dyDescent="0.25">
      <c r="A76" s="106"/>
      <c r="C76" s="208" t="s">
        <v>1159</v>
      </c>
      <c r="D76" s="209"/>
      <c r="E76" s="209"/>
      <c r="F76" s="210"/>
      <c r="G76" s="210"/>
      <c r="H76" s="549">
        <f>IF(D74=0,0,H72/D74)</f>
        <v>0</v>
      </c>
      <c r="I76" s="215"/>
      <c r="J76" s="212"/>
      <c r="K76" s="101"/>
      <c r="L76" s="101"/>
      <c r="R76" s="208" t="s">
        <v>1167</v>
      </c>
      <c r="S76" s="209"/>
      <c r="T76" s="209"/>
      <c r="U76" s="210"/>
      <c r="V76" s="210"/>
      <c r="W76" s="214" t="e">
        <f>IF(S74=0,0,W72/S74)</f>
        <v>#N/A</v>
      </c>
      <c r="X76" s="215"/>
      <c r="Y76" s="212"/>
      <c r="Z76" s="585"/>
      <c r="AA76" s="222"/>
      <c r="AB76" s="222"/>
      <c r="AD76" s="208" t="s">
        <v>1208</v>
      </c>
      <c r="AE76" s="209"/>
      <c r="AF76" s="209"/>
      <c r="AG76" s="210"/>
      <c r="AH76" s="210"/>
      <c r="AI76" s="214">
        <f>IF(AE74=0,0,AI72/AE74)</f>
        <v>0</v>
      </c>
      <c r="AJ76" s="215"/>
      <c r="AK76" s="212"/>
    </row>
    <row r="77" spans="1:37" s="17" customFormat="1" ht="14.25" x14ac:dyDescent="0.2">
      <c r="A77" s="106"/>
      <c r="C77" s="216"/>
      <c r="D77" s="217"/>
      <c r="E77" s="217"/>
      <c r="F77" s="218"/>
      <c r="G77" s="218"/>
      <c r="H77" s="218"/>
      <c r="I77" s="218"/>
      <c r="J77" s="219"/>
      <c r="K77" s="101"/>
      <c r="L77" s="101"/>
      <c r="R77" s="216"/>
      <c r="S77" s="217"/>
      <c r="T77" s="217"/>
      <c r="U77" s="218"/>
      <c r="V77" s="218"/>
      <c r="W77" s="218"/>
      <c r="X77" s="218"/>
      <c r="Y77" s="219"/>
      <c r="Z77" s="585"/>
      <c r="AA77" s="222"/>
      <c r="AB77" s="222"/>
      <c r="AD77" s="216"/>
      <c r="AE77" s="217"/>
      <c r="AF77" s="217"/>
      <c r="AG77" s="218"/>
      <c r="AH77" s="218"/>
      <c r="AI77" s="218"/>
      <c r="AJ77" s="218"/>
      <c r="AK77" s="219"/>
    </row>
    <row r="78" spans="1:37" s="17" customFormat="1" ht="14.25" x14ac:dyDescent="0.2">
      <c r="A78" s="106"/>
      <c r="C78" s="203"/>
      <c r="D78" s="220"/>
      <c r="E78" s="220"/>
      <c r="F78" s="206"/>
      <c r="G78" s="206"/>
      <c r="H78" s="206"/>
      <c r="I78" s="206"/>
      <c r="J78" s="207"/>
      <c r="K78" s="101"/>
      <c r="L78" s="101"/>
      <c r="R78" s="203"/>
      <c r="S78" s="220"/>
      <c r="T78" s="220"/>
      <c r="U78" s="206"/>
      <c r="V78" s="206"/>
      <c r="W78" s="206"/>
      <c r="X78" s="206"/>
      <c r="Y78" s="207"/>
      <c r="Z78" s="585"/>
      <c r="AA78" s="222"/>
      <c r="AB78" s="222"/>
      <c r="AD78" s="203"/>
      <c r="AE78" s="220"/>
      <c r="AF78" s="220"/>
      <c r="AG78" s="206"/>
      <c r="AH78" s="206"/>
      <c r="AI78" s="206"/>
      <c r="AJ78" s="206"/>
      <c r="AK78" s="207"/>
    </row>
    <row r="79" spans="1:37" s="17" customFormat="1" ht="14.25" x14ac:dyDescent="0.2">
      <c r="A79" s="106"/>
      <c r="C79" s="208" t="s">
        <v>1165</v>
      </c>
      <c r="D79" s="209"/>
      <c r="E79" s="209"/>
      <c r="F79" s="210"/>
      <c r="G79" s="210"/>
      <c r="H79" s="210" t="e">
        <f>INDEX('New ISB 19-20'!$BL:$BL,MATCH($D$60,'New ISB 19-20'!$A:$A,0))</f>
        <v>#N/A</v>
      </c>
      <c r="I79" s="211"/>
      <c r="J79" s="212"/>
      <c r="K79" s="101"/>
      <c r="L79" s="101"/>
      <c r="R79" s="208" t="s">
        <v>1203</v>
      </c>
      <c r="S79" s="209"/>
      <c r="T79" s="209"/>
      <c r="U79" s="210"/>
      <c r="V79" s="210"/>
      <c r="W79" s="210">
        <f>Y41</f>
        <v>0</v>
      </c>
      <c r="X79" s="211"/>
      <c r="Y79" s="212"/>
      <c r="Z79" s="585"/>
      <c r="AA79" s="222"/>
      <c r="AB79" s="222"/>
      <c r="AD79" s="208" t="s">
        <v>1409</v>
      </c>
      <c r="AE79" s="209"/>
      <c r="AF79" s="209"/>
      <c r="AG79" s="210"/>
      <c r="AH79" s="210"/>
      <c r="AI79" s="210">
        <f>AK41</f>
        <v>0</v>
      </c>
      <c r="AJ79" s="211"/>
      <c r="AK79" s="212"/>
    </row>
    <row r="80" spans="1:37" s="17" customFormat="1" ht="14.25" x14ac:dyDescent="0.2">
      <c r="A80" s="106"/>
      <c r="C80" s="208"/>
      <c r="D80" s="209"/>
      <c r="E80" s="209"/>
      <c r="F80" s="210"/>
      <c r="G80" s="210"/>
      <c r="H80" s="210"/>
      <c r="I80" s="211"/>
      <c r="J80" s="212"/>
      <c r="K80" s="101"/>
      <c r="L80" s="101"/>
      <c r="R80" s="208"/>
      <c r="S80" s="209"/>
      <c r="T80" s="209"/>
      <c r="U80" s="210"/>
      <c r="V80" s="210"/>
      <c r="W80" s="210"/>
      <c r="X80" s="211"/>
      <c r="Y80" s="212"/>
      <c r="Z80" s="585"/>
      <c r="AA80" s="222"/>
      <c r="AB80" s="222"/>
      <c r="AD80" s="208"/>
      <c r="AE80" s="209"/>
      <c r="AF80" s="209"/>
      <c r="AG80" s="210"/>
      <c r="AH80" s="210"/>
      <c r="AI80" s="210"/>
      <c r="AJ80" s="211"/>
      <c r="AK80" s="212"/>
    </row>
    <row r="81" spans="1:37" s="17" customFormat="1" ht="14.25" x14ac:dyDescent="0.2">
      <c r="A81" s="106"/>
      <c r="C81" s="208" t="s">
        <v>1176</v>
      </c>
      <c r="D81" s="209"/>
      <c r="E81" s="209"/>
      <c r="F81" s="210" t="e">
        <f>INDEX('New ISB 19-20'!$AM:$AM,MATCH($D$60,'New ISB 19-20'!$A:$A,0))</f>
        <v>#N/A</v>
      </c>
      <c r="G81" s="210"/>
      <c r="H81" s="210"/>
      <c r="I81" s="211"/>
      <c r="J81" s="212"/>
      <c r="K81" s="101"/>
      <c r="L81" s="101"/>
      <c r="R81" s="208" t="s">
        <v>1204</v>
      </c>
      <c r="S81" s="209"/>
      <c r="T81" s="209"/>
      <c r="U81" s="210" t="e">
        <f>U66</f>
        <v>#N/A</v>
      </c>
      <c r="V81" s="210"/>
      <c r="W81" s="210"/>
      <c r="X81" s="211"/>
      <c r="Y81" s="212"/>
      <c r="Z81" s="585"/>
      <c r="AA81" s="222"/>
      <c r="AB81" s="222"/>
      <c r="AD81" s="208" t="s">
        <v>1410</v>
      </c>
      <c r="AE81" s="209"/>
      <c r="AF81" s="209"/>
      <c r="AG81" s="210" t="e">
        <f>AG66</f>
        <v>#N/A</v>
      </c>
      <c r="AH81" s="210"/>
      <c r="AI81" s="210"/>
      <c r="AJ81" s="211"/>
      <c r="AK81" s="212"/>
    </row>
    <row r="82" spans="1:37" s="17" customFormat="1" ht="14.25" x14ac:dyDescent="0.2">
      <c r="A82" s="106"/>
      <c r="C82" s="208" t="s">
        <v>1163</v>
      </c>
      <c r="D82" s="209"/>
      <c r="E82" s="209"/>
      <c r="F82" s="210" t="e">
        <f>INDEX('New ISB 19-20'!$AI:$AI,MATCH($D$60,'New ISB 19-20'!$A:$A,0))</f>
        <v>#N/A</v>
      </c>
      <c r="G82" s="210"/>
      <c r="H82" s="210"/>
      <c r="I82" s="211"/>
      <c r="J82" s="212"/>
      <c r="K82" s="101"/>
      <c r="L82" s="101"/>
      <c r="R82" s="208" t="s">
        <v>1201</v>
      </c>
      <c r="S82" s="209"/>
      <c r="T82" s="209"/>
      <c r="U82" s="210" t="e">
        <f>F82</f>
        <v>#N/A</v>
      </c>
      <c r="V82" s="210"/>
      <c r="W82" s="210"/>
      <c r="X82" s="211"/>
      <c r="Y82" s="212"/>
      <c r="Z82" s="585"/>
      <c r="AA82" s="222"/>
      <c r="AB82" s="222"/>
      <c r="AD82" s="208" t="s">
        <v>1407</v>
      </c>
      <c r="AE82" s="209"/>
      <c r="AF82" s="209"/>
      <c r="AG82" s="210" t="e">
        <f>U82</f>
        <v>#N/A</v>
      </c>
      <c r="AH82" s="210"/>
      <c r="AI82" s="210"/>
      <c r="AJ82" s="211"/>
      <c r="AK82" s="212"/>
    </row>
    <row r="83" spans="1:37" s="17" customFormat="1" ht="14.25" x14ac:dyDescent="0.2">
      <c r="A83" s="106"/>
      <c r="C83" s="208" t="s">
        <v>1177</v>
      </c>
      <c r="D83" s="209"/>
      <c r="E83" s="221"/>
      <c r="F83" s="213" t="e">
        <f>INDEX('New ISB 19-20'!$AJ:$AJ,MATCH($D$60,'New ISB 19-20'!$A:$A,0))</f>
        <v>#N/A</v>
      </c>
      <c r="G83" s="210"/>
      <c r="H83" s="210"/>
      <c r="I83" s="211"/>
      <c r="J83" s="212"/>
      <c r="K83" s="101"/>
      <c r="L83" s="101"/>
      <c r="R83" s="208" t="s">
        <v>1205</v>
      </c>
      <c r="S83" s="209"/>
      <c r="T83" s="221"/>
      <c r="U83" s="210" t="e">
        <f>U68</f>
        <v>#N/A</v>
      </c>
      <c r="V83" s="210"/>
      <c r="W83" s="210"/>
      <c r="X83" s="211"/>
      <c r="Y83" s="212"/>
      <c r="Z83" s="585"/>
      <c r="AA83" s="222"/>
      <c r="AB83" s="222"/>
      <c r="AD83" s="208" t="s">
        <v>1411</v>
      </c>
      <c r="AE83" s="209"/>
      <c r="AF83" s="221"/>
      <c r="AG83" s="210" t="e">
        <f>AG68</f>
        <v>#N/A</v>
      </c>
      <c r="AH83" s="210"/>
      <c r="AI83" s="210"/>
      <c r="AJ83" s="211"/>
      <c r="AK83" s="212"/>
    </row>
    <row r="84" spans="1:37" s="17" customFormat="1" ht="14.25" x14ac:dyDescent="0.2">
      <c r="A84" s="106"/>
      <c r="C84" s="208"/>
      <c r="D84" s="209"/>
      <c r="E84" s="209"/>
      <c r="F84" s="210"/>
      <c r="G84" s="210"/>
      <c r="H84" s="210" t="e">
        <f>F82+F81+F83</f>
        <v>#N/A</v>
      </c>
      <c r="I84" s="211"/>
      <c r="J84" s="212"/>
      <c r="K84" s="101"/>
      <c r="L84" s="101"/>
      <c r="R84" s="208"/>
      <c r="S84" s="209"/>
      <c r="T84" s="209"/>
      <c r="U84" s="210"/>
      <c r="V84" s="210"/>
      <c r="W84" s="210" t="e">
        <f>U82+U81+U83</f>
        <v>#N/A</v>
      </c>
      <c r="X84" s="211"/>
      <c r="Y84" s="212"/>
      <c r="Z84" s="585"/>
      <c r="AA84" s="222"/>
      <c r="AB84" s="222"/>
      <c r="AD84" s="208"/>
      <c r="AE84" s="209"/>
      <c r="AF84" s="209"/>
      <c r="AG84" s="210"/>
      <c r="AH84" s="210"/>
      <c r="AI84" s="210" t="e">
        <f>AG82+AG81+AG83</f>
        <v>#N/A</v>
      </c>
      <c r="AJ84" s="211"/>
      <c r="AK84" s="212"/>
    </row>
    <row r="85" spans="1:37" s="17" customFormat="1" ht="14.25" x14ac:dyDescent="0.2">
      <c r="A85" s="106"/>
      <c r="C85" s="208"/>
      <c r="D85" s="209"/>
      <c r="E85" s="209"/>
      <c r="F85" s="210"/>
      <c r="G85" s="210"/>
      <c r="H85" s="210"/>
      <c r="I85" s="211"/>
      <c r="J85" s="212"/>
      <c r="K85" s="101"/>
      <c r="L85" s="101"/>
      <c r="R85" s="208"/>
      <c r="S85" s="209"/>
      <c r="T85" s="209"/>
      <c r="U85" s="210"/>
      <c r="V85" s="210"/>
      <c r="W85" s="210"/>
      <c r="X85" s="211"/>
      <c r="Y85" s="212"/>
      <c r="Z85" s="585"/>
      <c r="AA85" s="222"/>
      <c r="AB85" s="222"/>
      <c r="AD85" s="208"/>
      <c r="AE85" s="209"/>
      <c r="AF85" s="209"/>
      <c r="AG85" s="210"/>
      <c r="AH85" s="210"/>
      <c r="AI85" s="210"/>
      <c r="AJ85" s="211"/>
      <c r="AK85" s="212"/>
    </row>
    <row r="86" spans="1:37" s="17" customFormat="1" ht="14.25" x14ac:dyDescent="0.2">
      <c r="A86" s="106"/>
      <c r="C86" s="208" t="s">
        <v>1166</v>
      </c>
      <c r="D86" s="209"/>
      <c r="E86" s="209"/>
      <c r="F86" s="210"/>
      <c r="G86" s="210"/>
      <c r="H86" s="210" t="e">
        <f>H79-H84</f>
        <v>#N/A</v>
      </c>
      <c r="I86" s="211"/>
      <c r="J86" s="212"/>
      <c r="K86" s="101"/>
      <c r="L86" s="101"/>
      <c r="R86" s="208" t="s">
        <v>1206</v>
      </c>
      <c r="S86" s="209"/>
      <c r="T86" s="209"/>
      <c r="U86" s="210"/>
      <c r="V86" s="210"/>
      <c r="W86" s="210" t="e">
        <f>W79-W84</f>
        <v>#N/A</v>
      </c>
      <c r="X86" s="211"/>
      <c r="Y86" s="212"/>
      <c r="Z86" s="585"/>
      <c r="AA86" s="222"/>
      <c r="AB86" s="222"/>
      <c r="AD86" s="208" t="s">
        <v>1412</v>
      </c>
      <c r="AE86" s="209"/>
      <c r="AF86" s="209"/>
      <c r="AG86" s="210"/>
      <c r="AH86" s="210"/>
      <c r="AI86" s="210" t="e">
        <f>AI79-AI84</f>
        <v>#N/A</v>
      </c>
      <c r="AJ86" s="211"/>
      <c r="AK86" s="212"/>
    </row>
    <row r="87" spans="1:37" s="17" customFormat="1" ht="14.25" x14ac:dyDescent="0.2">
      <c r="A87" s="106"/>
      <c r="C87" s="208"/>
      <c r="D87" s="209"/>
      <c r="E87" s="209"/>
      <c r="F87" s="210"/>
      <c r="G87" s="210"/>
      <c r="H87" s="210"/>
      <c r="I87" s="211"/>
      <c r="J87" s="212"/>
      <c r="K87" s="101"/>
      <c r="L87" s="101"/>
      <c r="R87" s="208"/>
      <c r="S87" s="209"/>
      <c r="T87" s="209"/>
      <c r="U87" s="210"/>
      <c r="V87" s="210"/>
      <c r="W87" s="210"/>
      <c r="X87" s="211"/>
      <c r="Y87" s="212"/>
      <c r="Z87" s="585"/>
      <c r="AA87" s="222"/>
      <c r="AB87" s="222"/>
      <c r="AD87" s="208"/>
      <c r="AE87" s="209"/>
      <c r="AF87" s="209"/>
      <c r="AG87" s="210"/>
      <c r="AH87" s="210"/>
      <c r="AI87" s="210"/>
      <c r="AJ87" s="211"/>
      <c r="AK87" s="212"/>
    </row>
    <row r="88" spans="1:37" s="17" customFormat="1" ht="14.25" x14ac:dyDescent="0.2">
      <c r="A88" s="106"/>
      <c r="C88" s="208" t="s">
        <v>1158</v>
      </c>
      <c r="D88" s="209" t="e">
        <f>VLOOKUP($D$60,'Adjusted Factors 19-20'!A:BS,71,FALSE)</f>
        <v>#N/A</v>
      </c>
      <c r="E88" s="209"/>
      <c r="F88" s="210"/>
      <c r="G88" s="210"/>
      <c r="H88" s="210"/>
      <c r="I88" s="211"/>
      <c r="J88" s="212"/>
      <c r="K88" s="101"/>
      <c r="L88" s="101"/>
      <c r="R88" s="208" t="s">
        <v>1207</v>
      </c>
      <c r="S88" s="209">
        <f>SUM(V12:W14)</f>
        <v>0</v>
      </c>
      <c r="T88" s="209"/>
      <c r="U88" s="210"/>
      <c r="V88" s="210"/>
      <c r="W88" s="210"/>
      <c r="X88" s="211"/>
      <c r="Y88" s="212"/>
      <c r="Z88" s="585"/>
      <c r="AA88" s="222"/>
      <c r="AB88" s="222"/>
      <c r="AD88" s="208" t="s">
        <v>1413</v>
      </c>
      <c r="AE88" s="209">
        <f>SUM(AH12:AI14)</f>
        <v>0</v>
      </c>
      <c r="AF88" s="209"/>
      <c r="AG88" s="210"/>
      <c r="AH88" s="210"/>
      <c r="AI88" s="210"/>
      <c r="AJ88" s="211"/>
      <c r="AK88" s="212"/>
    </row>
    <row r="89" spans="1:37" s="17" customFormat="1" ht="14.25" x14ac:dyDescent="0.2">
      <c r="A89" s="106"/>
      <c r="C89" s="208"/>
      <c r="D89" s="222"/>
      <c r="E89" s="222"/>
      <c r="F89" s="202"/>
      <c r="G89" s="202"/>
      <c r="H89" s="202"/>
      <c r="I89" s="211"/>
      <c r="J89" s="212"/>
      <c r="K89" s="101"/>
      <c r="L89" s="101"/>
      <c r="R89" s="208"/>
      <c r="S89" s="222"/>
      <c r="T89" s="222"/>
      <c r="U89" s="202"/>
      <c r="V89" s="202"/>
      <c r="W89" s="202"/>
      <c r="X89" s="211"/>
      <c r="Y89" s="212"/>
      <c r="Z89" s="585"/>
      <c r="AA89" s="222"/>
      <c r="AB89" s="222"/>
      <c r="AD89" s="208"/>
      <c r="AE89" s="222"/>
      <c r="AF89" s="222"/>
      <c r="AG89" s="202"/>
      <c r="AH89" s="202"/>
      <c r="AI89" s="202"/>
      <c r="AJ89" s="211"/>
      <c r="AK89" s="212"/>
    </row>
    <row r="90" spans="1:37" s="17" customFormat="1" ht="15" x14ac:dyDescent="0.25">
      <c r="A90" s="106"/>
      <c r="C90" s="208" t="s">
        <v>1167</v>
      </c>
      <c r="D90" s="222"/>
      <c r="E90" s="222"/>
      <c r="F90" s="202"/>
      <c r="G90" s="202"/>
      <c r="H90" s="549" t="e">
        <f>IF(D88=0,0,H86/D88)</f>
        <v>#N/A</v>
      </c>
      <c r="I90" s="215"/>
      <c r="J90" s="405"/>
      <c r="K90" s="101"/>
      <c r="L90" s="101"/>
      <c r="R90" s="208" t="s">
        <v>1208</v>
      </c>
      <c r="S90" s="222"/>
      <c r="T90" s="222"/>
      <c r="U90" s="202"/>
      <c r="V90" s="202"/>
      <c r="W90" s="214">
        <f>IF(S88=0,0,W86/S88)</f>
        <v>0</v>
      </c>
      <c r="X90" s="215"/>
      <c r="Y90" s="212"/>
      <c r="Z90" s="585"/>
      <c r="AA90" s="222"/>
      <c r="AB90" s="222"/>
      <c r="AD90" s="208" t="s">
        <v>1414</v>
      </c>
      <c r="AE90" s="222"/>
      <c r="AF90" s="222"/>
      <c r="AG90" s="202"/>
      <c r="AH90" s="202"/>
      <c r="AI90" s="214">
        <f>IF(AE88=0,0,AI86/AE88)</f>
        <v>0</v>
      </c>
      <c r="AJ90" s="215"/>
      <c r="AK90" s="212"/>
    </row>
    <row r="91" spans="1:37" s="17" customFormat="1" ht="14.25" x14ac:dyDescent="0.2">
      <c r="A91" s="106"/>
      <c r="C91" s="208"/>
      <c r="D91" s="222"/>
      <c r="E91" s="222"/>
      <c r="F91" s="202"/>
      <c r="G91" s="202"/>
      <c r="H91" s="202"/>
      <c r="I91" s="211"/>
      <c r="J91" s="212"/>
      <c r="K91" s="101"/>
      <c r="L91" s="101"/>
      <c r="R91" s="208"/>
      <c r="S91" s="222"/>
      <c r="T91" s="222"/>
      <c r="U91" s="202"/>
      <c r="V91" s="202"/>
      <c r="W91" s="202"/>
      <c r="X91" s="211"/>
      <c r="Y91" s="212"/>
      <c r="Z91" s="585"/>
      <c r="AA91" s="222"/>
      <c r="AB91" s="222"/>
      <c r="AC91" s="4"/>
      <c r="AD91" s="208"/>
      <c r="AE91" s="222"/>
      <c r="AF91" s="222"/>
      <c r="AG91" s="202"/>
      <c r="AH91" s="202"/>
      <c r="AI91" s="202"/>
      <c r="AJ91" s="211"/>
      <c r="AK91" s="212"/>
    </row>
    <row r="92" spans="1:37" s="17" customFormat="1" ht="14.25" x14ac:dyDescent="0.2">
      <c r="A92" s="106"/>
      <c r="C92" s="208"/>
      <c r="D92" s="222"/>
      <c r="E92" s="222"/>
      <c r="F92" s="202"/>
      <c r="G92" s="202"/>
      <c r="H92" s="202"/>
      <c r="I92" s="211"/>
      <c r="J92" s="212"/>
      <c r="K92" s="101"/>
      <c r="L92" s="101"/>
      <c r="R92" s="208"/>
      <c r="S92" s="222"/>
      <c r="T92" s="222"/>
      <c r="U92" s="202"/>
      <c r="V92" s="202"/>
      <c r="W92" s="202"/>
      <c r="X92" s="211"/>
      <c r="Y92" s="212"/>
      <c r="Z92" s="585"/>
      <c r="AA92" s="222"/>
      <c r="AB92" s="222"/>
      <c r="AC92" s="4"/>
      <c r="AD92" s="208"/>
      <c r="AE92" s="222"/>
      <c r="AF92" s="222"/>
      <c r="AG92" s="202"/>
      <c r="AH92" s="202"/>
      <c r="AI92" s="202"/>
      <c r="AJ92" s="211"/>
      <c r="AK92" s="212"/>
    </row>
    <row r="93" spans="1:37" s="4" customFormat="1" ht="15" x14ac:dyDescent="0.25">
      <c r="A93" s="107"/>
      <c r="C93" s="208" t="s">
        <v>1144</v>
      </c>
      <c r="D93" s="223" t="e">
        <f>IF(J39&gt;0,"SCHOOL HAS MFL APPLIED",IF(F93&lt;-1.5%,"MFG APPLIED",IF(J43&lt;0,"GAINS APPLIED","NO MFG OR CAPPING")))</f>
        <v>#N/A</v>
      </c>
      <c r="E93" s="222"/>
      <c r="F93" s="224" t="e">
        <f>IF(D88=0,0,SUM(H90-H76)/H76)</f>
        <v>#N/A</v>
      </c>
      <c r="G93" s="202"/>
      <c r="H93" s="200"/>
      <c r="I93" s="211"/>
      <c r="J93" s="212"/>
      <c r="K93" s="101"/>
      <c r="L93" s="101"/>
      <c r="R93" s="208" t="s">
        <v>1144</v>
      </c>
      <c r="S93" s="223" t="e">
        <f>IF(Y39&gt;0,"SCHOOL HAS MFL APPLIED",IF(U93&lt;-1.5%,"MFG APPLIED",IF(Y43&lt;0,"GAINS APPLIED","NO MFG OR CAPPING")))</f>
        <v>#N/A</v>
      </c>
      <c r="T93" s="222"/>
      <c r="U93" s="224">
        <f>IF(S88=0,0,SUM(W90-W76)/W76)</f>
        <v>0</v>
      </c>
      <c r="V93" s="202"/>
      <c r="W93" s="200"/>
      <c r="X93" s="211"/>
      <c r="Y93" s="212"/>
      <c r="Z93" s="585"/>
      <c r="AA93" s="222"/>
      <c r="AB93" s="222"/>
      <c r="AD93" s="208" t="s">
        <v>1144</v>
      </c>
      <c r="AE93" s="223" t="str">
        <f>IF(AK39&gt;0,"SCHOOL HAS MFL APPLIED",IF(AG93&lt;-1.5%,"MFG APPLIED",IF(AK43&lt;0,"GAINS APPLIED","NO MFG OR CAPPING")))</f>
        <v>NO MFG OR CAPPING</v>
      </c>
      <c r="AF93" s="222"/>
      <c r="AG93" s="224">
        <f>IF(AE88=0,0,SUM(AI90-AI76)/AI76)</f>
        <v>0</v>
      </c>
      <c r="AH93" s="202"/>
      <c r="AI93" s="200"/>
      <c r="AJ93" s="211"/>
      <c r="AK93" s="212"/>
    </row>
    <row r="94" spans="1:37" s="4" customFormat="1" ht="14.25" x14ac:dyDescent="0.2">
      <c r="A94" s="107"/>
      <c r="C94" s="208"/>
      <c r="D94" s="222"/>
      <c r="E94" s="222"/>
      <c r="F94" s="225"/>
      <c r="G94" s="202"/>
      <c r="H94" s="202"/>
      <c r="I94" s="211"/>
      <c r="J94" s="212"/>
      <c r="K94" s="101"/>
      <c r="L94" s="101"/>
      <c r="R94" s="208"/>
      <c r="S94" s="222"/>
      <c r="T94" s="222"/>
      <c r="U94" s="225"/>
      <c r="V94" s="202"/>
      <c r="W94" s="202"/>
      <c r="X94" s="211"/>
      <c r="Y94" s="212"/>
      <c r="Z94" s="585"/>
      <c r="AA94" s="222"/>
      <c r="AB94" s="222"/>
      <c r="AD94" s="208"/>
      <c r="AE94" s="222"/>
      <c r="AF94" s="222"/>
      <c r="AG94" s="225"/>
      <c r="AH94" s="202"/>
      <c r="AI94" s="202"/>
      <c r="AJ94" s="211"/>
      <c r="AK94" s="212"/>
    </row>
    <row r="95" spans="1:37" s="4" customFormat="1" ht="14.25" x14ac:dyDescent="0.2">
      <c r="A95" s="107"/>
      <c r="C95" s="208" t="s">
        <v>1145</v>
      </c>
      <c r="D95" s="222"/>
      <c r="E95" s="222"/>
      <c r="F95" s="226">
        <v>-1.4999999999999999E-2</v>
      </c>
      <c r="G95" s="202"/>
      <c r="H95" s="202"/>
      <c r="I95" s="211"/>
      <c r="J95" s="212"/>
      <c r="K95" s="101"/>
      <c r="L95" s="101"/>
      <c r="R95" s="208" t="s">
        <v>1145</v>
      </c>
      <c r="S95" s="222"/>
      <c r="T95" s="222"/>
      <c r="U95" s="226">
        <f>F95</f>
        <v>-1.4999999999999999E-2</v>
      </c>
      <c r="V95" s="202"/>
      <c r="W95" s="202"/>
      <c r="X95" s="211"/>
      <c r="Y95" s="212"/>
      <c r="Z95" s="585"/>
      <c r="AA95" s="222"/>
      <c r="AB95" s="222"/>
      <c r="AD95" s="208" t="s">
        <v>1145</v>
      </c>
      <c r="AE95" s="222"/>
      <c r="AF95" s="222"/>
      <c r="AG95" s="226">
        <f>U95</f>
        <v>-1.4999999999999999E-2</v>
      </c>
      <c r="AH95" s="202"/>
      <c r="AI95" s="202"/>
      <c r="AJ95" s="211"/>
      <c r="AK95" s="212"/>
    </row>
    <row r="96" spans="1:37" s="4" customFormat="1" ht="14.25" x14ac:dyDescent="0.2">
      <c r="A96" s="107"/>
      <c r="C96" s="208" t="s">
        <v>1146</v>
      </c>
      <c r="D96" s="222"/>
      <c r="E96" s="222"/>
      <c r="F96" s="227">
        <v>9.8137299999999997E-2</v>
      </c>
      <c r="G96" s="202"/>
      <c r="H96" s="202"/>
      <c r="I96" s="211"/>
      <c r="J96" s="212"/>
      <c r="K96" s="101"/>
      <c r="L96" s="101"/>
      <c r="R96" s="208" t="s">
        <v>1146</v>
      </c>
      <c r="S96" s="222"/>
      <c r="T96" s="222"/>
      <c r="U96" s="227">
        <v>9.8137299999999997E-2</v>
      </c>
      <c r="V96" s="202"/>
      <c r="W96" s="202"/>
      <c r="X96" s="211"/>
      <c r="Y96" s="212"/>
      <c r="Z96" s="585"/>
      <c r="AA96" s="222"/>
      <c r="AB96" s="222"/>
      <c r="AD96" s="208" t="s">
        <v>1146</v>
      </c>
      <c r="AE96" s="222"/>
      <c r="AF96" s="222"/>
      <c r="AG96" s="227">
        <v>9.8137299999999997E-2</v>
      </c>
      <c r="AH96" s="202"/>
      <c r="AI96" s="202"/>
      <c r="AJ96" s="211"/>
      <c r="AK96" s="212"/>
    </row>
    <row r="97" spans="1:37" s="4" customFormat="1" ht="14.25" x14ac:dyDescent="0.2">
      <c r="A97" s="107"/>
      <c r="C97" s="208"/>
      <c r="D97" s="222"/>
      <c r="E97" s="222"/>
      <c r="F97" s="225"/>
      <c r="G97" s="202"/>
      <c r="H97" s="202"/>
      <c r="I97" s="211"/>
      <c r="J97" s="212"/>
      <c r="K97" s="102"/>
      <c r="L97" s="102"/>
      <c r="R97" s="208"/>
      <c r="S97" s="222"/>
      <c r="T97" s="222"/>
      <c r="U97" s="225"/>
      <c r="V97" s="202"/>
      <c r="W97" s="202"/>
      <c r="X97" s="211"/>
      <c r="Y97" s="212"/>
      <c r="Z97" s="585"/>
      <c r="AA97" s="222"/>
      <c r="AB97" s="222"/>
      <c r="AD97" s="208"/>
      <c r="AE97" s="222"/>
      <c r="AF97" s="222"/>
      <c r="AG97" s="225"/>
      <c r="AH97" s="202"/>
      <c r="AI97" s="202"/>
      <c r="AJ97" s="211"/>
      <c r="AK97" s="212"/>
    </row>
    <row r="98" spans="1:37" s="4" customFormat="1" ht="14.25" x14ac:dyDescent="0.2">
      <c r="A98" s="107"/>
      <c r="C98" s="208" t="s">
        <v>1179</v>
      </c>
      <c r="D98" s="299"/>
      <c r="E98" s="299"/>
      <c r="F98" s="226" t="e">
        <f>IF(AND(F93&lt;0,F93&lt;-1.5%),F93-F95,0)*-1</f>
        <v>#N/A</v>
      </c>
      <c r="G98" s="300"/>
      <c r="H98" s="202"/>
      <c r="I98" s="211"/>
      <c r="J98" s="212"/>
      <c r="K98" s="101"/>
      <c r="L98" s="101"/>
      <c r="R98" s="208" t="s">
        <v>1179</v>
      </c>
      <c r="S98" s="222"/>
      <c r="T98" s="222"/>
      <c r="U98" s="226">
        <f>IF(AND(U93&lt;0,U93&lt;-1.5%),U93-U95,0)*-1</f>
        <v>0</v>
      </c>
      <c r="V98" s="202"/>
      <c r="W98" s="202"/>
      <c r="X98" s="211"/>
      <c r="Y98" s="212"/>
      <c r="Z98" s="585"/>
      <c r="AA98" s="222"/>
      <c r="AB98" s="222"/>
      <c r="AD98" s="208" t="s">
        <v>1179</v>
      </c>
      <c r="AE98" s="222"/>
      <c r="AF98" s="222"/>
      <c r="AG98" s="226">
        <f>IF(AND(AG93&lt;0,AG93&lt;-1.5%),AG93-AG95,0)*-1</f>
        <v>0</v>
      </c>
      <c r="AH98" s="202"/>
      <c r="AI98" s="202"/>
      <c r="AJ98" s="211"/>
      <c r="AK98" s="212"/>
    </row>
    <row r="99" spans="1:37" s="4" customFormat="1" ht="14.25" x14ac:dyDescent="0.2">
      <c r="A99" s="107"/>
      <c r="C99" s="208" t="s">
        <v>1180</v>
      </c>
      <c r="D99" s="299"/>
      <c r="E99" s="299"/>
      <c r="F99" s="227" t="e">
        <f>-IF(AND(F93&gt;0),0-F93*0.0981373,0)*-1</f>
        <v>#N/A</v>
      </c>
      <c r="G99" s="300"/>
      <c r="H99" s="202"/>
      <c r="I99" s="211"/>
      <c r="J99" s="212"/>
      <c r="K99" s="101"/>
      <c r="L99" s="101"/>
      <c r="R99" s="208" t="s">
        <v>1180</v>
      </c>
      <c r="S99" s="222"/>
      <c r="T99" s="222"/>
      <c r="U99" s="227">
        <f>-IF(AND(U93&gt;0),0-U93*0.2369588,0)*-1</f>
        <v>0</v>
      </c>
      <c r="V99" s="202"/>
      <c r="W99" s="202"/>
      <c r="X99" s="211"/>
      <c r="Y99" s="212"/>
      <c r="Z99" s="585"/>
      <c r="AA99" s="222"/>
      <c r="AB99" s="222"/>
      <c r="AC99"/>
      <c r="AD99" s="208" t="s">
        <v>1180</v>
      </c>
      <c r="AE99" s="222"/>
      <c r="AF99" s="222"/>
      <c r="AG99" s="227">
        <f>-IF(AND(AG93&gt;0),0-AG93*0.2369588,0)*-1</f>
        <v>0</v>
      </c>
      <c r="AH99" s="202"/>
      <c r="AI99" s="202"/>
      <c r="AJ99" s="211"/>
      <c r="AK99" s="212"/>
    </row>
    <row r="100" spans="1:37" s="4" customFormat="1" ht="14.25" x14ac:dyDescent="0.2">
      <c r="A100" s="107"/>
      <c r="C100" s="208"/>
      <c r="D100" s="222"/>
      <c r="E100" s="222"/>
      <c r="F100" s="211"/>
      <c r="G100" s="211"/>
      <c r="H100" s="211"/>
      <c r="I100" s="211"/>
      <c r="J100" s="212"/>
      <c r="K100" s="101"/>
      <c r="L100" s="101"/>
      <c r="R100" s="208"/>
      <c r="S100" s="222"/>
      <c r="T100" s="222"/>
      <c r="U100" s="211"/>
      <c r="V100" s="211"/>
      <c r="W100" s="211"/>
      <c r="X100" s="211"/>
      <c r="Y100" s="212"/>
      <c r="Z100" s="585"/>
      <c r="AA100" s="222"/>
      <c r="AB100" s="222"/>
      <c r="AC100"/>
      <c r="AD100" s="208"/>
      <c r="AE100" s="222"/>
      <c r="AF100" s="222"/>
      <c r="AG100" s="211"/>
      <c r="AH100" s="211"/>
      <c r="AI100" s="211"/>
      <c r="AJ100" s="211"/>
      <c r="AK100" s="212"/>
    </row>
    <row r="101" spans="1:37" ht="14.25" x14ac:dyDescent="0.2">
      <c r="A101" s="104"/>
      <c r="C101" s="208"/>
      <c r="D101" s="222"/>
      <c r="E101" s="222"/>
      <c r="F101" s="211"/>
      <c r="G101" s="211"/>
      <c r="H101" s="211"/>
      <c r="I101" s="211"/>
      <c r="J101" s="212"/>
      <c r="K101" s="101"/>
      <c r="L101" s="101"/>
      <c r="R101" s="208"/>
      <c r="S101" s="222"/>
      <c r="T101" s="222"/>
      <c r="U101" s="211"/>
      <c r="V101" s="211"/>
      <c r="W101" s="211"/>
      <c r="X101" s="211"/>
      <c r="Y101" s="212"/>
      <c r="Z101" s="585"/>
      <c r="AA101" s="222"/>
      <c r="AB101" s="222"/>
      <c r="AD101" s="208"/>
      <c r="AE101" s="222"/>
      <c r="AF101" s="222"/>
      <c r="AG101" s="211"/>
      <c r="AH101" s="211"/>
      <c r="AI101" s="211"/>
      <c r="AJ101" s="211"/>
      <c r="AK101" s="212"/>
    </row>
    <row r="102" spans="1:37" ht="14.25" x14ac:dyDescent="0.2">
      <c r="A102" s="104"/>
      <c r="C102" s="208" t="s">
        <v>49</v>
      </c>
      <c r="D102" s="222" t="s">
        <v>1168</v>
      </c>
      <c r="E102" s="222"/>
      <c r="F102" s="211"/>
      <c r="G102" s="211"/>
      <c r="H102" s="211"/>
      <c r="I102" s="211"/>
      <c r="J102" s="212"/>
      <c r="K102" s="101"/>
      <c r="L102" s="101"/>
      <c r="R102" s="208" t="s">
        <v>49</v>
      </c>
      <c r="S102" s="222" t="s">
        <v>1830</v>
      </c>
      <c r="T102" s="222"/>
      <c r="U102" s="211"/>
      <c r="V102" s="211"/>
      <c r="W102" s="211"/>
      <c r="X102" s="211"/>
      <c r="Y102" s="212"/>
      <c r="Z102" s="585"/>
      <c r="AA102" s="222"/>
      <c r="AB102" s="222"/>
      <c r="AD102" s="208" t="s">
        <v>49</v>
      </c>
      <c r="AE102" s="222" t="s">
        <v>1415</v>
      </c>
      <c r="AF102" s="222"/>
      <c r="AG102" s="211"/>
      <c r="AH102" s="211"/>
      <c r="AI102" s="211"/>
      <c r="AJ102" s="211"/>
      <c r="AK102" s="212"/>
    </row>
    <row r="103" spans="1:37" ht="14.25" x14ac:dyDescent="0.2">
      <c r="A103" s="104"/>
      <c r="C103" s="208"/>
      <c r="D103" s="222"/>
      <c r="E103" s="222"/>
      <c r="F103" s="211"/>
      <c r="G103" s="211"/>
      <c r="H103" s="211"/>
      <c r="I103" s="211"/>
      <c r="J103" s="212"/>
      <c r="K103" s="101"/>
      <c r="L103" s="101"/>
      <c r="R103" s="208"/>
      <c r="S103" s="222"/>
      <c r="T103" s="222"/>
      <c r="U103" s="211"/>
      <c r="V103" s="211"/>
      <c r="W103" s="211"/>
      <c r="X103" s="211"/>
      <c r="Y103" s="212"/>
      <c r="Z103" s="585"/>
      <c r="AA103" s="222"/>
      <c r="AB103" s="222"/>
      <c r="AD103" s="208"/>
      <c r="AE103" s="222"/>
      <c r="AF103" s="222"/>
      <c r="AG103" s="211"/>
      <c r="AH103" s="211"/>
      <c r="AI103" s="211"/>
      <c r="AJ103" s="211"/>
      <c r="AK103" s="212"/>
    </row>
    <row r="104" spans="1:37" ht="14.25" x14ac:dyDescent="0.2">
      <c r="A104" s="104"/>
      <c r="C104" s="208" t="s">
        <v>45</v>
      </c>
      <c r="D104" s="209" t="e">
        <f>D88</f>
        <v>#N/A</v>
      </c>
      <c r="E104" s="210" t="s">
        <v>1147</v>
      </c>
      <c r="F104" s="228" t="e">
        <f>IF(F98&gt;0,F98,F99)</f>
        <v>#N/A</v>
      </c>
      <c r="G104" s="210" t="s">
        <v>1147</v>
      </c>
      <c r="H104" s="209">
        <f>H76</f>
        <v>0</v>
      </c>
      <c r="I104" s="229" t="s">
        <v>51</v>
      </c>
      <c r="J104" s="230" t="e">
        <f>IF(J39&gt;0,0,D104*F104*H104)</f>
        <v>#N/A</v>
      </c>
      <c r="K104" s="101"/>
      <c r="L104" s="101"/>
      <c r="M104" s="17"/>
      <c r="N104" s="17"/>
      <c r="O104" s="18"/>
      <c r="R104" s="208" t="e">
        <f>IF(Y104&lt;0,"Scaling Gains","MFG Value")</f>
        <v>#N/A</v>
      </c>
      <c r="S104" s="209">
        <f>S88</f>
        <v>0</v>
      </c>
      <c r="T104" s="210" t="s">
        <v>1147</v>
      </c>
      <c r="U104" s="228">
        <f>IF(U98&gt;0,U98,U99)</f>
        <v>0</v>
      </c>
      <c r="V104" s="210" t="s">
        <v>1147</v>
      </c>
      <c r="W104" s="209" t="e">
        <f>W76</f>
        <v>#N/A</v>
      </c>
      <c r="X104" s="229" t="s">
        <v>51</v>
      </c>
      <c r="Y104" s="230" t="e">
        <f>IF(Y39&gt;0,0,S104*U104*W104)</f>
        <v>#N/A</v>
      </c>
      <c r="Z104" s="586"/>
      <c r="AA104" s="209"/>
      <c r="AB104" s="209"/>
      <c r="AD104" s="208" t="str">
        <f>IF(AK104&lt;0,"Scaling Gains","MFG Value")</f>
        <v>MFG Value</v>
      </c>
      <c r="AE104" s="209">
        <f>AE88</f>
        <v>0</v>
      </c>
      <c r="AF104" s="210" t="s">
        <v>1147</v>
      </c>
      <c r="AG104" s="228">
        <f>IF(AG98&gt;0,AG98,AG99)</f>
        <v>0</v>
      </c>
      <c r="AH104" s="210" t="s">
        <v>1147</v>
      </c>
      <c r="AI104" s="209">
        <f>AI76</f>
        <v>0</v>
      </c>
      <c r="AJ104" s="229" t="s">
        <v>51</v>
      </c>
      <c r="AK104" s="230">
        <f>IF(AK39&gt;0,0,AE104*AG104*AI104)</f>
        <v>0</v>
      </c>
    </row>
    <row r="105" spans="1:37" ht="14.25" x14ac:dyDescent="0.2">
      <c r="A105" s="104"/>
      <c r="C105" s="208"/>
      <c r="D105" s="209"/>
      <c r="E105" s="210"/>
      <c r="F105" s="228"/>
      <c r="G105" s="210"/>
      <c r="H105" s="209"/>
      <c r="I105" s="229"/>
      <c r="J105" s="230"/>
      <c r="K105" s="101"/>
      <c r="L105" s="101"/>
      <c r="M105" s="17"/>
      <c r="N105" s="17"/>
      <c r="O105" s="18"/>
      <c r="R105" s="208"/>
      <c r="S105" s="209"/>
      <c r="T105" s="210"/>
      <c r="U105" s="228"/>
      <c r="V105" s="210"/>
      <c r="W105" s="209"/>
      <c r="X105" s="229"/>
      <c r="Y105" s="230"/>
      <c r="Z105" s="586"/>
      <c r="AA105" s="209"/>
      <c r="AB105" s="209"/>
      <c r="AD105" s="208"/>
      <c r="AE105" s="209"/>
      <c r="AF105" s="210"/>
      <c r="AG105" s="228"/>
      <c r="AH105" s="210"/>
      <c r="AI105" s="209"/>
      <c r="AJ105" s="229"/>
      <c r="AK105" s="230"/>
    </row>
    <row r="106" spans="1:37" ht="15" x14ac:dyDescent="0.25">
      <c r="A106" s="104"/>
      <c r="C106" s="208"/>
      <c r="D106" s="209"/>
      <c r="E106" s="210"/>
      <c r="F106" s="228"/>
      <c r="G106" s="550" t="e">
        <f>IF(J104=0,"SCHOOL ON MFL, NO MFG ADJUSTMENT REQUIRED","")</f>
        <v>#N/A</v>
      </c>
      <c r="J106" s="399"/>
      <c r="K106" s="101"/>
      <c r="L106" s="101"/>
      <c r="M106" s="17"/>
      <c r="N106" s="17"/>
      <c r="O106" s="18"/>
      <c r="R106" s="208"/>
      <c r="S106" s="209"/>
      <c r="T106" s="210"/>
      <c r="U106" s="228"/>
      <c r="V106" s="550" t="e">
        <f>IF(Y104=0,"SCHOOL ON MFL, NO MFG ADJUSTMENT REQUIRED","")</f>
        <v>#N/A</v>
      </c>
      <c r="X106" s="229"/>
      <c r="Y106" s="230"/>
      <c r="Z106" s="586"/>
      <c r="AA106" s="209"/>
      <c r="AB106" s="209"/>
      <c r="AD106" s="208"/>
      <c r="AE106" s="209"/>
      <c r="AF106" s="210"/>
      <c r="AG106" s="228"/>
      <c r="AH106" s="550" t="str">
        <f>IF(AK104=0,"SCHOOL ON MFL, NO MFG ADJUSTMENT REQUIRED","")</f>
        <v>SCHOOL ON MFL, NO MFG ADJUSTMENT REQUIRED</v>
      </c>
      <c r="AJ106" s="229"/>
      <c r="AK106" s="230"/>
    </row>
    <row r="107" spans="1:37" ht="14.25" x14ac:dyDescent="0.2">
      <c r="A107" s="104"/>
      <c r="C107" s="216"/>
      <c r="D107" s="217"/>
      <c r="E107" s="217"/>
      <c r="F107" s="218"/>
      <c r="G107" s="218"/>
      <c r="H107" s="218"/>
      <c r="I107" s="218"/>
      <c r="J107" s="219"/>
      <c r="K107" s="103"/>
      <c r="L107" s="103"/>
      <c r="R107" s="216"/>
      <c r="S107" s="217"/>
      <c r="T107" s="217"/>
      <c r="U107" s="218"/>
      <c r="V107" s="218"/>
      <c r="W107" s="218"/>
      <c r="X107" s="218"/>
      <c r="Y107" s="219"/>
      <c r="Z107" s="585"/>
      <c r="AA107" s="222"/>
      <c r="AB107" s="222"/>
      <c r="AD107" s="216"/>
      <c r="AE107" s="217"/>
      <c r="AF107" s="217"/>
      <c r="AG107" s="218"/>
      <c r="AH107" s="218"/>
      <c r="AI107" s="218"/>
      <c r="AJ107" s="218"/>
      <c r="AK107" s="219"/>
    </row>
    <row r="108" spans="1:37" ht="14.25" x14ac:dyDescent="0.2">
      <c r="A108" s="104"/>
      <c r="C108" s="203"/>
      <c r="D108" s="220"/>
      <c r="E108" s="220"/>
      <c r="F108" s="206"/>
      <c r="G108" s="206"/>
      <c r="H108" s="206"/>
      <c r="I108" s="206"/>
      <c r="J108" s="231"/>
      <c r="R108" s="203"/>
      <c r="S108" s="220"/>
      <c r="T108" s="220"/>
      <c r="U108" s="206"/>
      <c r="V108" s="206"/>
      <c r="W108" s="206"/>
      <c r="X108" s="206"/>
      <c r="Y108" s="231"/>
      <c r="Z108" s="587"/>
      <c r="AA108" s="211"/>
      <c r="AB108" s="211"/>
      <c r="AD108" s="203"/>
      <c r="AE108" s="220"/>
      <c r="AF108" s="220"/>
      <c r="AG108" s="206"/>
      <c r="AH108" s="206"/>
      <c r="AI108" s="206"/>
      <c r="AJ108" s="206"/>
      <c r="AK108" s="231"/>
    </row>
    <row r="109" spans="1:37" ht="15" x14ac:dyDescent="0.25">
      <c r="A109" s="104"/>
      <c r="C109" s="232" t="s">
        <v>36</v>
      </c>
      <c r="D109" s="233"/>
      <c r="E109" s="233"/>
      <c r="F109" s="215"/>
      <c r="G109" s="215"/>
      <c r="H109" s="234" t="e">
        <f>H79</f>
        <v>#N/A</v>
      </c>
      <c r="I109" s="211"/>
      <c r="J109" s="212"/>
      <c r="R109" s="232" t="s">
        <v>36</v>
      </c>
      <c r="S109" s="233"/>
      <c r="T109" s="233"/>
      <c r="U109" s="215"/>
      <c r="V109" s="215"/>
      <c r="W109" s="234">
        <f>W79</f>
        <v>0</v>
      </c>
      <c r="X109" s="211"/>
      <c r="Y109" s="212"/>
      <c r="Z109" s="585"/>
      <c r="AA109" s="222"/>
      <c r="AB109" s="222"/>
      <c r="AD109" s="232" t="s">
        <v>36</v>
      </c>
      <c r="AE109" s="233"/>
      <c r="AF109" s="233"/>
      <c r="AG109" s="215"/>
      <c r="AH109" s="215"/>
      <c r="AI109" s="234">
        <f>AI79</f>
        <v>0</v>
      </c>
      <c r="AJ109" s="211"/>
      <c r="AK109" s="212"/>
    </row>
    <row r="110" spans="1:37" ht="15" x14ac:dyDescent="0.25">
      <c r="A110" s="104"/>
      <c r="C110" s="232"/>
      <c r="D110" s="233"/>
      <c r="E110" s="233"/>
      <c r="F110" s="215"/>
      <c r="G110" s="215"/>
      <c r="H110" s="234"/>
      <c r="I110" s="211"/>
      <c r="J110" s="212"/>
      <c r="R110" s="232"/>
      <c r="S110" s="233"/>
      <c r="T110" s="233"/>
      <c r="U110" s="215"/>
      <c r="V110" s="215"/>
      <c r="W110" s="234"/>
      <c r="X110" s="211"/>
      <c r="Y110" s="212"/>
      <c r="Z110" s="585"/>
      <c r="AA110" s="222"/>
      <c r="AB110" s="222"/>
      <c r="AD110" s="232"/>
      <c r="AE110" s="233"/>
      <c r="AF110" s="233"/>
      <c r="AG110" s="215"/>
      <c r="AH110" s="215"/>
      <c r="AI110" s="234"/>
      <c r="AJ110" s="211"/>
      <c r="AK110" s="212"/>
    </row>
    <row r="111" spans="1:37" ht="15" x14ac:dyDescent="0.25">
      <c r="A111" s="104"/>
      <c r="C111" s="235" t="s">
        <v>1148</v>
      </c>
      <c r="D111" s="233"/>
      <c r="E111" s="233"/>
      <c r="F111" s="215"/>
      <c r="G111" s="215"/>
      <c r="H111" s="234" t="e">
        <f>J104</f>
        <v>#N/A</v>
      </c>
      <c r="I111" s="211"/>
      <c r="J111" s="212"/>
      <c r="R111" s="235" t="s">
        <v>1148</v>
      </c>
      <c r="S111" s="233"/>
      <c r="T111" s="233"/>
      <c r="U111" s="215"/>
      <c r="V111" s="215"/>
      <c r="W111" s="234" t="e">
        <f>Y104</f>
        <v>#N/A</v>
      </c>
      <c r="X111" s="211"/>
      <c r="Y111" s="212"/>
      <c r="Z111" s="585"/>
      <c r="AA111" s="222"/>
      <c r="AB111" s="222"/>
      <c r="AD111" s="235" t="s">
        <v>1148</v>
      </c>
      <c r="AE111" s="233"/>
      <c r="AF111" s="233"/>
      <c r="AG111" s="215"/>
      <c r="AH111" s="215"/>
      <c r="AI111" s="234">
        <f>AK104</f>
        <v>0</v>
      </c>
      <c r="AJ111" s="211"/>
      <c r="AK111" s="212"/>
    </row>
    <row r="112" spans="1:37" ht="15" x14ac:dyDescent="0.25">
      <c r="A112" s="104"/>
      <c r="C112" s="232"/>
      <c r="D112" s="233"/>
      <c r="E112" s="233"/>
      <c r="F112" s="215"/>
      <c r="G112" s="215"/>
      <c r="H112" s="234"/>
      <c r="I112" s="211"/>
      <c r="J112" s="212"/>
      <c r="R112" s="232"/>
      <c r="S112" s="233"/>
      <c r="T112" s="233"/>
      <c r="U112" s="215"/>
      <c r="V112" s="215"/>
      <c r="W112" s="234"/>
      <c r="X112" s="211"/>
      <c r="Y112" s="212"/>
      <c r="Z112" s="585"/>
      <c r="AA112" s="222"/>
      <c r="AB112" s="222"/>
      <c r="AD112" s="232"/>
      <c r="AE112" s="233"/>
      <c r="AF112" s="233"/>
      <c r="AG112" s="215"/>
      <c r="AH112" s="215"/>
      <c r="AI112" s="234"/>
      <c r="AJ112" s="211"/>
      <c r="AK112" s="212"/>
    </row>
    <row r="113" spans="1:37" ht="15" x14ac:dyDescent="0.25">
      <c r="A113" s="104"/>
      <c r="C113" s="232" t="s">
        <v>37</v>
      </c>
      <c r="D113" s="233"/>
      <c r="E113" s="233"/>
      <c r="F113" s="215"/>
      <c r="G113" s="215"/>
      <c r="H113" s="234" t="e">
        <f>H109+H111</f>
        <v>#N/A</v>
      </c>
      <c r="I113" s="211"/>
      <c r="J113" s="212"/>
      <c r="R113" s="232" t="s">
        <v>37</v>
      </c>
      <c r="S113" s="233"/>
      <c r="T113" s="233"/>
      <c r="U113" s="215"/>
      <c r="V113" s="215"/>
      <c r="W113" s="234" t="e">
        <f>W109+W111</f>
        <v>#N/A</v>
      </c>
      <c r="X113" s="211"/>
      <c r="Y113" s="212"/>
      <c r="Z113" s="585"/>
      <c r="AA113" s="222"/>
      <c r="AB113" s="222"/>
      <c r="AD113" s="232" t="s">
        <v>37</v>
      </c>
      <c r="AE113" s="233"/>
      <c r="AF113" s="233"/>
      <c r="AG113" s="215"/>
      <c r="AH113" s="215"/>
      <c r="AI113" s="234">
        <f>AI109+AI111</f>
        <v>0</v>
      </c>
      <c r="AJ113" s="211"/>
      <c r="AK113" s="212"/>
    </row>
    <row r="114" spans="1:37" ht="15" x14ac:dyDescent="0.25">
      <c r="A114" s="104"/>
      <c r="C114" s="232"/>
      <c r="D114" s="233"/>
      <c r="E114" s="233"/>
      <c r="F114" s="215"/>
      <c r="G114" s="215"/>
      <c r="H114" s="234"/>
      <c r="I114" s="211"/>
      <c r="J114" s="212"/>
      <c r="R114" s="232"/>
      <c r="S114" s="233"/>
      <c r="T114" s="233"/>
      <c r="U114" s="215"/>
      <c r="V114" s="215"/>
      <c r="W114" s="234"/>
      <c r="X114" s="211"/>
      <c r="Y114" s="212"/>
      <c r="Z114" s="585"/>
      <c r="AA114" s="222"/>
      <c r="AB114" s="222"/>
      <c r="AD114" s="232"/>
      <c r="AE114" s="233"/>
      <c r="AF114" s="233"/>
      <c r="AG114" s="215"/>
      <c r="AH114" s="215"/>
      <c r="AI114" s="234"/>
      <c r="AJ114" s="211"/>
      <c r="AK114" s="212"/>
    </row>
    <row r="115" spans="1:37" ht="15" x14ac:dyDescent="0.25">
      <c r="A115" s="104"/>
      <c r="C115" s="232" t="s">
        <v>1149</v>
      </c>
      <c r="D115" s="233"/>
      <c r="E115" s="233"/>
      <c r="F115" s="215"/>
      <c r="G115" s="215"/>
      <c r="H115" s="234" t="e">
        <f>INDEX('New ISB 19-20'!$CC:$CC,MATCH($D$60,'New ISB 19-20'!$A:$A,0))</f>
        <v>#N/A</v>
      </c>
      <c r="I115" s="211"/>
      <c r="J115" s="212"/>
      <c r="R115" s="232" t="s">
        <v>1149</v>
      </c>
      <c r="S115" s="233"/>
      <c r="T115" s="233"/>
      <c r="U115" s="215"/>
      <c r="V115" s="215"/>
      <c r="W115" s="234">
        <f>Y48</f>
        <v>0</v>
      </c>
      <c r="X115" s="211"/>
      <c r="Y115" s="212"/>
      <c r="Z115" s="585"/>
      <c r="AA115" s="222"/>
      <c r="AB115" s="222"/>
      <c r="AD115" s="232" t="s">
        <v>1149</v>
      </c>
      <c r="AE115" s="233"/>
      <c r="AF115" s="233"/>
      <c r="AG115" s="215"/>
      <c r="AH115" s="215"/>
      <c r="AI115" s="234">
        <f>AK48</f>
        <v>0</v>
      </c>
      <c r="AJ115" s="211"/>
      <c r="AK115" s="212"/>
    </row>
    <row r="116" spans="1:37" ht="15" x14ac:dyDescent="0.25">
      <c r="A116" s="104"/>
      <c r="C116" s="232"/>
      <c r="D116" s="233"/>
      <c r="E116" s="233"/>
      <c r="F116" s="215"/>
      <c r="G116" s="215"/>
      <c r="H116" s="234"/>
      <c r="I116" s="211"/>
      <c r="J116" s="212"/>
      <c r="R116" s="232"/>
      <c r="S116" s="233"/>
      <c r="T116" s="233"/>
      <c r="U116" s="215"/>
      <c r="V116" s="215"/>
      <c r="W116" s="234"/>
      <c r="X116" s="211"/>
      <c r="Y116" s="212"/>
      <c r="Z116" s="585"/>
      <c r="AA116" s="222"/>
      <c r="AB116" s="222"/>
      <c r="AD116" s="232"/>
      <c r="AE116" s="233"/>
      <c r="AF116" s="233"/>
      <c r="AG116" s="215"/>
      <c r="AH116" s="215"/>
      <c r="AI116" s="234"/>
      <c r="AJ116" s="211"/>
      <c r="AK116" s="212"/>
    </row>
    <row r="117" spans="1:37" ht="15" x14ac:dyDescent="0.25">
      <c r="A117" s="104"/>
      <c r="C117" s="232"/>
      <c r="D117" s="233"/>
      <c r="E117" s="233"/>
      <c r="F117" s="215"/>
      <c r="G117" s="215"/>
      <c r="H117" s="234"/>
      <c r="I117" s="211"/>
      <c r="J117" s="212"/>
      <c r="R117" s="232"/>
      <c r="S117" s="233"/>
      <c r="T117" s="233"/>
      <c r="U117" s="215"/>
      <c r="V117" s="215"/>
      <c r="W117" s="234"/>
      <c r="X117" s="211"/>
      <c r="Y117" s="212"/>
      <c r="Z117" s="585"/>
      <c r="AA117" s="222"/>
      <c r="AB117" s="222"/>
      <c r="AD117" s="232"/>
      <c r="AE117" s="233"/>
      <c r="AF117" s="233"/>
      <c r="AG117" s="215"/>
      <c r="AH117" s="215"/>
      <c r="AI117" s="234"/>
      <c r="AJ117" s="211"/>
      <c r="AK117" s="212"/>
    </row>
    <row r="118" spans="1:37" ht="15" x14ac:dyDescent="0.25">
      <c r="A118" s="104"/>
      <c r="C118" s="236" t="s">
        <v>1169</v>
      </c>
      <c r="D118" s="237"/>
      <c r="E118" s="237"/>
      <c r="F118" s="238"/>
      <c r="G118" s="238"/>
      <c r="H118" s="239" t="e">
        <f>H115+H113</f>
        <v>#N/A</v>
      </c>
      <c r="I118" s="218"/>
      <c r="J118" s="219"/>
      <c r="R118" s="236" t="s">
        <v>1209</v>
      </c>
      <c r="S118" s="237"/>
      <c r="T118" s="237"/>
      <c r="U118" s="238"/>
      <c r="V118" s="238"/>
      <c r="W118" s="239" t="e">
        <f>W115+W113</f>
        <v>#N/A</v>
      </c>
      <c r="X118" s="218"/>
      <c r="Y118" s="219"/>
      <c r="Z118" s="585"/>
      <c r="AA118" s="222"/>
      <c r="AB118" s="222"/>
      <c r="AD118" s="236" t="s">
        <v>1416</v>
      </c>
      <c r="AE118" s="237"/>
      <c r="AF118" s="237"/>
      <c r="AG118" s="238"/>
      <c r="AH118" s="238"/>
      <c r="AI118" s="239">
        <f>AI115+AI113</f>
        <v>0</v>
      </c>
      <c r="AJ118" s="218"/>
      <c r="AK118" s="219"/>
    </row>
    <row r="119" spans="1:37" ht="14.25" x14ac:dyDescent="0.2">
      <c r="A119" s="104"/>
      <c r="C119" s="199"/>
      <c r="D119" s="199"/>
      <c r="E119" s="199"/>
      <c r="F119" s="200"/>
      <c r="G119" s="200"/>
      <c r="H119" s="200"/>
      <c r="I119" s="200"/>
      <c r="J119" s="199"/>
      <c r="R119" s="199"/>
      <c r="S119" s="199"/>
      <c r="T119" s="199"/>
      <c r="U119" s="200"/>
      <c r="V119" s="200"/>
      <c r="W119" s="200"/>
      <c r="X119" s="200"/>
      <c r="Y119" s="199"/>
      <c r="Z119" s="583"/>
      <c r="AA119" s="199"/>
      <c r="AB119" s="199"/>
      <c r="AD119" s="199"/>
      <c r="AE119" s="199"/>
      <c r="AF119" s="199"/>
      <c r="AG119" s="200"/>
      <c r="AH119" s="200"/>
      <c r="AI119" s="200"/>
      <c r="AJ119" s="200"/>
      <c r="AK119" s="199"/>
    </row>
    <row r="120" spans="1:37" ht="15" x14ac:dyDescent="0.2">
      <c r="A120" s="104"/>
      <c r="C120" s="240" t="s">
        <v>1808</v>
      </c>
      <c r="D120" s="241"/>
      <c r="E120" s="242"/>
      <c r="F120" s="378" t="s">
        <v>1150</v>
      </c>
      <c r="G120" s="243"/>
      <c r="H120" s="243"/>
      <c r="I120" s="243"/>
      <c r="J120" s="244"/>
      <c r="R120" s="261"/>
      <c r="S120" s="262"/>
      <c r="T120" s="222"/>
      <c r="U120" s="263"/>
      <c r="V120" s="211"/>
      <c r="W120" s="211"/>
      <c r="X120" s="211"/>
      <c r="Y120" s="222"/>
      <c r="Z120" s="585"/>
      <c r="AA120" s="222"/>
      <c r="AB120" s="222"/>
      <c r="AC120" s="264"/>
      <c r="AD120" s="261"/>
      <c r="AE120" s="262"/>
      <c r="AF120" s="222"/>
      <c r="AG120" s="263"/>
      <c r="AH120" s="211"/>
      <c r="AI120" s="211"/>
      <c r="AJ120" s="211"/>
      <c r="AK120" s="222"/>
    </row>
    <row r="121" spans="1:37" ht="15" x14ac:dyDescent="0.2">
      <c r="A121" s="104"/>
      <c r="C121" s="240" t="s">
        <v>1807</v>
      </c>
      <c r="D121" s="241"/>
      <c r="E121" s="242"/>
      <c r="F121" s="378" t="s">
        <v>1806</v>
      </c>
      <c r="G121" s="243"/>
      <c r="H121" s="243"/>
      <c r="I121" s="243"/>
      <c r="J121" s="244"/>
      <c r="R121" s="261"/>
      <c r="S121" s="262"/>
      <c r="T121" s="222"/>
      <c r="U121" s="263"/>
      <c r="V121" s="211"/>
      <c r="W121" s="211"/>
      <c r="X121" s="211"/>
      <c r="Y121" s="222"/>
      <c r="Z121" s="585"/>
      <c r="AA121" s="222"/>
      <c r="AB121" s="222"/>
      <c r="AC121" s="264"/>
      <c r="AD121" s="261"/>
      <c r="AE121" s="262"/>
      <c r="AF121" s="222"/>
      <c r="AG121" s="263"/>
      <c r="AH121" s="211"/>
      <c r="AI121" s="211"/>
      <c r="AJ121" s="211"/>
      <c r="AK121" s="222"/>
    </row>
    <row r="122" spans="1:37" ht="15" x14ac:dyDescent="0.2">
      <c r="C122" s="240" t="s">
        <v>1390</v>
      </c>
      <c r="D122" s="241"/>
      <c r="E122" s="242"/>
      <c r="F122" s="378" t="s">
        <v>1383</v>
      </c>
      <c r="G122" s="243"/>
      <c r="H122" s="243"/>
      <c r="I122" s="243"/>
      <c r="J122" s="244"/>
      <c r="R122" s="265"/>
      <c r="S122" s="265"/>
      <c r="T122" s="265"/>
      <c r="U122" s="266"/>
      <c r="V122" s="266"/>
      <c r="W122" s="266"/>
      <c r="X122" s="266"/>
      <c r="Y122" s="265"/>
      <c r="Z122" s="588"/>
      <c r="AA122" s="265"/>
      <c r="AB122" s="265"/>
      <c r="AC122" s="264"/>
      <c r="AD122" s="265"/>
      <c r="AE122" s="265"/>
      <c r="AF122" s="265"/>
      <c r="AG122" s="266"/>
      <c r="AH122" s="266"/>
      <c r="AI122" s="266"/>
      <c r="AJ122" s="266"/>
      <c r="AK122" s="265"/>
    </row>
    <row r="123" spans="1:37" ht="15" x14ac:dyDescent="0.2">
      <c r="C123" s="240" t="s">
        <v>1391</v>
      </c>
      <c r="D123" s="241"/>
      <c r="E123" s="242"/>
      <c r="F123" s="378"/>
      <c r="G123" s="243"/>
      <c r="H123" s="243"/>
      <c r="I123" s="243"/>
      <c r="J123" s="244"/>
      <c r="R123" s="265"/>
      <c r="S123" s="265"/>
      <c r="T123" s="265"/>
      <c r="U123" s="266"/>
      <c r="V123" s="266"/>
      <c r="W123" s="266"/>
      <c r="X123" s="266"/>
      <c r="Y123" s="265"/>
      <c r="Z123" s="588"/>
      <c r="AA123" s="265"/>
      <c r="AB123" s="265"/>
      <c r="AC123" s="264"/>
      <c r="AD123" s="265"/>
      <c r="AE123" s="265"/>
      <c r="AF123" s="265"/>
      <c r="AG123" s="266"/>
      <c r="AH123" s="266"/>
      <c r="AI123" s="266"/>
      <c r="AJ123" s="266"/>
      <c r="AK123" s="265"/>
    </row>
    <row r="125" spans="1:37" ht="15" x14ac:dyDescent="0.25">
      <c r="G125" s="400" t="s">
        <v>1364</v>
      </c>
      <c r="H125" s="401" t="e">
        <f>H118-J52</f>
        <v>#N/A</v>
      </c>
    </row>
    <row r="126" spans="1:37" ht="14.25" x14ac:dyDescent="0.2">
      <c r="C126" s="222"/>
    </row>
    <row r="127" spans="1:37" ht="14.25" x14ac:dyDescent="0.2">
      <c r="C127" s="222"/>
    </row>
    <row r="129" spans="8:9" x14ac:dyDescent="0.2">
      <c r="H129" s="398"/>
    </row>
    <row r="130" spans="8:9" x14ac:dyDescent="0.2">
      <c r="I130" s="398"/>
    </row>
  </sheetData>
  <sheetProtection sheet="1" objects="1" scenarios="1"/>
  <mergeCells count="198">
    <mergeCell ref="AK11:AK14"/>
    <mergeCell ref="R45:X45"/>
    <mergeCell ref="AD30:AD31"/>
    <mergeCell ref="AF30:AG30"/>
    <mergeCell ref="AH30:AI30"/>
    <mergeCell ref="AF34:AG34"/>
    <mergeCell ref="AH34:AI34"/>
    <mergeCell ref="AD32:AK32"/>
    <mergeCell ref="T28:U28"/>
    <mergeCell ref="R16:R25"/>
    <mergeCell ref="AD28:AD29"/>
    <mergeCell ref="V31:W31"/>
    <mergeCell ref="T33:U33"/>
    <mergeCell ref="V33:W33"/>
    <mergeCell ref="T34:U34"/>
    <mergeCell ref="V34:W34"/>
    <mergeCell ref="R30:R31"/>
    <mergeCell ref="S37:X37"/>
    <mergeCell ref="AE39:AJ39"/>
    <mergeCell ref="S36:X36"/>
    <mergeCell ref="T35:U35"/>
    <mergeCell ref="V35:W35"/>
    <mergeCell ref="AF33:AG33"/>
    <mergeCell ref="AH33:AI33"/>
    <mergeCell ref="AF31:AG31"/>
    <mergeCell ref="AF28:AG28"/>
    <mergeCell ref="AF29:AG29"/>
    <mergeCell ref="AH29:AI29"/>
    <mergeCell ref="AF47:AG47"/>
    <mergeCell ref="AH47:AI47"/>
    <mergeCell ref="AE37:AJ37"/>
    <mergeCell ref="AF35:AG35"/>
    <mergeCell ref="AH35:AI35"/>
    <mergeCell ref="AE38:AJ38"/>
    <mergeCell ref="AE36:AJ36"/>
    <mergeCell ref="AD41:AJ41"/>
    <mergeCell ref="AE43:AJ43"/>
    <mergeCell ref="AD45:AJ45"/>
    <mergeCell ref="AD47:AE47"/>
    <mergeCell ref="E34:F34"/>
    <mergeCell ref="AH31:AI31"/>
    <mergeCell ref="C1:J1"/>
    <mergeCell ref="AD1:AK1"/>
    <mergeCell ref="AK30:AK31"/>
    <mergeCell ref="N6:P6"/>
    <mergeCell ref="R1:Y1"/>
    <mergeCell ref="AF13:AG13"/>
    <mergeCell ref="AH13:AI13"/>
    <mergeCell ref="AD27:AE27"/>
    <mergeCell ref="AK28:AK29"/>
    <mergeCell ref="AF27:AG27"/>
    <mergeCell ref="AH27:AI27"/>
    <mergeCell ref="V14:W14"/>
    <mergeCell ref="R27:S27"/>
    <mergeCell ref="T27:U27"/>
    <mergeCell ref="V27:W27"/>
    <mergeCell ref="Y28:Y29"/>
    <mergeCell ref="Y17:Y25"/>
    <mergeCell ref="Y30:Y31"/>
    <mergeCell ref="T31:U31"/>
    <mergeCell ref="N1:P1"/>
    <mergeCell ref="C2:J2"/>
    <mergeCell ref="D3:J3"/>
    <mergeCell ref="J11:J14"/>
    <mergeCell ref="J17:J25"/>
    <mergeCell ref="E31:F31"/>
    <mergeCell ref="D4:J4"/>
    <mergeCell ref="C6:J6"/>
    <mergeCell ref="C8:J8"/>
    <mergeCell ref="G14:H14"/>
    <mergeCell ref="C9:C14"/>
    <mergeCell ref="E9:F9"/>
    <mergeCell ref="G9:H9"/>
    <mergeCell ref="G11:H11"/>
    <mergeCell ref="E12:F12"/>
    <mergeCell ref="G12:H12"/>
    <mergeCell ref="G10:H10"/>
    <mergeCell ref="E11:F11"/>
    <mergeCell ref="J28:J29"/>
    <mergeCell ref="E28:F28"/>
    <mergeCell ref="G28:H28"/>
    <mergeCell ref="E10:F10"/>
    <mergeCell ref="E13:F13"/>
    <mergeCell ref="G13:H13"/>
    <mergeCell ref="E14:F14"/>
    <mergeCell ref="E27:F27"/>
    <mergeCell ref="G27:H27"/>
    <mergeCell ref="E29:F29"/>
    <mergeCell ref="G29:H29"/>
    <mergeCell ref="C59:J59"/>
    <mergeCell ref="C52:I52"/>
    <mergeCell ref="R48:R50"/>
    <mergeCell ref="C47:D47"/>
    <mergeCell ref="E47:F47"/>
    <mergeCell ref="G47:H47"/>
    <mergeCell ref="C48:C50"/>
    <mergeCell ref="J48:J50"/>
    <mergeCell ref="E48:F48"/>
    <mergeCell ref="G48:H48"/>
    <mergeCell ref="E49:F49"/>
    <mergeCell ref="G49:H49"/>
    <mergeCell ref="R32:Y32"/>
    <mergeCell ref="G31:H31"/>
    <mergeCell ref="E33:F33"/>
    <mergeCell ref="D38:I38"/>
    <mergeCell ref="C32:J32"/>
    <mergeCell ref="R28:R29"/>
    <mergeCell ref="T29:U29"/>
    <mergeCell ref="V29:W29"/>
    <mergeCell ref="V28:W28"/>
    <mergeCell ref="T30:U30"/>
    <mergeCell ref="C16:C25"/>
    <mergeCell ref="C30:C31"/>
    <mergeCell ref="E50:F50"/>
    <mergeCell ref="G50:H50"/>
    <mergeCell ref="V47:W47"/>
    <mergeCell ref="T48:U48"/>
    <mergeCell ref="V48:W48"/>
    <mergeCell ref="T49:U49"/>
    <mergeCell ref="D39:I39"/>
    <mergeCell ref="S39:X39"/>
    <mergeCell ref="G33:H33"/>
    <mergeCell ref="E30:F30"/>
    <mergeCell ref="G30:H30"/>
    <mergeCell ref="G34:H34"/>
    <mergeCell ref="D36:I36"/>
    <mergeCell ref="D37:I37"/>
    <mergeCell ref="C41:I41"/>
    <mergeCell ref="E35:F35"/>
    <mergeCell ref="G35:H35"/>
    <mergeCell ref="C28:C29"/>
    <mergeCell ref="D43:I43"/>
    <mergeCell ref="C45:I45"/>
    <mergeCell ref="C27:D27"/>
    <mergeCell ref="J30:J31"/>
    <mergeCell ref="AD59:AK59"/>
    <mergeCell ref="Y48:Y50"/>
    <mergeCell ref="R52:X52"/>
    <mergeCell ref="R59:Y59"/>
    <mergeCell ref="V49:W49"/>
    <mergeCell ref="T50:U50"/>
    <mergeCell ref="V50:W50"/>
    <mergeCell ref="AF48:AG48"/>
    <mergeCell ref="AH48:AI48"/>
    <mergeCell ref="AF49:AG49"/>
    <mergeCell ref="AH49:AI49"/>
    <mergeCell ref="AD48:AD50"/>
    <mergeCell ref="AD52:AJ52"/>
    <mergeCell ref="AK48:AK50"/>
    <mergeCell ref="AF50:AG50"/>
    <mergeCell ref="AH50:AI50"/>
    <mergeCell ref="V30:W30"/>
    <mergeCell ref="R47:S47"/>
    <mergeCell ref="T47:U47"/>
    <mergeCell ref="S38:X38"/>
    <mergeCell ref="R41:X41"/>
    <mergeCell ref="S43:X43"/>
    <mergeCell ref="S3:Y3"/>
    <mergeCell ref="S4:Y4"/>
    <mergeCell ref="R6:Y6"/>
    <mergeCell ref="R8:Y8"/>
    <mergeCell ref="R9:R14"/>
    <mergeCell ref="T9:U9"/>
    <mergeCell ref="V9:W9"/>
    <mergeCell ref="T10:U10"/>
    <mergeCell ref="V10:W10"/>
    <mergeCell ref="T11:U11"/>
    <mergeCell ref="V11:W11"/>
    <mergeCell ref="T12:U12"/>
    <mergeCell ref="V12:W12"/>
    <mergeCell ref="T13:U13"/>
    <mergeCell ref="V13:W13"/>
    <mergeCell ref="T14:U14"/>
    <mergeCell ref="Y11:Y14"/>
    <mergeCell ref="AE3:AK3"/>
    <mergeCell ref="AE4:AK4"/>
    <mergeCell ref="AK17:AK25"/>
    <mergeCell ref="AH28:AI28"/>
    <mergeCell ref="M13:M14"/>
    <mergeCell ref="L33:M33"/>
    <mergeCell ref="AA33:AB33"/>
    <mergeCell ref="AM33:AN33"/>
    <mergeCell ref="R2:Y2"/>
    <mergeCell ref="AD2:AK2"/>
    <mergeCell ref="AF14:AG14"/>
    <mergeCell ref="AH14:AI14"/>
    <mergeCell ref="AD16:AD25"/>
    <mergeCell ref="AD6:AK6"/>
    <mergeCell ref="AD8:AK8"/>
    <mergeCell ref="AD9:AD14"/>
    <mergeCell ref="AF9:AG9"/>
    <mergeCell ref="AH9:AI9"/>
    <mergeCell ref="AF10:AG10"/>
    <mergeCell ref="AH10:AI10"/>
    <mergeCell ref="AF11:AG11"/>
    <mergeCell ref="AH11:AI11"/>
    <mergeCell ref="AF12:AG12"/>
    <mergeCell ref="AH12:AI12"/>
  </mergeCells>
  <hyperlinks>
    <hyperlink ref="F120" r:id="rId1" xr:uid="{00000000-0004-0000-0300-000000000000}"/>
    <hyperlink ref="F122" location="'Capping and Scaling'!A1" display="Capping and Scaling examples" xr:uid="{00000000-0004-0000-0300-000001000000}"/>
    <hyperlink ref="F121" r:id="rId2" xr:uid="{00000000-0004-0000-0300-000002000000}"/>
  </hyperlinks>
  <printOptions horizontalCentered="1"/>
  <pageMargins left="0.17" right="0" top="0" bottom="0" header="0" footer="0"/>
  <pageSetup paperSize="8" scale="38"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8" tint="0.39997558519241921"/>
  </sheetPr>
  <dimension ref="B2:R41"/>
  <sheetViews>
    <sheetView zoomScale="60" zoomScaleNormal="60" workbookViewId="0">
      <pane activePane="bottomRight" state="frozen"/>
    </sheetView>
  </sheetViews>
  <sheetFormatPr defaultRowHeight="23.25" x14ac:dyDescent="0.35"/>
  <cols>
    <col min="1" max="2" width="9.33203125" style="383"/>
    <col min="3" max="4" width="1.5" style="383" customWidth="1"/>
    <col min="5" max="5" width="65.1640625" style="383" customWidth="1"/>
    <col min="6" max="6" width="0.6640625" style="383" customWidth="1"/>
    <col min="7" max="7" width="65.1640625" style="383" customWidth="1"/>
    <col min="8" max="8" width="1.5" style="383" customWidth="1"/>
    <col min="9" max="9" width="33.6640625" style="383" customWidth="1"/>
    <col min="10" max="10" width="65.1640625" style="383" hidden="1" customWidth="1"/>
    <col min="11" max="11" width="0.6640625" style="383" hidden="1" customWidth="1"/>
    <col min="12" max="12" width="65.1640625" style="383" hidden="1" customWidth="1"/>
    <col min="13" max="13" width="1.33203125" style="383" hidden="1" customWidth="1"/>
    <col min="14" max="14" width="0" style="383" hidden="1" customWidth="1"/>
    <col min="15" max="15" width="24.33203125" style="382" hidden="1" customWidth="1"/>
    <col min="16" max="16" width="45.83203125" style="589" hidden="1" customWidth="1"/>
    <col min="17" max="17" width="75.83203125" style="383" hidden="1" customWidth="1"/>
    <col min="18" max="18" width="9.33203125" style="392"/>
    <col min="19" max="16384" width="9.33203125" style="383"/>
  </cols>
  <sheetData>
    <row r="2" spans="2:18" x14ac:dyDescent="0.35">
      <c r="B2" s="397" t="s">
        <v>1389</v>
      </c>
    </row>
    <row r="4" spans="2:18" x14ac:dyDescent="0.35">
      <c r="B4" s="382" t="s">
        <v>1386</v>
      </c>
    </row>
    <row r="5" spans="2:18" x14ac:dyDescent="0.35">
      <c r="B5" s="396" t="s">
        <v>1388</v>
      </c>
    </row>
    <row r="6" spans="2:18" x14ac:dyDescent="0.35">
      <c r="B6" s="396" t="s">
        <v>1387</v>
      </c>
    </row>
    <row r="7" spans="2:18" x14ac:dyDescent="0.35">
      <c r="B7" s="382"/>
    </row>
    <row r="8" spans="2:18" x14ac:dyDescent="0.35">
      <c r="B8" s="390" t="s">
        <v>1368</v>
      </c>
    </row>
    <row r="10" spans="2:18" x14ac:dyDescent="0.35">
      <c r="B10" s="773" t="s">
        <v>1380</v>
      </c>
      <c r="D10" s="384"/>
      <c r="E10" s="385"/>
      <c r="F10" s="385"/>
      <c r="G10" s="385"/>
      <c r="H10" s="386"/>
      <c r="J10" s="384"/>
      <c r="K10" s="385"/>
      <c r="L10" s="385"/>
      <c r="M10" s="386"/>
    </row>
    <row r="11" spans="2:18" x14ac:dyDescent="0.35">
      <c r="B11" s="774"/>
      <c r="D11" s="387"/>
      <c r="E11" s="771" t="s">
        <v>1367</v>
      </c>
      <c r="F11" s="388"/>
      <c r="G11" s="771" t="s">
        <v>1827</v>
      </c>
      <c r="H11" s="389"/>
      <c r="J11" s="771"/>
      <c r="K11" s="388"/>
      <c r="L11" s="771"/>
      <c r="M11" s="389"/>
    </row>
    <row r="12" spans="2:18" ht="72.75" customHeight="1" x14ac:dyDescent="0.35">
      <c r="B12" s="774"/>
      <c r="D12" s="387"/>
      <c r="E12" s="772"/>
      <c r="F12" s="388"/>
      <c r="G12" s="772"/>
      <c r="H12" s="389"/>
      <c r="I12" s="548"/>
      <c r="J12" s="772"/>
      <c r="K12" s="388"/>
      <c r="L12" s="772"/>
      <c r="M12" s="389"/>
      <c r="O12" s="769" t="s">
        <v>1836</v>
      </c>
      <c r="P12" s="770"/>
      <c r="Q12" s="592" t="s">
        <v>1837</v>
      </c>
      <c r="R12" s="391"/>
    </row>
    <row r="13" spans="2:18" ht="17.25" customHeight="1" x14ac:dyDescent="0.35">
      <c r="B13" s="774"/>
      <c r="D13" s="387"/>
      <c r="E13" s="388"/>
      <c r="F13" s="388"/>
      <c r="G13" s="388"/>
      <c r="H13" s="389"/>
      <c r="I13" s="548"/>
      <c r="J13" s="406"/>
      <c r="K13" s="388"/>
      <c r="L13" s="388"/>
      <c r="M13" s="389"/>
      <c r="O13" s="590">
        <f>'3 Year Schools Block &amp; MFG'!$H$76</f>
        <v>0</v>
      </c>
      <c r="P13" s="592" t="str">
        <f>'3 Year Schools Block &amp; MFG'!C76</f>
        <v>MFG 2018-19 £ per pupil</v>
      </c>
      <c r="Q13" s="592" t="s">
        <v>1838</v>
      </c>
      <c r="R13" s="391"/>
    </row>
    <row r="14" spans="2:18" ht="23.25" customHeight="1" x14ac:dyDescent="0.35">
      <c r="B14" s="774"/>
      <c r="D14" s="387"/>
      <c r="E14" s="391"/>
      <c r="F14" s="391"/>
      <c r="G14" s="392"/>
      <c r="H14" s="389"/>
      <c r="I14" s="548"/>
      <c r="J14" s="407"/>
      <c r="K14" s="391"/>
      <c r="L14" s="392"/>
      <c r="M14" s="389"/>
      <c r="O14" s="590" t="e">
        <f>'3 Year Schools Block &amp; MFG'!$H$90</f>
        <v>#N/A</v>
      </c>
      <c r="P14" s="592" t="str">
        <f>'3 Year Schools Block &amp; MFG'!C90</f>
        <v>MFG 2019-20 £ per pupil</v>
      </c>
      <c r="Q14" s="592" t="s">
        <v>1839</v>
      </c>
      <c r="R14" s="391"/>
    </row>
    <row r="15" spans="2:18" ht="21" x14ac:dyDescent="0.35">
      <c r="B15" s="774"/>
      <c r="D15" s="387"/>
      <c r="E15" s="391" t="s">
        <v>1384</v>
      </c>
      <c r="F15" s="391"/>
      <c r="G15" s="392"/>
      <c r="H15" s="389"/>
      <c r="I15" s="548"/>
      <c r="J15" s="407"/>
      <c r="K15" s="391"/>
      <c r="L15" s="392"/>
      <c r="M15" s="389"/>
      <c r="O15" s="591" t="e">
        <f>O14-O13</f>
        <v>#N/A</v>
      </c>
      <c r="P15" s="592" t="s">
        <v>1832</v>
      </c>
      <c r="Q15" s="592" t="s">
        <v>1840</v>
      </c>
      <c r="R15" s="391"/>
    </row>
    <row r="16" spans="2:18" ht="21" x14ac:dyDescent="0.35">
      <c r="B16" s="774"/>
      <c r="D16" s="387"/>
      <c r="E16" s="391" t="s">
        <v>1831</v>
      </c>
      <c r="F16" s="391"/>
      <c r="G16" s="392"/>
      <c r="H16" s="389"/>
      <c r="I16" s="548"/>
      <c r="J16" s="407"/>
      <c r="K16" s="391"/>
      <c r="L16" s="392"/>
      <c r="M16" s="389"/>
      <c r="O16" s="591" t="e">
        <f>O15*0.0981373</f>
        <v>#N/A</v>
      </c>
      <c r="P16" s="592" t="s">
        <v>1835</v>
      </c>
      <c r="Q16" s="592" t="s">
        <v>1841</v>
      </c>
      <c r="R16" s="391"/>
    </row>
    <row r="17" spans="2:18" ht="21" x14ac:dyDescent="0.35">
      <c r="B17" s="774"/>
      <c r="D17" s="387"/>
      <c r="E17" s="391" t="s">
        <v>1828</v>
      </c>
      <c r="F17" s="391"/>
      <c r="G17" s="392"/>
      <c r="H17" s="389"/>
      <c r="I17" s="548"/>
      <c r="J17" s="407"/>
      <c r="K17" s="391"/>
      <c r="L17" s="392"/>
      <c r="M17" s="389"/>
      <c r="O17" s="591" t="e">
        <f>O15-O16</f>
        <v>#N/A</v>
      </c>
      <c r="P17" s="592" t="s">
        <v>1833</v>
      </c>
      <c r="Q17" s="592"/>
      <c r="R17" s="391"/>
    </row>
    <row r="18" spans="2:18" ht="21" x14ac:dyDescent="0.35">
      <c r="B18" s="774"/>
      <c r="D18" s="387"/>
      <c r="E18" s="391" t="s">
        <v>1829</v>
      </c>
      <c r="F18" s="391"/>
      <c r="G18" s="392"/>
      <c r="H18" s="389"/>
      <c r="I18" s="548"/>
      <c r="J18" s="407"/>
      <c r="K18" s="391"/>
      <c r="L18" s="392"/>
      <c r="M18" s="389"/>
      <c r="O18" s="590" t="e">
        <f>O13+O17</f>
        <v>#N/A</v>
      </c>
      <c r="P18" s="592" t="s">
        <v>44</v>
      </c>
      <c r="Q18" s="592"/>
      <c r="R18" s="391"/>
    </row>
    <row r="19" spans="2:18" ht="21" x14ac:dyDescent="0.35">
      <c r="B19" s="775"/>
      <c r="D19" s="393"/>
      <c r="E19" s="394"/>
      <c r="F19" s="394"/>
      <c r="G19" s="394"/>
      <c r="H19" s="395"/>
      <c r="J19" s="394"/>
      <c r="K19" s="394"/>
      <c r="L19" s="394"/>
      <c r="M19" s="395"/>
      <c r="O19" s="593" t="e">
        <f>'3 Year Schools Block &amp; MFG'!D104*O16</f>
        <v>#N/A</v>
      </c>
      <c r="P19" s="592" t="s">
        <v>1834</v>
      </c>
      <c r="Q19" s="592"/>
      <c r="R19" s="391"/>
    </row>
    <row r="20" spans="2:18" ht="10.5" customHeight="1" x14ac:dyDescent="0.35">
      <c r="D20" s="392"/>
      <c r="E20" s="392"/>
      <c r="F20" s="392"/>
      <c r="G20" s="392"/>
      <c r="H20" s="392"/>
    </row>
    <row r="21" spans="2:18" x14ac:dyDescent="0.35">
      <c r="B21" s="773" t="s">
        <v>1381</v>
      </c>
      <c r="D21" s="384"/>
      <c r="E21" s="385"/>
      <c r="F21" s="385"/>
      <c r="G21" s="385"/>
      <c r="H21" s="386"/>
    </row>
    <row r="22" spans="2:18" ht="21" customHeight="1" x14ac:dyDescent="0.35">
      <c r="B22" s="774"/>
      <c r="D22" s="387"/>
      <c r="E22" s="771" t="s">
        <v>1369</v>
      </c>
      <c r="F22" s="388"/>
      <c r="G22" s="771" t="s">
        <v>1371</v>
      </c>
      <c r="H22" s="389"/>
    </row>
    <row r="23" spans="2:18" ht="72.75" customHeight="1" x14ac:dyDescent="0.35">
      <c r="B23" s="774"/>
      <c r="D23" s="387"/>
      <c r="E23" s="772"/>
      <c r="F23" s="388"/>
      <c r="G23" s="772"/>
      <c r="H23" s="389"/>
      <c r="J23" s="382" t="s">
        <v>1395</v>
      </c>
      <c r="K23" s="382"/>
      <c r="L23" s="408">
        <v>1004658.45</v>
      </c>
    </row>
    <row r="24" spans="2:18" ht="21" customHeight="1" x14ac:dyDescent="0.35">
      <c r="B24" s="774"/>
      <c r="D24" s="387"/>
      <c r="E24" s="388"/>
      <c r="F24" s="388"/>
      <c r="G24" s="388"/>
      <c r="H24" s="389"/>
      <c r="J24" s="382" t="s">
        <v>5</v>
      </c>
      <c r="K24" s="382"/>
      <c r="L24" s="409">
        <v>110000</v>
      </c>
    </row>
    <row r="25" spans="2:18" ht="21" customHeight="1" x14ac:dyDescent="0.35">
      <c r="B25" s="774"/>
      <c r="D25" s="387"/>
      <c r="E25" s="391"/>
      <c r="F25" s="391"/>
      <c r="G25" s="392"/>
      <c r="H25" s="389"/>
      <c r="J25" s="382" t="s">
        <v>6</v>
      </c>
      <c r="K25" s="382"/>
      <c r="L25" s="409">
        <v>29683</v>
      </c>
    </row>
    <row r="26" spans="2:18" ht="21" customHeight="1" x14ac:dyDescent="0.35">
      <c r="B26" s="774"/>
      <c r="D26" s="387"/>
      <c r="E26" s="391" t="s">
        <v>1372</v>
      </c>
      <c r="F26" s="391"/>
      <c r="G26" s="392"/>
      <c r="H26" s="389"/>
      <c r="J26" s="382" t="s">
        <v>44</v>
      </c>
      <c r="K26" s="382"/>
      <c r="L26" s="410">
        <f>SUM(L23:L25)</f>
        <v>1144341.45</v>
      </c>
    </row>
    <row r="27" spans="2:18" ht="21" customHeight="1" x14ac:dyDescent="0.35">
      <c r="B27" s="774"/>
      <c r="D27" s="387"/>
      <c r="E27" s="391" t="s">
        <v>1385</v>
      </c>
      <c r="F27" s="391"/>
      <c r="G27" s="392"/>
      <c r="H27" s="389"/>
      <c r="J27" s="382"/>
      <c r="K27" s="382"/>
      <c r="L27" s="382"/>
    </row>
    <row r="28" spans="2:18" ht="21" customHeight="1" x14ac:dyDescent="0.35">
      <c r="B28" s="774"/>
      <c r="D28" s="387"/>
      <c r="E28" s="391" t="s">
        <v>1373</v>
      </c>
      <c r="F28" s="391"/>
      <c r="G28" s="392"/>
      <c r="H28" s="389"/>
      <c r="J28" s="382" t="s">
        <v>66</v>
      </c>
      <c r="K28" s="382"/>
      <c r="L28" s="411">
        <f>'3 Year Schools Block &amp; MFG'!J41</f>
        <v>0</v>
      </c>
    </row>
    <row r="29" spans="2:18" ht="21" customHeight="1" x14ac:dyDescent="0.35">
      <c r="B29" s="774"/>
      <c r="D29" s="387"/>
      <c r="E29" s="391" t="s">
        <v>1374</v>
      </c>
      <c r="F29" s="391"/>
      <c r="G29" s="392"/>
      <c r="H29" s="389"/>
      <c r="J29" s="382" t="s">
        <v>1394</v>
      </c>
      <c r="K29" s="382"/>
      <c r="L29" s="412">
        <f>L26-L28</f>
        <v>1144341.45</v>
      </c>
    </row>
    <row r="30" spans="2:18" ht="11.25" customHeight="1" x14ac:dyDescent="0.35">
      <c r="B30" s="775"/>
      <c r="D30" s="393"/>
      <c r="E30" s="394"/>
      <c r="F30" s="394"/>
      <c r="G30" s="394"/>
      <c r="H30" s="395"/>
      <c r="J30" s="403"/>
      <c r="K30" s="403"/>
      <c r="L30" s="404"/>
    </row>
    <row r="31" spans="2:18" ht="11.25" customHeight="1" x14ac:dyDescent="0.35">
      <c r="D31" s="392"/>
      <c r="E31" s="392"/>
      <c r="F31" s="392"/>
      <c r="G31" s="392"/>
      <c r="H31" s="392"/>
      <c r="J31" s="403"/>
      <c r="K31" s="403"/>
      <c r="L31" s="403"/>
    </row>
    <row r="32" spans="2:18" x14ac:dyDescent="0.35">
      <c r="B32" s="773" t="s">
        <v>1382</v>
      </c>
      <c r="D32" s="384"/>
      <c r="E32" s="385"/>
      <c r="F32" s="385"/>
      <c r="G32" s="385"/>
      <c r="H32" s="386"/>
      <c r="J32" s="403"/>
      <c r="K32" s="403"/>
      <c r="L32" s="403"/>
    </row>
    <row r="33" spans="2:12" ht="21" customHeight="1" x14ac:dyDescent="0.35">
      <c r="B33" s="774"/>
      <c r="D33" s="387"/>
      <c r="E33" s="771" t="s">
        <v>1370</v>
      </c>
      <c r="F33" s="388"/>
      <c r="G33" s="771" t="s">
        <v>1375</v>
      </c>
      <c r="H33" s="389"/>
      <c r="J33" s="403"/>
      <c r="K33" s="403"/>
      <c r="L33" s="403"/>
    </row>
    <row r="34" spans="2:12" ht="72.75" customHeight="1" x14ac:dyDescent="0.35">
      <c r="B34" s="774"/>
      <c r="D34" s="387"/>
      <c r="E34" s="772"/>
      <c r="F34" s="388"/>
      <c r="G34" s="772"/>
      <c r="H34" s="389"/>
      <c r="J34" s="403"/>
      <c r="K34" s="403"/>
      <c r="L34" s="403"/>
    </row>
    <row r="35" spans="2:12" ht="21" customHeight="1" x14ac:dyDescent="0.35">
      <c r="B35" s="774"/>
      <c r="D35" s="387"/>
      <c r="E35" s="388"/>
      <c r="F35" s="388"/>
      <c r="G35" s="388"/>
      <c r="H35" s="389"/>
    </row>
    <row r="36" spans="2:12" ht="21" customHeight="1" x14ac:dyDescent="0.35">
      <c r="B36" s="774"/>
      <c r="D36" s="387"/>
      <c r="E36" s="391"/>
      <c r="F36" s="391"/>
      <c r="G36" s="392"/>
      <c r="H36" s="389"/>
    </row>
    <row r="37" spans="2:12" ht="21" customHeight="1" x14ac:dyDescent="0.35">
      <c r="B37" s="774"/>
      <c r="D37" s="387"/>
      <c r="E37" s="391" t="s">
        <v>1376</v>
      </c>
      <c r="F37" s="391"/>
      <c r="G37" s="392"/>
      <c r="H37" s="389"/>
    </row>
    <row r="38" spans="2:12" ht="21" customHeight="1" x14ac:dyDescent="0.35">
      <c r="B38" s="774"/>
      <c r="D38" s="387"/>
      <c r="E38" s="391" t="s">
        <v>1377</v>
      </c>
      <c r="F38" s="391"/>
      <c r="G38" s="392"/>
      <c r="H38" s="389"/>
    </row>
    <row r="39" spans="2:12" ht="21" customHeight="1" x14ac:dyDescent="0.35">
      <c r="B39" s="774"/>
      <c r="D39" s="387"/>
      <c r="E39" s="391" t="s">
        <v>1378</v>
      </c>
      <c r="F39" s="391"/>
      <c r="G39" s="392"/>
      <c r="H39" s="389"/>
    </row>
    <row r="40" spans="2:12" ht="21" customHeight="1" x14ac:dyDescent="0.35">
      <c r="B40" s="774"/>
      <c r="D40" s="387"/>
      <c r="E40" s="391" t="s">
        <v>1379</v>
      </c>
      <c r="F40" s="391"/>
      <c r="G40" s="392"/>
      <c r="H40" s="389"/>
    </row>
    <row r="41" spans="2:12" ht="11.25" customHeight="1" x14ac:dyDescent="0.35">
      <c r="B41" s="775"/>
      <c r="D41" s="393"/>
      <c r="E41" s="394"/>
      <c r="F41" s="394"/>
      <c r="G41" s="394"/>
      <c r="H41" s="395"/>
    </row>
  </sheetData>
  <sheetProtection sheet="1" objects="1" scenarios="1"/>
  <mergeCells count="12">
    <mergeCell ref="B10:B19"/>
    <mergeCell ref="B21:B30"/>
    <mergeCell ref="B32:B41"/>
    <mergeCell ref="E11:E12"/>
    <mergeCell ref="G11:G12"/>
    <mergeCell ref="E22:E23"/>
    <mergeCell ref="G22:G23"/>
    <mergeCell ref="O12:P12"/>
    <mergeCell ref="J11:J12"/>
    <mergeCell ref="L11:L12"/>
    <mergeCell ref="E33:E34"/>
    <mergeCell ref="G33:G34"/>
  </mergeCells>
  <pageMargins left="0.7" right="0.7" top="0.75" bottom="0.75" header="0.3" footer="0.3"/>
  <pageSetup paperSize="9" scale="6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tabColor rgb="FF92D050"/>
    <pageSetUpPr fitToPage="1"/>
  </sheetPr>
  <dimension ref="A1:AI378"/>
  <sheetViews>
    <sheetView workbookViewId="0">
      <pane ySplit="2" topLeftCell="A275" activePane="bottomLeft" state="frozen"/>
      <selection activeCell="D3" sqref="D3:D330"/>
      <selection pane="bottomLeft" sqref="A1:XFD1048576"/>
    </sheetView>
  </sheetViews>
  <sheetFormatPr defaultColWidth="10.6640625" defaultRowHeight="11.25" x14ac:dyDescent="0.2"/>
  <cols>
    <col min="1" max="2" width="10.6640625" style="417"/>
    <col min="3" max="5" width="10.6640625" style="443"/>
    <col min="6" max="6" width="11.6640625" style="432" customWidth="1"/>
    <col min="7" max="7" width="44" style="420" bestFit="1" customWidth="1"/>
    <col min="8" max="8" width="15.5" style="420" bestFit="1" customWidth="1"/>
    <col min="9" max="9" width="12.83203125" style="420" customWidth="1"/>
    <col min="10" max="10" width="13.83203125" style="420" bestFit="1" customWidth="1"/>
    <col min="11" max="11" width="12" style="420" customWidth="1"/>
    <col min="12" max="12" width="13.83203125" style="420" bestFit="1" customWidth="1"/>
    <col min="13" max="13" width="12.6640625" style="420" bestFit="1" customWidth="1"/>
    <col min="14" max="14" width="14.83203125" style="435" bestFit="1" customWidth="1"/>
    <col min="15" max="15" width="15.33203125" style="435" bestFit="1" customWidth="1"/>
    <col min="16" max="16" width="15.5" style="435" bestFit="1" customWidth="1"/>
    <col min="17" max="17" width="13.6640625" style="462" bestFit="1" customWidth="1"/>
    <col min="18" max="18" width="13.1640625" style="462" customWidth="1"/>
    <col min="19" max="19" width="14.6640625" style="462" bestFit="1" customWidth="1"/>
    <col min="20" max="21" width="13.6640625" style="420" bestFit="1" customWidth="1"/>
    <col min="22" max="22" width="13.6640625" style="420" customWidth="1"/>
    <col min="23" max="23" width="13.6640625" style="420" bestFit="1" customWidth="1"/>
    <col min="24" max="25" width="11.1640625" style="420" bestFit="1" customWidth="1"/>
    <col min="26" max="26" width="13.6640625" style="420" bestFit="1" customWidth="1"/>
    <col min="27" max="27" width="11.1640625" style="420" bestFit="1" customWidth="1"/>
    <col min="28" max="28" width="10.1640625" style="420" bestFit="1" customWidth="1"/>
    <col min="29" max="30" width="10.6640625" style="417"/>
    <col min="31" max="31" width="11.1640625" style="417" bestFit="1" customWidth="1"/>
    <col min="32" max="16384" width="10.6640625" style="417"/>
  </cols>
  <sheetData>
    <row r="1" spans="1:35" ht="33.75" x14ac:dyDescent="0.2">
      <c r="C1" s="776" t="s">
        <v>1421</v>
      </c>
      <c r="D1" s="777"/>
      <c r="E1" s="777"/>
      <c r="F1" s="777"/>
      <c r="G1" s="777"/>
      <c r="H1" s="777"/>
      <c r="I1" s="777"/>
      <c r="J1" s="777"/>
      <c r="K1" s="777"/>
      <c r="L1" s="777"/>
      <c r="M1" s="777"/>
      <c r="N1" s="777"/>
      <c r="O1" s="777"/>
      <c r="P1" s="777"/>
      <c r="Q1" s="777"/>
      <c r="R1" s="777"/>
      <c r="S1" s="778"/>
      <c r="T1" s="418"/>
      <c r="U1" s="419" t="s">
        <v>1422</v>
      </c>
      <c r="V1" s="419" t="s">
        <v>1423</v>
      </c>
      <c r="W1" s="419" t="s">
        <v>1424</v>
      </c>
      <c r="X1" s="419" t="s">
        <v>1425</v>
      </c>
      <c r="Y1" s="419" t="s">
        <v>1426</v>
      </c>
      <c r="Z1" s="419" t="s">
        <v>1427</v>
      </c>
      <c r="AA1" s="419" t="s">
        <v>1428</v>
      </c>
    </row>
    <row r="2" spans="1:35" ht="45" x14ac:dyDescent="0.2">
      <c r="A2" s="417" t="s">
        <v>488</v>
      </c>
      <c r="C2" s="421" t="s">
        <v>0</v>
      </c>
      <c r="D2" s="421"/>
      <c r="E2" s="421" t="s">
        <v>1210</v>
      </c>
      <c r="F2" s="422" t="s">
        <v>1</v>
      </c>
      <c r="G2" s="423" t="s">
        <v>1429</v>
      </c>
      <c r="H2" s="424" t="s">
        <v>1430</v>
      </c>
      <c r="I2" s="424" t="s">
        <v>1431</v>
      </c>
      <c r="J2" s="424" t="s">
        <v>494</v>
      </c>
      <c r="K2" s="424" t="s">
        <v>493</v>
      </c>
      <c r="L2" s="424" t="s">
        <v>492</v>
      </c>
      <c r="M2" s="424" t="s">
        <v>1211</v>
      </c>
      <c r="N2" s="425" t="s">
        <v>491</v>
      </c>
      <c r="O2" s="425" t="s">
        <v>490</v>
      </c>
      <c r="P2" s="425" t="s">
        <v>1432</v>
      </c>
      <c r="Q2" s="426" t="s">
        <v>1212</v>
      </c>
      <c r="R2" s="427" t="s">
        <v>489</v>
      </c>
      <c r="S2" s="427" t="s">
        <v>1213</v>
      </c>
      <c r="T2" s="428"/>
      <c r="U2" s="429">
        <v>11</v>
      </c>
      <c r="V2" s="429">
        <v>9.68</v>
      </c>
      <c r="W2" s="429">
        <v>12.18</v>
      </c>
      <c r="X2" s="429">
        <v>1.91</v>
      </c>
      <c r="Y2" s="429">
        <v>1.5</v>
      </c>
      <c r="Z2" s="429"/>
      <c r="AA2" s="429"/>
      <c r="AB2" s="430" t="s">
        <v>772</v>
      </c>
      <c r="AF2" s="424" t="s">
        <v>493</v>
      </c>
    </row>
    <row r="3" spans="1:35" x14ac:dyDescent="0.2">
      <c r="A3" s="417" t="s">
        <v>815</v>
      </c>
      <c r="B3" s="417" t="s">
        <v>99</v>
      </c>
      <c r="C3" s="431">
        <v>1</v>
      </c>
      <c r="D3" s="431" t="s">
        <v>719</v>
      </c>
      <c r="E3" s="431" t="s">
        <v>1</v>
      </c>
      <c r="F3" s="432" t="s">
        <v>1</v>
      </c>
      <c r="G3" s="420" t="s">
        <v>100</v>
      </c>
      <c r="H3" s="433">
        <v>434217.64627772663</v>
      </c>
      <c r="I3" s="433">
        <v>5569.6720176681174</v>
      </c>
      <c r="J3" s="433">
        <v>439787.31829539477</v>
      </c>
      <c r="K3" s="433">
        <v>0</v>
      </c>
      <c r="L3" s="433">
        <v>439787.31829539477</v>
      </c>
      <c r="M3" s="433">
        <v>0</v>
      </c>
      <c r="N3" s="433"/>
      <c r="O3" s="433"/>
      <c r="P3" s="433">
        <v>0</v>
      </c>
      <c r="Q3" s="434">
        <v>0</v>
      </c>
      <c r="R3" s="434"/>
      <c r="S3" s="434">
        <v>439787</v>
      </c>
      <c r="T3" s="431">
        <v>1</v>
      </c>
      <c r="U3" s="435">
        <v>0</v>
      </c>
      <c r="V3" s="435"/>
      <c r="W3" s="435">
        <v>0</v>
      </c>
      <c r="X3" s="435">
        <v>0</v>
      </c>
      <c r="Y3" s="435">
        <v>0</v>
      </c>
      <c r="Z3" s="435">
        <v>0</v>
      </c>
      <c r="AA3" s="435">
        <v>0</v>
      </c>
      <c r="AB3" s="435">
        <v>98</v>
      </c>
      <c r="AF3" s="433">
        <v>0</v>
      </c>
      <c r="AG3" s="431">
        <v>1</v>
      </c>
      <c r="AH3" s="432" t="s">
        <v>1</v>
      </c>
      <c r="AI3" s="420" t="s">
        <v>100</v>
      </c>
    </row>
    <row r="4" spans="1:35" x14ac:dyDescent="0.2">
      <c r="A4" s="417" t="s">
        <v>816</v>
      </c>
      <c r="B4" s="417" t="s">
        <v>103</v>
      </c>
      <c r="C4" s="431">
        <v>5</v>
      </c>
      <c r="D4" s="431" t="s">
        <v>719</v>
      </c>
      <c r="E4" s="431" t="s">
        <v>1</v>
      </c>
      <c r="F4" s="432" t="s">
        <v>1</v>
      </c>
      <c r="G4" s="420" t="s">
        <v>487</v>
      </c>
      <c r="H4" s="433">
        <v>376552.25765802828</v>
      </c>
      <c r="I4" s="433">
        <v>-751.63396121509322</v>
      </c>
      <c r="J4" s="433">
        <v>375800.62369681319</v>
      </c>
      <c r="K4" s="433">
        <v>0</v>
      </c>
      <c r="L4" s="433">
        <v>375800.62369681319</v>
      </c>
      <c r="M4" s="433">
        <v>0</v>
      </c>
      <c r="N4" s="433"/>
      <c r="O4" s="433"/>
      <c r="P4" s="433">
        <v>0</v>
      </c>
      <c r="Q4" s="434">
        <v>0</v>
      </c>
      <c r="R4" s="434"/>
      <c r="S4" s="434">
        <v>375801</v>
      </c>
      <c r="T4" s="431">
        <v>5</v>
      </c>
      <c r="U4" s="435">
        <v>0</v>
      </c>
      <c r="V4" s="435"/>
      <c r="W4" s="435">
        <v>0</v>
      </c>
      <c r="X4" s="435">
        <v>0</v>
      </c>
      <c r="Y4" s="435">
        <v>0</v>
      </c>
      <c r="Z4" s="435">
        <v>0</v>
      </c>
      <c r="AA4" s="435">
        <v>0</v>
      </c>
      <c r="AB4" s="435">
        <v>83</v>
      </c>
      <c r="AF4" s="433">
        <v>0</v>
      </c>
      <c r="AG4" s="431">
        <v>5</v>
      </c>
      <c r="AH4" s="432" t="s">
        <v>1</v>
      </c>
      <c r="AI4" s="420" t="s">
        <v>487</v>
      </c>
    </row>
    <row r="5" spans="1:35" x14ac:dyDescent="0.2">
      <c r="A5" s="417" t="s">
        <v>817</v>
      </c>
      <c r="B5" s="417" t="s">
        <v>104</v>
      </c>
      <c r="C5" s="436">
        <v>6</v>
      </c>
      <c r="D5" s="431" t="s">
        <v>719</v>
      </c>
      <c r="E5" s="431" t="s">
        <v>1</v>
      </c>
      <c r="F5" s="432" t="s">
        <v>1</v>
      </c>
      <c r="G5" s="417" t="s">
        <v>105</v>
      </c>
      <c r="H5" s="433">
        <v>1281152.6183387395</v>
      </c>
      <c r="I5" s="433">
        <v>-9856.6336828328549</v>
      </c>
      <c r="J5" s="433">
        <v>1271295.9846559067</v>
      </c>
      <c r="K5" s="433">
        <v>0</v>
      </c>
      <c r="L5" s="433">
        <v>1271295.9846559067</v>
      </c>
      <c r="M5" s="433">
        <v>60240</v>
      </c>
      <c r="N5" s="433"/>
      <c r="O5" s="437"/>
      <c r="P5" s="433">
        <v>0</v>
      </c>
      <c r="Q5" s="438">
        <v>0</v>
      </c>
      <c r="R5" s="438"/>
      <c r="S5" s="434">
        <v>1331536</v>
      </c>
      <c r="T5" s="431">
        <v>6</v>
      </c>
      <c r="U5" s="435">
        <v>0</v>
      </c>
      <c r="V5" s="435"/>
      <c r="W5" s="435">
        <v>0</v>
      </c>
      <c r="X5" s="435">
        <v>0</v>
      </c>
      <c r="Y5" s="435">
        <v>0</v>
      </c>
      <c r="Z5" s="435">
        <v>0</v>
      </c>
      <c r="AA5" s="435">
        <v>0</v>
      </c>
      <c r="AB5" s="435">
        <v>360</v>
      </c>
      <c r="AF5" s="433">
        <v>0</v>
      </c>
      <c r="AG5" s="431">
        <v>6</v>
      </c>
      <c r="AH5" s="432" t="s">
        <v>1</v>
      </c>
      <c r="AI5" s="420" t="s">
        <v>105</v>
      </c>
    </row>
    <row r="6" spans="1:35" x14ac:dyDescent="0.2">
      <c r="A6" s="417" t="s">
        <v>818</v>
      </c>
      <c r="B6" s="417" t="s">
        <v>106</v>
      </c>
      <c r="C6" s="436">
        <v>7</v>
      </c>
      <c r="D6" s="431" t="s">
        <v>719</v>
      </c>
      <c r="E6" s="431" t="s">
        <v>1</v>
      </c>
      <c r="F6" s="432" t="s">
        <v>1</v>
      </c>
      <c r="G6" s="417" t="s">
        <v>107</v>
      </c>
      <c r="H6" s="433">
        <v>293340.42657894734</v>
      </c>
      <c r="I6" s="433">
        <v>-303.57242775652969</v>
      </c>
      <c r="J6" s="433">
        <v>293036.85415119084</v>
      </c>
      <c r="K6" s="433">
        <v>0</v>
      </c>
      <c r="L6" s="433">
        <v>293036.85415119084</v>
      </c>
      <c r="M6" s="433">
        <v>0</v>
      </c>
      <c r="N6" s="433"/>
      <c r="O6" s="437"/>
      <c r="P6" s="433">
        <v>0</v>
      </c>
      <c r="Q6" s="438">
        <v>0</v>
      </c>
      <c r="R6" s="438"/>
      <c r="S6" s="434">
        <v>293037</v>
      </c>
      <c r="T6" s="431">
        <v>7</v>
      </c>
      <c r="U6" s="435">
        <v>0</v>
      </c>
      <c r="V6" s="435"/>
      <c r="W6" s="435">
        <v>0</v>
      </c>
      <c r="X6" s="435">
        <v>0</v>
      </c>
      <c r="Y6" s="435">
        <v>0</v>
      </c>
      <c r="Z6" s="435">
        <v>0</v>
      </c>
      <c r="AA6" s="435">
        <v>0</v>
      </c>
      <c r="AB6" s="435">
        <v>58</v>
      </c>
      <c r="AF6" s="433">
        <v>0</v>
      </c>
      <c r="AG6" s="431">
        <v>7</v>
      </c>
      <c r="AH6" s="432" t="s">
        <v>1</v>
      </c>
      <c r="AI6" s="420" t="s">
        <v>107</v>
      </c>
    </row>
    <row r="7" spans="1:35" x14ac:dyDescent="0.2">
      <c r="A7" s="417" t="s">
        <v>819</v>
      </c>
      <c r="B7" s="417" t="s">
        <v>108</v>
      </c>
      <c r="C7" s="436">
        <v>8</v>
      </c>
      <c r="D7" s="431" t="s">
        <v>719</v>
      </c>
      <c r="E7" s="431" t="s">
        <v>1</v>
      </c>
      <c r="F7" s="432" t="s">
        <v>1</v>
      </c>
      <c r="G7" s="417" t="s">
        <v>486</v>
      </c>
      <c r="H7" s="433">
        <v>971252.53856678563</v>
      </c>
      <c r="I7" s="433">
        <v>-390.91289076401972</v>
      </c>
      <c r="J7" s="433">
        <v>970861.62567602156</v>
      </c>
      <c r="K7" s="433">
        <v>0</v>
      </c>
      <c r="L7" s="433">
        <v>970861.62567602156</v>
      </c>
      <c r="M7" s="433">
        <v>51300</v>
      </c>
      <c r="N7" s="433"/>
      <c r="O7" s="437"/>
      <c r="P7" s="433">
        <v>0</v>
      </c>
      <c r="Q7" s="438">
        <v>0</v>
      </c>
      <c r="R7" s="438"/>
      <c r="S7" s="434">
        <v>1022162</v>
      </c>
      <c r="T7" s="431">
        <v>8</v>
      </c>
      <c r="U7" s="435">
        <v>0</v>
      </c>
      <c r="V7" s="435"/>
      <c r="W7" s="435">
        <v>0</v>
      </c>
      <c r="X7" s="435">
        <v>0</v>
      </c>
      <c r="Y7" s="435">
        <v>0</v>
      </c>
      <c r="Z7" s="435">
        <v>0</v>
      </c>
      <c r="AA7" s="435">
        <v>0</v>
      </c>
      <c r="AB7" s="435">
        <v>240</v>
      </c>
      <c r="AF7" s="433">
        <v>0</v>
      </c>
      <c r="AG7" s="431">
        <v>8</v>
      </c>
      <c r="AH7" s="432" t="s">
        <v>1</v>
      </c>
      <c r="AI7" s="420" t="s">
        <v>486</v>
      </c>
    </row>
    <row r="8" spans="1:35" x14ac:dyDescent="0.2">
      <c r="A8" s="417" t="s">
        <v>820</v>
      </c>
      <c r="B8" s="417" t="s">
        <v>109</v>
      </c>
      <c r="C8" s="436">
        <v>9</v>
      </c>
      <c r="D8" s="431" t="s">
        <v>719</v>
      </c>
      <c r="E8" s="431" t="s">
        <v>1</v>
      </c>
      <c r="F8" s="432" t="s">
        <v>1</v>
      </c>
      <c r="G8" s="417" t="s">
        <v>110</v>
      </c>
      <c r="H8" s="433">
        <v>393411.84903050854</v>
      </c>
      <c r="I8" s="433">
        <v>-3331.8022463473417</v>
      </c>
      <c r="J8" s="433">
        <v>390080.04678416118</v>
      </c>
      <c r="K8" s="433">
        <v>0</v>
      </c>
      <c r="L8" s="433">
        <v>390080.04678416118</v>
      </c>
      <c r="M8" s="433">
        <v>0</v>
      </c>
      <c r="N8" s="433"/>
      <c r="O8" s="437"/>
      <c r="P8" s="433">
        <v>0</v>
      </c>
      <c r="Q8" s="438">
        <v>0</v>
      </c>
      <c r="R8" s="438"/>
      <c r="S8" s="434">
        <v>390080</v>
      </c>
      <c r="T8" s="431">
        <v>9</v>
      </c>
      <c r="U8" s="435">
        <v>0</v>
      </c>
      <c r="V8" s="435"/>
      <c r="W8" s="435">
        <v>0</v>
      </c>
      <c r="X8" s="435">
        <v>0</v>
      </c>
      <c r="Y8" s="435">
        <v>0</v>
      </c>
      <c r="Z8" s="435">
        <v>0</v>
      </c>
      <c r="AA8" s="435">
        <v>0</v>
      </c>
      <c r="AB8" s="435">
        <v>84</v>
      </c>
      <c r="AF8" s="433">
        <v>0</v>
      </c>
      <c r="AG8" s="431">
        <v>9</v>
      </c>
      <c r="AH8" s="432" t="s">
        <v>1</v>
      </c>
      <c r="AI8" s="420" t="s">
        <v>110</v>
      </c>
    </row>
    <row r="9" spans="1:35" x14ac:dyDescent="0.2">
      <c r="A9" s="417" t="s">
        <v>821</v>
      </c>
      <c r="B9" s="417" t="s">
        <v>111</v>
      </c>
      <c r="C9" s="431">
        <v>10</v>
      </c>
      <c r="D9" s="431">
        <v>0</v>
      </c>
      <c r="E9" s="431">
        <v>10</v>
      </c>
      <c r="F9" s="432">
        <v>0</v>
      </c>
      <c r="G9" s="420" t="s">
        <v>112</v>
      </c>
      <c r="H9" s="433">
        <v>272178.02867588931</v>
      </c>
      <c r="I9" s="433">
        <v>1719.3531485503652</v>
      </c>
      <c r="J9" s="433">
        <v>273897.38182443968</v>
      </c>
      <c r="K9" s="433">
        <v>-1356.09</v>
      </c>
      <c r="L9" s="433">
        <v>272541.29182443966</v>
      </c>
      <c r="M9" s="433">
        <v>0</v>
      </c>
      <c r="N9" s="433"/>
      <c r="O9" s="433"/>
      <c r="P9" s="433">
        <v>0</v>
      </c>
      <c r="Q9" s="434">
        <v>0</v>
      </c>
      <c r="R9" s="434"/>
      <c r="S9" s="434">
        <v>272541</v>
      </c>
      <c r="T9" s="431">
        <v>10</v>
      </c>
      <c r="U9" s="435">
        <v>561</v>
      </c>
      <c r="V9" s="435"/>
      <c r="W9" s="435">
        <v>621.17999999999995</v>
      </c>
      <c r="X9" s="435">
        <v>97.41</v>
      </c>
      <c r="Y9" s="435">
        <v>76.5</v>
      </c>
      <c r="Z9" s="435">
        <v>-1356.09</v>
      </c>
      <c r="AA9" s="435">
        <v>0</v>
      </c>
      <c r="AB9" s="435">
        <v>51</v>
      </c>
      <c r="AF9" s="433">
        <v>-1356.09</v>
      </c>
      <c r="AG9" s="431">
        <v>10</v>
      </c>
      <c r="AH9" s="432">
        <v>0</v>
      </c>
      <c r="AI9" s="420" t="s">
        <v>112</v>
      </c>
    </row>
    <row r="10" spans="1:35" x14ac:dyDescent="0.2">
      <c r="A10" s="417" t="s">
        <v>822</v>
      </c>
      <c r="B10" s="417" t="s">
        <v>113</v>
      </c>
      <c r="C10" s="431">
        <v>11</v>
      </c>
      <c r="D10" s="431">
        <v>0</v>
      </c>
      <c r="E10" s="431">
        <v>11</v>
      </c>
      <c r="F10" s="432">
        <v>0</v>
      </c>
      <c r="G10" s="420" t="s">
        <v>114</v>
      </c>
      <c r="H10" s="433">
        <v>433049.56894032378</v>
      </c>
      <c r="I10" s="433">
        <v>14896.400915443664</v>
      </c>
      <c r="J10" s="433">
        <v>447945.96985576744</v>
      </c>
      <c r="K10" s="433">
        <v>-2685.59</v>
      </c>
      <c r="L10" s="433">
        <v>445260.37985576742</v>
      </c>
      <c r="M10" s="433">
        <v>0</v>
      </c>
      <c r="N10" s="433"/>
      <c r="O10" s="433"/>
      <c r="P10" s="433">
        <v>0</v>
      </c>
      <c r="Q10" s="434">
        <v>0</v>
      </c>
      <c r="R10" s="434"/>
      <c r="S10" s="434">
        <v>445260</v>
      </c>
      <c r="T10" s="431">
        <v>11</v>
      </c>
      <c r="U10" s="435">
        <v>1111</v>
      </c>
      <c r="V10" s="435"/>
      <c r="W10" s="435">
        <v>1230.18</v>
      </c>
      <c r="X10" s="435">
        <v>192.91</v>
      </c>
      <c r="Y10" s="435">
        <v>151.5</v>
      </c>
      <c r="Z10" s="435">
        <v>-2685.59</v>
      </c>
      <c r="AA10" s="435">
        <v>0</v>
      </c>
      <c r="AB10" s="435">
        <v>101</v>
      </c>
      <c r="AF10" s="433">
        <v>-2685.59</v>
      </c>
      <c r="AG10" s="431">
        <v>11</v>
      </c>
      <c r="AH10" s="432">
        <v>0</v>
      </c>
      <c r="AI10" s="420" t="s">
        <v>114</v>
      </c>
    </row>
    <row r="11" spans="1:35" x14ac:dyDescent="0.2">
      <c r="A11" s="417" t="s">
        <v>823</v>
      </c>
      <c r="B11" s="417" t="s">
        <v>115</v>
      </c>
      <c r="C11" s="431">
        <v>12</v>
      </c>
      <c r="D11" s="431">
        <v>0</v>
      </c>
      <c r="E11" s="431">
        <v>12</v>
      </c>
      <c r="F11" s="432">
        <v>0</v>
      </c>
      <c r="G11" s="420" t="s">
        <v>116</v>
      </c>
      <c r="H11" s="433">
        <v>778808.89303571428</v>
      </c>
      <c r="I11" s="433">
        <v>-6321.43036237258</v>
      </c>
      <c r="J11" s="433">
        <v>772487.46267334174</v>
      </c>
      <c r="K11" s="433">
        <v>-5450.95</v>
      </c>
      <c r="L11" s="433">
        <v>767036.51267334179</v>
      </c>
      <c r="M11" s="433">
        <v>0</v>
      </c>
      <c r="N11" s="433"/>
      <c r="O11" s="433"/>
      <c r="P11" s="433">
        <v>0</v>
      </c>
      <c r="Q11" s="434">
        <v>0</v>
      </c>
      <c r="R11" s="434"/>
      <c r="S11" s="434">
        <v>767037</v>
      </c>
      <c r="T11" s="431">
        <v>12</v>
      </c>
      <c r="U11" s="435">
        <v>2255</v>
      </c>
      <c r="V11" s="435"/>
      <c r="W11" s="435">
        <v>2496.9</v>
      </c>
      <c r="X11" s="435">
        <v>391.55</v>
      </c>
      <c r="Y11" s="435">
        <v>307.5</v>
      </c>
      <c r="Z11" s="435">
        <v>-5450.95</v>
      </c>
      <c r="AA11" s="435">
        <v>0</v>
      </c>
      <c r="AB11" s="435">
        <v>205</v>
      </c>
      <c r="AF11" s="433">
        <v>-5450.95</v>
      </c>
      <c r="AG11" s="431">
        <v>12</v>
      </c>
      <c r="AH11" s="432">
        <v>0</v>
      </c>
      <c r="AI11" s="420" t="s">
        <v>116</v>
      </c>
    </row>
    <row r="12" spans="1:35" x14ac:dyDescent="0.2">
      <c r="A12" s="417" t="s">
        <v>824</v>
      </c>
      <c r="B12" s="417" t="s">
        <v>117</v>
      </c>
      <c r="C12" s="436">
        <v>13</v>
      </c>
      <c r="D12" s="431" t="s">
        <v>719</v>
      </c>
      <c r="E12" s="431" t="s">
        <v>1</v>
      </c>
      <c r="F12" s="432" t="s">
        <v>1</v>
      </c>
      <c r="G12" s="417" t="s">
        <v>118</v>
      </c>
      <c r="H12" s="433">
        <v>396486.86969312298</v>
      </c>
      <c r="I12" s="433">
        <v>16481.449736527145</v>
      </c>
      <c r="J12" s="433">
        <v>412968.31942965015</v>
      </c>
      <c r="K12" s="433">
        <v>0</v>
      </c>
      <c r="L12" s="433">
        <v>412968.31942965015</v>
      </c>
      <c r="M12" s="433">
        <v>0</v>
      </c>
      <c r="N12" s="433"/>
      <c r="O12" s="437"/>
      <c r="P12" s="433">
        <v>0</v>
      </c>
      <c r="Q12" s="438">
        <v>0</v>
      </c>
      <c r="R12" s="438"/>
      <c r="S12" s="434">
        <v>412968</v>
      </c>
      <c r="T12" s="431">
        <v>13</v>
      </c>
      <c r="U12" s="435">
        <v>0</v>
      </c>
      <c r="V12" s="435"/>
      <c r="W12" s="435">
        <v>0</v>
      </c>
      <c r="X12" s="435">
        <v>0</v>
      </c>
      <c r="Y12" s="435">
        <v>0</v>
      </c>
      <c r="Z12" s="435">
        <v>0</v>
      </c>
      <c r="AA12" s="435">
        <v>0</v>
      </c>
      <c r="AB12" s="435">
        <v>88</v>
      </c>
      <c r="AE12" s="439">
        <v>137656.10647655005</v>
      </c>
      <c r="AF12" s="433">
        <v>0</v>
      </c>
      <c r="AG12" s="431">
        <v>13</v>
      </c>
      <c r="AH12" s="432" t="s">
        <v>1</v>
      </c>
      <c r="AI12" s="420" t="s">
        <v>118</v>
      </c>
    </row>
    <row r="13" spans="1:35" x14ac:dyDescent="0.2">
      <c r="A13" s="417" t="s">
        <v>825</v>
      </c>
      <c r="B13" s="417" t="s">
        <v>119</v>
      </c>
      <c r="C13" s="431">
        <v>14</v>
      </c>
      <c r="D13" s="431" t="s">
        <v>719</v>
      </c>
      <c r="E13" s="431" t="s">
        <v>1</v>
      </c>
      <c r="F13" s="432" t="s">
        <v>1</v>
      </c>
      <c r="G13" s="420" t="s">
        <v>120</v>
      </c>
      <c r="H13" s="433">
        <v>360429.6571609368</v>
      </c>
      <c r="I13" s="433">
        <v>-290.94785687802698</v>
      </c>
      <c r="J13" s="433">
        <v>360138.70930405875</v>
      </c>
      <c r="K13" s="433">
        <v>0</v>
      </c>
      <c r="L13" s="433">
        <v>360138.70930405875</v>
      </c>
      <c r="M13" s="433">
        <v>0</v>
      </c>
      <c r="N13" s="433"/>
      <c r="O13" s="433"/>
      <c r="P13" s="433">
        <v>0</v>
      </c>
      <c r="Q13" s="434">
        <v>0</v>
      </c>
      <c r="R13" s="434"/>
      <c r="S13" s="434">
        <v>360139</v>
      </c>
      <c r="T13" s="431">
        <v>14</v>
      </c>
      <c r="U13" s="435">
        <v>0</v>
      </c>
      <c r="V13" s="435"/>
      <c r="W13" s="435">
        <v>0</v>
      </c>
      <c r="X13" s="435">
        <v>0</v>
      </c>
      <c r="Y13" s="435">
        <v>0</v>
      </c>
      <c r="Z13" s="435">
        <v>0</v>
      </c>
      <c r="AA13" s="435">
        <v>0</v>
      </c>
      <c r="AB13" s="435">
        <v>73</v>
      </c>
      <c r="AF13" s="433">
        <v>0</v>
      </c>
      <c r="AG13" s="431">
        <v>14</v>
      </c>
      <c r="AH13" s="432" t="s">
        <v>1</v>
      </c>
      <c r="AI13" s="420" t="s">
        <v>120</v>
      </c>
    </row>
    <row r="14" spans="1:35" x14ac:dyDescent="0.2">
      <c r="A14" s="417" t="s">
        <v>826</v>
      </c>
      <c r="B14" s="417" t="s">
        <v>121</v>
      </c>
      <c r="C14" s="431">
        <v>15</v>
      </c>
      <c r="D14" s="431" t="s">
        <v>719</v>
      </c>
      <c r="E14" s="431" t="s">
        <v>1</v>
      </c>
      <c r="F14" s="432" t="s">
        <v>1</v>
      </c>
      <c r="G14" s="420" t="s">
        <v>122</v>
      </c>
      <c r="H14" s="433">
        <v>839200.243638671</v>
      </c>
      <c r="I14" s="433">
        <v>-9336.2703697481629</v>
      </c>
      <c r="J14" s="433">
        <v>829863.97326892288</v>
      </c>
      <c r="K14" s="433">
        <v>0</v>
      </c>
      <c r="L14" s="433">
        <v>829863.97326892288</v>
      </c>
      <c r="M14" s="433">
        <v>45420</v>
      </c>
      <c r="N14" s="433"/>
      <c r="O14" s="433"/>
      <c r="P14" s="433">
        <v>0</v>
      </c>
      <c r="Q14" s="434">
        <v>0</v>
      </c>
      <c r="R14" s="434"/>
      <c r="S14" s="434">
        <v>875284</v>
      </c>
      <c r="T14" s="431">
        <v>15</v>
      </c>
      <c r="U14" s="435">
        <v>0</v>
      </c>
      <c r="V14" s="435"/>
      <c r="W14" s="435">
        <v>0</v>
      </c>
      <c r="X14" s="435">
        <v>0</v>
      </c>
      <c r="Y14" s="435">
        <v>0</v>
      </c>
      <c r="Z14" s="435">
        <v>0</v>
      </c>
      <c r="AA14" s="435">
        <v>0</v>
      </c>
      <c r="AB14" s="435">
        <v>214</v>
      </c>
      <c r="AF14" s="433">
        <v>0</v>
      </c>
      <c r="AG14" s="431">
        <v>15</v>
      </c>
      <c r="AH14" s="432" t="s">
        <v>1</v>
      </c>
      <c r="AI14" s="420" t="s">
        <v>122</v>
      </c>
    </row>
    <row r="15" spans="1:35" x14ac:dyDescent="0.2">
      <c r="A15" s="417" t="s">
        <v>827</v>
      </c>
      <c r="B15" s="417" t="s">
        <v>123</v>
      </c>
      <c r="C15" s="436">
        <v>16</v>
      </c>
      <c r="D15" s="431" t="s">
        <v>719</v>
      </c>
      <c r="E15" s="431" t="s">
        <v>1</v>
      </c>
      <c r="F15" s="432" t="s">
        <v>1</v>
      </c>
      <c r="G15" s="417" t="s">
        <v>124</v>
      </c>
      <c r="H15" s="433">
        <v>376109.35696303699</v>
      </c>
      <c r="I15" s="433">
        <v>-2960.9824304064259</v>
      </c>
      <c r="J15" s="433">
        <v>373148.37453263055</v>
      </c>
      <c r="K15" s="433">
        <v>0</v>
      </c>
      <c r="L15" s="433">
        <v>373148.37453263055</v>
      </c>
      <c r="M15" s="433">
        <v>0</v>
      </c>
      <c r="N15" s="433"/>
      <c r="O15" s="437"/>
      <c r="P15" s="433">
        <v>0</v>
      </c>
      <c r="Q15" s="438">
        <v>0</v>
      </c>
      <c r="R15" s="438"/>
      <c r="S15" s="434">
        <v>373148</v>
      </c>
      <c r="T15" s="431">
        <v>16</v>
      </c>
      <c r="U15" s="435">
        <v>0</v>
      </c>
      <c r="V15" s="435"/>
      <c r="W15" s="435">
        <v>0</v>
      </c>
      <c r="X15" s="435">
        <v>0</v>
      </c>
      <c r="Y15" s="435">
        <v>0</v>
      </c>
      <c r="Z15" s="435">
        <v>0</v>
      </c>
      <c r="AA15" s="435">
        <v>0</v>
      </c>
      <c r="AB15" s="435">
        <v>82</v>
      </c>
      <c r="AF15" s="433">
        <v>0</v>
      </c>
      <c r="AG15" s="431">
        <v>16</v>
      </c>
      <c r="AH15" s="432" t="s">
        <v>1</v>
      </c>
      <c r="AI15" s="420" t="s">
        <v>124</v>
      </c>
    </row>
    <row r="16" spans="1:35" x14ac:dyDescent="0.2">
      <c r="A16" s="417" t="s">
        <v>828</v>
      </c>
      <c r="B16" s="417" t="s">
        <v>125</v>
      </c>
      <c r="C16" s="431">
        <v>17</v>
      </c>
      <c r="D16" s="431">
        <v>0</v>
      </c>
      <c r="E16" s="431">
        <v>17</v>
      </c>
      <c r="F16" s="432">
        <v>0</v>
      </c>
      <c r="G16" s="420" t="s">
        <v>126</v>
      </c>
      <c r="H16" s="433">
        <v>715464.92136860138</v>
      </c>
      <c r="I16" s="433">
        <v>-9515.2511576561265</v>
      </c>
      <c r="J16" s="433">
        <v>705949.6702109453</v>
      </c>
      <c r="K16" s="433">
        <v>-4865.97</v>
      </c>
      <c r="L16" s="433">
        <v>701083.70021094533</v>
      </c>
      <c r="M16" s="433">
        <v>0</v>
      </c>
      <c r="N16" s="433"/>
      <c r="O16" s="433"/>
      <c r="P16" s="433">
        <v>0</v>
      </c>
      <c r="Q16" s="434">
        <v>0</v>
      </c>
      <c r="R16" s="434"/>
      <c r="S16" s="434">
        <v>701084</v>
      </c>
      <c r="T16" s="431">
        <v>17</v>
      </c>
      <c r="U16" s="435">
        <v>2013</v>
      </c>
      <c r="V16" s="435"/>
      <c r="W16" s="435">
        <v>2228.94</v>
      </c>
      <c r="X16" s="435">
        <v>349.53</v>
      </c>
      <c r="Y16" s="435">
        <v>274.5</v>
      </c>
      <c r="Z16" s="435">
        <v>-4865.97</v>
      </c>
      <c r="AA16" s="435">
        <v>0</v>
      </c>
      <c r="AB16" s="435">
        <v>183</v>
      </c>
      <c r="AF16" s="433">
        <v>-4865.97</v>
      </c>
      <c r="AG16" s="431">
        <v>17</v>
      </c>
      <c r="AH16" s="432">
        <v>0</v>
      </c>
      <c r="AI16" s="420" t="s">
        <v>126</v>
      </c>
    </row>
    <row r="17" spans="1:35" x14ac:dyDescent="0.2">
      <c r="A17" s="417" t="s">
        <v>829</v>
      </c>
      <c r="B17" s="417" t="s">
        <v>127</v>
      </c>
      <c r="C17" s="431">
        <v>19</v>
      </c>
      <c r="D17" s="431">
        <v>0</v>
      </c>
      <c r="E17" s="431">
        <v>19</v>
      </c>
      <c r="F17" s="432">
        <v>0</v>
      </c>
      <c r="G17" s="420" t="s">
        <v>128</v>
      </c>
      <c r="H17" s="433">
        <v>1490828.8396166901</v>
      </c>
      <c r="I17" s="433">
        <v>-7702.8626432047295</v>
      </c>
      <c r="J17" s="433">
        <v>1483125.9769734854</v>
      </c>
      <c r="K17" s="433">
        <v>-11141.21</v>
      </c>
      <c r="L17" s="433">
        <v>1471984.7669734855</v>
      </c>
      <c r="M17" s="433">
        <v>89520</v>
      </c>
      <c r="N17" s="433"/>
      <c r="O17" s="433"/>
      <c r="P17" s="433">
        <v>0</v>
      </c>
      <c r="Q17" s="434">
        <v>0</v>
      </c>
      <c r="R17" s="434"/>
      <c r="S17" s="434">
        <v>1561505</v>
      </c>
      <c r="T17" s="431">
        <v>19</v>
      </c>
      <c r="U17" s="435">
        <v>4609</v>
      </c>
      <c r="V17" s="435"/>
      <c r="W17" s="435">
        <v>5103.42</v>
      </c>
      <c r="X17" s="435">
        <v>800.29</v>
      </c>
      <c r="Y17" s="435">
        <v>628.5</v>
      </c>
      <c r="Z17" s="435">
        <v>-11141.21</v>
      </c>
      <c r="AA17" s="435">
        <v>0</v>
      </c>
      <c r="AB17" s="435">
        <v>419</v>
      </c>
      <c r="AF17" s="433">
        <v>-11141.21</v>
      </c>
      <c r="AG17" s="431">
        <v>19</v>
      </c>
      <c r="AH17" s="432">
        <v>0</v>
      </c>
      <c r="AI17" s="420" t="s">
        <v>128</v>
      </c>
    </row>
    <row r="18" spans="1:35" x14ac:dyDescent="0.2">
      <c r="A18" s="417" t="s">
        <v>830</v>
      </c>
      <c r="B18" s="417" t="s">
        <v>129</v>
      </c>
      <c r="C18" s="431">
        <v>20</v>
      </c>
      <c r="D18" s="431" t="s">
        <v>719</v>
      </c>
      <c r="E18" s="431">
        <v>20</v>
      </c>
      <c r="F18" s="432">
        <v>0</v>
      </c>
      <c r="G18" s="420" t="s">
        <v>130</v>
      </c>
      <c r="H18" s="433">
        <v>270693.37583444593</v>
      </c>
      <c r="I18" s="433">
        <v>-3164.7079542182728</v>
      </c>
      <c r="J18" s="433">
        <v>267528.66788022767</v>
      </c>
      <c r="K18" s="433">
        <v>-1169.96</v>
      </c>
      <c r="L18" s="433">
        <v>266358.70788022765</v>
      </c>
      <c r="M18" s="433">
        <v>0</v>
      </c>
      <c r="N18" s="433"/>
      <c r="O18" s="433"/>
      <c r="P18" s="433">
        <v>0</v>
      </c>
      <c r="Q18" s="434">
        <v>0</v>
      </c>
      <c r="R18" s="434"/>
      <c r="S18" s="434">
        <v>266359</v>
      </c>
      <c r="T18" s="431">
        <v>20</v>
      </c>
      <c r="U18" s="435">
        <v>484</v>
      </c>
      <c r="V18" s="435"/>
      <c r="W18" s="435">
        <v>535.91999999999996</v>
      </c>
      <c r="X18" s="435">
        <v>84.039999999999992</v>
      </c>
      <c r="Y18" s="435">
        <v>66</v>
      </c>
      <c r="Z18" s="435">
        <v>-1169.96</v>
      </c>
      <c r="AA18" s="435">
        <v>0</v>
      </c>
      <c r="AB18" s="435">
        <v>44</v>
      </c>
      <c r="AF18" s="433">
        <v>-1169.96</v>
      </c>
      <c r="AG18" s="431">
        <v>20</v>
      </c>
      <c r="AH18" s="432">
        <v>0</v>
      </c>
      <c r="AI18" s="420" t="s">
        <v>130</v>
      </c>
    </row>
    <row r="19" spans="1:35" x14ac:dyDescent="0.2">
      <c r="A19" s="417" t="s">
        <v>831</v>
      </c>
      <c r="B19" s="417" t="s">
        <v>131</v>
      </c>
      <c r="C19" s="431">
        <v>22</v>
      </c>
      <c r="D19" s="431">
        <v>0</v>
      </c>
      <c r="E19" s="431">
        <v>22</v>
      </c>
      <c r="F19" s="432">
        <v>0</v>
      </c>
      <c r="G19" s="420" t="s">
        <v>485</v>
      </c>
      <c r="H19" s="433">
        <v>478815.03795560892</v>
      </c>
      <c r="I19" s="433">
        <v>-2891.6074624895482</v>
      </c>
      <c r="J19" s="433">
        <v>475923.43049311935</v>
      </c>
      <c r="K19" s="433">
        <v>-3031.2599999999998</v>
      </c>
      <c r="L19" s="433">
        <v>472892.17049311934</v>
      </c>
      <c r="M19" s="433">
        <v>0</v>
      </c>
      <c r="N19" s="433"/>
      <c r="O19" s="433"/>
      <c r="P19" s="433">
        <v>0</v>
      </c>
      <c r="Q19" s="434">
        <v>0</v>
      </c>
      <c r="R19" s="434"/>
      <c r="S19" s="434">
        <v>472892</v>
      </c>
      <c r="T19" s="431">
        <v>22</v>
      </c>
      <c r="U19" s="435">
        <v>1254</v>
      </c>
      <c r="V19" s="435"/>
      <c r="W19" s="435">
        <v>1388.52</v>
      </c>
      <c r="X19" s="435">
        <v>217.73999999999998</v>
      </c>
      <c r="Y19" s="435">
        <v>171</v>
      </c>
      <c r="Z19" s="435">
        <v>-3031.2599999999998</v>
      </c>
      <c r="AA19" s="435">
        <v>0</v>
      </c>
      <c r="AB19" s="435">
        <v>114</v>
      </c>
      <c r="AF19" s="433">
        <v>-3031.2599999999998</v>
      </c>
      <c r="AG19" s="431">
        <v>22</v>
      </c>
      <c r="AH19" s="432">
        <v>0</v>
      </c>
      <c r="AI19" s="420" t="s">
        <v>485</v>
      </c>
    </row>
    <row r="20" spans="1:35" x14ac:dyDescent="0.2">
      <c r="A20" s="417" t="s">
        <v>832</v>
      </c>
      <c r="B20" s="417" t="s">
        <v>132</v>
      </c>
      <c r="C20" s="431">
        <v>23</v>
      </c>
      <c r="D20" s="431">
        <v>0</v>
      </c>
      <c r="E20" s="431">
        <v>23</v>
      </c>
      <c r="F20" s="432">
        <v>0</v>
      </c>
      <c r="G20" s="420" t="s">
        <v>133</v>
      </c>
      <c r="H20" s="433">
        <v>556281.02271956392</v>
      </c>
      <c r="I20" s="433">
        <v>-3864.9525810226905</v>
      </c>
      <c r="J20" s="433">
        <v>552416.07013854128</v>
      </c>
      <c r="K20" s="433">
        <v>-3828.96</v>
      </c>
      <c r="L20" s="433">
        <v>548587.11013854132</v>
      </c>
      <c r="M20" s="433">
        <v>0</v>
      </c>
      <c r="N20" s="433"/>
      <c r="O20" s="433"/>
      <c r="P20" s="433">
        <v>0</v>
      </c>
      <c r="Q20" s="434">
        <v>0</v>
      </c>
      <c r="R20" s="434"/>
      <c r="S20" s="434">
        <v>548587</v>
      </c>
      <c r="T20" s="431">
        <v>23</v>
      </c>
      <c r="U20" s="435">
        <v>1584</v>
      </c>
      <c r="V20" s="435"/>
      <c r="W20" s="435">
        <v>1753.92</v>
      </c>
      <c r="X20" s="435">
        <v>275.03999999999996</v>
      </c>
      <c r="Y20" s="435">
        <v>216</v>
      </c>
      <c r="Z20" s="435">
        <v>-3828.96</v>
      </c>
      <c r="AA20" s="435">
        <v>0</v>
      </c>
      <c r="AB20" s="435">
        <v>144</v>
      </c>
      <c r="AF20" s="433">
        <v>-3828.96</v>
      </c>
      <c r="AG20" s="431">
        <v>23</v>
      </c>
      <c r="AH20" s="432">
        <v>0</v>
      </c>
      <c r="AI20" s="420" t="s">
        <v>133</v>
      </c>
    </row>
    <row r="21" spans="1:35" x14ac:dyDescent="0.2">
      <c r="A21" s="417" t="s">
        <v>833</v>
      </c>
      <c r="B21" s="417" t="s">
        <v>134</v>
      </c>
      <c r="C21" s="431">
        <v>25</v>
      </c>
      <c r="D21" s="431">
        <v>0</v>
      </c>
      <c r="E21" s="431">
        <v>25</v>
      </c>
      <c r="F21" s="432">
        <v>0</v>
      </c>
      <c r="G21" s="420" t="s">
        <v>135</v>
      </c>
      <c r="H21" s="433">
        <v>656039.45385340916</v>
      </c>
      <c r="I21" s="433">
        <v>-6296.0101585666725</v>
      </c>
      <c r="J21" s="433">
        <v>649743.44369484251</v>
      </c>
      <c r="K21" s="433">
        <v>-4759.6099999999997</v>
      </c>
      <c r="L21" s="433">
        <v>644983.83369484253</v>
      </c>
      <c r="M21" s="433">
        <v>20700</v>
      </c>
      <c r="N21" s="433"/>
      <c r="O21" s="433"/>
      <c r="P21" s="433">
        <v>0</v>
      </c>
      <c r="Q21" s="434">
        <v>0</v>
      </c>
      <c r="R21" s="434"/>
      <c r="S21" s="434">
        <v>665684</v>
      </c>
      <c r="T21" s="431">
        <v>25</v>
      </c>
      <c r="U21" s="435">
        <v>1969</v>
      </c>
      <c r="V21" s="435"/>
      <c r="W21" s="435">
        <v>2180.2199999999998</v>
      </c>
      <c r="X21" s="435">
        <v>341.89</v>
      </c>
      <c r="Y21" s="435">
        <v>268.5</v>
      </c>
      <c r="Z21" s="435">
        <v>-4759.6099999999997</v>
      </c>
      <c r="AA21" s="435">
        <v>0</v>
      </c>
      <c r="AB21" s="435">
        <v>179</v>
      </c>
      <c r="AF21" s="433">
        <v>-4759.6099999999997</v>
      </c>
      <c r="AG21" s="431">
        <v>25</v>
      </c>
      <c r="AH21" s="432">
        <v>0</v>
      </c>
      <c r="AI21" s="420" t="s">
        <v>135</v>
      </c>
    </row>
    <row r="22" spans="1:35" x14ac:dyDescent="0.2">
      <c r="A22" s="417" t="s">
        <v>834</v>
      </c>
      <c r="B22" s="417" t="s">
        <v>136</v>
      </c>
      <c r="C22" s="431">
        <v>26</v>
      </c>
      <c r="D22" s="431" t="s">
        <v>719</v>
      </c>
      <c r="E22" s="431">
        <v>26</v>
      </c>
      <c r="F22" s="432">
        <v>0</v>
      </c>
      <c r="G22" s="420" t="s">
        <v>137</v>
      </c>
      <c r="H22" s="433">
        <v>330786.45848779508</v>
      </c>
      <c r="I22" s="433">
        <v>-16839.427532943049</v>
      </c>
      <c r="J22" s="433">
        <v>313947.03095485206</v>
      </c>
      <c r="K22" s="433">
        <v>-1595.4</v>
      </c>
      <c r="L22" s="433">
        <v>312351.63095485204</v>
      </c>
      <c r="M22" s="433">
        <v>0</v>
      </c>
      <c r="N22" s="433"/>
      <c r="O22" s="433"/>
      <c r="P22" s="433">
        <v>0</v>
      </c>
      <c r="Q22" s="434">
        <v>0</v>
      </c>
      <c r="R22" s="434"/>
      <c r="S22" s="434">
        <v>312352</v>
      </c>
      <c r="T22" s="431">
        <v>26</v>
      </c>
      <c r="U22" s="435">
        <v>660</v>
      </c>
      <c r="V22" s="435"/>
      <c r="W22" s="435">
        <v>730.8</v>
      </c>
      <c r="X22" s="435">
        <v>114.6</v>
      </c>
      <c r="Y22" s="435">
        <v>90</v>
      </c>
      <c r="Z22" s="435">
        <v>-1595.3999999999999</v>
      </c>
      <c r="AA22" s="435">
        <v>0</v>
      </c>
      <c r="AB22" s="435">
        <v>60</v>
      </c>
      <c r="AF22" s="433">
        <v>-1595.4</v>
      </c>
      <c r="AG22" s="431">
        <v>26</v>
      </c>
      <c r="AH22" s="432">
        <v>0</v>
      </c>
      <c r="AI22" s="420" t="s">
        <v>137</v>
      </c>
    </row>
    <row r="23" spans="1:35" x14ac:dyDescent="0.2">
      <c r="A23" s="417" t="s">
        <v>835</v>
      </c>
      <c r="B23" s="417" t="s">
        <v>138</v>
      </c>
      <c r="C23" s="431">
        <v>29</v>
      </c>
      <c r="D23" s="431">
        <v>0</v>
      </c>
      <c r="E23" s="431">
        <v>29</v>
      </c>
      <c r="F23" s="432">
        <v>0</v>
      </c>
      <c r="G23" s="420" t="s">
        <v>139</v>
      </c>
      <c r="H23" s="433">
        <v>316821.32584823517</v>
      </c>
      <c r="I23" s="433">
        <v>1492.0649024428867</v>
      </c>
      <c r="J23" s="433">
        <v>318313.39075067808</v>
      </c>
      <c r="K23" s="433">
        <v>-1542.22</v>
      </c>
      <c r="L23" s="433">
        <v>316771.17075067811</v>
      </c>
      <c r="M23" s="433">
        <v>0</v>
      </c>
      <c r="N23" s="433"/>
      <c r="O23" s="433"/>
      <c r="P23" s="433">
        <v>0</v>
      </c>
      <c r="Q23" s="434">
        <v>0</v>
      </c>
      <c r="R23" s="434"/>
      <c r="S23" s="434">
        <v>316771</v>
      </c>
      <c r="T23" s="431">
        <v>29</v>
      </c>
      <c r="U23" s="435">
        <v>638</v>
      </c>
      <c r="V23" s="435"/>
      <c r="W23" s="435">
        <v>706.43999999999994</v>
      </c>
      <c r="X23" s="435">
        <v>110.78</v>
      </c>
      <c r="Y23" s="435">
        <v>87</v>
      </c>
      <c r="Z23" s="435">
        <v>-1542.22</v>
      </c>
      <c r="AA23" s="435">
        <v>0</v>
      </c>
      <c r="AB23" s="435">
        <v>58</v>
      </c>
      <c r="AF23" s="433">
        <v>-1542.22</v>
      </c>
      <c r="AG23" s="431">
        <v>29</v>
      </c>
      <c r="AH23" s="432">
        <v>0</v>
      </c>
      <c r="AI23" s="420" t="s">
        <v>139</v>
      </c>
    </row>
    <row r="24" spans="1:35" x14ac:dyDescent="0.2">
      <c r="A24" s="417" t="s">
        <v>836</v>
      </c>
      <c r="B24" s="417" t="s">
        <v>140</v>
      </c>
      <c r="C24" s="436">
        <v>30</v>
      </c>
      <c r="D24" s="431" t="s">
        <v>719</v>
      </c>
      <c r="E24" s="431" t="s">
        <v>1</v>
      </c>
      <c r="F24" s="432" t="s">
        <v>1</v>
      </c>
      <c r="G24" s="417" t="s">
        <v>141</v>
      </c>
      <c r="H24" s="433">
        <v>352306.81437798101</v>
      </c>
      <c r="I24" s="433">
        <v>35682.708278103157</v>
      </c>
      <c r="J24" s="433">
        <v>387989.52265608415</v>
      </c>
      <c r="K24" s="433">
        <v>0</v>
      </c>
      <c r="L24" s="433">
        <v>387989.52265608415</v>
      </c>
      <c r="M24" s="433">
        <v>0</v>
      </c>
      <c r="N24" s="433"/>
      <c r="O24" s="437"/>
      <c r="P24" s="433">
        <v>0</v>
      </c>
      <c r="Q24" s="438">
        <v>0</v>
      </c>
      <c r="R24" s="438"/>
      <c r="S24" s="434">
        <v>387990</v>
      </c>
      <c r="T24" s="431">
        <v>30</v>
      </c>
      <c r="U24" s="435">
        <v>0</v>
      </c>
      <c r="V24" s="435"/>
      <c r="W24" s="435">
        <v>0</v>
      </c>
      <c r="X24" s="435">
        <v>0</v>
      </c>
      <c r="Y24" s="435">
        <v>0</v>
      </c>
      <c r="Z24" s="435">
        <v>0</v>
      </c>
      <c r="AA24" s="435">
        <v>0</v>
      </c>
      <c r="AB24" s="435">
        <v>76</v>
      </c>
      <c r="AF24" s="433">
        <v>0</v>
      </c>
      <c r="AG24" s="431">
        <v>30</v>
      </c>
      <c r="AH24" s="432" t="s">
        <v>1</v>
      </c>
      <c r="AI24" s="420" t="s">
        <v>141</v>
      </c>
    </row>
    <row r="25" spans="1:35" x14ac:dyDescent="0.2">
      <c r="A25" s="417" t="s">
        <v>837</v>
      </c>
      <c r="B25" s="417" t="s">
        <v>142</v>
      </c>
      <c r="C25" s="431">
        <v>31</v>
      </c>
      <c r="D25" s="431" t="s">
        <v>719</v>
      </c>
      <c r="E25" s="431" t="s">
        <v>1</v>
      </c>
      <c r="F25" s="432" t="s">
        <v>1</v>
      </c>
      <c r="G25" s="420" t="s">
        <v>143</v>
      </c>
      <c r="H25" s="433">
        <v>691985.61302444979</v>
      </c>
      <c r="I25" s="433">
        <v>-4458.2303549552462</v>
      </c>
      <c r="J25" s="433">
        <v>687527.38266949449</v>
      </c>
      <c r="K25" s="433">
        <v>0</v>
      </c>
      <c r="L25" s="433">
        <v>687527.38266949449</v>
      </c>
      <c r="M25" s="433">
        <v>34080</v>
      </c>
      <c r="N25" s="433"/>
      <c r="O25" s="433"/>
      <c r="P25" s="433">
        <v>0</v>
      </c>
      <c r="Q25" s="434">
        <v>0</v>
      </c>
      <c r="R25" s="434"/>
      <c r="S25" s="434">
        <v>721607</v>
      </c>
      <c r="T25" s="431">
        <v>31</v>
      </c>
      <c r="U25" s="435">
        <v>0</v>
      </c>
      <c r="V25" s="435"/>
      <c r="W25" s="435">
        <v>0</v>
      </c>
      <c r="X25" s="435">
        <v>0</v>
      </c>
      <c r="Y25" s="435">
        <v>0</v>
      </c>
      <c r="Z25" s="435">
        <v>0</v>
      </c>
      <c r="AA25" s="435">
        <v>0</v>
      </c>
      <c r="AB25" s="435">
        <v>189</v>
      </c>
      <c r="AF25" s="433">
        <v>-5025.51</v>
      </c>
      <c r="AG25" s="431">
        <v>31</v>
      </c>
      <c r="AH25" s="432" t="s">
        <v>1</v>
      </c>
      <c r="AI25" s="420" t="s">
        <v>143</v>
      </c>
    </row>
    <row r="26" spans="1:35" x14ac:dyDescent="0.2">
      <c r="A26" s="417" t="s">
        <v>838</v>
      </c>
      <c r="B26" s="417" t="s">
        <v>144</v>
      </c>
      <c r="C26" s="431">
        <v>35</v>
      </c>
      <c r="D26" s="431">
        <v>0</v>
      </c>
      <c r="E26" s="431">
        <v>35</v>
      </c>
      <c r="F26" s="432">
        <v>0</v>
      </c>
      <c r="G26" s="420" t="s">
        <v>145</v>
      </c>
      <c r="H26" s="433">
        <v>1048386.7776086193</v>
      </c>
      <c r="I26" s="433">
        <v>-8897.8904703578846</v>
      </c>
      <c r="J26" s="433">
        <v>1039488.8871382615</v>
      </c>
      <c r="K26" s="433">
        <v>-8136.54</v>
      </c>
      <c r="L26" s="433">
        <v>1031352.3471382614</v>
      </c>
      <c r="M26" s="433">
        <v>36240</v>
      </c>
      <c r="N26" s="433"/>
      <c r="O26" s="433"/>
      <c r="P26" s="433">
        <v>0</v>
      </c>
      <c r="Q26" s="434">
        <v>0</v>
      </c>
      <c r="R26" s="434"/>
      <c r="S26" s="434">
        <v>1067592</v>
      </c>
      <c r="T26" s="431">
        <v>35</v>
      </c>
      <c r="U26" s="435">
        <v>3366</v>
      </c>
      <c r="V26" s="435"/>
      <c r="W26" s="435">
        <v>3727.08</v>
      </c>
      <c r="X26" s="435">
        <v>584.45999999999992</v>
      </c>
      <c r="Y26" s="435">
        <v>459</v>
      </c>
      <c r="Z26" s="435">
        <v>-8136.54</v>
      </c>
      <c r="AA26" s="435">
        <v>0</v>
      </c>
      <c r="AB26" s="435">
        <v>306</v>
      </c>
      <c r="AF26" s="433">
        <v>-8136.54</v>
      </c>
      <c r="AG26" s="431">
        <v>35</v>
      </c>
      <c r="AH26" s="432">
        <v>0</v>
      </c>
      <c r="AI26" s="420" t="s">
        <v>145</v>
      </c>
    </row>
    <row r="27" spans="1:35" x14ac:dyDescent="0.2">
      <c r="A27" s="417" t="s">
        <v>839</v>
      </c>
      <c r="B27" s="417" t="s">
        <v>146</v>
      </c>
      <c r="C27" s="431">
        <v>36</v>
      </c>
      <c r="D27" s="431" t="s">
        <v>719</v>
      </c>
      <c r="E27" s="431" t="s">
        <v>1</v>
      </c>
      <c r="F27" s="432" t="s">
        <v>1</v>
      </c>
      <c r="G27" s="420" t="s">
        <v>147</v>
      </c>
      <c r="H27" s="433">
        <v>528947.4493561252</v>
      </c>
      <c r="I27" s="433">
        <v>0</v>
      </c>
      <c r="J27" s="433">
        <v>528947.4493561252</v>
      </c>
      <c r="K27" s="433">
        <v>0</v>
      </c>
      <c r="L27" s="433">
        <v>528947.4493561252</v>
      </c>
      <c r="M27" s="433">
        <v>20640</v>
      </c>
      <c r="N27" s="433"/>
      <c r="O27" s="433"/>
      <c r="P27" s="433">
        <v>0</v>
      </c>
      <c r="Q27" s="434">
        <v>0</v>
      </c>
      <c r="R27" s="434"/>
      <c r="S27" s="434">
        <v>549587</v>
      </c>
      <c r="T27" s="431">
        <v>36</v>
      </c>
      <c r="U27" s="435">
        <v>0</v>
      </c>
      <c r="V27" s="435"/>
      <c r="W27" s="435">
        <v>0</v>
      </c>
      <c r="X27" s="435">
        <v>0</v>
      </c>
      <c r="Y27" s="435">
        <v>0</v>
      </c>
      <c r="Z27" s="435">
        <v>0</v>
      </c>
      <c r="AA27" s="435">
        <v>0</v>
      </c>
      <c r="AB27" s="435">
        <v>128</v>
      </c>
      <c r="AF27" s="433">
        <v>-3403.52</v>
      </c>
      <c r="AG27" s="431">
        <v>36</v>
      </c>
      <c r="AH27" s="432" t="s">
        <v>1</v>
      </c>
      <c r="AI27" s="420" t="s">
        <v>147</v>
      </c>
    </row>
    <row r="28" spans="1:35" x14ac:dyDescent="0.2">
      <c r="A28" s="417" t="s">
        <v>840</v>
      </c>
      <c r="B28" s="417" t="s">
        <v>148</v>
      </c>
      <c r="C28" s="436">
        <v>38</v>
      </c>
      <c r="D28" s="431" t="s">
        <v>719</v>
      </c>
      <c r="E28" s="431" t="s">
        <v>1</v>
      </c>
      <c r="F28" s="432" t="s">
        <v>1</v>
      </c>
      <c r="G28" s="417" t="s">
        <v>149</v>
      </c>
      <c r="H28" s="433">
        <v>501773.86030954536</v>
      </c>
      <c r="I28" s="433">
        <v>-1712.6698695669284</v>
      </c>
      <c r="J28" s="433">
        <v>500061.19043997844</v>
      </c>
      <c r="K28" s="433">
        <v>0</v>
      </c>
      <c r="L28" s="433">
        <v>500061.19043997844</v>
      </c>
      <c r="M28" s="433">
        <v>0</v>
      </c>
      <c r="N28" s="433"/>
      <c r="O28" s="437"/>
      <c r="P28" s="433">
        <v>0</v>
      </c>
      <c r="Q28" s="438">
        <v>0</v>
      </c>
      <c r="R28" s="438"/>
      <c r="S28" s="434">
        <v>500061</v>
      </c>
      <c r="T28" s="431">
        <v>38</v>
      </c>
      <c r="U28" s="435">
        <v>0</v>
      </c>
      <c r="V28" s="435"/>
      <c r="W28" s="435">
        <v>0</v>
      </c>
      <c r="X28" s="435">
        <v>0</v>
      </c>
      <c r="Y28" s="435">
        <v>0</v>
      </c>
      <c r="Z28" s="435">
        <v>0</v>
      </c>
      <c r="AA28" s="435">
        <v>0</v>
      </c>
      <c r="AB28" s="435">
        <v>125</v>
      </c>
      <c r="AF28" s="433">
        <v>0</v>
      </c>
      <c r="AG28" s="431">
        <v>38</v>
      </c>
      <c r="AH28" s="432" t="s">
        <v>1</v>
      </c>
      <c r="AI28" s="420" t="s">
        <v>149</v>
      </c>
    </row>
    <row r="29" spans="1:35" x14ac:dyDescent="0.2">
      <c r="A29" s="417" t="s">
        <v>841</v>
      </c>
      <c r="B29" s="417" t="s">
        <v>150</v>
      </c>
      <c r="C29" s="431">
        <v>41</v>
      </c>
      <c r="D29" s="431" t="s">
        <v>719</v>
      </c>
      <c r="E29" s="431" t="s">
        <v>1</v>
      </c>
      <c r="F29" s="432" t="s">
        <v>1</v>
      </c>
      <c r="G29" s="420" t="s">
        <v>151</v>
      </c>
      <c r="H29" s="433">
        <v>1009318.4228138421</v>
      </c>
      <c r="I29" s="433">
        <v>-10561.659077487393</v>
      </c>
      <c r="J29" s="433">
        <v>998756.76373635465</v>
      </c>
      <c r="K29" s="433">
        <v>0</v>
      </c>
      <c r="L29" s="433">
        <v>998756.76373635465</v>
      </c>
      <c r="M29" s="433">
        <v>46260</v>
      </c>
      <c r="N29" s="433"/>
      <c r="O29" s="433"/>
      <c r="P29" s="433">
        <v>0</v>
      </c>
      <c r="Q29" s="434">
        <v>0</v>
      </c>
      <c r="R29" s="434"/>
      <c r="S29" s="434">
        <v>1045017</v>
      </c>
      <c r="T29" s="431">
        <v>41</v>
      </c>
      <c r="U29" s="435">
        <v>0</v>
      </c>
      <c r="V29" s="435"/>
      <c r="W29" s="435">
        <v>0</v>
      </c>
      <c r="X29" s="435">
        <v>0</v>
      </c>
      <c r="Y29" s="435">
        <v>0</v>
      </c>
      <c r="Z29" s="435">
        <v>0</v>
      </c>
      <c r="AA29" s="435">
        <v>0</v>
      </c>
      <c r="AB29" s="435">
        <v>280</v>
      </c>
      <c r="AF29" s="433">
        <v>0</v>
      </c>
      <c r="AG29" s="431">
        <v>41</v>
      </c>
      <c r="AH29" s="432" t="s">
        <v>1</v>
      </c>
      <c r="AI29" s="420" t="s">
        <v>151</v>
      </c>
    </row>
    <row r="30" spans="1:35" x14ac:dyDescent="0.2">
      <c r="A30" s="417" t="s">
        <v>842</v>
      </c>
      <c r="B30" s="417" t="s">
        <v>152</v>
      </c>
      <c r="C30" s="431">
        <v>42</v>
      </c>
      <c r="D30" s="431">
        <v>0</v>
      </c>
      <c r="E30" s="431">
        <v>42</v>
      </c>
      <c r="F30" s="432">
        <v>0</v>
      </c>
      <c r="G30" s="420" t="s">
        <v>153</v>
      </c>
      <c r="H30" s="433">
        <v>356680.71133667661</v>
      </c>
      <c r="I30" s="433">
        <v>37479.851705698326</v>
      </c>
      <c r="J30" s="433">
        <v>394160.56304237491</v>
      </c>
      <c r="K30" s="433">
        <v>-1701.76</v>
      </c>
      <c r="L30" s="433">
        <v>392458.8030423749</v>
      </c>
      <c r="M30" s="433">
        <v>0</v>
      </c>
      <c r="N30" s="433"/>
      <c r="O30" s="433"/>
      <c r="P30" s="433">
        <v>0</v>
      </c>
      <c r="Q30" s="434">
        <v>0</v>
      </c>
      <c r="R30" s="434"/>
      <c r="S30" s="434">
        <v>392459</v>
      </c>
      <c r="T30" s="431">
        <v>42</v>
      </c>
      <c r="U30" s="435">
        <v>704</v>
      </c>
      <c r="V30" s="435"/>
      <c r="W30" s="435">
        <v>779.52</v>
      </c>
      <c r="X30" s="435">
        <v>122.24</v>
      </c>
      <c r="Y30" s="435">
        <v>96</v>
      </c>
      <c r="Z30" s="435">
        <v>-1701.76</v>
      </c>
      <c r="AA30" s="435">
        <v>0</v>
      </c>
      <c r="AB30" s="435">
        <v>64</v>
      </c>
      <c r="AF30" s="433">
        <v>-1701.76</v>
      </c>
      <c r="AG30" s="431">
        <v>42</v>
      </c>
      <c r="AH30" s="432">
        <v>0</v>
      </c>
      <c r="AI30" s="420" t="s">
        <v>153</v>
      </c>
    </row>
    <row r="31" spans="1:35" x14ac:dyDescent="0.2">
      <c r="A31" s="417" t="s">
        <v>843</v>
      </c>
      <c r="B31" s="417" t="s">
        <v>154</v>
      </c>
      <c r="C31" s="431">
        <v>44</v>
      </c>
      <c r="D31" s="431" t="s">
        <v>719</v>
      </c>
      <c r="E31" s="431" t="s">
        <v>1</v>
      </c>
      <c r="F31" s="432" t="s">
        <v>1</v>
      </c>
      <c r="G31" s="420" t="s">
        <v>155</v>
      </c>
      <c r="H31" s="433">
        <v>406094.76916228019</v>
      </c>
      <c r="I31" s="433">
        <v>-4074.9622996777057</v>
      </c>
      <c r="J31" s="433">
        <v>402019.80686260248</v>
      </c>
      <c r="K31" s="433">
        <v>0</v>
      </c>
      <c r="L31" s="433">
        <v>402019.80686260248</v>
      </c>
      <c r="M31" s="433">
        <v>0</v>
      </c>
      <c r="N31" s="433"/>
      <c r="O31" s="433"/>
      <c r="P31" s="433">
        <v>0</v>
      </c>
      <c r="Q31" s="434">
        <v>0</v>
      </c>
      <c r="R31" s="434"/>
      <c r="S31" s="434">
        <v>402020</v>
      </c>
      <c r="T31" s="431">
        <v>44</v>
      </c>
      <c r="U31" s="435">
        <v>0</v>
      </c>
      <c r="V31" s="435"/>
      <c r="W31" s="435">
        <v>0</v>
      </c>
      <c r="X31" s="435">
        <v>0</v>
      </c>
      <c r="Y31" s="435">
        <v>0</v>
      </c>
      <c r="Z31" s="435">
        <v>0</v>
      </c>
      <c r="AA31" s="435">
        <v>0</v>
      </c>
      <c r="AB31" s="435">
        <v>94</v>
      </c>
      <c r="AF31" s="433">
        <v>0</v>
      </c>
      <c r="AG31" s="431">
        <v>44</v>
      </c>
      <c r="AH31" s="432" t="s">
        <v>1</v>
      </c>
      <c r="AI31" s="420" t="s">
        <v>155</v>
      </c>
    </row>
    <row r="32" spans="1:35" x14ac:dyDescent="0.2">
      <c r="A32" s="417" t="s">
        <v>844</v>
      </c>
      <c r="B32" s="417" t="s">
        <v>156</v>
      </c>
      <c r="C32" s="436">
        <v>45</v>
      </c>
      <c r="D32" s="431" t="s">
        <v>719</v>
      </c>
      <c r="E32" s="431" t="s">
        <v>1</v>
      </c>
      <c r="F32" s="432" t="s">
        <v>1</v>
      </c>
      <c r="G32" s="417" t="s">
        <v>157</v>
      </c>
      <c r="H32" s="433">
        <v>335010.100867651</v>
      </c>
      <c r="I32" s="433">
        <v>0</v>
      </c>
      <c r="J32" s="433">
        <v>335010.100867651</v>
      </c>
      <c r="K32" s="433">
        <v>0</v>
      </c>
      <c r="L32" s="433">
        <v>335010.100867651</v>
      </c>
      <c r="M32" s="433">
        <v>12960</v>
      </c>
      <c r="N32" s="433"/>
      <c r="O32" s="437"/>
      <c r="P32" s="433">
        <v>0</v>
      </c>
      <c r="Q32" s="438">
        <v>0</v>
      </c>
      <c r="R32" s="438"/>
      <c r="S32" s="434">
        <v>347970</v>
      </c>
      <c r="T32" s="431">
        <v>45</v>
      </c>
      <c r="U32" s="435">
        <v>0</v>
      </c>
      <c r="V32" s="435"/>
      <c r="W32" s="435">
        <v>0</v>
      </c>
      <c r="X32" s="435">
        <v>0</v>
      </c>
      <c r="Y32" s="435">
        <v>0</v>
      </c>
      <c r="Z32" s="435">
        <v>0</v>
      </c>
      <c r="AA32" s="435">
        <v>0</v>
      </c>
      <c r="AB32" s="435">
        <v>71</v>
      </c>
      <c r="AF32" s="433">
        <v>0</v>
      </c>
      <c r="AG32" s="431">
        <v>45</v>
      </c>
      <c r="AH32" s="432" t="s">
        <v>1</v>
      </c>
      <c r="AI32" s="420" t="s">
        <v>157</v>
      </c>
    </row>
    <row r="33" spans="1:35" x14ac:dyDescent="0.2">
      <c r="A33" s="417" t="s">
        <v>845</v>
      </c>
      <c r="B33" s="417" t="s">
        <v>158</v>
      </c>
      <c r="C33" s="431">
        <v>48</v>
      </c>
      <c r="D33" s="431" t="s">
        <v>719</v>
      </c>
      <c r="E33" s="431" t="s">
        <v>1</v>
      </c>
      <c r="F33" s="432" t="s">
        <v>1</v>
      </c>
      <c r="G33" s="420" t="s">
        <v>159</v>
      </c>
      <c r="H33" s="433">
        <v>427985.41136309394</v>
      </c>
      <c r="I33" s="433">
        <v>-323.64361358196032</v>
      </c>
      <c r="J33" s="433">
        <v>427661.76774951199</v>
      </c>
      <c r="K33" s="433">
        <v>0</v>
      </c>
      <c r="L33" s="433">
        <v>427661.76774951199</v>
      </c>
      <c r="M33" s="433">
        <v>0</v>
      </c>
      <c r="N33" s="433"/>
      <c r="O33" s="433"/>
      <c r="P33" s="433">
        <v>0</v>
      </c>
      <c r="Q33" s="434">
        <v>0</v>
      </c>
      <c r="R33" s="434"/>
      <c r="S33" s="434">
        <v>427662</v>
      </c>
      <c r="T33" s="431">
        <v>48</v>
      </c>
      <c r="U33" s="435">
        <v>0</v>
      </c>
      <c r="V33" s="435"/>
      <c r="W33" s="435">
        <v>0</v>
      </c>
      <c r="X33" s="435">
        <v>0</v>
      </c>
      <c r="Y33" s="435">
        <v>0</v>
      </c>
      <c r="Z33" s="435">
        <v>0</v>
      </c>
      <c r="AA33" s="435">
        <v>0</v>
      </c>
      <c r="AB33" s="435">
        <v>99</v>
      </c>
      <c r="AF33" s="433">
        <v>0</v>
      </c>
      <c r="AG33" s="431">
        <v>48</v>
      </c>
      <c r="AH33" s="432" t="s">
        <v>1</v>
      </c>
      <c r="AI33" s="420" t="s">
        <v>159</v>
      </c>
    </row>
    <row r="34" spans="1:35" x14ac:dyDescent="0.2">
      <c r="A34" s="417" t="s">
        <v>846</v>
      </c>
      <c r="B34" s="417" t="s">
        <v>160</v>
      </c>
      <c r="C34" s="431">
        <v>50</v>
      </c>
      <c r="D34" s="431">
        <v>0</v>
      </c>
      <c r="E34" s="431">
        <v>50</v>
      </c>
      <c r="F34" s="432">
        <v>0</v>
      </c>
      <c r="G34" s="420" t="s">
        <v>161</v>
      </c>
      <c r="H34" s="433">
        <v>607465.59140955971</v>
      </c>
      <c r="I34" s="433">
        <v>-6222.2992940333097</v>
      </c>
      <c r="J34" s="433">
        <v>601243.29211552639</v>
      </c>
      <c r="K34" s="433">
        <v>-4015.09</v>
      </c>
      <c r="L34" s="433">
        <v>597228.20211552642</v>
      </c>
      <c r="M34" s="433">
        <v>0</v>
      </c>
      <c r="N34" s="433"/>
      <c r="O34" s="433"/>
      <c r="P34" s="433">
        <v>0</v>
      </c>
      <c r="Q34" s="434">
        <v>0</v>
      </c>
      <c r="R34" s="434"/>
      <c r="S34" s="434">
        <v>597228</v>
      </c>
      <c r="T34" s="431">
        <v>50</v>
      </c>
      <c r="U34" s="435">
        <v>1661</v>
      </c>
      <c r="V34" s="435"/>
      <c r="W34" s="435">
        <v>1839.18</v>
      </c>
      <c r="X34" s="435">
        <v>288.40999999999997</v>
      </c>
      <c r="Y34" s="435">
        <v>226.5</v>
      </c>
      <c r="Z34" s="435">
        <v>-4015.09</v>
      </c>
      <c r="AA34" s="435">
        <v>0</v>
      </c>
      <c r="AB34" s="435">
        <v>151</v>
      </c>
      <c r="AF34" s="433">
        <v>-4015.09</v>
      </c>
      <c r="AG34" s="431">
        <v>50</v>
      </c>
      <c r="AH34" s="432">
        <v>0</v>
      </c>
      <c r="AI34" s="420" t="s">
        <v>161</v>
      </c>
    </row>
    <row r="35" spans="1:35" x14ac:dyDescent="0.2">
      <c r="A35" s="417" t="s">
        <v>847</v>
      </c>
      <c r="B35" s="417" t="s">
        <v>162</v>
      </c>
      <c r="C35" s="436">
        <v>52</v>
      </c>
      <c r="D35" s="431" t="s">
        <v>719</v>
      </c>
      <c r="E35" s="431" t="s">
        <v>1</v>
      </c>
      <c r="F35" s="432" t="s">
        <v>1</v>
      </c>
      <c r="G35" s="417" t="s">
        <v>163</v>
      </c>
      <c r="H35" s="433">
        <v>944731.5227343794</v>
      </c>
      <c r="I35" s="433">
        <v>-11255.969258507865</v>
      </c>
      <c r="J35" s="433">
        <v>933475.55347587157</v>
      </c>
      <c r="K35" s="433">
        <v>0</v>
      </c>
      <c r="L35" s="433">
        <v>933475.55347587157</v>
      </c>
      <c r="M35" s="433">
        <v>55560</v>
      </c>
      <c r="N35" s="433"/>
      <c r="O35" s="437"/>
      <c r="P35" s="433">
        <v>0</v>
      </c>
      <c r="Q35" s="438">
        <v>0</v>
      </c>
      <c r="R35" s="438"/>
      <c r="S35" s="434">
        <v>989036</v>
      </c>
      <c r="T35" s="431">
        <v>52</v>
      </c>
      <c r="U35" s="435">
        <v>0</v>
      </c>
      <c r="V35" s="435"/>
      <c r="W35" s="435">
        <v>0</v>
      </c>
      <c r="X35" s="435">
        <v>0</v>
      </c>
      <c r="Y35" s="435">
        <v>0</v>
      </c>
      <c r="Z35" s="435">
        <v>0</v>
      </c>
      <c r="AA35" s="435">
        <v>0</v>
      </c>
      <c r="AB35" s="435">
        <v>225</v>
      </c>
      <c r="AF35" s="433">
        <v>0</v>
      </c>
      <c r="AG35" s="431">
        <v>52</v>
      </c>
      <c r="AH35" s="432" t="s">
        <v>1</v>
      </c>
      <c r="AI35" s="420" t="s">
        <v>163</v>
      </c>
    </row>
    <row r="36" spans="1:35" x14ac:dyDescent="0.2">
      <c r="A36" s="417" t="s">
        <v>848</v>
      </c>
      <c r="B36" s="417" t="s">
        <v>164</v>
      </c>
      <c r="C36" s="431">
        <v>56</v>
      </c>
      <c r="D36" s="431" t="s">
        <v>719</v>
      </c>
      <c r="E36" s="431" t="s">
        <v>1</v>
      </c>
      <c r="F36" s="432" t="s">
        <v>1</v>
      </c>
      <c r="G36" s="420" t="s">
        <v>165</v>
      </c>
      <c r="H36" s="433">
        <v>432013.64452267822</v>
      </c>
      <c r="I36" s="433">
        <v>8352.5768278981031</v>
      </c>
      <c r="J36" s="433">
        <v>440366.22135057632</v>
      </c>
      <c r="K36" s="433">
        <v>0</v>
      </c>
      <c r="L36" s="433">
        <v>440366.22135057632</v>
      </c>
      <c r="M36" s="433">
        <v>0</v>
      </c>
      <c r="N36" s="433"/>
      <c r="O36" s="433"/>
      <c r="P36" s="433">
        <v>0</v>
      </c>
      <c r="Q36" s="434">
        <v>0</v>
      </c>
      <c r="R36" s="434"/>
      <c r="S36" s="434">
        <v>440366</v>
      </c>
      <c r="T36" s="431">
        <v>56</v>
      </c>
      <c r="U36" s="435">
        <v>0</v>
      </c>
      <c r="V36" s="435"/>
      <c r="W36" s="435">
        <v>0</v>
      </c>
      <c r="X36" s="435">
        <v>0</v>
      </c>
      <c r="Y36" s="435">
        <v>0</v>
      </c>
      <c r="Z36" s="435">
        <v>0</v>
      </c>
      <c r="AA36" s="435">
        <v>0</v>
      </c>
      <c r="AB36" s="435">
        <v>104</v>
      </c>
      <c r="AF36" s="433">
        <v>-2765.36</v>
      </c>
      <c r="AG36" s="431">
        <v>56</v>
      </c>
      <c r="AH36" s="432" t="s">
        <v>1</v>
      </c>
      <c r="AI36" s="420" t="s">
        <v>165</v>
      </c>
    </row>
    <row r="37" spans="1:35" x14ac:dyDescent="0.2">
      <c r="A37" s="417" t="s">
        <v>849</v>
      </c>
      <c r="B37" s="417" t="s">
        <v>166</v>
      </c>
      <c r="C37" s="436">
        <v>57</v>
      </c>
      <c r="D37" s="431" t="s">
        <v>719</v>
      </c>
      <c r="E37" s="431" t="s">
        <v>1</v>
      </c>
      <c r="F37" s="432" t="s">
        <v>1</v>
      </c>
      <c r="G37" s="417" t="s">
        <v>167</v>
      </c>
      <c r="H37" s="433">
        <v>982306.53676189634</v>
      </c>
      <c r="I37" s="433">
        <v>-6371.7522799613589</v>
      </c>
      <c r="J37" s="433">
        <v>975934.78448193497</v>
      </c>
      <c r="K37" s="433">
        <v>0</v>
      </c>
      <c r="L37" s="433">
        <v>975934.78448193497</v>
      </c>
      <c r="M37" s="433">
        <v>53880</v>
      </c>
      <c r="N37" s="433"/>
      <c r="O37" s="437"/>
      <c r="P37" s="433">
        <v>0</v>
      </c>
      <c r="Q37" s="438">
        <v>0</v>
      </c>
      <c r="R37" s="438"/>
      <c r="S37" s="434">
        <v>1029815</v>
      </c>
      <c r="T37" s="431">
        <v>57</v>
      </c>
      <c r="U37" s="435">
        <v>0</v>
      </c>
      <c r="V37" s="435"/>
      <c r="W37" s="435">
        <v>0</v>
      </c>
      <c r="X37" s="435">
        <v>0</v>
      </c>
      <c r="Y37" s="435">
        <v>0</v>
      </c>
      <c r="Z37" s="435">
        <v>0</v>
      </c>
      <c r="AA37" s="435">
        <v>0</v>
      </c>
      <c r="AB37" s="435">
        <v>259</v>
      </c>
      <c r="AF37" s="433">
        <v>0</v>
      </c>
      <c r="AG37" s="431">
        <v>57</v>
      </c>
      <c r="AH37" s="432" t="s">
        <v>1</v>
      </c>
      <c r="AI37" s="420" t="s">
        <v>167</v>
      </c>
    </row>
    <row r="38" spans="1:35" x14ac:dyDescent="0.2">
      <c r="A38" s="417" t="s">
        <v>850</v>
      </c>
      <c r="B38" s="417" t="s">
        <v>168</v>
      </c>
      <c r="C38" s="436">
        <v>59</v>
      </c>
      <c r="D38" s="431" t="s">
        <v>719</v>
      </c>
      <c r="E38" s="431" t="s">
        <v>1</v>
      </c>
      <c r="F38" s="432" t="s">
        <v>1</v>
      </c>
      <c r="G38" s="417" t="s">
        <v>169</v>
      </c>
      <c r="H38" s="433">
        <v>1497110.5517817477</v>
      </c>
      <c r="I38" s="433">
        <v>20915.997626719931</v>
      </c>
      <c r="J38" s="433">
        <v>1518026.5494084677</v>
      </c>
      <c r="K38" s="433">
        <v>0</v>
      </c>
      <c r="L38" s="433">
        <v>1518026.5494084677</v>
      </c>
      <c r="M38" s="433">
        <v>85080</v>
      </c>
      <c r="N38" s="433"/>
      <c r="O38" s="437"/>
      <c r="P38" s="433">
        <v>0</v>
      </c>
      <c r="Q38" s="438">
        <v>0</v>
      </c>
      <c r="R38" s="438"/>
      <c r="S38" s="434">
        <v>1603107</v>
      </c>
      <c r="T38" s="431">
        <v>59</v>
      </c>
      <c r="U38" s="435">
        <v>0</v>
      </c>
      <c r="V38" s="435"/>
      <c r="W38" s="435">
        <v>0</v>
      </c>
      <c r="X38" s="435">
        <v>0</v>
      </c>
      <c r="Y38" s="435">
        <v>0</v>
      </c>
      <c r="Z38" s="435">
        <v>0</v>
      </c>
      <c r="AA38" s="435">
        <v>0</v>
      </c>
      <c r="AB38" s="435">
        <v>403</v>
      </c>
      <c r="AF38" s="433">
        <v>0</v>
      </c>
      <c r="AG38" s="431">
        <v>59</v>
      </c>
      <c r="AH38" s="432" t="s">
        <v>1</v>
      </c>
      <c r="AI38" s="420" t="s">
        <v>169</v>
      </c>
    </row>
    <row r="39" spans="1:35" x14ac:dyDescent="0.2">
      <c r="A39" s="417" t="s">
        <v>851</v>
      </c>
      <c r="B39" s="417" t="s">
        <v>170</v>
      </c>
      <c r="C39" s="436">
        <v>60</v>
      </c>
      <c r="D39" s="431" t="s">
        <v>719</v>
      </c>
      <c r="E39" s="431" t="s">
        <v>1</v>
      </c>
      <c r="F39" s="432" t="s">
        <v>1</v>
      </c>
      <c r="G39" s="417" t="s">
        <v>171</v>
      </c>
      <c r="H39" s="433">
        <v>1293795.0947328876</v>
      </c>
      <c r="I39" s="433">
        <v>0</v>
      </c>
      <c r="J39" s="433">
        <v>1293795.0947328876</v>
      </c>
      <c r="K39" s="433">
        <v>0</v>
      </c>
      <c r="L39" s="433">
        <v>1293795.0947328876</v>
      </c>
      <c r="M39" s="433">
        <v>0</v>
      </c>
      <c r="N39" s="433"/>
      <c r="O39" s="437"/>
      <c r="P39" s="433">
        <v>0</v>
      </c>
      <c r="Q39" s="438">
        <v>0</v>
      </c>
      <c r="R39" s="438"/>
      <c r="S39" s="434">
        <v>1293795</v>
      </c>
      <c r="T39" s="436">
        <v>60</v>
      </c>
      <c r="U39" s="435">
        <v>0</v>
      </c>
      <c r="V39" s="435"/>
      <c r="W39" s="435">
        <v>0</v>
      </c>
      <c r="X39" s="435">
        <v>0</v>
      </c>
      <c r="Y39" s="435">
        <v>0</v>
      </c>
      <c r="Z39" s="435">
        <v>0</v>
      </c>
      <c r="AA39" s="435">
        <v>0</v>
      </c>
      <c r="AB39" s="435">
        <v>341</v>
      </c>
      <c r="AF39" s="433">
        <v>0</v>
      </c>
      <c r="AG39" s="436">
        <v>60</v>
      </c>
      <c r="AH39" s="432" t="s">
        <v>1</v>
      </c>
      <c r="AI39" s="417" t="s">
        <v>171</v>
      </c>
    </row>
    <row r="40" spans="1:35" x14ac:dyDescent="0.2">
      <c r="A40" s="417" t="s">
        <v>852</v>
      </c>
      <c r="B40" s="417" t="s">
        <v>172</v>
      </c>
      <c r="C40" s="436">
        <v>61</v>
      </c>
      <c r="D40" s="431" t="s">
        <v>719</v>
      </c>
      <c r="E40" s="431" t="s">
        <v>1</v>
      </c>
      <c r="F40" s="432" t="s">
        <v>1</v>
      </c>
      <c r="G40" s="417" t="s">
        <v>1214</v>
      </c>
      <c r="H40" s="433">
        <v>1631231.4463043439</v>
      </c>
      <c r="I40" s="433">
        <v>56609.406299028815</v>
      </c>
      <c r="J40" s="433">
        <v>1687840.8526033727</v>
      </c>
      <c r="K40" s="433">
        <v>0</v>
      </c>
      <c r="L40" s="433">
        <v>1687840.8526033727</v>
      </c>
      <c r="M40" s="433">
        <v>89220</v>
      </c>
      <c r="N40" s="433"/>
      <c r="O40" s="437"/>
      <c r="P40" s="433">
        <v>0</v>
      </c>
      <c r="Q40" s="438">
        <v>0</v>
      </c>
      <c r="R40" s="438"/>
      <c r="S40" s="434">
        <v>1777061</v>
      </c>
      <c r="T40" s="431">
        <v>61</v>
      </c>
      <c r="U40" s="435">
        <v>0</v>
      </c>
      <c r="V40" s="435"/>
      <c r="W40" s="435">
        <v>0</v>
      </c>
      <c r="X40" s="435">
        <v>0</v>
      </c>
      <c r="Y40" s="435">
        <v>0</v>
      </c>
      <c r="Z40" s="435">
        <v>0</v>
      </c>
      <c r="AA40" s="435">
        <v>0</v>
      </c>
      <c r="AB40" s="435">
        <v>391</v>
      </c>
      <c r="AF40" s="433">
        <v>0</v>
      </c>
      <c r="AG40" s="431">
        <v>61</v>
      </c>
      <c r="AH40" s="432" t="s">
        <v>1</v>
      </c>
      <c r="AI40" s="420" t="s">
        <v>1214</v>
      </c>
    </row>
    <row r="41" spans="1:35" x14ac:dyDescent="0.2">
      <c r="A41" s="417" t="s">
        <v>853</v>
      </c>
      <c r="B41" s="417" t="s">
        <v>173</v>
      </c>
      <c r="C41" s="436">
        <v>62</v>
      </c>
      <c r="D41" s="431" t="s">
        <v>719</v>
      </c>
      <c r="E41" s="431" t="s">
        <v>1</v>
      </c>
      <c r="F41" s="432" t="s">
        <v>1</v>
      </c>
      <c r="G41" s="417" t="s">
        <v>174</v>
      </c>
      <c r="H41" s="433">
        <v>1134553.6229365277</v>
      </c>
      <c r="I41" s="433">
        <v>13603.410859481963</v>
      </c>
      <c r="J41" s="433">
        <v>1148157.0337960096</v>
      </c>
      <c r="K41" s="433">
        <v>0</v>
      </c>
      <c r="L41" s="433">
        <v>1148157.0337960096</v>
      </c>
      <c r="M41" s="433">
        <v>74040</v>
      </c>
      <c r="N41" s="433"/>
      <c r="O41" s="437"/>
      <c r="P41" s="433">
        <v>0</v>
      </c>
      <c r="Q41" s="438">
        <v>0</v>
      </c>
      <c r="R41" s="438"/>
      <c r="S41" s="434">
        <v>1222197</v>
      </c>
      <c r="T41" s="431">
        <v>62</v>
      </c>
      <c r="U41" s="435">
        <v>0</v>
      </c>
      <c r="V41" s="435"/>
      <c r="W41" s="435">
        <v>0</v>
      </c>
      <c r="X41" s="435">
        <v>0</v>
      </c>
      <c r="Y41" s="435">
        <v>0</v>
      </c>
      <c r="Z41" s="435">
        <v>0</v>
      </c>
      <c r="AA41" s="435">
        <v>0</v>
      </c>
      <c r="AB41" s="435">
        <v>309</v>
      </c>
      <c r="AF41" s="433">
        <v>0</v>
      </c>
      <c r="AG41" s="431">
        <v>62</v>
      </c>
      <c r="AH41" s="432" t="s">
        <v>1</v>
      </c>
      <c r="AI41" s="420" t="s">
        <v>174</v>
      </c>
    </row>
    <row r="42" spans="1:35" x14ac:dyDescent="0.2">
      <c r="A42" s="417" t="s">
        <v>854</v>
      </c>
      <c r="B42" s="417" t="s">
        <v>175</v>
      </c>
      <c r="C42" s="436">
        <v>63</v>
      </c>
      <c r="D42" s="431" t="s">
        <v>719</v>
      </c>
      <c r="E42" s="431" t="s">
        <v>1</v>
      </c>
      <c r="F42" s="432" t="s">
        <v>1</v>
      </c>
      <c r="G42" s="417" t="s">
        <v>176</v>
      </c>
      <c r="H42" s="433">
        <v>839001.32727351051</v>
      </c>
      <c r="I42" s="433">
        <v>-338.95573093614695</v>
      </c>
      <c r="J42" s="433">
        <v>838662.37154257437</v>
      </c>
      <c r="K42" s="433">
        <v>0</v>
      </c>
      <c r="L42" s="433">
        <v>838662.37154257437</v>
      </c>
      <c r="M42" s="433">
        <v>40260</v>
      </c>
      <c r="N42" s="433"/>
      <c r="O42" s="437"/>
      <c r="P42" s="433">
        <v>0</v>
      </c>
      <c r="Q42" s="438">
        <v>0</v>
      </c>
      <c r="R42" s="438"/>
      <c r="S42" s="434">
        <v>878922</v>
      </c>
      <c r="T42" s="431">
        <v>63</v>
      </c>
      <c r="U42" s="435">
        <v>0</v>
      </c>
      <c r="V42" s="435"/>
      <c r="W42" s="435">
        <v>0</v>
      </c>
      <c r="X42" s="435">
        <v>0</v>
      </c>
      <c r="Y42" s="435">
        <v>0</v>
      </c>
      <c r="Z42" s="435">
        <v>0</v>
      </c>
      <c r="AA42" s="435">
        <v>0</v>
      </c>
      <c r="AB42" s="435">
        <v>193</v>
      </c>
      <c r="AF42" s="433">
        <v>0</v>
      </c>
      <c r="AG42" s="431">
        <v>63</v>
      </c>
      <c r="AH42" s="432" t="s">
        <v>1</v>
      </c>
      <c r="AI42" s="420" t="s">
        <v>176</v>
      </c>
    </row>
    <row r="43" spans="1:35" x14ac:dyDescent="0.2">
      <c r="A43" s="417" t="s">
        <v>855</v>
      </c>
      <c r="B43" s="417" t="s">
        <v>177</v>
      </c>
      <c r="C43" s="436">
        <v>64</v>
      </c>
      <c r="D43" s="431" t="s">
        <v>719</v>
      </c>
      <c r="E43" s="431" t="s">
        <v>1</v>
      </c>
      <c r="F43" s="432" t="s">
        <v>1</v>
      </c>
      <c r="G43" s="417" t="s">
        <v>178</v>
      </c>
      <c r="H43" s="433">
        <v>1711056.1556194643</v>
      </c>
      <c r="I43" s="433">
        <v>69781.624937322078</v>
      </c>
      <c r="J43" s="433">
        <v>1780837.7805567863</v>
      </c>
      <c r="K43" s="433">
        <v>0</v>
      </c>
      <c r="L43" s="433">
        <v>1780837.7805567863</v>
      </c>
      <c r="M43" s="433">
        <v>78240</v>
      </c>
      <c r="N43" s="433"/>
      <c r="O43" s="437"/>
      <c r="P43" s="433">
        <v>0</v>
      </c>
      <c r="Q43" s="438">
        <v>0</v>
      </c>
      <c r="R43" s="438"/>
      <c r="S43" s="434">
        <v>1859078</v>
      </c>
      <c r="T43" s="431">
        <v>64</v>
      </c>
      <c r="U43" s="435">
        <v>0</v>
      </c>
      <c r="V43" s="435"/>
      <c r="W43" s="435">
        <v>0</v>
      </c>
      <c r="X43" s="435">
        <v>0</v>
      </c>
      <c r="Y43" s="435">
        <v>0</v>
      </c>
      <c r="Z43" s="435">
        <v>0</v>
      </c>
      <c r="AA43" s="435">
        <v>0</v>
      </c>
      <c r="AB43" s="435">
        <v>408</v>
      </c>
      <c r="AF43" s="433">
        <v>0</v>
      </c>
      <c r="AG43" s="431">
        <v>64</v>
      </c>
      <c r="AH43" s="432" t="s">
        <v>1</v>
      </c>
      <c r="AI43" s="420" t="s">
        <v>178</v>
      </c>
    </row>
    <row r="44" spans="1:35" x14ac:dyDescent="0.2">
      <c r="A44" s="417" t="s">
        <v>856</v>
      </c>
      <c r="B44" s="417" t="s">
        <v>179</v>
      </c>
      <c r="C44" s="431">
        <v>65</v>
      </c>
      <c r="D44" s="431" t="s">
        <v>719</v>
      </c>
      <c r="E44" s="431" t="s">
        <v>1</v>
      </c>
      <c r="F44" s="432" t="s">
        <v>1</v>
      </c>
      <c r="G44" s="420" t="s">
        <v>180</v>
      </c>
      <c r="H44" s="433">
        <v>1984172.102434536</v>
      </c>
      <c r="I44" s="433">
        <v>69402.081588717643</v>
      </c>
      <c r="J44" s="433">
        <v>2053574.1840232536</v>
      </c>
      <c r="K44" s="433">
        <v>-12896.15</v>
      </c>
      <c r="L44" s="433">
        <v>2040678.0340232537</v>
      </c>
      <c r="M44" s="433">
        <v>45600</v>
      </c>
      <c r="N44" s="433"/>
      <c r="O44" s="433"/>
      <c r="P44" s="433">
        <v>0</v>
      </c>
      <c r="Q44" s="434">
        <v>0</v>
      </c>
      <c r="R44" s="434"/>
      <c r="S44" s="434">
        <v>2086278</v>
      </c>
      <c r="T44" s="431">
        <v>65</v>
      </c>
      <c r="U44" s="435">
        <v>5335</v>
      </c>
      <c r="V44" s="435"/>
      <c r="W44" s="435">
        <v>5907.3</v>
      </c>
      <c r="X44" s="435">
        <v>926.34999999999991</v>
      </c>
      <c r="Y44" s="435">
        <v>727.5</v>
      </c>
      <c r="Z44" s="435">
        <v>-12896.15</v>
      </c>
      <c r="AA44" s="435">
        <v>0</v>
      </c>
      <c r="AB44" s="435">
        <v>485</v>
      </c>
      <c r="AF44" s="433">
        <v>-12896.15</v>
      </c>
      <c r="AG44" s="431">
        <v>65</v>
      </c>
      <c r="AH44" s="432" t="s">
        <v>1</v>
      </c>
      <c r="AI44" s="420" t="s">
        <v>180</v>
      </c>
    </row>
    <row r="45" spans="1:35" x14ac:dyDescent="0.2">
      <c r="A45" s="417" t="s">
        <v>857</v>
      </c>
      <c r="B45" s="417" t="s">
        <v>181</v>
      </c>
      <c r="C45" s="436">
        <v>67</v>
      </c>
      <c r="D45" s="431" t="s">
        <v>719</v>
      </c>
      <c r="E45" s="431" t="s">
        <v>1</v>
      </c>
      <c r="F45" s="432" t="s">
        <v>1</v>
      </c>
      <c r="G45" s="417" t="s">
        <v>182</v>
      </c>
      <c r="H45" s="433">
        <v>1479800.0453635484</v>
      </c>
      <c r="I45" s="433">
        <v>-1989.35306980481</v>
      </c>
      <c r="J45" s="433">
        <v>1477810.6922937436</v>
      </c>
      <c r="K45" s="433">
        <v>0</v>
      </c>
      <c r="L45" s="433">
        <v>1477810.6922937436</v>
      </c>
      <c r="M45" s="433">
        <v>81120</v>
      </c>
      <c r="N45" s="433"/>
      <c r="O45" s="437"/>
      <c r="P45" s="433">
        <v>0</v>
      </c>
      <c r="Q45" s="438">
        <v>0</v>
      </c>
      <c r="R45" s="438"/>
      <c r="S45" s="434">
        <v>1558931</v>
      </c>
      <c r="T45" s="431">
        <v>67</v>
      </c>
      <c r="U45" s="435">
        <v>0</v>
      </c>
      <c r="V45" s="435"/>
      <c r="W45" s="435">
        <v>0</v>
      </c>
      <c r="X45" s="435">
        <v>0</v>
      </c>
      <c r="Y45" s="435">
        <v>0</v>
      </c>
      <c r="Z45" s="435">
        <v>0</v>
      </c>
      <c r="AA45" s="435">
        <v>0</v>
      </c>
      <c r="AB45" s="435">
        <v>415</v>
      </c>
      <c r="AF45" s="433">
        <v>0</v>
      </c>
      <c r="AG45" s="431">
        <v>67</v>
      </c>
      <c r="AH45" s="432" t="s">
        <v>1</v>
      </c>
      <c r="AI45" s="420" t="s">
        <v>182</v>
      </c>
    </row>
    <row r="46" spans="1:35" x14ac:dyDescent="0.2">
      <c r="A46" s="417" t="s">
        <v>858</v>
      </c>
      <c r="B46" s="417" t="s">
        <v>183</v>
      </c>
      <c r="C46" s="431">
        <v>68</v>
      </c>
      <c r="D46" s="431" t="s">
        <v>719</v>
      </c>
      <c r="E46" s="431" t="s">
        <v>1</v>
      </c>
      <c r="F46" s="432" t="s">
        <v>1</v>
      </c>
      <c r="G46" s="420" t="s">
        <v>184</v>
      </c>
      <c r="H46" s="433">
        <v>2086989.6829829582</v>
      </c>
      <c r="I46" s="433">
        <v>184903.89262336565</v>
      </c>
      <c r="J46" s="433">
        <v>2271893.5756063238</v>
      </c>
      <c r="K46" s="433">
        <v>-13241.82</v>
      </c>
      <c r="L46" s="433">
        <v>2258651.7556063239</v>
      </c>
      <c r="M46" s="433">
        <v>87360</v>
      </c>
      <c r="N46" s="433"/>
      <c r="O46" s="433"/>
      <c r="P46" s="433">
        <v>0</v>
      </c>
      <c r="Q46" s="434">
        <v>0</v>
      </c>
      <c r="R46" s="434"/>
      <c r="S46" s="434">
        <v>2346012</v>
      </c>
      <c r="T46" s="431">
        <v>68</v>
      </c>
      <c r="U46" s="435">
        <v>5478</v>
      </c>
      <c r="V46" s="435"/>
      <c r="W46" s="435">
        <v>6065.6399999999994</v>
      </c>
      <c r="X46" s="435">
        <v>951.18</v>
      </c>
      <c r="Y46" s="435">
        <v>747</v>
      </c>
      <c r="Z46" s="435">
        <v>-13241.82</v>
      </c>
      <c r="AA46" s="435">
        <v>0</v>
      </c>
      <c r="AB46" s="435">
        <v>498</v>
      </c>
      <c r="AF46" s="433">
        <v>-13241.82</v>
      </c>
      <c r="AG46" s="431">
        <v>68</v>
      </c>
      <c r="AH46" s="432" t="s">
        <v>1</v>
      </c>
      <c r="AI46" s="420" t="s">
        <v>184</v>
      </c>
    </row>
    <row r="47" spans="1:35" x14ac:dyDescent="0.2">
      <c r="A47" s="417" t="s">
        <v>859</v>
      </c>
      <c r="B47" s="417" t="s">
        <v>185</v>
      </c>
      <c r="C47" s="436">
        <v>70</v>
      </c>
      <c r="D47" s="431" t="s">
        <v>719</v>
      </c>
      <c r="E47" s="431" t="s">
        <v>1</v>
      </c>
      <c r="F47" s="432" t="s">
        <v>1</v>
      </c>
      <c r="G47" s="417" t="s">
        <v>186</v>
      </c>
      <c r="H47" s="433">
        <v>1664511.0695816365</v>
      </c>
      <c r="I47" s="433">
        <v>56463.269971688133</v>
      </c>
      <c r="J47" s="433">
        <v>1720974.3395533245</v>
      </c>
      <c r="K47" s="433">
        <v>0</v>
      </c>
      <c r="L47" s="433">
        <v>1720974.3395533245</v>
      </c>
      <c r="M47" s="433">
        <v>75480</v>
      </c>
      <c r="N47" s="433"/>
      <c r="O47" s="437"/>
      <c r="P47" s="433">
        <v>0</v>
      </c>
      <c r="Q47" s="438">
        <v>0</v>
      </c>
      <c r="R47" s="438"/>
      <c r="S47" s="434">
        <v>1796454</v>
      </c>
      <c r="T47" s="431">
        <v>70</v>
      </c>
      <c r="U47" s="435">
        <v>0</v>
      </c>
      <c r="V47" s="435"/>
      <c r="W47" s="435">
        <v>0</v>
      </c>
      <c r="X47" s="435">
        <v>0</v>
      </c>
      <c r="Y47" s="435">
        <v>0</v>
      </c>
      <c r="Z47" s="435">
        <v>0</v>
      </c>
      <c r="AA47" s="435">
        <v>0</v>
      </c>
      <c r="AB47" s="435">
        <v>399</v>
      </c>
      <c r="AF47" s="433">
        <v>0</v>
      </c>
      <c r="AG47" s="431">
        <v>70</v>
      </c>
      <c r="AH47" s="432" t="s">
        <v>1</v>
      </c>
      <c r="AI47" s="420" t="s">
        <v>186</v>
      </c>
    </row>
    <row r="48" spans="1:35" x14ac:dyDescent="0.2">
      <c r="A48" s="417" t="s">
        <v>860</v>
      </c>
      <c r="B48" s="417" t="s">
        <v>187</v>
      </c>
      <c r="C48" s="436">
        <v>72</v>
      </c>
      <c r="D48" s="431" t="s">
        <v>719</v>
      </c>
      <c r="E48" s="431" t="s">
        <v>1</v>
      </c>
      <c r="F48" s="432" t="s">
        <v>1</v>
      </c>
      <c r="G48" s="417" t="s">
        <v>188</v>
      </c>
      <c r="H48" s="433">
        <v>816711.75045661931</v>
      </c>
      <c r="I48" s="433">
        <v>0</v>
      </c>
      <c r="J48" s="433">
        <v>816711.75045661931</v>
      </c>
      <c r="K48" s="433">
        <v>0</v>
      </c>
      <c r="L48" s="433">
        <v>816711.75045661931</v>
      </c>
      <c r="M48" s="433">
        <v>0</v>
      </c>
      <c r="N48" s="433"/>
      <c r="O48" s="437"/>
      <c r="P48" s="433">
        <v>0</v>
      </c>
      <c r="Q48" s="438">
        <v>0</v>
      </c>
      <c r="R48" s="438"/>
      <c r="S48" s="434">
        <v>816712</v>
      </c>
      <c r="T48" s="431">
        <v>72</v>
      </c>
      <c r="U48" s="435">
        <v>0</v>
      </c>
      <c r="V48" s="435"/>
      <c r="W48" s="435">
        <v>0</v>
      </c>
      <c r="X48" s="435">
        <v>0</v>
      </c>
      <c r="Y48" s="435">
        <v>0</v>
      </c>
      <c r="Z48" s="435">
        <v>0</v>
      </c>
      <c r="AA48" s="435">
        <v>0</v>
      </c>
      <c r="AB48" s="435">
        <v>211</v>
      </c>
      <c r="AF48" s="433">
        <v>0</v>
      </c>
      <c r="AG48" s="431">
        <v>72</v>
      </c>
      <c r="AH48" s="432" t="s">
        <v>1</v>
      </c>
      <c r="AI48" s="420" t="s">
        <v>188</v>
      </c>
    </row>
    <row r="49" spans="1:35" x14ac:dyDescent="0.2">
      <c r="A49" s="417" t="s">
        <v>861</v>
      </c>
      <c r="B49" s="417" t="s">
        <v>189</v>
      </c>
      <c r="C49" s="436">
        <v>73</v>
      </c>
      <c r="D49" s="431" t="s">
        <v>719</v>
      </c>
      <c r="E49" s="431" t="s">
        <v>1</v>
      </c>
      <c r="F49" s="432" t="s">
        <v>1</v>
      </c>
      <c r="G49" s="417" t="s">
        <v>484</v>
      </c>
      <c r="H49" s="433">
        <v>904316.98468430806</v>
      </c>
      <c r="I49" s="433">
        <v>11854.94491265748</v>
      </c>
      <c r="J49" s="433">
        <v>916171.92959696555</v>
      </c>
      <c r="K49" s="433">
        <v>0</v>
      </c>
      <c r="L49" s="433">
        <v>916171.92959696555</v>
      </c>
      <c r="M49" s="433">
        <v>64200</v>
      </c>
      <c r="N49" s="433"/>
      <c r="O49" s="437"/>
      <c r="P49" s="433">
        <v>0</v>
      </c>
      <c r="Q49" s="438">
        <v>0</v>
      </c>
      <c r="R49" s="438"/>
      <c r="S49" s="434">
        <v>980372</v>
      </c>
      <c r="T49" s="431">
        <v>73</v>
      </c>
      <c r="U49" s="435">
        <v>0</v>
      </c>
      <c r="V49" s="435"/>
      <c r="W49" s="435">
        <v>0</v>
      </c>
      <c r="X49" s="435">
        <v>0</v>
      </c>
      <c r="Y49" s="435">
        <v>0</v>
      </c>
      <c r="Z49" s="435">
        <v>0</v>
      </c>
      <c r="AA49" s="435">
        <v>0</v>
      </c>
      <c r="AB49" s="435">
        <v>211</v>
      </c>
      <c r="AF49" s="433">
        <v>0</v>
      </c>
      <c r="AG49" s="431">
        <v>73</v>
      </c>
      <c r="AH49" s="432" t="s">
        <v>1</v>
      </c>
      <c r="AI49" s="420" t="s">
        <v>484</v>
      </c>
    </row>
    <row r="50" spans="1:35" x14ac:dyDescent="0.2">
      <c r="A50" s="417" t="s">
        <v>862</v>
      </c>
      <c r="B50" s="417" t="s">
        <v>190</v>
      </c>
      <c r="C50" s="431">
        <v>74</v>
      </c>
      <c r="D50" s="431" t="s">
        <v>719</v>
      </c>
      <c r="E50" s="431" t="s">
        <v>1</v>
      </c>
      <c r="F50" s="432" t="s">
        <v>1</v>
      </c>
      <c r="G50" s="420" t="s">
        <v>191</v>
      </c>
      <c r="H50" s="433">
        <v>1552943.0804201714</v>
      </c>
      <c r="I50" s="433">
        <v>-14668.757408245125</v>
      </c>
      <c r="J50" s="433">
        <v>1538274.3230119261</v>
      </c>
      <c r="K50" s="433">
        <v>0</v>
      </c>
      <c r="L50" s="433">
        <v>1538274.3230119261</v>
      </c>
      <c r="M50" s="433">
        <v>80700</v>
      </c>
      <c r="N50" s="433"/>
      <c r="O50" s="433"/>
      <c r="P50" s="433">
        <v>0</v>
      </c>
      <c r="Q50" s="434">
        <v>0</v>
      </c>
      <c r="R50" s="434"/>
      <c r="S50" s="434">
        <v>1618974</v>
      </c>
      <c r="T50" s="431">
        <v>74</v>
      </c>
      <c r="U50" s="435">
        <v>0</v>
      </c>
      <c r="V50" s="435"/>
      <c r="W50" s="435">
        <v>0</v>
      </c>
      <c r="X50" s="435">
        <v>0</v>
      </c>
      <c r="Y50" s="435">
        <v>0</v>
      </c>
      <c r="Z50" s="435">
        <v>0</v>
      </c>
      <c r="AA50" s="435">
        <v>0</v>
      </c>
      <c r="AB50" s="435">
        <v>433</v>
      </c>
      <c r="AF50" s="433">
        <v>-11513.47</v>
      </c>
      <c r="AG50" s="431">
        <v>74</v>
      </c>
      <c r="AH50" s="432">
        <v>0</v>
      </c>
      <c r="AI50" s="420" t="s">
        <v>191</v>
      </c>
    </row>
    <row r="51" spans="1:35" x14ac:dyDescent="0.2">
      <c r="A51" s="417" t="s">
        <v>863</v>
      </c>
      <c r="B51" s="417" t="s">
        <v>192</v>
      </c>
      <c r="C51" s="431">
        <v>75</v>
      </c>
      <c r="D51" s="431">
        <v>0</v>
      </c>
      <c r="E51" s="431">
        <v>75</v>
      </c>
      <c r="F51" s="432">
        <v>0</v>
      </c>
      <c r="G51" s="420" t="s">
        <v>193</v>
      </c>
      <c r="H51" s="433">
        <v>947493.03376774862</v>
      </c>
      <c r="I51" s="433">
        <v>-7824.634217852813</v>
      </c>
      <c r="J51" s="433">
        <v>939668.39954989578</v>
      </c>
      <c r="K51" s="433">
        <v>-6833.63</v>
      </c>
      <c r="L51" s="433">
        <v>932834.76954989578</v>
      </c>
      <c r="M51" s="433">
        <v>95760</v>
      </c>
      <c r="N51" s="433"/>
      <c r="O51" s="433"/>
      <c r="P51" s="433">
        <v>0</v>
      </c>
      <c r="Q51" s="434">
        <v>0</v>
      </c>
      <c r="R51" s="434"/>
      <c r="S51" s="434">
        <v>1028595</v>
      </c>
      <c r="T51" s="431">
        <v>75</v>
      </c>
      <c r="U51" s="435">
        <v>2827</v>
      </c>
      <c r="V51" s="435"/>
      <c r="W51" s="435">
        <v>3130.2599999999998</v>
      </c>
      <c r="X51" s="435">
        <v>490.87</v>
      </c>
      <c r="Y51" s="435">
        <v>385.5</v>
      </c>
      <c r="Z51" s="435">
        <v>-6833.63</v>
      </c>
      <c r="AA51" s="435">
        <v>0</v>
      </c>
      <c r="AB51" s="435">
        <v>257</v>
      </c>
      <c r="AF51" s="433">
        <v>-6833.63</v>
      </c>
      <c r="AG51" s="431">
        <v>75</v>
      </c>
      <c r="AH51" s="432">
        <v>0</v>
      </c>
      <c r="AI51" s="420" t="s">
        <v>193</v>
      </c>
    </row>
    <row r="52" spans="1:35" x14ac:dyDescent="0.2">
      <c r="A52" s="417" t="s">
        <v>864</v>
      </c>
      <c r="B52" s="417" t="s">
        <v>194</v>
      </c>
      <c r="C52" s="436">
        <v>77</v>
      </c>
      <c r="D52" s="431" t="s">
        <v>719</v>
      </c>
      <c r="E52" s="431" t="s">
        <v>1</v>
      </c>
      <c r="F52" s="432" t="s">
        <v>1</v>
      </c>
      <c r="G52" s="417" t="s">
        <v>195</v>
      </c>
      <c r="H52" s="433">
        <v>1132693.1091270554</v>
      </c>
      <c r="I52" s="433">
        <v>5624.1249224252533</v>
      </c>
      <c r="J52" s="433">
        <v>1138317.2340494806</v>
      </c>
      <c r="K52" s="433">
        <v>0</v>
      </c>
      <c r="L52" s="433">
        <v>1138317.2340494806</v>
      </c>
      <c r="M52" s="433">
        <v>65820</v>
      </c>
      <c r="N52" s="433"/>
      <c r="O52" s="437"/>
      <c r="P52" s="433">
        <v>0</v>
      </c>
      <c r="Q52" s="438">
        <v>0</v>
      </c>
      <c r="R52" s="438"/>
      <c r="S52" s="434">
        <v>1204137</v>
      </c>
      <c r="T52" s="431">
        <v>77</v>
      </c>
      <c r="U52" s="435">
        <v>0</v>
      </c>
      <c r="V52" s="435"/>
      <c r="W52" s="435">
        <v>0</v>
      </c>
      <c r="X52" s="435">
        <v>0</v>
      </c>
      <c r="Y52" s="435">
        <v>0</v>
      </c>
      <c r="Z52" s="435">
        <v>0</v>
      </c>
      <c r="AA52" s="435">
        <v>0</v>
      </c>
      <c r="AB52" s="435">
        <v>304</v>
      </c>
      <c r="AF52" s="433">
        <v>0</v>
      </c>
      <c r="AG52" s="431">
        <v>77</v>
      </c>
      <c r="AH52" s="432" t="s">
        <v>1</v>
      </c>
      <c r="AI52" s="420" t="s">
        <v>195</v>
      </c>
    </row>
    <row r="53" spans="1:35" x14ac:dyDescent="0.2">
      <c r="A53" s="417" t="s">
        <v>865</v>
      </c>
      <c r="B53" s="417" t="s">
        <v>196</v>
      </c>
      <c r="C53" s="431">
        <v>80</v>
      </c>
      <c r="D53" s="431" t="s">
        <v>719</v>
      </c>
      <c r="E53" s="431" t="s">
        <v>1</v>
      </c>
      <c r="F53" s="432" t="s">
        <v>1</v>
      </c>
      <c r="G53" s="420" t="s">
        <v>197</v>
      </c>
      <c r="H53" s="433">
        <v>653635.26374086121</v>
      </c>
      <c r="I53" s="433">
        <v>-1982.1797235460535</v>
      </c>
      <c r="J53" s="433">
        <v>651653.08401731518</v>
      </c>
      <c r="K53" s="433">
        <v>0</v>
      </c>
      <c r="L53" s="433">
        <v>651653.08401731518</v>
      </c>
      <c r="M53" s="433">
        <v>0</v>
      </c>
      <c r="N53" s="433"/>
      <c r="O53" s="433"/>
      <c r="P53" s="433">
        <v>0</v>
      </c>
      <c r="Q53" s="434">
        <v>0</v>
      </c>
      <c r="R53" s="434"/>
      <c r="S53" s="434">
        <v>651653</v>
      </c>
      <c r="T53" s="431">
        <v>80</v>
      </c>
      <c r="U53" s="435">
        <v>0</v>
      </c>
      <c r="V53" s="435"/>
      <c r="W53" s="435">
        <v>0</v>
      </c>
      <c r="X53" s="435">
        <v>0</v>
      </c>
      <c r="Y53" s="435">
        <v>0</v>
      </c>
      <c r="Z53" s="435">
        <v>0</v>
      </c>
      <c r="AA53" s="435">
        <v>0</v>
      </c>
      <c r="AB53" s="435">
        <v>179</v>
      </c>
      <c r="AF53" s="433">
        <v>0</v>
      </c>
      <c r="AG53" s="431">
        <v>80</v>
      </c>
      <c r="AH53" s="432" t="s">
        <v>1</v>
      </c>
      <c r="AI53" s="420" t="s">
        <v>197</v>
      </c>
    </row>
    <row r="54" spans="1:35" x14ac:dyDescent="0.2">
      <c r="A54" s="417" t="s">
        <v>866</v>
      </c>
      <c r="B54" s="417" t="s">
        <v>198</v>
      </c>
      <c r="C54" s="436">
        <v>81</v>
      </c>
      <c r="D54" s="431" t="s">
        <v>719</v>
      </c>
      <c r="E54" s="431" t="s">
        <v>1</v>
      </c>
      <c r="F54" s="432" t="s">
        <v>1</v>
      </c>
      <c r="G54" s="417" t="s">
        <v>199</v>
      </c>
      <c r="H54" s="433">
        <v>290860.41448055743</v>
      </c>
      <c r="I54" s="433">
        <v>16842.133596737545</v>
      </c>
      <c r="J54" s="433">
        <v>307702.54807729495</v>
      </c>
      <c r="K54" s="433">
        <v>0</v>
      </c>
      <c r="L54" s="433">
        <v>307702.54807729495</v>
      </c>
      <c r="M54" s="433">
        <v>9900</v>
      </c>
      <c r="N54" s="433"/>
      <c r="O54" s="437"/>
      <c r="P54" s="433">
        <v>0</v>
      </c>
      <c r="Q54" s="438">
        <v>0</v>
      </c>
      <c r="R54" s="438"/>
      <c r="S54" s="434">
        <v>317603</v>
      </c>
      <c r="T54" s="431">
        <v>81</v>
      </c>
      <c r="U54" s="435">
        <v>0</v>
      </c>
      <c r="V54" s="435"/>
      <c r="W54" s="435">
        <v>0</v>
      </c>
      <c r="X54" s="435">
        <v>0</v>
      </c>
      <c r="Y54" s="435">
        <v>0</v>
      </c>
      <c r="Z54" s="435">
        <v>0</v>
      </c>
      <c r="AA54" s="435">
        <v>0</v>
      </c>
      <c r="AB54" s="435">
        <v>55</v>
      </c>
      <c r="AF54" s="433">
        <v>0</v>
      </c>
      <c r="AG54" s="431">
        <v>81</v>
      </c>
      <c r="AH54" s="432" t="s">
        <v>1</v>
      </c>
      <c r="AI54" s="420" t="s">
        <v>199</v>
      </c>
    </row>
    <row r="55" spans="1:35" x14ac:dyDescent="0.2">
      <c r="A55" s="417" t="s">
        <v>867</v>
      </c>
      <c r="B55" s="417" t="s">
        <v>200</v>
      </c>
      <c r="C55" s="436">
        <v>82</v>
      </c>
      <c r="D55" s="431" t="s">
        <v>719</v>
      </c>
      <c r="E55" s="431" t="s">
        <v>1</v>
      </c>
      <c r="F55" s="432" t="s">
        <v>1</v>
      </c>
      <c r="G55" s="417" t="s">
        <v>201</v>
      </c>
      <c r="H55" s="433">
        <v>232744.16789405482</v>
      </c>
      <c r="I55" s="433">
        <v>12024.250946887963</v>
      </c>
      <c r="J55" s="433">
        <v>244768.41884094279</v>
      </c>
      <c r="K55" s="433">
        <v>0</v>
      </c>
      <c r="L55" s="433">
        <v>244768.41884094279</v>
      </c>
      <c r="M55" s="433">
        <v>0</v>
      </c>
      <c r="N55" s="433"/>
      <c r="O55" s="437"/>
      <c r="P55" s="433">
        <v>0</v>
      </c>
      <c r="Q55" s="438">
        <v>0</v>
      </c>
      <c r="R55" s="438"/>
      <c r="S55" s="434">
        <v>244768</v>
      </c>
      <c r="T55" s="431">
        <v>82</v>
      </c>
      <c r="U55" s="435">
        <v>0</v>
      </c>
      <c r="V55" s="435"/>
      <c r="W55" s="435">
        <v>0</v>
      </c>
      <c r="X55" s="435">
        <v>0</v>
      </c>
      <c r="Y55" s="435">
        <v>0</v>
      </c>
      <c r="Z55" s="435">
        <v>0</v>
      </c>
      <c r="AA55" s="435">
        <v>0</v>
      </c>
      <c r="AB55" s="435">
        <v>31</v>
      </c>
      <c r="AF55" s="433">
        <v>0</v>
      </c>
      <c r="AG55" s="431">
        <v>82</v>
      </c>
      <c r="AH55" s="432" t="s">
        <v>1</v>
      </c>
      <c r="AI55" s="420" t="s">
        <v>201</v>
      </c>
    </row>
    <row r="56" spans="1:35" x14ac:dyDescent="0.2">
      <c r="A56" s="417" t="s">
        <v>868</v>
      </c>
      <c r="B56" s="417" t="s">
        <v>202</v>
      </c>
      <c r="C56" s="431">
        <v>84</v>
      </c>
      <c r="D56" s="431" t="s">
        <v>719</v>
      </c>
      <c r="E56" s="431">
        <v>84</v>
      </c>
      <c r="F56" s="432">
        <v>0</v>
      </c>
      <c r="G56" s="420" t="s">
        <v>203</v>
      </c>
      <c r="H56" s="433">
        <v>305290.87008809415</v>
      </c>
      <c r="I56" s="433">
        <v>-1989.5044880606313</v>
      </c>
      <c r="J56" s="433">
        <v>303301.36560003349</v>
      </c>
      <c r="K56" s="433">
        <v>-1568.81</v>
      </c>
      <c r="L56" s="433">
        <v>301732.55560003349</v>
      </c>
      <c r="M56" s="433">
        <v>0</v>
      </c>
      <c r="N56" s="433"/>
      <c r="O56" s="433"/>
      <c r="P56" s="433">
        <v>0</v>
      </c>
      <c r="Q56" s="434">
        <v>0</v>
      </c>
      <c r="R56" s="434"/>
      <c r="S56" s="434">
        <v>301733</v>
      </c>
      <c r="T56" s="431">
        <v>84</v>
      </c>
      <c r="U56" s="435">
        <v>649</v>
      </c>
      <c r="V56" s="435"/>
      <c r="W56" s="435">
        <v>718.62</v>
      </c>
      <c r="X56" s="435">
        <v>112.69</v>
      </c>
      <c r="Y56" s="435">
        <v>88.5</v>
      </c>
      <c r="Z56" s="435">
        <v>-1568.81</v>
      </c>
      <c r="AA56" s="435">
        <v>0</v>
      </c>
      <c r="AB56" s="435">
        <v>59</v>
      </c>
      <c r="AF56" s="433">
        <v>-1568.81</v>
      </c>
      <c r="AG56" s="431">
        <v>84</v>
      </c>
      <c r="AH56" s="432">
        <v>0</v>
      </c>
      <c r="AI56" s="420" t="s">
        <v>203</v>
      </c>
    </row>
    <row r="57" spans="1:35" x14ac:dyDescent="0.2">
      <c r="A57" s="417" t="s">
        <v>869</v>
      </c>
      <c r="B57" s="417" t="s">
        <v>204</v>
      </c>
      <c r="C57" s="436">
        <v>86</v>
      </c>
      <c r="D57" s="431" t="s">
        <v>719</v>
      </c>
      <c r="E57" s="431" t="s">
        <v>1</v>
      </c>
      <c r="F57" s="432" t="s">
        <v>1</v>
      </c>
      <c r="G57" s="417" t="s">
        <v>205</v>
      </c>
      <c r="H57" s="433">
        <v>359896.73444183316</v>
      </c>
      <c r="I57" s="433">
        <v>0</v>
      </c>
      <c r="J57" s="433">
        <v>359896.73444183316</v>
      </c>
      <c r="K57" s="433">
        <v>0</v>
      </c>
      <c r="L57" s="433">
        <v>359896.73444183316</v>
      </c>
      <c r="M57" s="433">
        <v>0</v>
      </c>
      <c r="N57" s="433"/>
      <c r="O57" s="437"/>
      <c r="P57" s="433">
        <v>0</v>
      </c>
      <c r="Q57" s="438">
        <v>0</v>
      </c>
      <c r="R57" s="438"/>
      <c r="S57" s="434">
        <v>359897</v>
      </c>
      <c r="T57" s="431">
        <v>86</v>
      </c>
      <c r="U57" s="435">
        <v>0</v>
      </c>
      <c r="V57" s="435"/>
      <c r="W57" s="435">
        <v>0</v>
      </c>
      <c r="X57" s="435">
        <v>0</v>
      </c>
      <c r="Y57" s="435">
        <v>0</v>
      </c>
      <c r="Z57" s="435">
        <v>0</v>
      </c>
      <c r="AA57" s="435">
        <v>0</v>
      </c>
      <c r="AB57" s="435">
        <v>83</v>
      </c>
      <c r="AF57" s="433">
        <v>0</v>
      </c>
      <c r="AG57" s="431">
        <v>86</v>
      </c>
      <c r="AH57" s="432" t="s">
        <v>1</v>
      </c>
      <c r="AI57" s="420" t="s">
        <v>205</v>
      </c>
    </row>
    <row r="58" spans="1:35" x14ac:dyDescent="0.2">
      <c r="A58" s="417" t="s">
        <v>870</v>
      </c>
      <c r="B58" s="417" t="s">
        <v>206</v>
      </c>
      <c r="C58" s="436">
        <v>92</v>
      </c>
      <c r="D58" s="431" t="s">
        <v>719</v>
      </c>
      <c r="E58" s="431" t="s">
        <v>1</v>
      </c>
      <c r="F58" s="432" t="s">
        <v>1</v>
      </c>
      <c r="G58" s="417" t="s">
        <v>207</v>
      </c>
      <c r="H58" s="433">
        <v>693001.18974229589</v>
      </c>
      <c r="I58" s="433">
        <v>-6340.5537657902341</v>
      </c>
      <c r="J58" s="433">
        <v>686660.6359765057</v>
      </c>
      <c r="K58" s="433">
        <v>0</v>
      </c>
      <c r="L58" s="433">
        <v>686660.6359765057</v>
      </c>
      <c r="M58" s="433">
        <v>0</v>
      </c>
      <c r="N58" s="433"/>
      <c r="O58" s="437"/>
      <c r="P58" s="433">
        <v>0</v>
      </c>
      <c r="Q58" s="438">
        <v>0</v>
      </c>
      <c r="R58" s="438"/>
      <c r="S58" s="434">
        <v>686661</v>
      </c>
      <c r="T58" s="431">
        <v>92</v>
      </c>
      <c r="U58" s="435">
        <v>0</v>
      </c>
      <c r="V58" s="435"/>
      <c r="W58" s="435">
        <v>0</v>
      </c>
      <c r="X58" s="435">
        <v>0</v>
      </c>
      <c r="Y58" s="435">
        <v>0</v>
      </c>
      <c r="Z58" s="435">
        <v>0</v>
      </c>
      <c r="AA58" s="435">
        <v>0</v>
      </c>
      <c r="AB58" s="435">
        <v>185</v>
      </c>
      <c r="AF58" s="433">
        <v>0</v>
      </c>
      <c r="AG58" s="431">
        <v>92</v>
      </c>
      <c r="AH58" s="432" t="s">
        <v>1</v>
      </c>
      <c r="AI58" s="420" t="s">
        <v>207</v>
      </c>
    </row>
    <row r="59" spans="1:35" x14ac:dyDescent="0.2">
      <c r="A59" s="417" t="s">
        <v>871</v>
      </c>
      <c r="B59" s="417" t="s">
        <v>208</v>
      </c>
      <c r="C59" s="431">
        <v>93</v>
      </c>
      <c r="D59" s="431" t="s">
        <v>719</v>
      </c>
      <c r="E59" s="431" t="s">
        <v>1</v>
      </c>
      <c r="F59" s="432" t="s">
        <v>1</v>
      </c>
      <c r="G59" s="420" t="s">
        <v>209</v>
      </c>
      <c r="H59" s="433">
        <v>387193.9932232087</v>
      </c>
      <c r="I59" s="433">
        <v>-3294.4984926810394</v>
      </c>
      <c r="J59" s="433">
        <v>383899.49473052769</v>
      </c>
      <c r="K59" s="433">
        <v>0</v>
      </c>
      <c r="L59" s="433">
        <v>383899.49473052769</v>
      </c>
      <c r="M59" s="433">
        <v>24180</v>
      </c>
      <c r="N59" s="433"/>
      <c r="O59" s="433"/>
      <c r="P59" s="433">
        <v>0</v>
      </c>
      <c r="Q59" s="434">
        <v>0</v>
      </c>
      <c r="R59" s="434"/>
      <c r="S59" s="434">
        <v>408079</v>
      </c>
      <c r="T59" s="431">
        <v>93</v>
      </c>
      <c r="U59" s="435">
        <v>0</v>
      </c>
      <c r="V59" s="435"/>
      <c r="W59" s="435">
        <v>0</v>
      </c>
      <c r="X59" s="435">
        <v>0</v>
      </c>
      <c r="Y59" s="435">
        <v>0</v>
      </c>
      <c r="Z59" s="435">
        <v>0</v>
      </c>
      <c r="AA59" s="435">
        <v>0</v>
      </c>
      <c r="AB59" s="435">
        <v>87</v>
      </c>
      <c r="AF59" s="433">
        <v>0</v>
      </c>
      <c r="AG59" s="431">
        <v>93</v>
      </c>
      <c r="AH59" s="432" t="s">
        <v>1</v>
      </c>
      <c r="AI59" s="420" t="s">
        <v>209</v>
      </c>
    </row>
    <row r="60" spans="1:35" x14ac:dyDescent="0.2">
      <c r="A60" s="417" t="s">
        <v>872</v>
      </c>
      <c r="B60" s="417" t="s">
        <v>210</v>
      </c>
      <c r="C60" s="431">
        <v>96</v>
      </c>
      <c r="D60" s="431" t="s">
        <v>719</v>
      </c>
      <c r="E60" s="431">
        <v>96</v>
      </c>
      <c r="F60" s="432">
        <v>0</v>
      </c>
      <c r="G60" s="420" t="s">
        <v>211</v>
      </c>
      <c r="H60" s="433">
        <v>1067394.7319976296</v>
      </c>
      <c r="I60" s="433">
        <v>-11417.633718903209</v>
      </c>
      <c r="J60" s="433">
        <v>1055977.0982787265</v>
      </c>
      <c r="K60" s="433">
        <v>-7524.97</v>
      </c>
      <c r="L60" s="433">
        <v>1048452.1282787265</v>
      </c>
      <c r="M60" s="433">
        <v>0</v>
      </c>
      <c r="N60" s="433"/>
      <c r="O60" s="433"/>
      <c r="P60" s="433">
        <v>0</v>
      </c>
      <c r="Q60" s="434">
        <v>0</v>
      </c>
      <c r="R60" s="434"/>
      <c r="S60" s="434">
        <v>1048452</v>
      </c>
      <c r="T60" s="431">
        <v>96</v>
      </c>
      <c r="U60" s="435">
        <v>3113</v>
      </c>
      <c r="V60" s="435"/>
      <c r="W60" s="435">
        <v>3446.94</v>
      </c>
      <c r="X60" s="435">
        <v>540.53</v>
      </c>
      <c r="Y60" s="435">
        <v>424.5</v>
      </c>
      <c r="Z60" s="435">
        <v>-7524.97</v>
      </c>
      <c r="AA60" s="435">
        <v>0</v>
      </c>
      <c r="AB60" s="435">
        <v>283</v>
      </c>
      <c r="AF60" s="433">
        <v>-7524.97</v>
      </c>
      <c r="AG60" s="431">
        <v>96</v>
      </c>
      <c r="AH60" s="432">
        <v>0</v>
      </c>
      <c r="AI60" s="420" t="s">
        <v>211</v>
      </c>
    </row>
    <row r="61" spans="1:35" x14ac:dyDescent="0.2">
      <c r="A61" s="417" t="s">
        <v>873</v>
      </c>
      <c r="B61" s="417" t="s">
        <v>212</v>
      </c>
      <c r="C61" s="431">
        <v>97</v>
      </c>
      <c r="D61" s="431">
        <v>0</v>
      </c>
      <c r="E61" s="431">
        <v>97</v>
      </c>
      <c r="F61" s="432">
        <v>0</v>
      </c>
      <c r="G61" s="420" t="s">
        <v>213</v>
      </c>
      <c r="H61" s="433">
        <v>279195.61388706055</v>
      </c>
      <c r="I61" s="433">
        <v>-2065.4112377231272</v>
      </c>
      <c r="J61" s="433">
        <v>277130.20264933741</v>
      </c>
      <c r="K61" s="433">
        <v>-1143.3699999999999</v>
      </c>
      <c r="L61" s="433">
        <v>275986.83264933742</v>
      </c>
      <c r="M61" s="433">
        <v>0</v>
      </c>
      <c r="N61" s="433"/>
      <c r="O61" s="433"/>
      <c r="P61" s="433">
        <v>0</v>
      </c>
      <c r="Q61" s="434">
        <v>0</v>
      </c>
      <c r="R61" s="434"/>
      <c r="S61" s="434">
        <v>275987</v>
      </c>
      <c r="T61" s="431">
        <v>97</v>
      </c>
      <c r="U61" s="435">
        <v>473</v>
      </c>
      <c r="V61" s="435"/>
      <c r="W61" s="435">
        <v>523.74</v>
      </c>
      <c r="X61" s="435">
        <v>82.13</v>
      </c>
      <c r="Y61" s="435">
        <v>64.5</v>
      </c>
      <c r="Z61" s="435">
        <v>-1143.3699999999999</v>
      </c>
      <c r="AA61" s="435">
        <v>0</v>
      </c>
      <c r="AB61" s="435">
        <v>43</v>
      </c>
      <c r="AF61" s="433">
        <v>-1143.3699999999999</v>
      </c>
      <c r="AG61" s="431">
        <v>97</v>
      </c>
      <c r="AH61" s="432">
        <v>0</v>
      </c>
      <c r="AI61" s="420" t="s">
        <v>213</v>
      </c>
    </row>
    <row r="62" spans="1:35" x14ac:dyDescent="0.2">
      <c r="A62" s="417" t="s">
        <v>874</v>
      </c>
      <c r="B62" s="417" t="s">
        <v>214</v>
      </c>
      <c r="C62" s="431">
        <v>98</v>
      </c>
      <c r="D62" s="431" t="s">
        <v>719</v>
      </c>
      <c r="E62" s="431">
        <v>98</v>
      </c>
      <c r="F62" s="432">
        <v>0</v>
      </c>
      <c r="G62" s="420" t="s">
        <v>215</v>
      </c>
      <c r="H62" s="433">
        <v>332087.7747428923</v>
      </c>
      <c r="I62" s="433">
        <v>-11855.682992076539</v>
      </c>
      <c r="J62" s="433">
        <v>320232.09175081574</v>
      </c>
      <c r="K62" s="433">
        <v>-1728.35</v>
      </c>
      <c r="L62" s="433">
        <v>318503.74175081577</v>
      </c>
      <c r="M62" s="433">
        <v>0</v>
      </c>
      <c r="N62" s="433"/>
      <c r="O62" s="433"/>
      <c r="P62" s="433">
        <v>0</v>
      </c>
      <c r="Q62" s="434">
        <v>0</v>
      </c>
      <c r="R62" s="434"/>
      <c r="S62" s="434">
        <v>318504</v>
      </c>
      <c r="T62" s="431">
        <v>98</v>
      </c>
      <c r="U62" s="435">
        <v>715</v>
      </c>
      <c r="V62" s="435"/>
      <c r="W62" s="435">
        <v>791.69999999999993</v>
      </c>
      <c r="X62" s="435">
        <v>124.14999999999999</v>
      </c>
      <c r="Y62" s="435">
        <v>97.5</v>
      </c>
      <c r="Z62" s="435">
        <v>-1728.35</v>
      </c>
      <c r="AA62" s="435">
        <v>0</v>
      </c>
      <c r="AB62" s="435">
        <v>65</v>
      </c>
      <c r="AF62" s="433">
        <v>-1728.35</v>
      </c>
      <c r="AG62" s="431">
        <v>98</v>
      </c>
      <c r="AH62" s="432">
        <v>0</v>
      </c>
      <c r="AI62" s="420" t="s">
        <v>215</v>
      </c>
    </row>
    <row r="63" spans="1:35" x14ac:dyDescent="0.2">
      <c r="A63" s="417" t="s">
        <v>875</v>
      </c>
      <c r="B63" s="417" t="s">
        <v>216</v>
      </c>
      <c r="C63" s="431">
        <v>99</v>
      </c>
      <c r="D63" s="431" t="s">
        <v>719</v>
      </c>
      <c r="E63" s="431" t="s">
        <v>1</v>
      </c>
      <c r="F63" s="432" t="s">
        <v>1</v>
      </c>
      <c r="G63" s="420" t="s">
        <v>217</v>
      </c>
      <c r="H63" s="433">
        <v>310294.47775325412</v>
      </c>
      <c r="I63" s="433">
        <v>-1224.4480714437077</v>
      </c>
      <c r="J63" s="433">
        <v>309070.02968181041</v>
      </c>
      <c r="K63" s="433">
        <v>0</v>
      </c>
      <c r="L63" s="433">
        <v>309070.02968181041</v>
      </c>
      <c r="M63" s="433">
        <v>0</v>
      </c>
      <c r="N63" s="433"/>
      <c r="O63" s="433"/>
      <c r="P63" s="433">
        <v>0</v>
      </c>
      <c r="Q63" s="434">
        <v>0</v>
      </c>
      <c r="R63" s="434"/>
      <c r="S63" s="434">
        <v>309070</v>
      </c>
      <c r="T63" s="431">
        <v>99</v>
      </c>
      <c r="U63" s="435">
        <v>0</v>
      </c>
      <c r="V63" s="435"/>
      <c r="W63" s="435">
        <v>0</v>
      </c>
      <c r="X63" s="435">
        <v>0</v>
      </c>
      <c r="Y63" s="435">
        <v>0</v>
      </c>
      <c r="Z63" s="435">
        <v>0</v>
      </c>
      <c r="AA63" s="435">
        <v>0</v>
      </c>
      <c r="AB63" s="435">
        <v>64</v>
      </c>
      <c r="AF63" s="433">
        <v>0</v>
      </c>
      <c r="AG63" s="431">
        <v>99</v>
      </c>
      <c r="AH63" s="432" t="s">
        <v>1</v>
      </c>
      <c r="AI63" s="420" t="s">
        <v>217</v>
      </c>
    </row>
    <row r="64" spans="1:35" x14ac:dyDescent="0.2">
      <c r="A64" s="417" t="s">
        <v>876</v>
      </c>
      <c r="B64" s="440">
        <v>101</v>
      </c>
      <c r="C64" s="431">
        <v>101</v>
      </c>
      <c r="D64" s="431">
        <v>0</v>
      </c>
      <c r="E64" s="431">
        <v>101</v>
      </c>
      <c r="F64" s="432">
        <v>0</v>
      </c>
      <c r="G64" s="420" t="s">
        <v>218</v>
      </c>
      <c r="H64" s="433">
        <v>655981.99788030749</v>
      </c>
      <c r="I64" s="433">
        <v>-3686.0743267282</v>
      </c>
      <c r="J64" s="433">
        <v>652295.92355357925</v>
      </c>
      <c r="K64" s="433">
        <v>-4812.79</v>
      </c>
      <c r="L64" s="433">
        <v>647483.13355357922</v>
      </c>
      <c r="M64" s="433">
        <v>0</v>
      </c>
      <c r="N64" s="433"/>
      <c r="O64" s="433"/>
      <c r="P64" s="433">
        <v>0</v>
      </c>
      <c r="Q64" s="434">
        <v>0</v>
      </c>
      <c r="R64" s="434"/>
      <c r="S64" s="434">
        <v>647483</v>
      </c>
      <c r="T64" s="431">
        <v>101</v>
      </c>
      <c r="U64" s="435">
        <v>1991</v>
      </c>
      <c r="V64" s="435"/>
      <c r="W64" s="435">
        <v>2204.58</v>
      </c>
      <c r="X64" s="435">
        <v>345.71</v>
      </c>
      <c r="Y64" s="435">
        <v>271.5</v>
      </c>
      <c r="Z64" s="435">
        <v>-4812.79</v>
      </c>
      <c r="AA64" s="435">
        <v>0</v>
      </c>
      <c r="AB64" s="435">
        <v>181</v>
      </c>
      <c r="AF64" s="433">
        <v>-4812.79</v>
      </c>
      <c r="AG64" s="431">
        <v>101</v>
      </c>
      <c r="AH64" s="432">
        <v>0</v>
      </c>
      <c r="AI64" s="420" t="s">
        <v>218</v>
      </c>
    </row>
    <row r="65" spans="1:35" x14ac:dyDescent="0.2">
      <c r="A65" s="417" t="s">
        <v>877</v>
      </c>
      <c r="B65" s="440">
        <v>102</v>
      </c>
      <c r="C65" s="431">
        <v>102</v>
      </c>
      <c r="D65" s="431" t="s">
        <v>719</v>
      </c>
      <c r="E65" s="431" t="s">
        <v>1</v>
      </c>
      <c r="F65" s="432" t="s">
        <v>1</v>
      </c>
      <c r="G65" s="420" t="s">
        <v>219</v>
      </c>
      <c r="H65" s="433">
        <v>403791.90275610355</v>
      </c>
      <c r="I65" s="433">
        <v>-3035.3009522401398</v>
      </c>
      <c r="J65" s="433">
        <v>400756.60180386342</v>
      </c>
      <c r="K65" s="433">
        <v>0</v>
      </c>
      <c r="L65" s="433">
        <v>400756.60180386342</v>
      </c>
      <c r="M65" s="433">
        <v>0</v>
      </c>
      <c r="N65" s="433"/>
      <c r="O65" s="433"/>
      <c r="P65" s="433">
        <v>0</v>
      </c>
      <c r="Q65" s="434">
        <v>0</v>
      </c>
      <c r="R65" s="434"/>
      <c r="S65" s="434">
        <v>400757</v>
      </c>
      <c r="T65" s="431">
        <v>102</v>
      </c>
      <c r="U65" s="435">
        <v>0</v>
      </c>
      <c r="V65" s="435"/>
      <c r="W65" s="435">
        <v>0</v>
      </c>
      <c r="X65" s="435">
        <v>0</v>
      </c>
      <c r="Y65" s="435">
        <v>0</v>
      </c>
      <c r="Z65" s="435">
        <v>0</v>
      </c>
      <c r="AA65" s="435">
        <v>0</v>
      </c>
      <c r="AB65" s="435">
        <v>89</v>
      </c>
      <c r="AF65" s="433">
        <v>-2366.5099999999998</v>
      </c>
      <c r="AG65" s="431">
        <v>102</v>
      </c>
      <c r="AH65" s="432" t="s">
        <v>1</v>
      </c>
      <c r="AI65" s="420" t="s">
        <v>219</v>
      </c>
    </row>
    <row r="66" spans="1:35" x14ac:dyDescent="0.2">
      <c r="A66" s="417" t="s">
        <v>878</v>
      </c>
      <c r="B66" s="440">
        <v>106</v>
      </c>
      <c r="C66" s="431">
        <v>106</v>
      </c>
      <c r="D66" s="431">
        <v>0</v>
      </c>
      <c r="E66" s="431">
        <v>106</v>
      </c>
      <c r="F66" s="432">
        <v>0</v>
      </c>
      <c r="G66" s="420" t="s">
        <v>220</v>
      </c>
      <c r="H66" s="433">
        <v>352821.46365713334</v>
      </c>
      <c r="I66" s="433">
        <v>838.55291105414426</v>
      </c>
      <c r="J66" s="433">
        <v>353660.01656818751</v>
      </c>
      <c r="K66" s="433">
        <v>-2074.02</v>
      </c>
      <c r="L66" s="433">
        <v>351585.99656818749</v>
      </c>
      <c r="M66" s="433">
        <v>0</v>
      </c>
      <c r="N66" s="433"/>
      <c r="O66" s="433"/>
      <c r="P66" s="433">
        <v>0</v>
      </c>
      <c r="Q66" s="434">
        <v>0</v>
      </c>
      <c r="R66" s="434"/>
      <c r="S66" s="434">
        <v>351586</v>
      </c>
      <c r="T66" s="431">
        <v>106</v>
      </c>
      <c r="U66" s="435">
        <v>858</v>
      </c>
      <c r="V66" s="435"/>
      <c r="W66" s="435">
        <v>950.04</v>
      </c>
      <c r="X66" s="435">
        <v>148.97999999999999</v>
      </c>
      <c r="Y66" s="435">
        <v>117</v>
      </c>
      <c r="Z66" s="435">
        <v>-2074.02</v>
      </c>
      <c r="AA66" s="435">
        <v>0</v>
      </c>
      <c r="AB66" s="435">
        <v>78</v>
      </c>
      <c r="AF66" s="433">
        <v>-2074.02</v>
      </c>
      <c r="AG66" s="431">
        <v>106</v>
      </c>
      <c r="AH66" s="432">
        <v>0</v>
      </c>
      <c r="AI66" s="420" t="s">
        <v>220</v>
      </c>
    </row>
    <row r="67" spans="1:35" x14ac:dyDescent="0.2">
      <c r="A67" s="417" t="s">
        <v>879</v>
      </c>
      <c r="B67" s="440">
        <v>109</v>
      </c>
      <c r="C67" s="431">
        <v>109</v>
      </c>
      <c r="D67" s="431" t="s">
        <v>719</v>
      </c>
      <c r="E67" s="431" t="s">
        <v>1</v>
      </c>
      <c r="F67" s="432" t="s">
        <v>1</v>
      </c>
      <c r="G67" s="420" t="s">
        <v>221</v>
      </c>
      <c r="H67" s="433">
        <v>377031.00589597377</v>
      </c>
      <c r="I67" s="433">
        <v>12784.141387769578</v>
      </c>
      <c r="J67" s="433">
        <v>389815.14728374337</v>
      </c>
      <c r="K67" s="433">
        <v>0</v>
      </c>
      <c r="L67" s="433">
        <v>389815.14728374337</v>
      </c>
      <c r="M67" s="433">
        <v>0</v>
      </c>
      <c r="N67" s="433"/>
      <c r="O67" s="433"/>
      <c r="P67" s="433">
        <v>0</v>
      </c>
      <c r="Q67" s="434">
        <v>0</v>
      </c>
      <c r="R67" s="434"/>
      <c r="S67" s="434">
        <v>389815</v>
      </c>
      <c r="T67" s="431">
        <v>109</v>
      </c>
      <c r="U67" s="435">
        <v>0</v>
      </c>
      <c r="V67" s="435"/>
      <c r="W67" s="435">
        <v>0</v>
      </c>
      <c r="X67" s="435">
        <v>0</v>
      </c>
      <c r="Y67" s="435">
        <v>0</v>
      </c>
      <c r="Z67" s="435">
        <v>0</v>
      </c>
      <c r="AA67" s="435">
        <v>0</v>
      </c>
      <c r="AB67" s="435">
        <v>82</v>
      </c>
      <c r="AF67" s="433">
        <v>0</v>
      </c>
      <c r="AG67" s="431">
        <v>109</v>
      </c>
      <c r="AH67" s="432" t="s">
        <v>1</v>
      </c>
      <c r="AI67" s="420" t="s">
        <v>221</v>
      </c>
    </row>
    <row r="68" spans="1:35" x14ac:dyDescent="0.2">
      <c r="A68" s="417" t="s">
        <v>880</v>
      </c>
      <c r="B68" s="440">
        <v>110</v>
      </c>
      <c r="C68" s="431">
        <v>110</v>
      </c>
      <c r="D68" s="431">
        <v>0</v>
      </c>
      <c r="E68" s="431">
        <v>110</v>
      </c>
      <c r="F68" s="432">
        <v>0</v>
      </c>
      <c r="G68" s="420" t="s">
        <v>222</v>
      </c>
      <c r="H68" s="433">
        <v>286030.10695833334</v>
      </c>
      <c r="I68" s="433">
        <v>0</v>
      </c>
      <c r="J68" s="433">
        <v>286030.10695833334</v>
      </c>
      <c r="K68" s="433">
        <v>-1462.45</v>
      </c>
      <c r="L68" s="433">
        <v>284567.65695833333</v>
      </c>
      <c r="M68" s="433">
        <v>0</v>
      </c>
      <c r="N68" s="433"/>
      <c r="O68" s="433"/>
      <c r="P68" s="433">
        <v>0</v>
      </c>
      <c r="Q68" s="434">
        <v>0</v>
      </c>
      <c r="R68" s="434"/>
      <c r="S68" s="434">
        <v>284568</v>
      </c>
      <c r="T68" s="431">
        <v>110</v>
      </c>
      <c r="U68" s="435">
        <v>605</v>
      </c>
      <c r="V68" s="435"/>
      <c r="W68" s="435">
        <v>669.9</v>
      </c>
      <c r="X68" s="435">
        <v>105.05</v>
      </c>
      <c r="Y68" s="435">
        <v>82.5</v>
      </c>
      <c r="Z68" s="435">
        <v>-1462.45</v>
      </c>
      <c r="AA68" s="435">
        <v>0</v>
      </c>
      <c r="AB68" s="435">
        <v>55</v>
      </c>
      <c r="AF68" s="433">
        <v>-1462.45</v>
      </c>
      <c r="AG68" s="431">
        <v>110</v>
      </c>
      <c r="AH68" s="432">
        <v>0</v>
      </c>
      <c r="AI68" s="420" t="s">
        <v>222</v>
      </c>
    </row>
    <row r="69" spans="1:35" x14ac:dyDescent="0.2">
      <c r="A69" s="417" t="s">
        <v>881</v>
      </c>
      <c r="B69" s="440">
        <v>111</v>
      </c>
      <c r="C69" s="436">
        <v>111</v>
      </c>
      <c r="D69" s="431" t="s">
        <v>719</v>
      </c>
      <c r="E69" s="431" t="s">
        <v>1</v>
      </c>
      <c r="F69" s="432" t="s">
        <v>1</v>
      </c>
      <c r="G69" s="417" t="s">
        <v>223</v>
      </c>
      <c r="H69" s="433">
        <v>576591.96050755703</v>
      </c>
      <c r="I69" s="433">
        <v>-5535.0491569163605</v>
      </c>
      <c r="J69" s="433">
        <v>571056.9113506407</v>
      </c>
      <c r="K69" s="433">
        <v>0</v>
      </c>
      <c r="L69" s="433">
        <v>571056.9113506407</v>
      </c>
      <c r="M69" s="433">
        <v>39900</v>
      </c>
      <c r="N69" s="433"/>
      <c r="O69" s="437"/>
      <c r="P69" s="433">
        <v>0</v>
      </c>
      <c r="Q69" s="438">
        <v>0</v>
      </c>
      <c r="R69" s="438"/>
      <c r="S69" s="434">
        <v>610957</v>
      </c>
      <c r="T69" s="431">
        <v>111</v>
      </c>
      <c r="U69" s="435">
        <v>0</v>
      </c>
      <c r="V69" s="435"/>
      <c r="W69" s="435">
        <v>0</v>
      </c>
      <c r="X69" s="435">
        <v>0</v>
      </c>
      <c r="Y69" s="435">
        <v>0</v>
      </c>
      <c r="Z69" s="435">
        <v>0</v>
      </c>
      <c r="AA69" s="435">
        <v>0</v>
      </c>
      <c r="AB69" s="435">
        <v>143</v>
      </c>
      <c r="AF69" s="433">
        <v>0</v>
      </c>
      <c r="AG69" s="431">
        <v>111</v>
      </c>
      <c r="AH69" s="432" t="s">
        <v>1</v>
      </c>
      <c r="AI69" s="420" t="s">
        <v>223</v>
      </c>
    </row>
    <row r="70" spans="1:35" x14ac:dyDescent="0.2">
      <c r="A70" s="417" t="s">
        <v>882</v>
      </c>
      <c r="B70" s="440">
        <v>112</v>
      </c>
      <c r="C70" s="431">
        <v>112</v>
      </c>
      <c r="D70" s="431">
        <v>0</v>
      </c>
      <c r="E70" s="431">
        <v>112</v>
      </c>
      <c r="F70" s="432">
        <v>0</v>
      </c>
      <c r="G70" s="420" t="s">
        <v>224</v>
      </c>
      <c r="H70" s="433">
        <v>283157.6908665105</v>
      </c>
      <c r="I70" s="433">
        <v>-130.12577490908586</v>
      </c>
      <c r="J70" s="433">
        <v>283027.5650916014</v>
      </c>
      <c r="K70" s="433">
        <v>-1435.86</v>
      </c>
      <c r="L70" s="433">
        <v>281591.70509160141</v>
      </c>
      <c r="M70" s="433">
        <v>12000</v>
      </c>
      <c r="N70" s="433"/>
      <c r="O70" s="433"/>
      <c r="P70" s="433">
        <v>0</v>
      </c>
      <c r="Q70" s="434">
        <v>0</v>
      </c>
      <c r="R70" s="434"/>
      <c r="S70" s="434">
        <v>293592</v>
      </c>
      <c r="T70" s="431">
        <v>112</v>
      </c>
      <c r="U70" s="435">
        <v>594</v>
      </c>
      <c r="V70" s="435"/>
      <c r="W70" s="435">
        <v>657.72</v>
      </c>
      <c r="X70" s="435">
        <v>103.14</v>
      </c>
      <c r="Y70" s="435">
        <v>81</v>
      </c>
      <c r="Z70" s="435">
        <v>-1435.8600000000001</v>
      </c>
      <c r="AA70" s="435">
        <v>0</v>
      </c>
      <c r="AB70" s="435">
        <v>54</v>
      </c>
      <c r="AF70" s="433">
        <v>-1435.86</v>
      </c>
      <c r="AG70" s="431">
        <v>112</v>
      </c>
      <c r="AH70" s="432">
        <v>0</v>
      </c>
      <c r="AI70" s="420" t="s">
        <v>224</v>
      </c>
    </row>
    <row r="71" spans="1:35" x14ac:dyDescent="0.2">
      <c r="A71" s="417" t="s">
        <v>883</v>
      </c>
      <c r="B71" s="440">
        <v>113</v>
      </c>
      <c r="C71" s="431">
        <v>113</v>
      </c>
      <c r="D71" s="431">
        <v>0</v>
      </c>
      <c r="E71" s="431">
        <v>113</v>
      </c>
      <c r="F71" s="432">
        <v>0</v>
      </c>
      <c r="G71" s="420" t="s">
        <v>225</v>
      </c>
      <c r="H71" s="433">
        <v>1153412.9302678979</v>
      </c>
      <c r="I71" s="433">
        <v>-9072.0073540071644</v>
      </c>
      <c r="J71" s="433">
        <v>1144340.9229138908</v>
      </c>
      <c r="K71" s="433">
        <v>-8694.93</v>
      </c>
      <c r="L71" s="433">
        <v>1135645.9929138909</v>
      </c>
      <c r="M71" s="433">
        <v>0</v>
      </c>
      <c r="N71" s="433"/>
      <c r="O71" s="433"/>
      <c r="P71" s="433">
        <v>0</v>
      </c>
      <c r="Q71" s="434">
        <v>0</v>
      </c>
      <c r="R71" s="434"/>
      <c r="S71" s="434">
        <v>1135646</v>
      </c>
      <c r="T71" s="431">
        <v>113</v>
      </c>
      <c r="U71" s="435">
        <v>3597</v>
      </c>
      <c r="V71" s="435"/>
      <c r="W71" s="435">
        <v>3982.86</v>
      </c>
      <c r="X71" s="435">
        <v>624.56999999999994</v>
      </c>
      <c r="Y71" s="435">
        <v>490.5</v>
      </c>
      <c r="Z71" s="435">
        <v>-8694.93</v>
      </c>
      <c r="AA71" s="435">
        <v>0</v>
      </c>
      <c r="AB71" s="435">
        <v>327</v>
      </c>
      <c r="AF71" s="433">
        <v>-8694.93</v>
      </c>
      <c r="AG71" s="431">
        <v>113</v>
      </c>
      <c r="AH71" s="432">
        <v>0</v>
      </c>
      <c r="AI71" s="420" t="s">
        <v>225</v>
      </c>
    </row>
    <row r="72" spans="1:35" x14ac:dyDescent="0.2">
      <c r="A72" s="417" t="s">
        <v>884</v>
      </c>
      <c r="B72" s="440">
        <v>114</v>
      </c>
      <c r="C72" s="431">
        <v>114</v>
      </c>
      <c r="D72" s="431">
        <v>0</v>
      </c>
      <c r="E72" s="431">
        <v>114</v>
      </c>
      <c r="F72" s="432">
        <v>0</v>
      </c>
      <c r="G72" s="420" t="s">
        <v>226</v>
      </c>
      <c r="H72" s="433">
        <v>275612.28586956521</v>
      </c>
      <c r="I72" s="433">
        <v>-1278.6026405891264</v>
      </c>
      <c r="J72" s="433">
        <v>274333.68322897609</v>
      </c>
      <c r="K72" s="433">
        <v>-1329.5</v>
      </c>
      <c r="L72" s="433">
        <v>273004.18322897609</v>
      </c>
      <c r="M72" s="433">
        <v>6780</v>
      </c>
      <c r="N72" s="433"/>
      <c r="O72" s="433"/>
      <c r="P72" s="433">
        <v>0</v>
      </c>
      <c r="Q72" s="434">
        <v>0</v>
      </c>
      <c r="R72" s="434"/>
      <c r="S72" s="434">
        <v>279784</v>
      </c>
      <c r="T72" s="431">
        <v>114</v>
      </c>
      <c r="U72" s="435">
        <v>550</v>
      </c>
      <c r="V72" s="435"/>
      <c r="W72" s="435">
        <v>609</v>
      </c>
      <c r="X72" s="435">
        <v>95.5</v>
      </c>
      <c r="Y72" s="435">
        <v>75</v>
      </c>
      <c r="Z72" s="435">
        <v>-1329.5</v>
      </c>
      <c r="AA72" s="435">
        <v>0</v>
      </c>
      <c r="AB72" s="435">
        <v>50</v>
      </c>
      <c r="AF72" s="433">
        <v>-1329.5</v>
      </c>
      <c r="AG72" s="431">
        <v>114</v>
      </c>
      <c r="AH72" s="432">
        <v>0</v>
      </c>
      <c r="AI72" s="420" t="s">
        <v>226</v>
      </c>
    </row>
    <row r="73" spans="1:35" x14ac:dyDescent="0.2">
      <c r="A73" s="417" t="s">
        <v>885</v>
      </c>
      <c r="B73" s="440">
        <v>115</v>
      </c>
      <c r="C73" s="431">
        <v>115</v>
      </c>
      <c r="D73" s="431" t="s">
        <v>719</v>
      </c>
      <c r="E73" s="431" t="s">
        <v>1</v>
      </c>
      <c r="F73" s="432" t="s">
        <v>1</v>
      </c>
      <c r="G73" s="420" t="s">
        <v>227</v>
      </c>
      <c r="H73" s="433">
        <v>423441.69537551748</v>
      </c>
      <c r="I73" s="433">
        <v>0</v>
      </c>
      <c r="J73" s="433">
        <v>423441.69537551748</v>
      </c>
      <c r="K73" s="433">
        <v>0</v>
      </c>
      <c r="L73" s="433">
        <v>423441.69537551748</v>
      </c>
      <c r="M73" s="433">
        <v>0</v>
      </c>
      <c r="N73" s="433"/>
      <c r="O73" s="433"/>
      <c r="P73" s="433">
        <v>0</v>
      </c>
      <c r="Q73" s="434">
        <v>0</v>
      </c>
      <c r="R73" s="434"/>
      <c r="S73" s="434">
        <v>423442</v>
      </c>
      <c r="T73" s="431">
        <v>115</v>
      </c>
      <c r="U73" s="435">
        <v>0</v>
      </c>
      <c r="V73" s="435"/>
      <c r="W73" s="435">
        <v>0</v>
      </c>
      <c r="X73" s="435">
        <v>0</v>
      </c>
      <c r="Y73" s="435">
        <v>0</v>
      </c>
      <c r="Z73" s="435">
        <v>0</v>
      </c>
      <c r="AA73" s="435">
        <v>0</v>
      </c>
      <c r="AB73" s="435">
        <v>104</v>
      </c>
      <c r="AF73" s="433">
        <v>-2765.36</v>
      </c>
      <c r="AG73" s="431">
        <v>115</v>
      </c>
      <c r="AH73" s="432" t="s">
        <v>1</v>
      </c>
      <c r="AI73" s="420" t="s">
        <v>227</v>
      </c>
    </row>
    <row r="74" spans="1:35" x14ac:dyDescent="0.2">
      <c r="A74" s="417" t="s">
        <v>1856</v>
      </c>
      <c r="B74" s="440">
        <v>119</v>
      </c>
      <c r="C74" s="431">
        <v>119</v>
      </c>
      <c r="D74" s="431" t="s">
        <v>719</v>
      </c>
      <c r="E74" s="431" t="s">
        <v>1</v>
      </c>
      <c r="F74" s="432" t="s">
        <v>1</v>
      </c>
      <c r="G74" s="420" t="s">
        <v>1215</v>
      </c>
      <c r="H74" s="433">
        <v>355170.31334171374</v>
      </c>
      <c r="I74" s="433">
        <v>-3150.7698792837773</v>
      </c>
      <c r="J74" s="433">
        <v>352019.54346242995</v>
      </c>
      <c r="K74" s="433">
        <v>0</v>
      </c>
      <c r="L74" s="433">
        <v>352019.54346242995</v>
      </c>
      <c r="M74" s="433">
        <v>0</v>
      </c>
      <c r="N74" s="433"/>
      <c r="O74" s="433"/>
      <c r="P74" s="433">
        <v>0</v>
      </c>
      <c r="Q74" s="434">
        <v>0</v>
      </c>
      <c r="R74" s="434"/>
      <c r="S74" s="434">
        <v>352020</v>
      </c>
      <c r="T74" s="431">
        <v>119</v>
      </c>
      <c r="U74" s="435">
        <v>0</v>
      </c>
      <c r="V74" s="435"/>
      <c r="W74" s="435">
        <v>0</v>
      </c>
      <c r="X74" s="435">
        <v>0</v>
      </c>
      <c r="Y74" s="435">
        <v>0</v>
      </c>
      <c r="Z74" s="435">
        <v>0</v>
      </c>
      <c r="AA74" s="435">
        <v>0</v>
      </c>
      <c r="AB74" s="435">
        <v>71</v>
      </c>
      <c r="AF74" s="433">
        <v>0</v>
      </c>
      <c r="AG74" s="431">
        <v>119</v>
      </c>
      <c r="AH74" s="432" t="s">
        <v>1</v>
      </c>
      <c r="AI74" s="420" t="s">
        <v>228</v>
      </c>
    </row>
    <row r="75" spans="1:35" x14ac:dyDescent="0.2">
      <c r="A75" s="417" t="s">
        <v>1857</v>
      </c>
      <c r="B75" s="440">
        <v>121</v>
      </c>
      <c r="C75" s="431">
        <v>121</v>
      </c>
      <c r="D75" s="431" t="s">
        <v>719</v>
      </c>
      <c r="E75" s="431" t="s">
        <v>1</v>
      </c>
      <c r="F75" s="432" t="s">
        <v>1</v>
      </c>
      <c r="G75" s="420" t="s">
        <v>1343</v>
      </c>
      <c r="H75" s="433">
        <v>169407.39570078393</v>
      </c>
      <c r="I75" s="433">
        <v>0</v>
      </c>
      <c r="J75" s="433">
        <v>169407.39570078393</v>
      </c>
      <c r="K75" s="433">
        <v>0</v>
      </c>
      <c r="L75" s="433">
        <v>169407.39570078393</v>
      </c>
      <c r="M75" s="433">
        <v>0</v>
      </c>
      <c r="N75" s="433"/>
      <c r="O75" s="433"/>
      <c r="P75" s="433">
        <v>0</v>
      </c>
      <c r="Q75" s="434">
        <v>0</v>
      </c>
      <c r="R75" s="434"/>
      <c r="S75" s="434">
        <v>169407</v>
      </c>
      <c r="T75" s="431">
        <v>120</v>
      </c>
      <c r="U75" s="435">
        <v>0</v>
      </c>
      <c r="V75" s="435"/>
      <c r="W75" s="435">
        <v>0</v>
      </c>
      <c r="X75" s="435">
        <v>0</v>
      </c>
      <c r="Y75" s="435">
        <v>0</v>
      </c>
      <c r="Z75" s="435">
        <v>0</v>
      </c>
      <c r="AA75" s="435">
        <v>0</v>
      </c>
      <c r="AB75" s="435">
        <v>34.799999999999997</v>
      </c>
      <c r="AF75" s="433">
        <v>0</v>
      </c>
      <c r="AG75" s="431">
        <v>121</v>
      </c>
      <c r="AH75" s="432" t="s">
        <v>1</v>
      </c>
      <c r="AI75" s="420"/>
    </row>
    <row r="76" spans="1:35" x14ac:dyDescent="0.2">
      <c r="A76" s="417" t="s">
        <v>886</v>
      </c>
      <c r="B76" s="440">
        <v>155</v>
      </c>
      <c r="C76" s="436">
        <v>155</v>
      </c>
      <c r="D76" s="431" t="s">
        <v>719</v>
      </c>
      <c r="E76" s="431" t="s">
        <v>1</v>
      </c>
      <c r="F76" s="432" t="s">
        <v>1</v>
      </c>
      <c r="G76" s="417" t="s">
        <v>229</v>
      </c>
      <c r="H76" s="433">
        <v>5872199.222354643</v>
      </c>
      <c r="I76" s="433">
        <v>-40991.123766317294</v>
      </c>
      <c r="J76" s="433">
        <v>5831208.098588326</v>
      </c>
      <c r="K76" s="433">
        <v>0</v>
      </c>
      <c r="L76" s="433">
        <v>5831208.098588326</v>
      </c>
      <c r="M76" s="433">
        <v>0</v>
      </c>
      <c r="N76" s="433"/>
      <c r="O76" s="437"/>
      <c r="P76" s="433">
        <v>0</v>
      </c>
      <c r="Q76" s="438">
        <v>0</v>
      </c>
      <c r="R76" s="438"/>
      <c r="S76" s="434">
        <v>5831208</v>
      </c>
      <c r="T76" s="431">
        <v>155</v>
      </c>
      <c r="U76" s="435"/>
      <c r="V76" s="435">
        <v>0</v>
      </c>
      <c r="W76" s="435">
        <v>0</v>
      </c>
      <c r="X76" s="435">
        <v>0</v>
      </c>
      <c r="Y76" s="435">
        <v>0</v>
      </c>
      <c r="Z76" s="435">
        <v>0</v>
      </c>
      <c r="AA76" s="435">
        <v>0</v>
      </c>
      <c r="AB76" s="435">
        <v>1212</v>
      </c>
      <c r="AF76" s="433">
        <v>0</v>
      </c>
      <c r="AG76" s="431">
        <v>155</v>
      </c>
      <c r="AH76" s="432" t="s">
        <v>1</v>
      </c>
      <c r="AI76" s="420" t="s">
        <v>229</v>
      </c>
    </row>
    <row r="77" spans="1:35" x14ac:dyDescent="0.2">
      <c r="A77" s="417" t="s">
        <v>887</v>
      </c>
      <c r="B77" s="440">
        <v>156</v>
      </c>
      <c r="C77" s="436">
        <v>156</v>
      </c>
      <c r="D77" s="431" t="s">
        <v>719</v>
      </c>
      <c r="E77" s="431" t="s">
        <v>1</v>
      </c>
      <c r="F77" s="432" t="s">
        <v>1</v>
      </c>
      <c r="G77" s="417" t="s">
        <v>230</v>
      </c>
      <c r="H77" s="433">
        <v>3865466.2513803574</v>
      </c>
      <c r="I77" s="433">
        <v>-39135.472099952218</v>
      </c>
      <c r="J77" s="433">
        <v>3826330.779280405</v>
      </c>
      <c r="K77" s="433">
        <v>0</v>
      </c>
      <c r="L77" s="433">
        <v>3826330.779280405</v>
      </c>
      <c r="M77" s="433">
        <v>0</v>
      </c>
      <c r="N77" s="433"/>
      <c r="O77" s="437"/>
      <c r="P77" s="433">
        <v>0</v>
      </c>
      <c r="Q77" s="438">
        <v>0</v>
      </c>
      <c r="R77" s="438"/>
      <c r="S77" s="434">
        <v>3826331</v>
      </c>
      <c r="T77" s="431">
        <v>156</v>
      </c>
      <c r="U77" s="435"/>
      <c r="V77" s="435">
        <v>0</v>
      </c>
      <c r="W77" s="435">
        <v>0</v>
      </c>
      <c r="X77" s="435">
        <v>0</v>
      </c>
      <c r="Y77" s="435">
        <v>0</v>
      </c>
      <c r="Z77" s="435">
        <v>0</v>
      </c>
      <c r="AA77" s="435">
        <v>0</v>
      </c>
      <c r="AB77" s="435">
        <v>781</v>
      </c>
      <c r="AF77" s="433">
        <v>0</v>
      </c>
      <c r="AG77" s="431">
        <v>156</v>
      </c>
      <c r="AH77" s="432" t="s">
        <v>1</v>
      </c>
      <c r="AI77" s="420" t="s">
        <v>230</v>
      </c>
    </row>
    <row r="78" spans="1:35" x14ac:dyDescent="0.2">
      <c r="A78" s="417" t="s">
        <v>888</v>
      </c>
      <c r="B78" s="440">
        <v>157</v>
      </c>
      <c r="C78" s="431">
        <v>157</v>
      </c>
      <c r="D78" s="431">
        <v>0</v>
      </c>
      <c r="E78" s="431">
        <v>157</v>
      </c>
      <c r="F78" s="432">
        <v>0</v>
      </c>
      <c r="G78" s="420" t="s">
        <v>231</v>
      </c>
      <c r="H78" s="433">
        <v>4723239.9804860558</v>
      </c>
      <c r="I78" s="433">
        <v>-33560.510991706025</v>
      </c>
      <c r="J78" s="433">
        <v>4689679.4694943503</v>
      </c>
      <c r="K78" s="433">
        <v>-22540.84</v>
      </c>
      <c r="L78" s="433">
        <v>4667138.6294943504</v>
      </c>
      <c r="M78" s="433">
        <v>0</v>
      </c>
      <c r="N78" s="433"/>
      <c r="O78" s="433"/>
      <c r="P78" s="433">
        <v>0</v>
      </c>
      <c r="Q78" s="434">
        <v>0</v>
      </c>
      <c r="R78" s="434"/>
      <c r="S78" s="434">
        <v>4667139</v>
      </c>
      <c r="T78" s="431">
        <v>157</v>
      </c>
      <c r="U78" s="435"/>
      <c r="V78" s="435">
        <v>8634.56</v>
      </c>
      <c r="W78" s="435">
        <v>10864.56</v>
      </c>
      <c r="X78" s="435">
        <v>1703.72</v>
      </c>
      <c r="Y78" s="435">
        <v>1338</v>
      </c>
      <c r="Z78" s="435">
        <v>-22540.84</v>
      </c>
      <c r="AA78" s="435">
        <v>0</v>
      </c>
      <c r="AB78" s="435">
        <v>892</v>
      </c>
      <c r="AF78" s="433">
        <v>-22540.84</v>
      </c>
      <c r="AG78" s="431">
        <v>157</v>
      </c>
      <c r="AH78" s="432">
        <v>0</v>
      </c>
      <c r="AI78" s="420" t="s">
        <v>231</v>
      </c>
    </row>
    <row r="79" spans="1:35" x14ac:dyDescent="0.2">
      <c r="A79" s="417" t="s">
        <v>889</v>
      </c>
      <c r="B79" s="440">
        <v>159</v>
      </c>
      <c r="C79" s="436">
        <v>159</v>
      </c>
      <c r="D79" s="431" t="s">
        <v>719</v>
      </c>
      <c r="E79" s="431" t="s">
        <v>1</v>
      </c>
      <c r="F79" s="432" t="s">
        <v>1</v>
      </c>
      <c r="G79" s="417" t="s">
        <v>232</v>
      </c>
      <c r="H79" s="433">
        <v>3171859.2791715013</v>
      </c>
      <c r="I79" s="433">
        <v>-26153.061259708888</v>
      </c>
      <c r="J79" s="433">
        <v>3145706.2179117925</v>
      </c>
      <c r="K79" s="433">
        <v>0</v>
      </c>
      <c r="L79" s="433">
        <v>3145706.2179117925</v>
      </c>
      <c r="M79" s="433">
        <v>0</v>
      </c>
      <c r="N79" s="433"/>
      <c r="O79" s="437"/>
      <c r="P79" s="433">
        <v>0</v>
      </c>
      <c r="Q79" s="438">
        <v>0</v>
      </c>
      <c r="R79" s="438"/>
      <c r="S79" s="434">
        <v>3145706</v>
      </c>
      <c r="T79" s="431">
        <v>159</v>
      </c>
      <c r="U79" s="435"/>
      <c r="V79" s="435">
        <v>0</v>
      </c>
      <c r="W79" s="435">
        <v>0</v>
      </c>
      <c r="X79" s="435">
        <v>0</v>
      </c>
      <c r="Y79" s="435">
        <v>0</v>
      </c>
      <c r="Z79" s="435">
        <v>0</v>
      </c>
      <c r="AA79" s="435">
        <v>0</v>
      </c>
      <c r="AB79" s="435">
        <v>677</v>
      </c>
      <c r="AF79" s="433">
        <v>0</v>
      </c>
      <c r="AG79" s="431">
        <v>159</v>
      </c>
      <c r="AH79" s="432" t="s">
        <v>1</v>
      </c>
      <c r="AI79" s="420" t="s">
        <v>232</v>
      </c>
    </row>
    <row r="80" spans="1:35" x14ac:dyDescent="0.2">
      <c r="A80" s="417" t="s">
        <v>890</v>
      </c>
      <c r="B80" s="440">
        <v>165</v>
      </c>
      <c r="C80" s="436">
        <v>165</v>
      </c>
      <c r="D80" s="431" t="s">
        <v>719</v>
      </c>
      <c r="E80" s="431" t="s">
        <v>1</v>
      </c>
      <c r="F80" s="432" t="s">
        <v>1</v>
      </c>
      <c r="G80" s="417" t="s">
        <v>233</v>
      </c>
      <c r="H80" s="433">
        <v>3960608</v>
      </c>
      <c r="I80" s="433">
        <v>0</v>
      </c>
      <c r="J80" s="433">
        <v>3960608</v>
      </c>
      <c r="K80" s="433">
        <v>0</v>
      </c>
      <c r="L80" s="433">
        <v>3960608</v>
      </c>
      <c r="M80" s="433">
        <v>0</v>
      </c>
      <c r="N80" s="433"/>
      <c r="O80" s="437"/>
      <c r="P80" s="433">
        <v>0</v>
      </c>
      <c r="Q80" s="438">
        <v>0</v>
      </c>
      <c r="R80" s="438"/>
      <c r="S80" s="434">
        <v>3960608</v>
      </c>
      <c r="T80" s="431">
        <v>165</v>
      </c>
      <c r="U80" s="435"/>
      <c r="V80" s="435">
        <v>0</v>
      </c>
      <c r="W80" s="435">
        <v>0</v>
      </c>
      <c r="X80" s="435">
        <v>0</v>
      </c>
      <c r="Y80" s="435">
        <v>0</v>
      </c>
      <c r="Z80" s="435">
        <v>0</v>
      </c>
      <c r="AA80" s="435">
        <v>0</v>
      </c>
      <c r="AB80" s="435">
        <v>855</v>
      </c>
      <c r="AF80" s="433">
        <v>0</v>
      </c>
      <c r="AG80" s="431">
        <v>165</v>
      </c>
      <c r="AH80" s="432" t="s">
        <v>1</v>
      </c>
      <c r="AI80" s="420" t="s">
        <v>233</v>
      </c>
    </row>
    <row r="81" spans="1:35" x14ac:dyDescent="0.2">
      <c r="A81" s="417" t="s">
        <v>891</v>
      </c>
      <c r="B81" s="440">
        <v>166</v>
      </c>
      <c r="C81" s="436">
        <v>166</v>
      </c>
      <c r="D81" s="431" t="s">
        <v>719</v>
      </c>
      <c r="E81" s="431" t="s">
        <v>1</v>
      </c>
      <c r="F81" s="432" t="s">
        <v>1</v>
      </c>
      <c r="G81" s="417" t="s">
        <v>234</v>
      </c>
      <c r="H81" s="433">
        <v>3667152.6253525605</v>
      </c>
      <c r="I81" s="433">
        <v>-4198.4253525603563</v>
      </c>
      <c r="J81" s="433">
        <v>3662954.2</v>
      </c>
      <c r="K81" s="433">
        <v>0</v>
      </c>
      <c r="L81" s="433">
        <v>3662954.2</v>
      </c>
      <c r="M81" s="433">
        <v>0</v>
      </c>
      <c r="N81" s="433"/>
      <c r="O81" s="437"/>
      <c r="P81" s="433">
        <v>0</v>
      </c>
      <c r="Q81" s="438">
        <v>0</v>
      </c>
      <c r="R81" s="438"/>
      <c r="S81" s="434">
        <v>3662954</v>
      </c>
      <c r="T81" s="431">
        <v>166</v>
      </c>
      <c r="U81" s="435"/>
      <c r="V81" s="435">
        <v>0</v>
      </c>
      <c r="W81" s="435">
        <v>0</v>
      </c>
      <c r="X81" s="435">
        <v>0</v>
      </c>
      <c r="Y81" s="435">
        <v>0</v>
      </c>
      <c r="Z81" s="435">
        <v>0</v>
      </c>
      <c r="AA81" s="435">
        <v>0</v>
      </c>
      <c r="AB81" s="435">
        <v>791</v>
      </c>
      <c r="AF81" s="433">
        <v>0</v>
      </c>
      <c r="AG81" s="431">
        <v>166</v>
      </c>
      <c r="AH81" s="432" t="s">
        <v>1</v>
      </c>
      <c r="AI81" s="420" t="s">
        <v>234</v>
      </c>
    </row>
    <row r="82" spans="1:35" x14ac:dyDescent="0.2">
      <c r="A82" s="417" t="s">
        <v>892</v>
      </c>
      <c r="B82" s="440">
        <v>167</v>
      </c>
      <c r="C82" s="436">
        <v>167</v>
      </c>
      <c r="D82" s="431" t="s">
        <v>719</v>
      </c>
      <c r="E82" s="431" t="s">
        <v>1</v>
      </c>
      <c r="F82" s="432" t="s">
        <v>1</v>
      </c>
      <c r="G82" s="417" t="s">
        <v>235</v>
      </c>
      <c r="H82" s="433">
        <v>1976564.0635542315</v>
      </c>
      <c r="I82" s="433">
        <v>-2197.1065998616941</v>
      </c>
      <c r="J82" s="433">
        <v>1974366.9569543698</v>
      </c>
      <c r="K82" s="433">
        <v>0</v>
      </c>
      <c r="L82" s="433">
        <v>1974366.9569543698</v>
      </c>
      <c r="M82" s="433">
        <v>0</v>
      </c>
      <c r="N82" s="433"/>
      <c r="O82" s="437"/>
      <c r="P82" s="433">
        <v>0</v>
      </c>
      <c r="Q82" s="438">
        <v>0</v>
      </c>
      <c r="R82" s="438"/>
      <c r="S82" s="434">
        <v>1974367</v>
      </c>
      <c r="T82" s="431">
        <v>167</v>
      </c>
      <c r="U82" s="435"/>
      <c r="V82" s="435">
        <v>0</v>
      </c>
      <c r="W82" s="435">
        <v>0</v>
      </c>
      <c r="X82" s="435">
        <v>0</v>
      </c>
      <c r="Y82" s="435">
        <v>0</v>
      </c>
      <c r="Z82" s="435">
        <v>0</v>
      </c>
      <c r="AA82" s="435">
        <v>0</v>
      </c>
      <c r="AB82" s="435">
        <v>370</v>
      </c>
      <c r="AF82" s="433">
        <v>0</v>
      </c>
      <c r="AG82" s="431">
        <v>167</v>
      </c>
      <c r="AH82" s="432" t="s">
        <v>1</v>
      </c>
      <c r="AI82" s="420" t="s">
        <v>235</v>
      </c>
    </row>
    <row r="83" spans="1:35" x14ac:dyDescent="0.2">
      <c r="A83" s="417" t="s">
        <v>893</v>
      </c>
      <c r="B83" s="440">
        <v>169</v>
      </c>
      <c r="C83" s="436">
        <v>169</v>
      </c>
      <c r="D83" s="431" t="s">
        <v>719</v>
      </c>
      <c r="E83" s="431" t="s">
        <v>1</v>
      </c>
      <c r="F83" s="432" t="s">
        <v>1</v>
      </c>
      <c r="G83" s="417" t="s">
        <v>483</v>
      </c>
      <c r="H83" s="433">
        <v>5653683.6596817784</v>
      </c>
      <c r="I83" s="433">
        <v>-44554.905370641973</v>
      </c>
      <c r="J83" s="433">
        <v>5609128.754311136</v>
      </c>
      <c r="K83" s="433">
        <v>0</v>
      </c>
      <c r="L83" s="433">
        <v>5609128.754311136</v>
      </c>
      <c r="M83" s="433">
        <v>0</v>
      </c>
      <c r="N83" s="433"/>
      <c r="O83" s="437"/>
      <c r="P83" s="433">
        <v>0</v>
      </c>
      <c r="Q83" s="438">
        <v>0</v>
      </c>
      <c r="R83" s="438"/>
      <c r="S83" s="434">
        <v>5609129</v>
      </c>
      <c r="T83" s="431">
        <v>169</v>
      </c>
      <c r="U83" s="435"/>
      <c r="V83" s="435">
        <v>0</v>
      </c>
      <c r="W83" s="435">
        <v>0</v>
      </c>
      <c r="X83" s="435">
        <v>0</v>
      </c>
      <c r="Y83" s="435">
        <v>0</v>
      </c>
      <c r="Z83" s="435">
        <v>0</v>
      </c>
      <c r="AA83" s="435">
        <v>0</v>
      </c>
      <c r="AB83" s="435">
        <v>973</v>
      </c>
      <c r="AF83" s="433">
        <v>0</v>
      </c>
      <c r="AG83" s="431">
        <v>169</v>
      </c>
      <c r="AH83" s="432" t="s">
        <v>1</v>
      </c>
      <c r="AI83" s="420" t="s">
        <v>483</v>
      </c>
    </row>
    <row r="84" spans="1:35" x14ac:dyDescent="0.2">
      <c r="A84" s="417" t="s">
        <v>894</v>
      </c>
      <c r="B84" s="440">
        <v>170</v>
      </c>
      <c r="C84" s="436">
        <v>170</v>
      </c>
      <c r="D84" s="431" t="s">
        <v>719</v>
      </c>
      <c r="E84" s="431" t="s">
        <v>1</v>
      </c>
      <c r="F84" s="432" t="s">
        <v>1</v>
      </c>
      <c r="G84" s="417" t="s">
        <v>236</v>
      </c>
      <c r="H84" s="433">
        <v>3429865.6168793784</v>
      </c>
      <c r="I84" s="433">
        <v>-29512.716923806172</v>
      </c>
      <c r="J84" s="433">
        <v>3400352.8999555721</v>
      </c>
      <c r="K84" s="433">
        <v>0</v>
      </c>
      <c r="L84" s="433">
        <v>3400352.8999555721</v>
      </c>
      <c r="M84" s="433">
        <v>0</v>
      </c>
      <c r="N84" s="433"/>
      <c r="O84" s="437"/>
      <c r="P84" s="433">
        <v>0</v>
      </c>
      <c r="Q84" s="438">
        <v>0</v>
      </c>
      <c r="R84" s="438"/>
      <c r="S84" s="434">
        <v>3400353</v>
      </c>
      <c r="T84" s="431">
        <v>170</v>
      </c>
      <c r="U84" s="435"/>
      <c r="V84" s="435">
        <v>0</v>
      </c>
      <c r="W84" s="435">
        <v>0</v>
      </c>
      <c r="X84" s="435">
        <v>0</v>
      </c>
      <c r="Y84" s="435">
        <v>0</v>
      </c>
      <c r="Z84" s="435">
        <v>0</v>
      </c>
      <c r="AA84" s="435">
        <v>0</v>
      </c>
      <c r="AB84" s="435">
        <v>589</v>
      </c>
      <c r="AF84" s="433">
        <v>0</v>
      </c>
      <c r="AG84" s="431">
        <v>170</v>
      </c>
      <c r="AH84" s="432" t="s">
        <v>1</v>
      </c>
      <c r="AI84" s="420" t="s">
        <v>236</v>
      </c>
    </row>
    <row r="85" spans="1:35" x14ac:dyDescent="0.2">
      <c r="A85" s="417" t="s">
        <v>895</v>
      </c>
      <c r="B85" s="440">
        <v>171</v>
      </c>
      <c r="C85" s="436">
        <v>171</v>
      </c>
      <c r="D85" s="431" t="s">
        <v>719</v>
      </c>
      <c r="E85" s="431" t="s">
        <v>1</v>
      </c>
      <c r="F85" s="432" t="s">
        <v>1</v>
      </c>
      <c r="G85" s="417" t="s">
        <v>237</v>
      </c>
      <c r="H85" s="433">
        <v>4144424.6453359872</v>
      </c>
      <c r="I85" s="433">
        <v>-46326.313836904934</v>
      </c>
      <c r="J85" s="433">
        <v>4098098.3314990825</v>
      </c>
      <c r="K85" s="433">
        <v>0</v>
      </c>
      <c r="L85" s="433">
        <v>4098098.3314990825</v>
      </c>
      <c r="M85" s="433">
        <v>0</v>
      </c>
      <c r="N85" s="433"/>
      <c r="O85" s="437"/>
      <c r="P85" s="433">
        <v>0</v>
      </c>
      <c r="Q85" s="438">
        <v>0</v>
      </c>
      <c r="R85" s="438"/>
      <c r="S85" s="434">
        <v>4098098</v>
      </c>
      <c r="T85" s="431">
        <v>171</v>
      </c>
      <c r="U85" s="435"/>
      <c r="V85" s="435">
        <v>0</v>
      </c>
      <c r="W85" s="435">
        <v>0</v>
      </c>
      <c r="X85" s="435">
        <v>0</v>
      </c>
      <c r="Y85" s="435">
        <v>0</v>
      </c>
      <c r="Z85" s="435">
        <v>0</v>
      </c>
      <c r="AA85" s="435">
        <v>0</v>
      </c>
      <c r="AB85" s="435">
        <v>796</v>
      </c>
      <c r="AF85" s="433">
        <v>0</v>
      </c>
      <c r="AG85" s="431">
        <v>171</v>
      </c>
      <c r="AH85" s="432" t="s">
        <v>1</v>
      </c>
      <c r="AI85" s="420" t="s">
        <v>237</v>
      </c>
    </row>
    <row r="86" spans="1:35" x14ac:dyDescent="0.2">
      <c r="A86" s="417" t="s">
        <v>896</v>
      </c>
      <c r="B86" s="440">
        <v>175</v>
      </c>
      <c r="C86" s="436">
        <v>175</v>
      </c>
      <c r="D86" s="431" t="s">
        <v>719</v>
      </c>
      <c r="E86" s="431" t="s">
        <v>1</v>
      </c>
      <c r="F86" s="432" t="s">
        <v>1</v>
      </c>
      <c r="G86" s="417" t="s">
        <v>482</v>
      </c>
      <c r="H86" s="433">
        <v>1421244.7473690202</v>
      </c>
      <c r="I86" s="433">
        <v>163293.34670138897</v>
      </c>
      <c r="J86" s="433">
        <v>1584538.0940704092</v>
      </c>
      <c r="K86" s="433">
        <v>0</v>
      </c>
      <c r="L86" s="433">
        <v>1584538.0940704092</v>
      </c>
      <c r="M86" s="433">
        <v>0</v>
      </c>
      <c r="N86" s="433"/>
      <c r="O86" s="437"/>
      <c r="P86" s="433">
        <v>0</v>
      </c>
      <c r="Q86" s="438">
        <v>0</v>
      </c>
      <c r="R86" s="438"/>
      <c r="S86" s="434">
        <v>1584538</v>
      </c>
      <c r="T86" s="431">
        <v>175</v>
      </c>
      <c r="U86" s="435"/>
      <c r="V86" s="435">
        <v>0</v>
      </c>
      <c r="W86" s="435">
        <v>0</v>
      </c>
      <c r="X86" s="435">
        <v>0</v>
      </c>
      <c r="Y86" s="435">
        <v>0</v>
      </c>
      <c r="Z86" s="435">
        <v>0</v>
      </c>
      <c r="AA86" s="435">
        <v>0</v>
      </c>
      <c r="AB86" s="435">
        <v>271</v>
      </c>
      <c r="AF86" s="433">
        <v>0</v>
      </c>
      <c r="AG86" s="431">
        <v>175</v>
      </c>
      <c r="AH86" s="432" t="s">
        <v>1</v>
      </c>
      <c r="AI86" s="420" t="s">
        <v>482</v>
      </c>
    </row>
    <row r="87" spans="1:35" x14ac:dyDescent="0.2">
      <c r="A87" s="417" t="s">
        <v>897</v>
      </c>
      <c r="B87" s="440">
        <v>202</v>
      </c>
      <c r="C87" s="431">
        <v>202</v>
      </c>
      <c r="D87" s="431">
        <v>0</v>
      </c>
      <c r="E87" s="431">
        <v>202</v>
      </c>
      <c r="F87" s="432">
        <v>0</v>
      </c>
      <c r="G87" s="420" t="s">
        <v>238</v>
      </c>
      <c r="H87" s="433">
        <v>288362.86743604636</v>
      </c>
      <c r="I87" s="433">
        <v>-3829.8701467419264</v>
      </c>
      <c r="J87" s="433">
        <v>284532.99728930445</v>
      </c>
      <c r="K87" s="433">
        <v>-1302.9100000000001</v>
      </c>
      <c r="L87" s="433">
        <v>283230.08728930447</v>
      </c>
      <c r="M87" s="433">
        <v>12900</v>
      </c>
      <c r="N87" s="433"/>
      <c r="O87" s="433"/>
      <c r="P87" s="433">
        <v>0</v>
      </c>
      <c r="Q87" s="434">
        <v>0</v>
      </c>
      <c r="R87" s="434"/>
      <c r="S87" s="434">
        <v>296130</v>
      </c>
      <c r="T87" s="431">
        <v>202</v>
      </c>
      <c r="U87" s="435">
        <v>539</v>
      </c>
      <c r="V87" s="435"/>
      <c r="W87" s="435">
        <v>596.81999999999994</v>
      </c>
      <c r="X87" s="435">
        <v>93.589999999999989</v>
      </c>
      <c r="Y87" s="435">
        <v>73.5</v>
      </c>
      <c r="Z87" s="435">
        <v>-1302.9099999999999</v>
      </c>
      <c r="AA87" s="435">
        <v>0</v>
      </c>
      <c r="AB87" s="435">
        <v>49</v>
      </c>
      <c r="AF87" s="433">
        <v>-1302.9100000000001</v>
      </c>
      <c r="AG87" s="431">
        <v>202</v>
      </c>
      <c r="AH87" s="432">
        <v>0</v>
      </c>
      <c r="AI87" s="420" t="s">
        <v>238</v>
      </c>
    </row>
    <row r="88" spans="1:35" x14ac:dyDescent="0.2">
      <c r="A88" s="417" t="s">
        <v>898</v>
      </c>
      <c r="B88" s="440">
        <v>203</v>
      </c>
      <c r="C88" s="431">
        <v>203</v>
      </c>
      <c r="D88" s="431">
        <v>0</v>
      </c>
      <c r="E88" s="431">
        <v>203</v>
      </c>
      <c r="F88" s="432">
        <v>0</v>
      </c>
      <c r="G88" s="420" t="s">
        <v>239</v>
      </c>
      <c r="H88" s="433">
        <v>309402.44707417581</v>
      </c>
      <c r="I88" s="433">
        <v>-1213.0658042242399</v>
      </c>
      <c r="J88" s="433">
        <v>308189.38126995158</v>
      </c>
      <c r="K88" s="433">
        <v>-1621.99</v>
      </c>
      <c r="L88" s="433">
        <v>306567.39126995159</v>
      </c>
      <c r="M88" s="433">
        <v>0</v>
      </c>
      <c r="N88" s="433"/>
      <c r="O88" s="433"/>
      <c r="P88" s="433">
        <v>0</v>
      </c>
      <c r="Q88" s="434">
        <v>0</v>
      </c>
      <c r="R88" s="434"/>
      <c r="S88" s="434">
        <v>306567</v>
      </c>
      <c r="T88" s="431">
        <v>203</v>
      </c>
      <c r="U88" s="435">
        <v>671</v>
      </c>
      <c r="V88" s="435"/>
      <c r="W88" s="435">
        <v>742.98</v>
      </c>
      <c r="X88" s="435">
        <v>116.50999999999999</v>
      </c>
      <c r="Y88" s="435">
        <v>91.5</v>
      </c>
      <c r="Z88" s="435">
        <v>-1621.99</v>
      </c>
      <c r="AA88" s="435">
        <v>0</v>
      </c>
      <c r="AB88" s="435">
        <v>61</v>
      </c>
      <c r="AF88" s="433">
        <v>-1621.99</v>
      </c>
      <c r="AG88" s="431">
        <v>203</v>
      </c>
      <c r="AH88" s="432">
        <v>0</v>
      </c>
      <c r="AI88" s="420" t="s">
        <v>239</v>
      </c>
    </row>
    <row r="89" spans="1:35" x14ac:dyDescent="0.2">
      <c r="A89" s="417" t="s">
        <v>899</v>
      </c>
      <c r="B89" s="440">
        <v>205</v>
      </c>
      <c r="C89" s="431">
        <v>205</v>
      </c>
      <c r="D89" s="431">
        <v>0</v>
      </c>
      <c r="E89" s="431">
        <v>205</v>
      </c>
      <c r="F89" s="432">
        <v>0</v>
      </c>
      <c r="G89" s="420" t="s">
        <v>240</v>
      </c>
      <c r="H89" s="433">
        <v>440311.43054000218</v>
      </c>
      <c r="I89" s="433">
        <v>-3100.3854544010937</v>
      </c>
      <c r="J89" s="433">
        <v>437211.0450856011</v>
      </c>
      <c r="K89" s="433">
        <v>-2472.87</v>
      </c>
      <c r="L89" s="433">
        <v>434738.17508560111</v>
      </c>
      <c r="M89" s="433">
        <v>0</v>
      </c>
      <c r="N89" s="433"/>
      <c r="O89" s="433"/>
      <c r="P89" s="433">
        <v>0</v>
      </c>
      <c r="Q89" s="434">
        <v>0</v>
      </c>
      <c r="R89" s="434"/>
      <c r="S89" s="434">
        <v>434738</v>
      </c>
      <c r="T89" s="431">
        <v>205</v>
      </c>
      <c r="U89" s="435">
        <v>1023</v>
      </c>
      <c r="V89" s="435"/>
      <c r="W89" s="435">
        <v>1132.74</v>
      </c>
      <c r="X89" s="435">
        <v>177.63</v>
      </c>
      <c r="Y89" s="435">
        <v>139.5</v>
      </c>
      <c r="Z89" s="435">
        <v>-2472.87</v>
      </c>
      <c r="AA89" s="435">
        <v>0</v>
      </c>
      <c r="AB89" s="435">
        <v>93</v>
      </c>
      <c r="AF89" s="433">
        <v>-2472.87</v>
      </c>
      <c r="AG89" s="431">
        <v>205</v>
      </c>
      <c r="AH89" s="432">
        <v>0</v>
      </c>
      <c r="AI89" s="420" t="s">
        <v>240</v>
      </c>
    </row>
    <row r="90" spans="1:35" x14ac:dyDescent="0.2">
      <c r="A90" s="417" t="s">
        <v>900</v>
      </c>
      <c r="B90" s="440">
        <v>206</v>
      </c>
      <c r="C90" s="431">
        <v>206</v>
      </c>
      <c r="D90" s="431">
        <v>0</v>
      </c>
      <c r="E90" s="431">
        <v>206</v>
      </c>
      <c r="F90" s="432">
        <v>0</v>
      </c>
      <c r="G90" s="420" t="s">
        <v>241</v>
      </c>
      <c r="H90" s="433">
        <v>816876.10516969219</v>
      </c>
      <c r="I90" s="433">
        <v>-2443.1237015728516</v>
      </c>
      <c r="J90" s="433">
        <v>814432.98146811931</v>
      </c>
      <c r="K90" s="433">
        <v>-5610.49</v>
      </c>
      <c r="L90" s="433">
        <v>808822.49146811932</v>
      </c>
      <c r="M90" s="433">
        <v>0</v>
      </c>
      <c r="N90" s="433"/>
      <c r="O90" s="433"/>
      <c r="P90" s="433">
        <v>0</v>
      </c>
      <c r="Q90" s="434">
        <v>0</v>
      </c>
      <c r="R90" s="434"/>
      <c r="S90" s="434">
        <v>808822</v>
      </c>
      <c r="T90" s="431">
        <v>206</v>
      </c>
      <c r="U90" s="435">
        <v>2321</v>
      </c>
      <c r="V90" s="435"/>
      <c r="W90" s="435">
        <v>2569.98</v>
      </c>
      <c r="X90" s="435">
        <v>403.01</v>
      </c>
      <c r="Y90" s="435">
        <v>316.5</v>
      </c>
      <c r="Z90" s="435">
        <v>-5610.49</v>
      </c>
      <c r="AA90" s="435">
        <v>0</v>
      </c>
      <c r="AB90" s="435">
        <v>211</v>
      </c>
      <c r="AF90" s="433">
        <v>-5610.49</v>
      </c>
      <c r="AG90" s="431">
        <v>206</v>
      </c>
      <c r="AH90" s="432">
        <v>0</v>
      </c>
      <c r="AI90" s="420" t="s">
        <v>241</v>
      </c>
    </row>
    <row r="91" spans="1:35" x14ac:dyDescent="0.2">
      <c r="A91" s="417" t="s">
        <v>901</v>
      </c>
      <c r="B91" s="440">
        <v>208</v>
      </c>
      <c r="C91" s="431">
        <v>208</v>
      </c>
      <c r="D91" s="431" t="s">
        <v>719</v>
      </c>
      <c r="E91" s="431">
        <v>208</v>
      </c>
      <c r="F91" s="432">
        <v>0</v>
      </c>
      <c r="G91" s="420" t="s">
        <v>242</v>
      </c>
      <c r="H91" s="433">
        <v>736236.0602542928</v>
      </c>
      <c r="I91" s="433">
        <v>-4444.2690827628812</v>
      </c>
      <c r="J91" s="433">
        <v>731791.79117152991</v>
      </c>
      <c r="K91" s="433">
        <v>-5185.05</v>
      </c>
      <c r="L91" s="433">
        <v>726606.74117152987</v>
      </c>
      <c r="M91" s="433">
        <v>0</v>
      </c>
      <c r="N91" s="433"/>
      <c r="O91" s="433"/>
      <c r="P91" s="433">
        <v>0</v>
      </c>
      <c r="Q91" s="434">
        <v>0</v>
      </c>
      <c r="R91" s="434"/>
      <c r="S91" s="434">
        <v>726607</v>
      </c>
      <c r="T91" s="431">
        <v>208</v>
      </c>
      <c r="U91" s="435">
        <v>2145</v>
      </c>
      <c r="V91" s="435"/>
      <c r="W91" s="435">
        <v>2375.1</v>
      </c>
      <c r="X91" s="435">
        <v>372.45</v>
      </c>
      <c r="Y91" s="435">
        <v>292.5</v>
      </c>
      <c r="Z91" s="435">
        <v>-5185.05</v>
      </c>
      <c r="AA91" s="435">
        <v>0</v>
      </c>
      <c r="AB91" s="435">
        <v>195</v>
      </c>
      <c r="AF91" s="433">
        <v>-5185.05</v>
      </c>
      <c r="AG91" s="431">
        <v>208</v>
      </c>
      <c r="AH91" s="432">
        <v>0</v>
      </c>
      <c r="AI91" s="420" t="s">
        <v>242</v>
      </c>
    </row>
    <row r="92" spans="1:35" x14ac:dyDescent="0.2">
      <c r="A92" s="417" t="s">
        <v>902</v>
      </c>
      <c r="B92" s="440">
        <v>211</v>
      </c>
      <c r="C92" s="431">
        <v>211</v>
      </c>
      <c r="D92" s="431">
        <v>0</v>
      </c>
      <c r="E92" s="431">
        <v>211</v>
      </c>
      <c r="F92" s="432">
        <v>0</v>
      </c>
      <c r="G92" s="420" t="s">
        <v>243</v>
      </c>
      <c r="H92" s="433">
        <v>428151.60647871665</v>
      </c>
      <c r="I92" s="433">
        <v>0</v>
      </c>
      <c r="J92" s="433">
        <v>428151.60647871665</v>
      </c>
      <c r="K92" s="433">
        <v>-2712.18</v>
      </c>
      <c r="L92" s="433">
        <v>425439.42647871666</v>
      </c>
      <c r="M92" s="433">
        <v>0</v>
      </c>
      <c r="N92" s="433"/>
      <c r="O92" s="433"/>
      <c r="P92" s="433">
        <v>0</v>
      </c>
      <c r="Q92" s="434">
        <v>0</v>
      </c>
      <c r="R92" s="434"/>
      <c r="S92" s="434">
        <v>425439</v>
      </c>
      <c r="T92" s="431">
        <v>211</v>
      </c>
      <c r="U92" s="435">
        <v>1122</v>
      </c>
      <c r="V92" s="435"/>
      <c r="W92" s="435">
        <v>1242.3599999999999</v>
      </c>
      <c r="X92" s="435">
        <v>194.82</v>
      </c>
      <c r="Y92" s="435">
        <v>153</v>
      </c>
      <c r="Z92" s="435">
        <v>-2712.18</v>
      </c>
      <c r="AA92" s="435">
        <v>0</v>
      </c>
      <c r="AB92" s="435">
        <v>102</v>
      </c>
      <c r="AF92" s="433">
        <v>-2712.18</v>
      </c>
      <c r="AG92" s="431">
        <v>211</v>
      </c>
      <c r="AH92" s="432">
        <v>0</v>
      </c>
      <c r="AI92" s="420" t="s">
        <v>243</v>
      </c>
    </row>
    <row r="93" spans="1:35" x14ac:dyDescent="0.2">
      <c r="A93" s="417" t="s">
        <v>903</v>
      </c>
      <c r="B93" s="440">
        <v>216</v>
      </c>
      <c r="C93" s="431">
        <v>216</v>
      </c>
      <c r="D93" s="431">
        <v>0</v>
      </c>
      <c r="E93" s="431">
        <v>216</v>
      </c>
      <c r="F93" s="432">
        <v>0</v>
      </c>
      <c r="G93" s="420" t="s">
        <v>244</v>
      </c>
      <c r="H93" s="433">
        <v>953629.47327076725</v>
      </c>
      <c r="I93" s="433">
        <v>-1536.1964492252976</v>
      </c>
      <c r="J93" s="433">
        <v>952093.27682154195</v>
      </c>
      <c r="K93" s="433">
        <v>-7259.07</v>
      </c>
      <c r="L93" s="433">
        <v>944834.206821542</v>
      </c>
      <c r="M93" s="433">
        <v>28980</v>
      </c>
      <c r="N93" s="433"/>
      <c r="O93" s="433"/>
      <c r="P93" s="433">
        <v>0</v>
      </c>
      <c r="Q93" s="434">
        <v>0</v>
      </c>
      <c r="R93" s="434"/>
      <c r="S93" s="434">
        <v>973814</v>
      </c>
      <c r="T93" s="431">
        <v>216</v>
      </c>
      <c r="U93" s="435">
        <v>3003</v>
      </c>
      <c r="V93" s="435"/>
      <c r="W93" s="435">
        <v>3325.14</v>
      </c>
      <c r="X93" s="435">
        <v>521.42999999999995</v>
      </c>
      <c r="Y93" s="435">
        <v>409.5</v>
      </c>
      <c r="Z93" s="435">
        <v>-7259.07</v>
      </c>
      <c r="AA93" s="435">
        <v>0</v>
      </c>
      <c r="AB93" s="435">
        <v>273</v>
      </c>
      <c r="AF93" s="433">
        <v>-7259.07</v>
      </c>
      <c r="AG93" s="431">
        <v>216</v>
      </c>
      <c r="AH93" s="432">
        <v>0</v>
      </c>
      <c r="AI93" s="420" t="s">
        <v>244</v>
      </c>
    </row>
    <row r="94" spans="1:35" x14ac:dyDescent="0.2">
      <c r="A94" s="417" t="s">
        <v>904</v>
      </c>
      <c r="B94" s="440">
        <v>217</v>
      </c>
      <c r="C94" s="431">
        <v>217</v>
      </c>
      <c r="D94" s="431" t="s">
        <v>719</v>
      </c>
      <c r="E94" s="431" t="s">
        <v>1</v>
      </c>
      <c r="F94" s="432" t="s">
        <v>1</v>
      </c>
      <c r="G94" s="420" t="s">
        <v>245</v>
      </c>
      <c r="H94" s="433">
        <v>467737.93284946232</v>
      </c>
      <c r="I94" s="433">
        <v>-1799.8107742002089</v>
      </c>
      <c r="J94" s="433">
        <v>465938.12207526213</v>
      </c>
      <c r="K94" s="433">
        <v>0</v>
      </c>
      <c r="L94" s="433">
        <v>465938.12207526213</v>
      </c>
      <c r="M94" s="433">
        <v>0</v>
      </c>
      <c r="N94" s="433"/>
      <c r="O94" s="433"/>
      <c r="P94" s="433">
        <v>0</v>
      </c>
      <c r="Q94" s="434">
        <v>0</v>
      </c>
      <c r="R94" s="434"/>
      <c r="S94" s="434">
        <v>465938</v>
      </c>
      <c r="T94" s="431">
        <v>217</v>
      </c>
      <c r="U94" s="435">
        <v>0</v>
      </c>
      <c r="V94" s="435"/>
      <c r="W94" s="435">
        <v>0</v>
      </c>
      <c r="X94" s="435">
        <v>0</v>
      </c>
      <c r="Y94" s="435">
        <v>0</v>
      </c>
      <c r="Z94" s="435">
        <v>0</v>
      </c>
      <c r="AA94" s="435">
        <v>0</v>
      </c>
      <c r="AB94" s="435">
        <v>113</v>
      </c>
      <c r="AF94" s="433">
        <v>0</v>
      </c>
      <c r="AG94" s="431">
        <v>217</v>
      </c>
      <c r="AH94" s="432" t="s">
        <v>1</v>
      </c>
      <c r="AI94" s="420" t="s">
        <v>245</v>
      </c>
    </row>
    <row r="95" spans="1:35" x14ac:dyDescent="0.2">
      <c r="A95" s="417" t="s">
        <v>905</v>
      </c>
      <c r="B95" s="440">
        <v>219</v>
      </c>
      <c r="C95" s="431">
        <v>219</v>
      </c>
      <c r="D95" s="431" t="s">
        <v>719</v>
      </c>
      <c r="E95" s="431">
        <v>219</v>
      </c>
      <c r="F95" s="432">
        <v>0</v>
      </c>
      <c r="G95" s="420" t="s">
        <v>246</v>
      </c>
      <c r="H95" s="433">
        <v>1399983.8250584183</v>
      </c>
      <c r="I95" s="433">
        <v>-10511.708111443135</v>
      </c>
      <c r="J95" s="433">
        <v>1389472.1169469752</v>
      </c>
      <c r="K95" s="433">
        <v>-10822.13</v>
      </c>
      <c r="L95" s="433">
        <v>1378649.9869469753</v>
      </c>
      <c r="M95" s="433">
        <v>0</v>
      </c>
      <c r="N95" s="433"/>
      <c r="O95" s="433"/>
      <c r="P95" s="433">
        <v>0</v>
      </c>
      <c r="Q95" s="434">
        <v>0</v>
      </c>
      <c r="R95" s="434"/>
      <c r="S95" s="434">
        <v>1378650</v>
      </c>
      <c r="T95" s="431">
        <v>219</v>
      </c>
      <c r="U95" s="435">
        <v>4477</v>
      </c>
      <c r="V95" s="435"/>
      <c r="W95" s="435">
        <v>4957.26</v>
      </c>
      <c r="X95" s="435">
        <v>777.37</v>
      </c>
      <c r="Y95" s="435">
        <v>610.5</v>
      </c>
      <c r="Z95" s="435">
        <v>-10822.130000000001</v>
      </c>
      <c r="AA95" s="435">
        <v>0</v>
      </c>
      <c r="AB95" s="435">
        <v>407</v>
      </c>
      <c r="AF95" s="433">
        <v>-10822.13</v>
      </c>
      <c r="AG95" s="431">
        <v>219</v>
      </c>
      <c r="AH95" s="432">
        <v>0</v>
      </c>
      <c r="AI95" s="420" t="s">
        <v>246</v>
      </c>
    </row>
    <row r="96" spans="1:35" x14ac:dyDescent="0.2">
      <c r="A96" s="417" t="s">
        <v>906</v>
      </c>
      <c r="B96" s="440">
        <v>220</v>
      </c>
      <c r="C96" s="431">
        <v>220</v>
      </c>
      <c r="D96" s="431">
        <v>0</v>
      </c>
      <c r="E96" s="431">
        <v>220</v>
      </c>
      <c r="F96" s="432">
        <v>0</v>
      </c>
      <c r="G96" s="420" t="s">
        <v>247</v>
      </c>
      <c r="H96" s="433">
        <v>378710.38662025315</v>
      </c>
      <c r="I96" s="433">
        <v>-1907.2013607592937</v>
      </c>
      <c r="J96" s="433">
        <v>376803.18525949388</v>
      </c>
      <c r="K96" s="433">
        <v>-2180.38</v>
      </c>
      <c r="L96" s="433">
        <v>374622.80525949388</v>
      </c>
      <c r="M96" s="433">
        <v>0</v>
      </c>
      <c r="N96" s="433"/>
      <c r="O96" s="433"/>
      <c r="P96" s="433">
        <v>0</v>
      </c>
      <c r="Q96" s="434">
        <v>0</v>
      </c>
      <c r="R96" s="434"/>
      <c r="S96" s="434">
        <v>374623</v>
      </c>
      <c r="T96" s="431">
        <v>220</v>
      </c>
      <c r="U96" s="435">
        <v>902</v>
      </c>
      <c r="V96" s="435"/>
      <c r="W96" s="435">
        <v>998.76</v>
      </c>
      <c r="X96" s="435">
        <v>156.62</v>
      </c>
      <c r="Y96" s="435">
        <v>123</v>
      </c>
      <c r="Z96" s="435">
        <v>-2180.38</v>
      </c>
      <c r="AA96" s="435">
        <v>0</v>
      </c>
      <c r="AB96" s="435">
        <v>82</v>
      </c>
      <c r="AF96" s="433">
        <v>-2180.38</v>
      </c>
      <c r="AG96" s="431">
        <v>220</v>
      </c>
      <c r="AH96" s="432">
        <v>0</v>
      </c>
      <c r="AI96" s="420" t="s">
        <v>247</v>
      </c>
    </row>
    <row r="97" spans="1:35" x14ac:dyDescent="0.2">
      <c r="A97" s="417" t="s">
        <v>907</v>
      </c>
      <c r="B97" s="440">
        <v>223</v>
      </c>
      <c r="C97" s="431">
        <v>223</v>
      </c>
      <c r="D97" s="431">
        <v>0</v>
      </c>
      <c r="E97" s="431">
        <v>223</v>
      </c>
      <c r="F97" s="432">
        <v>0</v>
      </c>
      <c r="G97" s="420" t="s">
        <v>248</v>
      </c>
      <c r="H97" s="433">
        <v>692644.51237338455</v>
      </c>
      <c r="I97" s="433">
        <v>-3048.6473852899157</v>
      </c>
      <c r="J97" s="433">
        <v>689595.86498809466</v>
      </c>
      <c r="K97" s="433">
        <v>-5025.51</v>
      </c>
      <c r="L97" s="433">
        <v>684570.35498809465</v>
      </c>
      <c r="M97" s="433">
        <v>0</v>
      </c>
      <c r="N97" s="433"/>
      <c r="O97" s="433"/>
      <c r="P97" s="433">
        <v>0</v>
      </c>
      <c r="Q97" s="434">
        <v>0</v>
      </c>
      <c r="R97" s="434"/>
      <c r="S97" s="434">
        <v>684570</v>
      </c>
      <c r="T97" s="431">
        <v>223</v>
      </c>
      <c r="U97" s="435">
        <v>2079</v>
      </c>
      <c r="V97" s="435"/>
      <c r="W97" s="435">
        <v>2302.02</v>
      </c>
      <c r="X97" s="435">
        <v>360.99</v>
      </c>
      <c r="Y97" s="435">
        <v>283.5</v>
      </c>
      <c r="Z97" s="435">
        <v>-5025.51</v>
      </c>
      <c r="AA97" s="435">
        <v>0</v>
      </c>
      <c r="AB97" s="435">
        <v>189</v>
      </c>
      <c r="AF97" s="433">
        <v>-5025.51</v>
      </c>
      <c r="AG97" s="431">
        <v>223</v>
      </c>
      <c r="AH97" s="432">
        <v>0</v>
      </c>
      <c r="AI97" s="420" t="s">
        <v>248</v>
      </c>
    </row>
    <row r="98" spans="1:35" x14ac:dyDescent="0.2">
      <c r="A98" s="417" t="s">
        <v>908</v>
      </c>
      <c r="B98" s="440">
        <v>224</v>
      </c>
      <c r="C98" s="431">
        <v>224</v>
      </c>
      <c r="D98" s="431">
        <v>0</v>
      </c>
      <c r="E98" s="431">
        <v>224</v>
      </c>
      <c r="F98" s="432">
        <v>0</v>
      </c>
      <c r="G98" s="420" t="s">
        <v>249</v>
      </c>
      <c r="H98" s="433">
        <v>331385.97671874997</v>
      </c>
      <c r="I98" s="433">
        <v>-778.60924699740031</v>
      </c>
      <c r="J98" s="433">
        <v>330607.36747175257</v>
      </c>
      <c r="K98" s="433">
        <v>-1861.3</v>
      </c>
      <c r="L98" s="433">
        <v>328746.06747175258</v>
      </c>
      <c r="M98" s="433">
        <v>0</v>
      </c>
      <c r="N98" s="433"/>
      <c r="O98" s="433"/>
      <c r="P98" s="433">
        <v>0</v>
      </c>
      <c r="Q98" s="434">
        <v>0</v>
      </c>
      <c r="R98" s="434"/>
      <c r="S98" s="434">
        <v>328746</v>
      </c>
      <c r="T98" s="431">
        <v>224</v>
      </c>
      <c r="U98" s="435">
        <v>770</v>
      </c>
      <c r="V98" s="435"/>
      <c r="W98" s="435">
        <v>852.6</v>
      </c>
      <c r="X98" s="435">
        <v>133.69999999999999</v>
      </c>
      <c r="Y98" s="435">
        <v>105</v>
      </c>
      <c r="Z98" s="435">
        <v>-1861.3</v>
      </c>
      <c r="AA98" s="435">
        <v>0</v>
      </c>
      <c r="AB98" s="435">
        <v>70</v>
      </c>
      <c r="AF98" s="433">
        <v>-1861.3</v>
      </c>
      <c r="AG98" s="431">
        <v>224</v>
      </c>
      <c r="AH98" s="432">
        <v>0</v>
      </c>
      <c r="AI98" s="420" t="s">
        <v>249</v>
      </c>
    </row>
    <row r="99" spans="1:35" x14ac:dyDescent="0.2">
      <c r="A99" s="417" t="s">
        <v>909</v>
      </c>
      <c r="B99" s="440">
        <v>225</v>
      </c>
      <c r="C99" s="436">
        <v>225</v>
      </c>
      <c r="D99" s="431" t="s">
        <v>719</v>
      </c>
      <c r="E99" s="431" t="s">
        <v>1</v>
      </c>
      <c r="F99" s="432" t="s">
        <v>1</v>
      </c>
      <c r="G99" s="417" t="s">
        <v>250</v>
      </c>
      <c r="H99" s="433">
        <v>458742.43554869218</v>
      </c>
      <c r="I99" s="433">
        <v>-1753.2979782620666</v>
      </c>
      <c r="J99" s="433">
        <v>456989.13757043012</v>
      </c>
      <c r="K99" s="433">
        <v>0</v>
      </c>
      <c r="L99" s="433">
        <v>456989.13757043012</v>
      </c>
      <c r="M99" s="433">
        <v>0</v>
      </c>
      <c r="N99" s="433"/>
      <c r="O99" s="437"/>
      <c r="P99" s="433">
        <v>0</v>
      </c>
      <c r="Q99" s="438">
        <v>0</v>
      </c>
      <c r="R99" s="438"/>
      <c r="S99" s="434">
        <v>456989</v>
      </c>
      <c r="T99" s="431">
        <v>225</v>
      </c>
      <c r="U99" s="435">
        <v>0</v>
      </c>
      <c r="V99" s="435"/>
      <c r="W99" s="435">
        <v>0</v>
      </c>
      <c r="X99" s="435">
        <v>0</v>
      </c>
      <c r="Y99" s="435">
        <v>0</v>
      </c>
      <c r="Z99" s="435">
        <v>0</v>
      </c>
      <c r="AA99" s="435">
        <v>0</v>
      </c>
      <c r="AB99" s="435">
        <v>111</v>
      </c>
      <c r="AF99" s="433">
        <v>0</v>
      </c>
      <c r="AG99" s="431">
        <v>225</v>
      </c>
      <c r="AH99" s="432" t="s">
        <v>1</v>
      </c>
      <c r="AI99" s="420" t="s">
        <v>250</v>
      </c>
    </row>
    <row r="100" spans="1:35" x14ac:dyDescent="0.2">
      <c r="A100" s="417" t="s">
        <v>910</v>
      </c>
      <c r="B100" s="440">
        <v>228</v>
      </c>
      <c r="C100" s="431">
        <v>228</v>
      </c>
      <c r="D100" s="431">
        <v>0</v>
      </c>
      <c r="E100" s="431">
        <v>228</v>
      </c>
      <c r="F100" s="432">
        <v>0</v>
      </c>
      <c r="G100" s="420" t="s">
        <v>251</v>
      </c>
      <c r="H100" s="433">
        <v>888661.41951402568</v>
      </c>
      <c r="I100" s="433">
        <v>-1921.5449207342481</v>
      </c>
      <c r="J100" s="433">
        <v>886739.87459329143</v>
      </c>
      <c r="K100" s="433">
        <v>-5477.54</v>
      </c>
      <c r="L100" s="433">
        <v>881262.33459329139</v>
      </c>
      <c r="M100" s="433">
        <v>0</v>
      </c>
      <c r="N100" s="433"/>
      <c r="O100" s="433"/>
      <c r="P100" s="433">
        <v>90000</v>
      </c>
      <c r="Q100" s="434">
        <v>90000</v>
      </c>
      <c r="R100" s="434"/>
      <c r="S100" s="434">
        <v>971262</v>
      </c>
      <c r="T100" s="431">
        <v>228</v>
      </c>
      <c r="U100" s="435">
        <v>2266</v>
      </c>
      <c r="V100" s="435"/>
      <c r="W100" s="435">
        <v>2509.08</v>
      </c>
      <c r="X100" s="435">
        <v>393.46</v>
      </c>
      <c r="Y100" s="435">
        <v>309</v>
      </c>
      <c r="Z100" s="435">
        <v>-5477.54</v>
      </c>
      <c r="AA100" s="435">
        <v>0</v>
      </c>
      <c r="AB100" s="435">
        <v>206</v>
      </c>
      <c r="AF100" s="433">
        <v>-5477.54</v>
      </c>
      <c r="AG100" s="431">
        <v>228</v>
      </c>
      <c r="AH100" s="432">
        <v>0</v>
      </c>
      <c r="AI100" s="420" t="s">
        <v>251</v>
      </c>
    </row>
    <row r="101" spans="1:35" x14ac:dyDescent="0.2">
      <c r="A101" s="417" t="s">
        <v>911</v>
      </c>
      <c r="B101" s="440">
        <v>229</v>
      </c>
      <c r="C101" s="431">
        <v>229</v>
      </c>
      <c r="D101" s="431">
        <v>0</v>
      </c>
      <c r="E101" s="431">
        <v>229</v>
      </c>
      <c r="F101" s="432">
        <v>0</v>
      </c>
      <c r="G101" s="420" t="s">
        <v>252</v>
      </c>
      <c r="H101" s="433">
        <v>1285780.5836650664</v>
      </c>
      <c r="I101" s="433">
        <v>-14145.67512125099</v>
      </c>
      <c r="J101" s="433">
        <v>1271634.9085438154</v>
      </c>
      <c r="K101" s="433">
        <v>-9466.0399999999991</v>
      </c>
      <c r="L101" s="433">
        <v>1262168.8685438153</v>
      </c>
      <c r="M101" s="433">
        <v>0</v>
      </c>
      <c r="N101" s="433"/>
      <c r="O101" s="433"/>
      <c r="P101" s="433">
        <v>0</v>
      </c>
      <c r="Q101" s="434">
        <v>0</v>
      </c>
      <c r="R101" s="434"/>
      <c r="S101" s="434">
        <v>1262169</v>
      </c>
      <c r="T101" s="431">
        <v>229</v>
      </c>
      <c r="U101" s="435">
        <v>3916</v>
      </c>
      <c r="V101" s="435"/>
      <c r="W101" s="435">
        <v>4336.08</v>
      </c>
      <c r="X101" s="435">
        <v>679.95999999999992</v>
      </c>
      <c r="Y101" s="435">
        <v>534</v>
      </c>
      <c r="Z101" s="435">
        <v>-9466.0399999999991</v>
      </c>
      <c r="AA101" s="435">
        <v>0</v>
      </c>
      <c r="AB101" s="435">
        <v>356</v>
      </c>
      <c r="AF101" s="433">
        <v>-9466.0399999999991</v>
      </c>
      <c r="AG101" s="431">
        <v>229</v>
      </c>
      <c r="AH101" s="432">
        <v>0</v>
      </c>
      <c r="AI101" s="420" t="s">
        <v>252</v>
      </c>
    </row>
    <row r="102" spans="1:35" x14ac:dyDescent="0.2">
      <c r="A102" s="417" t="s">
        <v>912</v>
      </c>
      <c r="B102" s="440">
        <v>230</v>
      </c>
      <c r="C102" s="431">
        <v>230</v>
      </c>
      <c r="D102" s="431">
        <v>0</v>
      </c>
      <c r="E102" s="431">
        <v>230</v>
      </c>
      <c r="F102" s="432">
        <v>0</v>
      </c>
      <c r="G102" s="420" t="s">
        <v>253</v>
      </c>
      <c r="H102" s="433">
        <v>1002001.1517925949</v>
      </c>
      <c r="I102" s="433">
        <v>-4722.5447147406476</v>
      </c>
      <c r="J102" s="433">
        <v>997278.60707785434</v>
      </c>
      <c r="K102" s="433">
        <v>-7179.3</v>
      </c>
      <c r="L102" s="433">
        <v>990099.30707785429</v>
      </c>
      <c r="M102" s="433">
        <v>93240</v>
      </c>
      <c r="N102" s="433"/>
      <c r="O102" s="433"/>
      <c r="P102" s="433">
        <v>0</v>
      </c>
      <c r="Q102" s="434">
        <v>0</v>
      </c>
      <c r="R102" s="434"/>
      <c r="S102" s="434">
        <v>1083339</v>
      </c>
      <c r="T102" s="431">
        <v>230</v>
      </c>
      <c r="U102" s="435">
        <v>2970</v>
      </c>
      <c r="V102" s="435"/>
      <c r="W102" s="435">
        <v>3288.6</v>
      </c>
      <c r="X102" s="435">
        <v>515.69999999999993</v>
      </c>
      <c r="Y102" s="435">
        <v>405</v>
      </c>
      <c r="Z102" s="435">
        <v>-7179.3</v>
      </c>
      <c r="AA102" s="435">
        <v>0</v>
      </c>
      <c r="AB102" s="435">
        <v>270</v>
      </c>
      <c r="AF102" s="433">
        <v>-7179.3</v>
      </c>
      <c r="AG102" s="431">
        <v>230</v>
      </c>
      <c r="AH102" s="432">
        <v>0</v>
      </c>
      <c r="AI102" s="420" t="s">
        <v>253</v>
      </c>
    </row>
    <row r="103" spans="1:35" x14ac:dyDescent="0.2">
      <c r="A103" s="417" t="s">
        <v>913</v>
      </c>
      <c r="B103" s="440">
        <v>231</v>
      </c>
      <c r="C103" s="431">
        <v>231</v>
      </c>
      <c r="D103" s="431" t="s">
        <v>719</v>
      </c>
      <c r="E103" s="431">
        <v>231</v>
      </c>
      <c r="F103" s="432">
        <v>0</v>
      </c>
      <c r="G103" s="420" t="s">
        <v>254</v>
      </c>
      <c r="H103" s="433">
        <v>825251.61230671091</v>
      </c>
      <c r="I103" s="433">
        <v>-9007.8413374426327</v>
      </c>
      <c r="J103" s="433">
        <v>816243.77096926828</v>
      </c>
      <c r="K103" s="433">
        <v>-5131.87</v>
      </c>
      <c r="L103" s="433">
        <v>811111.90096926829</v>
      </c>
      <c r="M103" s="433">
        <v>0</v>
      </c>
      <c r="N103" s="433"/>
      <c r="O103" s="433"/>
      <c r="P103" s="433">
        <v>0</v>
      </c>
      <c r="Q103" s="434">
        <v>0</v>
      </c>
      <c r="R103" s="434"/>
      <c r="S103" s="434">
        <v>811112</v>
      </c>
      <c r="T103" s="431">
        <v>231</v>
      </c>
      <c r="U103" s="435">
        <v>2123</v>
      </c>
      <c r="V103" s="435"/>
      <c r="W103" s="435">
        <v>2350.7399999999998</v>
      </c>
      <c r="X103" s="435">
        <v>368.63</v>
      </c>
      <c r="Y103" s="435">
        <v>289.5</v>
      </c>
      <c r="Z103" s="435">
        <v>-5131.87</v>
      </c>
      <c r="AA103" s="435">
        <v>0</v>
      </c>
      <c r="AB103" s="435">
        <v>193</v>
      </c>
      <c r="AF103" s="433">
        <v>-5131.87</v>
      </c>
      <c r="AG103" s="431">
        <v>231</v>
      </c>
      <c r="AH103" s="432">
        <v>0</v>
      </c>
      <c r="AI103" s="420" t="s">
        <v>254</v>
      </c>
    </row>
    <row r="104" spans="1:35" x14ac:dyDescent="0.2">
      <c r="A104" s="417" t="s">
        <v>914</v>
      </c>
      <c r="B104" s="440">
        <v>232</v>
      </c>
      <c r="C104" s="431">
        <v>232</v>
      </c>
      <c r="D104" s="431">
        <v>0</v>
      </c>
      <c r="E104" s="431">
        <v>232</v>
      </c>
      <c r="F104" s="432">
        <v>0</v>
      </c>
      <c r="G104" s="420" t="s">
        <v>255</v>
      </c>
      <c r="H104" s="433">
        <v>750613.81317587208</v>
      </c>
      <c r="I104" s="433">
        <v>-1010.7467295792715</v>
      </c>
      <c r="J104" s="433">
        <v>749603.0664462928</v>
      </c>
      <c r="K104" s="433">
        <v>-5185.05</v>
      </c>
      <c r="L104" s="433">
        <v>744418.01644629275</v>
      </c>
      <c r="M104" s="433">
        <v>0</v>
      </c>
      <c r="N104" s="433"/>
      <c r="O104" s="433"/>
      <c r="P104" s="433">
        <v>0</v>
      </c>
      <c r="Q104" s="434">
        <v>0</v>
      </c>
      <c r="R104" s="434"/>
      <c r="S104" s="434">
        <v>744418</v>
      </c>
      <c r="T104" s="431">
        <v>232</v>
      </c>
      <c r="U104" s="435">
        <v>2145</v>
      </c>
      <c r="V104" s="435"/>
      <c r="W104" s="435">
        <v>2375.1</v>
      </c>
      <c r="X104" s="435">
        <v>372.45</v>
      </c>
      <c r="Y104" s="435">
        <v>292.5</v>
      </c>
      <c r="Z104" s="435">
        <v>-5185.05</v>
      </c>
      <c r="AA104" s="435">
        <v>0</v>
      </c>
      <c r="AB104" s="435">
        <v>195</v>
      </c>
      <c r="AF104" s="433">
        <v>-5185.05</v>
      </c>
      <c r="AG104" s="431">
        <v>232</v>
      </c>
      <c r="AH104" s="432">
        <v>0</v>
      </c>
      <c r="AI104" s="420" t="s">
        <v>255</v>
      </c>
    </row>
    <row r="105" spans="1:35" x14ac:dyDescent="0.2">
      <c r="A105" s="417" t="s">
        <v>915</v>
      </c>
      <c r="B105" s="440">
        <v>233</v>
      </c>
      <c r="C105" s="436">
        <v>233</v>
      </c>
      <c r="D105" s="431" t="s">
        <v>719</v>
      </c>
      <c r="E105" s="431" t="s">
        <v>1</v>
      </c>
      <c r="F105" s="432" t="s">
        <v>1</v>
      </c>
      <c r="G105" s="417" t="s">
        <v>256</v>
      </c>
      <c r="H105" s="433">
        <v>714026.71479776176</v>
      </c>
      <c r="I105" s="433">
        <v>-1423.756639563363</v>
      </c>
      <c r="J105" s="433">
        <v>712602.95815819839</v>
      </c>
      <c r="K105" s="433">
        <v>0</v>
      </c>
      <c r="L105" s="433">
        <v>712602.95815819839</v>
      </c>
      <c r="M105" s="433">
        <v>0</v>
      </c>
      <c r="N105" s="433"/>
      <c r="O105" s="437"/>
      <c r="P105" s="433">
        <v>0</v>
      </c>
      <c r="Q105" s="438">
        <v>0</v>
      </c>
      <c r="R105" s="438"/>
      <c r="S105" s="434">
        <v>712603</v>
      </c>
      <c r="T105" s="431">
        <v>233</v>
      </c>
      <c r="U105" s="435">
        <v>0</v>
      </c>
      <c r="V105" s="435"/>
      <c r="W105" s="435">
        <v>0</v>
      </c>
      <c r="X105" s="435">
        <v>0</v>
      </c>
      <c r="Y105" s="435">
        <v>0</v>
      </c>
      <c r="Z105" s="435">
        <v>0</v>
      </c>
      <c r="AA105" s="435">
        <v>0</v>
      </c>
      <c r="AB105" s="435">
        <v>162</v>
      </c>
      <c r="AF105" s="433">
        <v>0</v>
      </c>
      <c r="AG105" s="431">
        <v>233</v>
      </c>
      <c r="AH105" s="432" t="s">
        <v>1</v>
      </c>
      <c r="AI105" s="420" t="s">
        <v>256</v>
      </c>
    </row>
    <row r="106" spans="1:35" x14ac:dyDescent="0.2">
      <c r="A106" s="417" t="s">
        <v>916</v>
      </c>
      <c r="B106" s="440">
        <v>234</v>
      </c>
      <c r="C106" s="431">
        <v>234</v>
      </c>
      <c r="D106" s="431">
        <v>0</v>
      </c>
      <c r="E106" s="431">
        <v>234</v>
      </c>
      <c r="F106" s="432">
        <v>0</v>
      </c>
      <c r="G106" s="420" t="s">
        <v>257</v>
      </c>
      <c r="H106" s="433">
        <v>598804.20648153359</v>
      </c>
      <c r="I106" s="433">
        <v>7048.7470910861211</v>
      </c>
      <c r="J106" s="433">
        <v>605852.95357261971</v>
      </c>
      <c r="K106" s="433">
        <v>-3483.29</v>
      </c>
      <c r="L106" s="433">
        <v>602369.66357261967</v>
      </c>
      <c r="M106" s="433">
        <v>48660</v>
      </c>
      <c r="N106" s="433"/>
      <c r="O106" s="433"/>
      <c r="P106" s="433">
        <v>60000</v>
      </c>
      <c r="Q106" s="434">
        <v>60000</v>
      </c>
      <c r="R106" s="434"/>
      <c r="S106" s="434">
        <v>711030</v>
      </c>
      <c r="T106" s="431">
        <v>234</v>
      </c>
      <c r="U106" s="435">
        <v>1441</v>
      </c>
      <c r="V106" s="435"/>
      <c r="W106" s="435">
        <v>1595.58</v>
      </c>
      <c r="X106" s="435">
        <v>250.20999999999998</v>
      </c>
      <c r="Y106" s="435">
        <v>196.5</v>
      </c>
      <c r="Z106" s="435">
        <v>-3483.29</v>
      </c>
      <c r="AA106" s="435">
        <v>0</v>
      </c>
      <c r="AB106" s="435">
        <v>131</v>
      </c>
      <c r="AF106" s="433">
        <v>-3483.29</v>
      </c>
      <c r="AG106" s="431">
        <v>234</v>
      </c>
      <c r="AH106" s="432">
        <v>0</v>
      </c>
      <c r="AI106" s="420" t="s">
        <v>257</v>
      </c>
    </row>
    <row r="107" spans="1:35" x14ac:dyDescent="0.2">
      <c r="A107" s="417" t="s">
        <v>917</v>
      </c>
      <c r="B107" s="440">
        <v>237</v>
      </c>
      <c r="C107" s="431">
        <v>237</v>
      </c>
      <c r="D107" s="431">
        <v>0</v>
      </c>
      <c r="E107" s="431">
        <v>237</v>
      </c>
      <c r="F107" s="432">
        <v>0</v>
      </c>
      <c r="G107" s="420" t="s">
        <v>258</v>
      </c>
      <c r="H107" s="433">
        <v>664601.99696789973</v>
      </c>
      <c r="I107" s="433">
        <v>-4554.6274957776941</v>
      </c>
      <c r="J107" s="433">
        <v>660047.36947212205</v>
      </c>
      <c r="K107" s="433">
        <v>-4679.84</v>
      </c>
      <c r="L107" s="433">
        <v>655367.52947212209</v>
      </c>
      <c r="M107" s="433">
        <v>0</v>
      </c>
      <c r="N107" s="433"/>
      <c r="O107" s="433"/>
      <c r="P107" s="433">
        <v>0</v>
      </c>
      <c r="Q107" s="434">
        <v>0</v>
      </c>
      <c r="R107" s="434"/>
      <c r="S107" s="434">
        <v>655368</v>
      </c>
      <c r="T107" s="431">
        <v>237</v>
      </c>
      <c r="U107" s="435">
        <v>1936</v>
      </c>
      <c r="V107" s="435"/>
      <c r="W107" s="435">
        <v>2143.6799999999998</v>
      </c>
      <c r="X107" s="435">
        <v>336.15999999999997</v>
      </c>
      <c r="Y107" s="435">
        <v>264</v>
      </c>
      <c r="Z107" s="435">
        <v>-4679.84</v>
      </c>
      <c r="AA107" s="435">
        <v>0</v>
      </c>
      <c r="AB107" s="435">
        <v>176</v>
      </c>
      <c r="AF107" s="433">
        <v>-4679.84</v>
      </c>
      <c r="AG107" s="431">
        <v>237</v>
      </c>
      <c r="AH107" s="432">
        <v>0</v>
      </c>
      <c r="AI107" s="420" t="s">
        <v>258</v>
      </c>
    </row>
    <row r="108" spans="1:35" x14ac:dyDescent="0.2">
      <c r="A108" s="417" t="s">
        <v>918</v>
      </c>
      <c r="B108" s="440">
        <v>238</v>
      </c>
      <c r="C108" s="431">
        <v>238</v>
      </c>
      <c r="D108" s="431">
        <v>0</v>
      </c>
      <c r="E108" s="431">
        <v>238</v>
      </c>
      <c r="F108" s="432">
        <v>0</v>
      </c>
      <c r="G108" s="420" t="s">
        <v>259</v>
      </c>
      <c r="H108" s="433">
        <v>379443.05295665632</v>
      </c>
      <c r="I108" s="433">
        <v>-717.7658253609909</v>
      </c>
      <c r="J108" s="433">
        <v>378725.28713129531</v>
      </c>
      <c r="K108" s="433">
        <v>-2047.43</v>
      </c>
      <c r="L108" s="433">
        <v>376677.85713129531</v>
      </c>
      <c r="M108" s="433">
        <v>0</v>
      </c>
      <c r="N108" s="433"/>
      <c r="O108" s="433"/>
      <c r="P108" s="433">
        <v>0</v>
      </c>
      <c r="Q108" s="434">
        <v>0</v>
      </c>
      <c r="R108" s="434"/>
      <c r="S108" s="434">
        <v>376678</v>
      </c>
      <c r="T108" s="431">
        <v>238</v>
      </c>
      <c r="U108" s="435">
        <v>847</v>
      </c>
      <c r="V108" s="435"/>
      <c r="W108" s="435">
        <v>937.86</v>
      </c>
      <c r="X108" s="435">
        <v>147.07</v>
      </c>
      <c r="Y108" s="435">
        <v>115.5</v>
      </c>
      <c r="Z108" s="435">
        <v>-2047.43</v>
      </c>
      <c r="AA108" s="435">
        <v>0</v>
      </c>
      <c r="AB108" s="435">
        <v>77</v>
      </c>
      <c r="AF108" s="433">
        <v>-2047.43</v>
      </c>
      <c r="AG108" s="431">
        <v>238</v>
      </c>
      <c r="AH108" s="432">
        <v>0</v>
      </c>
      <c r="AI108" s="420" t="s">
        <v>259</v>
      </c>
    </row>
    <row r="109" spans="1:35" x14ac:dyDescent="0.2">
      <c r="A109" s="417" t="s">
        <v>919</v>
      </c>
      <c r="B109" s="440">
        <v>239</v>
      </c>
      <c r="C109" s="431">
        <v>239</v>
      </c>
      <c r="D109" s="431">
        <v>0</v>
      </c>
      <c r="E109" s="431">
        <v>239</v>
      </c>
      <c r="F109" s="432">
        <v>0</v>
      </c>
      <c r="G109" s="420" t="s">
        <v>260</v>
      </c>
      <c r="H109" s="433">
        <v>1711800.5</v>
      </c>
      <c r="I109" s="433">
        <v>0</v>
      </c>
      <c r="J109" s="433">
        <v>1711800.5</v>
      </c>
      <c r="K109" s="433">
        <v>-13481.13</v>
      </c>
      <c r="L109" s="433">
        <v>1698319.37</v>
      </c>
      <c r="M109" s="433">
        <v>79200</v>
      </c>
      <c r="N109" s="433"/>
      <c r="O109" s="433"/>
      <c r="P109" s="433">
        <v>0</v>
      </c>
      <c r="Q109" s="434">
        <v>0</v>
      </c>
      <c r="R109" s="434"/>
      <c r="S109" s="434">
        <v>1777519</v>
      </c>
      <c r="T109" s="431">
        <v>239</v>
      </c>
      <c r="U109" s="435">
        <v>5577</v>
      </c>
      <c r="V109" s="435"/>
      <c r="W109" s="435">
        <v>6175.26</v>
      </c>
      <c r="X109" s="435">
        <v>968.37</v>
      </c>
      <c r="Y109" s="435">
        <v>760.5</v>
      </c>
      <c r="Z109" s="435">
        <v>-13481.130000000001</v>
      </c>
      <c r="AA109" s="435">
        <v>0</v>
      </c>
      <c r="AB109" s="435">
        <v>507</v>
      </c>
      <c r="AF109" s="433">
        <v>-13481.13</v>
      </c>
      <c r="AG109" s="431">
        <v>239</v>
      </c>
      <c r="AH109" s="432">
        <v>0</v>
      </c>
      <c r="AI109" s="420" t="s">
        <v>260</v>
      </c>
    </row>
    <row r="110" spans="1:35" x14ac:dyDescent="0.2">
      <c r="A110" s="417" t="s">
        <v>920</v>
      </c>
      <c r="B110" s="440">
        <v>240</v>
      </c>
      <c r="C110" s="436">
        <v>240</v>
      </c>
      <c r="D110" s="431" t="s">
        <v>719</v>
      </c>
      <c r="E110" s="431" t="s">
        <v>1</v>
      </c>
      <c r="F110" s="432" t="s">
        <v>1</v>
      </c>
      <c r="G110" s="417" t="s">
        <v>261</v>
      </c>
      <c r="H110" s="433">
        <v>696610.0776952462</v>
      </c>
      <c r="I110" s="433">
        <v>-8207.2555139369288</v>
      </c>
      <c r="J110" s="433">
        <v>688402.82218130922</v>
      </c>
      <c r="K110" s="433">
        <v>0</v>
      </c>
      <c r="L110" s="433">
        <v>688402.82218130922</v>
      </c>
      <c r="M110" s="433">
        <v>42180</v>
      </c>
      <c r="N110" s="433"/>
      <c r="O110" s="437"/>
      <c r="P110" s="433">
        <v>0</v>
      </c>
      <c r="Q110" s="438">
        <v>0</v>
      </c>
      <c r="R110" s="438"/>
      <c r="S110" s="434">
        <v>730583</v>
      </c>
      <c r="T110" s="436">
        <v>240</v>
      </c>
      <c r="U110" s="435">
        <v>0</v>
      </c>
      <c r="V110" s="435"/>
      <c r="W110" s="435">
        <v>0</v>
      </c>
      <c r="X110" s="435">
        <v>0</v>
      </c>
      <c r="Y110" s="435">
        <v>0</v>
      </c>
      <c r="Z110" s="435">
        <v>0</v>
      </c>
      <c r="AA110" s="435">
        <v>0</v>
      </c>
      <c r="AB110" s="435">
        <v>180</v>
      </c>
      <c r="AF110" s="433">
        <v>0</v>
      </c>
      <c r="AG110" s="436">
        <v>240</v>
      </c>
      <c r="AH110" s="432" t="s">
        <v>1</v>
      </c>
      <c r="AI110" s="417" t="s">
        <v>261</v>
      </c>
    </row>
    <row r="111" spans="1:35" x14ac:dyDescent="0.2">
      <c r="A111" s="417" t="s">
        <v>921</v>
      </c>
      <c r="B111" s="440">
        <v>242</v>
      </c>
      <c r="C111" s="431">
        <v>242</v>
      </c>
      <c r="D111" s="431" t="s">
        <v>719</v>
      </c>
      <c r="E111" s="431" t="s">
        <v>1</v>
      </c>
      <c r="F111" s="432" t="s">
        <v>1</v>
      </c>
      <c r="G111" s="420" t="s">
        <v>262</v>
      </c>
      <c r="H111" s="433">
        <v>435282.05811053026</v>
      </c>
      <c r="I111" s="433">
        <v>14669.406280625404</v>
      </c>
      <c r="J111" s="433">
        <v>449951.46439115563</v>
      </c>
      <c r="K111" s="433">
        <v>0</v>
      </c>
      <c r="L111" s="433">
        <v>449951.46439115563</v>
      </c>
      <c r="M111" s="433">
        <v>0</v>
      </c>
      <c r="N111" s="433"/>
      <c r="O111" s="433"/>
      <c r="P111" s="433">
        <v>0</v>
      </c>
      <c r="Q111" s="434">
        <v>0</v>
      </c>
      <c r="R111" s="434"/>
      <c r="S111" s="434">
        <v>449951</v>
      </c>
      <c r="T111" s="431">
        <v>242</v>
      </c>
      <c r="U111" s="435">
        <v>0</v>
      </c>
      <c r="V111" s="435"/>
      <c r="W111" s="435">
        <v>0</v>
      </c>
      <c r="X111" s="435">
        <v>0</v>
      </c>
      <c r="Y111" s="435">
        <v>0</v>
      </c>
      <c r="Z111" s="435">
        <v>0</v>
      </c>
      <c r="AA111" s="435">
        <v>0</v>
      </c>
      <c r="AB111" s="435">
        <v>105</v>
      </c>
      <c r="AF111" s="433">
        <v>0</v>
      </c>
      <c r="AG111" s="431">
        <v>242</v>
      </c>
      <c r="AH111" s="432" t="s">
        <v>1</v>
      </c>
      <c r="AI111" s="420" t="s">
        <v>262</v>
      </c>
    </row>
    <row r="112" spans="1:35" x14ac:dyDescent="0.2">
      <c r="A112" s="417" t="s">
        <v>922</v>
      </c>
      <c r="B112" s="440">
        <v>243</v>
      </c>
      <c r="C112" s="431">
        <v>243</v>
      </c>
      <c r="D112" s="431" t="s">
        <v>719</v>
      </c>
      <c r="E112" s="431" t="s">
        <v>1</v>
      </c>
      <c r="F112" s="432" t="s">
        <v>1</v>
      </c>
      <c r="G112" s="420" t="s">
        <v>263</v>
      </c>
      <c r="H112" s="433">
        <v>395337.99910567328</v>
      </c>
      <c r="I112" s="433">
        <v>6902.5234097253142</v>
      </c>
      <c r="J112" s="433">
        <v>402240.52251539862</v>
      </c>
      <c r="K112" s="433">
        <v>-2446.2800000000002</v>
      </c>
      <c r="L112" s="433">
        <v>399794.2425153986</v>
      </c>
      <c r="M112" s="433">
        <v>0</v>
      </c>
      <c r="N112" s="433"/>
      <c r="O112" s="433"/>
      <c r="P112" s="433">
        <v>0</v>
      </c>
      <c r="Q112" s="434">
        <v>0</v>
      </c>
      <c r="R112" s="434"/>
      <c r="S112" s="434">
        <v>399794</v>
      </c>
      <c r="T112" s="431">
        <v>243</v>
      </c>
      <c r="U112" s="435">
        <v>1012</v>
      </c>
      <c r="V112" s="435"/>
      <c r="W112" s="435">
        <v>1120.56</v>
      </c>
      <c r="X112" s="435">
        <v>175.72</v>
      </c>
      <c r="Y112" s="435">
        <v>138</v>
      </c>
      <c r="Z112" s="435">
        <v>-2446.2799999999997</v>
      </c>
      <c r="AA112" s="435">
        <v>0</v>
      </c>
      <c r="AB112" s="435">
        <v>92</v>
      </c>
      <c r="AF112" s="433">
        <v>-2446.2800000000002</v>
      </c>
      <c r="AG112" s="431">
        <v>243</v>
      </c>
      <c r="AH112" s="432" t="s">
        <v>1</v>
      </c>
      <c r="AI112" s="420" t="s">
        <v>263</v>
      </c>
    </row>
    <row r="113" spans="1:35" x14ac:dyDescent="0.2">
      <c r="A113" s="417" t="s">
        <v>923</v>
      </c>
      <c r="B113" s="440">
        <v>245</v>
      </c>
      <c r="C113" s="431">
        <v>245</v>
      </c>
      <c r="D113" s="431">
        <v>0</v>
      </c>
      <c r="E113" s="431">
        <v>245</v>
      </c>
      <c r="F113" s="432">
        <v>0</v>
      </c>
      <c r="G113" s="420" t="s">
        <v>264</v>
      </c>
      <c r="H113" s="433">
        <v>648243.29588400456</v>
      </c>
      <c r="I113" s="433">
        <v>-2413.4750284874731</v>
      </c>
      <c r="J113" s="433">
        <v>645829.82085551706</v>
      </c>
      <c r="K113" s="433">
        <v>-4520.3</v>
      </c>
      <c r="L113" s="433">
        <v>641309.52085551701</v>
      </c>
      <c r="M113" s="433">
        <v>0</v>
      </c>
      <c r="N113" s="433"/>
      <c r="O113" s="433"/>
      <c r="P113" s="433">
        <v>0</v>
      </c>
      <c r="Q113" s="434">
        <v>0</v>
      </c>
      <c r="R113" s="434"/>
      <c r="S113" s="434">
        <v>641310</v>
      </c>
      <c r="T113" s="431">
        <v>245</v>
      </c>
      <c r="U113" s="435">
        <v>1870</v>
      </c>
      <c r="V113" s="435"/>
      <c r="W113" s="435">
        <v>2070.6</v>
      </c>
      <c r="X113" s="435">
        <v>324.7</v>
      </c>
      <c r="Y113" s="435">
        <v>255</v>
      </c>
      <c r="Z113" s="435">
        <v>-4520.3</v>
      </c>
      <c r="AA113" s="435">
        <v>0</v>
      </c>
      <c r="AB113" s="435">
        <v>170</v>
      </c>
      <c r="AF113" s="433">
        <v>-4520.3</v>
      </c>
      <c r="AG113" s="431">
        <v>245</v>
      </c>
      <c r="AH113" s="432">
        <v>0</v>
      </c>
      <c r="AI113" s="420" t="s">
        <v>264</v>
      </c>
    </row>
    <row r="114" spans="1:35" x14ac:dyDescent="0.2">
      <c r="A114" s="417" t="s">
        <v>924</v>
      </c>
      <c r="B114" s="440">
        <v>246</v>
      </c>
      <c r="C114" s="431">
        <v>246</v>
      </c>
      <c r="D114" s="431">
        <v>0</v>
      </c>
      <c r="E114" s="431">
        <v>246</v>
      </c>
      <c r="F114" s="432">
        <v>0</v>
      </c>
      <c r="G114" s="420" t="s">
        <v>265</v>
      </c>
      <c r="H114" s="433">
        <v>359548.38313772879</v>
      </c>
      <c r="I114" s="433">
        <v>20439.016065784355</v>
      </c>
      <c r="J114" s="433">
        <v>379987.39920351317</v>
      </c>
      <c r="K114" s="433">
        <v>-2047.43</v>
      </c>
      <c r="L114" s="433">
        <v>377939.96920351317</v>
      </c>
      <c r="M114" s="433">
        <v>0</v>
      </c>
      <c r="N114" s="433"/>
      <c r="O114" s="433"/>
      <c r="P114" s="433">
        <v>0</v>
      </c>
      <c r="Q114" s="434">
        <v>0</v>
      </c>
      <c r="R114" s="434"/>
      <c r="S114" s="434">
        <v>377940</v>
      </c>
      <c r="T114" s="431">
        <v>246</v>
      </c>
      <c r="U114" s="435">
        <v>847</v>
      </c>
      <c r="V114" s="435"/>
      <c r="W114" s="435">
        <v>937.86</v>
      </c>
      <c r="X114" s="435">
        <v>147.07</v>
      </c>
      <c r="Y114" s="435">
        <v>115.5</v>
      </c>
      <c r="Z114" s="435">
        <v>-2047.43</v>
      </c>
      <c r="AA114" s="435">
        <v>0</v>
      </c>
      <c r="AB114" s="435">
        <v>77</v>
      </c>
      <c r="AF114" s="433">
        <v>-2047.43</v>
      </c>
      <c r="AG114" s="431">
        <v>246</v>
      </c>
      <c r="AH114" s="432">
        <v>0</v>
      </c>
      <c r="AI114" s="420" t="s">
        <v>265</v>
      </c>
    </row>
    <row r="115" spans="1:35" x14ac:dyDescent="0.2">
      <c r="A115" s="417" t="s">
        <v>925</v>
      </c>
      <c r="B115" s="440">
        <v>249</v>
      </c>
      <c r="C115" s="431">
        <v>249</v>
      </c>
      <c r="D115" s="431" t="s">
        <v>719</v>
      </c>
      <c r="E115" s="431">
        <v>249</v>
      </c>
      <c r="F115" s="432">
        <v>0</v>
      </c>
      <c r="G115" s="420" t="s">
        <v>266</v>
      </c>
      <c r="H115" s="433">
        <v>2125000</v>
      </c>
      <c r="I115" s="433">
        <v>0</v>
      </c>
      <c r="J115" s="433">
        <v>2125000</v>
      </c>
      <c r="K115" s="433">
        <v>-16725.11</v>
      </c>
      <c r="L115" s="433">
        <v>2108274.89</v>
      </c>
      <c r="M115" s="433">
        <v>70860</v>
      </c>
      <c r="N115" s="433"/>
      <c r="O115" s="433"/>
      <c r="P115" s="433">
        <v>0</v>
      </c>
      <c r="Q115" s="434">
        <v>0</v>
      </c>
      <c r="R115" s="434"/>
      <c r="S115" s="434">
        <v>2179135</v>
      </c>
      <c r="T115" s="431">
        <v>249</v>
      </c>
      <c r="U115" s="435">
        <v>6919</v>
      </c>
      <c r="V115" s="435"/>
      <c r="W115" s="435">
        <v>7661.22</v>
      </c>
      <c r="X115" s="435">
        <v>1201.3899999999999</v>
      </c>
      <c r="Y115" s="435">
        <v>943.5</v>
      </c>
      <c r="Z115" s="435">
        <v>-16725.11</v>
      </c>
      <c r="AA115" s="435">
        <v>0</v>
      </c>
      <c r="AB115" s="435">
        <v>629</v>
      </c>
      <c r="AF115" s="433">
        <v>-16725.11</v>
      </c>
      <c r="AG115" s="431">
        <v>249</v>
      </c>
      <c r="AH115" s="432">
        <v>0</v>
      </c>
      <c r="AI115" s="420" t="s">
        <v>266</v>
      </c>
    </row>
    <row r="116" spans="1:35" x14ac:dyDescent="0.2">
      <c r="A116" s="417" t="s">
        <v>926</v>
      </c>
      <c r="B116" s="440">
        <v>250</v>
      </c>
      <c r="C116" s="431">
        <v>250</v>
      </c>
      <c r="D116" s="431" t="s">
        <v>719</v>
      </c>
      <c r="E116" s="431">
        <v>250</v>
      </c>
      <c r="F116" s="432">
        <v>0</v>
      </c>
      <c r="G116" s="420" t="s">
        <v>267</v>
      </c>
      <c r="H116" s="433">
        <v>2113674.3117736639</v>
      </c>
      <c r="I116" s="433">
        <v>-1436.8117736638524</v>
      </c>
      <c r="J116" s="433">
        <v>2112237.5</v>
      </c>
      <c r="K116" s="433">
        <v>-16671.93</v>
      </c>
      <c r="L116" s="433">
        <v>2095565.57</v>
      </c>
      <c r="M116" s="433">
        <v>47880</v>
      </c>
      <c r="N116" s="433"/>
      <c r="O116" s="433"/>
      <c r="P116" s="433">
        <v>0</v>
      </c>
      <c r="Q116" s="434">
        <v>0</v>
      </c>
      <c r="R116" s="434"/>
      <c r="S116" s="434">
        <v>2143446</v>
      </c>
      <c r="T116" s="431">
        <v>250</v>
      </c>
      <c r="U116" s="435">
        <v>6897</v>
      </c>
      <c r="V116" s="435"/>
      <c r="W116" s="435">
        <v>7636.86</v>
      </c>
      <c r="X116" s="435">
        <v>1197.57</v>
      </c>
      <c r="Y116" s="435">
        <v>940.5</v>
      </c>
      <c r="Z116" s="435">
        <v>-16671.93</v>
      </c>
      <c r="AA116" s="435">
        <v>0</v>
      </c>
      <c r="AB116" s="435">
        <v>627</v>
      </c>
      <c r="AF116" s="433">
        <v>-16671.93</v>
      </c>
      <c r="AG116" s="431">
        <v>250</v>
      </c>
      <c r="AH116" s="432" t="s">
        <v>1</v>
      </c>
      <c r="AI116" s="420" t="s">
        <v>267</v>
      </c>
    </row>
    <row r="117" spans="1:35" x14ac:dyDescent="0.2">
      <c r="A117" s="417" t="s">
        <v>927</v>
      </c>
      <c r="B117" s="440">
        <v>251</v>
      </c>
      <c r="C117" s="436">
        <v>251</v>
      </c>
      <c r="D117" s="431" t="s">
        <v>719</v>
      </c>
      <c r="E117" s="431" t="s">
        <v>1</v>
      </c>
      <c r="F117" s="432" t="s">
        <v>1</v>
      </c>
      <c r="G117" s="417" t="s">
        <v>268</v>
      </c>
      <c r="H117" s="433">
        <v>946314.55315458926</v>
      </c>
      <c r="I117" s="433">
        <v>52035.418321910816</v>
      </c>
      <c r="J117" s="433">
        <v>998349.97147650004</v>
      </c>
      <c r="K117" s="433">
        <v>0</v>
      </c>
      <c r="L117" s="433">
        <v>998349.97147650004</v>
      </c>
      <c r="M117" s="433">
        <v>0</v>
      </c>
      <c r="N117" s="433"/>
      <c r="O117" s="437"/>
      <c r="P117" s="433">
        <v>60000</v>
      </c>
      <c r="Q117" s="438">
        <v>60000</v>
      </c>
      <c r="R117" s="438"/>
      <c r="S117" s="434">
        <v>1058350</v>
      </c>
      <c r="T117" s="431">
        <v>251</v>
      </c>
      <c r="U117" s="435">
        <v>0</v>
      </c>
      <c r="V117" s="435"/>
      <c r="W117" s="435">
        <v>0</v>
      </c>
      <c r="X117" s="435">
        <v>0</v>
      </c>
      <c r="Y117" s="435">
        <v>0</v>
      </c>
      <c r="Z117" s="435">
        <v>0</v>
      </c>
      <c r="AA117" s="435">
        <v>0</v>
      </c>
      <c r="AB117" s="435">
        <v>254</v>
      </c>
      <c r="AF117" s="433">
        <v>0</v>
      </c>
      <c r="AG117" s="431">
        <v>251</v>
      </c>
      <c r="AH117" s="432" t="s">
        <v>1</v>
      </c>
      <c r="AI117" s="420" t="s">
        <v>268</v>
      </c>
    </row>
    <row r="118" spans="1:35" x14ac:dyDescent="0.2">
      <c r="A118" s="417" t="s">
        <v>928</v>
      </c>
      <c r="B118" s="440">
        <v>252</v>
      </c>
      <c r="C118" s="436">
        <v>252</v>
      </c>
      <c r="D118" s="431" t="s">
        <v>719</v>
      </c>
      <c r="E118" s="431" t="s">
        <v>1</v>
      </c>
      <c r="F118" s="432" t="s">
        <v>1</v>
      </c>
      <c r="G118" s="417" t="s">
        <v>269</v>
      </c>
      <c r="H118" s="433">
        <v>1143669.9752303811</v>
      </c>
      <c r="I118" s="433">
        <v>27189.13593152913</v>
      </c>
      <c r="J118" s="433">
        <v>1170859.1111619102</v>
      </c>
      <c r="K118" s="433">
        <v>0</v>
      </c>
      <c r="L118" s="433">
        <v>1170859.1111619102</v>
      </c>
      <c r="M118" s="433">
        <v>0</v>
      </c>
      <c r="N118" s="433"/>
      <c r="O118" s="437"/>
      <c r="P118" s="433">
        <v>120000</v>
      </c>
      <c r="Q118" s="438">
        <v>120000</v>
      </c>
      <c r="R118" s="438"/>
      <c r="S118" s="434">
        <v>1290859</v>
      </c>
      <c r="T118" s="431">
        <v>252</v>
      </c>
      <c r="U118" s="435">
        <v>0</v>
      </c>
      <c r="V118" s="435"/>
      <c r="W118" s="435">
        <v>0</v>
      </c>
      <c r="X118" s="435">
        <v>0</v>
      </c>
      <c r="Y118" s="435">
        <v>0</v>
      </c>
      <c r="Z118" s="435">
        <v>0</v>
      </c>
      <c r="AA118" s="435">
        <v>0</v>
      </c>
      <c r="AB118" s="435">
        <v>287</v>
      </c>
      <c r="AF118" s="433">
        <v>0</v>
      </c>
      <c r="AG118" s="431">
        <v>252</v>
      </c>
      <c r="AH118" s="432" t="s">
        <v>1</v>
      </c>
      <c r="AI118" s="420" t="s">
        <v>269</v>
      </c>
    </row>
    <row r="119" spans="1:35" x14ac:dyDescent="0.2">
      <c r="A119" s="417" t="s">
        <v>929</v>
      </c>
      <c r="B119" s="440">
        <v>253</v>
      </c>
      <c r="C119" s="436">
        <v>253</v>
      </c>
      <c r="D119" s="431" t="s">
        <v>719</v>
      </c>
      <c r="E119" s="431" t="s">
        <v>1</v>
      </c>
      <c r="F119" s="432" t="s">
        <v>1</v>
      </c>
      <c r="G119" s="417" t="s">
        <v>270</v>
      </c>
      <c r="H119" s="433">
        <v>1595830.818788948</v>
      </c>
      <c r="I119" s="433">
        <v>97189.537549697969</v>
      </c>
      <c r="J119" s="433">
        <v>1693020.356338646</v>
      </c>
      <c r="K119" s="433">
        <v>0</v>
      </c>
      <c r="L119" s="433">
        <v>1693020.356338646</v>
      </c>
      <c r="M119" s="433">
        <v>70800</v>
      </c>
      <c r="N119" s="433"/>
      <c r="O119" s="437"/>
      <c r="P119" s="433">
        <v>0</v>
      </c>
      <c r="Q119" s="438">
        <v>0</v>
      </c>
      <c r="R119" s="438"/>
      <c r="S119" s="434">
        <v>1763820</v>
      </c>
      <c r="T119" s="431">
        <v>253</v>
      </c>
      <c r="U119" s="435">
        <v>0</v>
      </c>
      <c r="V119" s="435"/>
      <c r="W119" s="435">
        <v>0</v>
      </c>
      <c r="X119" s="435">
        <v>0</v>
      </c>
      <c r="Y119" s="435">
        <v>0</v>
      </c>
      <c r="Z119" s="435">
        <v>0</v>
      </c>
      <c r="AA119" s="435">
        <v>0</v>
      </c>
      <c r="AB119" s="435">
        <v>387</v>
      </c>
      <c r="AF119" s="433">
        <v>0</v>
      </c>
      <c r="AG119" s="431">
        <v>253</v>
      </c>
      <c r="AH119" s="432" t="s">
        <v>1</v>
      </c>
      <c r="AI119" s="420" t="s">
        <v>270</v>
      </c>
    </row>
    <row r="120" spans="1:35" x14ac:dyDescent="0.2">
      <c r="A120" s="417" t="s">
        <v>930</v>
      </c>
      <c r="B120" s="440">
        <v>256</v>
      </c>
      <c r="C120" s="436">
        <v>256</v>
      </c>
      <c r="D120" s="431" t="s">
        <v>719</v>
      </c>
      <c r="E120" s="431" t="s">
        <v>1</v>
      </c>
      <c r="F120" s="432" t="s">
        <v>1</v>
      </c>
      <c r="G120" s="417" t="s">
        <v>271</v>
      </c>
      <c r="H120" s="433">
        <v>1461443.9624280222</v>
      </c>
      <c r="I120" s="433">
        <v>-4966.4906862002981</v>
      </c>
      <c r="J120" s="433">
        <v>1456477.4717418218</v>
      </c>
      <c r="K120" s="433">
        <v>0</v>
      </c>
      <c r="L120" s="433">
        <v>1456477.4717418218</v>
      </c>
      <c r="M120" s="433">
        <v>76320</v>
      </c>
      <c r="N120" s="433"/>
      <c r="O120" s="437"/>
      <c r="P120" s="433">
        <v>0</v>
      </c>
      <c r="Q120" s="438">
        <v>0</v>
      </c>
      <c r="R120" s="438"/>
      <c r="S120" s="434">
        <v>1532797</v>
      </c>
      <c r="T120" s="431">
        <v>256</v>
      </c>
      <c r="U120" s="435">
        <v>0</v>
      </c>
      <c r="V120" s="435"/>
      <c r="W120" s="435">
        <v>0</v>
      </c>
      <c r="X120" s="435">
        <v>0</v>
      </c>
      <c r="Y120" s="435">
        <v>0</v>
      </c>
      <c r="Z120" s="435">
        <v>0</v>
      </c>
      <c r="AA120" s="435">
        <v>0</v>
      </c>
      <c r="AB120" s="435">
        <v>403</v>
      </c>
      <c r="AF120" s="433">
        <v>0</v>
      </c>
      <c r="AG120" s="431">
        <v>256</v>
      </c>
      <c r="AH120" s="432" t="s">
        <v>1</v>
      </c>
      <c r="AI120" s="420" t="s">
        <v>271</v>
      </c>
    </row>
    <row r="121" spans="1:35" x14ac:dyDescent="0.2">
      <c r="A121" s="417" t="s">
        <v>931</v>
      </c>
      <c r="B121" s="440">
        <v>258</v>
      </c>
      <c r="C121" s="431">
        <v>258</v>
      </c>
      <c r="D121" s="431">
        <v>0</v>
      </c>
      <c r="E121" s="431">
        <v>258</v>
      </c>
      <c r="F121" s="432">
        <v>0</v>
      </c>
      <c r="G121" s="420" t="s">
        <v>272</v>
      </c>
      <c r="H121" s="433">
        <v>1459438.5801543496</v>
      </c>
      <c r="I121" s="433">
        <v>-12292.715874649351</v>
      </c>
      <c r="J121" s="433">
        <v>1447145.8642797002</v>
      </c>
      <c r="K121" s="433">
        <v>-10901.9</v>
      </c>
      <c r="L121" s="433">
        <v>1436243.9642797003</v>
      </c>
      <c r="M121" s="433">
        <v>75360</v>
      </c>
      <c r="N121" s="433"/>
      <c r="O121" s="433"/>
      <c r="P121" s="433">
        <v>0</v>
      </c>
      <c r="Q121" s="434">
        <v>0</v>
      </c>
      <c r="R121" s="434"/>
      <c r="S121" s="434">
        <v>1511604</v>
      </c>
      <c r="T121" s="431">
        <v>258</v>
      </c>
      <c r="U121" s="435">
        <v>4510</v>
      </c>
      <c r="V121" s="435"/>
      <c r="W121" s="435">
        <v>4993.8</v>
      </c>
      <c r="X121" s="435">
        <v>783.1</v>
      </c>
      <c r="Y121" s="435">
        <v>615</v>
      </c>
      <c r="Z121" s="435">
        <v>-10901.9</v>
      </c>
      <c r="AA121" s="435">
        <v>0</v>
      </c>
      <c r="AB121" s="435">
        <v>410</v>
      </c>
      <c r="AF121" s="433">
        <v>-10901.9</v>
      </c>
      <c r="AG121" s="431">
        <v>258</v>
      </c>
      <c r="AH121" s="432">
        <v>0</v>
      </c>
      <c r="AI121" s="420" t="s">
        <v>272</v>
      </c>
    </row>
    <row r="122" spans="1:35" x14ac:dyDescent="0.2">
      <c r="A122" s="417" t="s">
        <v>932</v>
      </c>
      <c r="B122" s="440">
        <v>259</v>
      </c>
      <c r="C122" s="431">
        <v>259</v>
      </c>
      <c r="D122" s="431">
        <v>0</v>
      </c>
      <c r="E122" s="431">
        <v>259</v>
      </c>
      <c r="F122" s="432">
        <v>0</v>
      </c>
      <c r="G122" s="420" t="s">
        <v>273</v>
      </c>
      <c r="H122" s="433">
        <v>1383561.0027033095</v>
      </c>
      <c r="I122" s="433">
        <v>-2096.5342123036125</v>
      </c>
      <c r="J122" s="433">
        <v>1381464.4684910059</v>
      </c>
      <c r="K122" s="433">
        <v>-10768.95</v>
      </c>
      <c r="L122" s="433">
        <v>1370695.518491006</v>
      </c>
      <c r="M122" s="433">
        <v>0</v>
      </c>
      <c r="N122" s="433"/>
      <c r="O122" s="433"/>
      <c r="P122" s="433">
        <v>0</v>
      </c>
      <c r="Q122" s="434">
        <v>0</v>
      </c>
      <c r="R122" s="434"/>
      <c r="S122" s="434">
        <v>1370696</v>
      </c>
      <c r="T122" s="431">
        <v>259</v>
      </c>
      <c r="U122" s="435">
        <v>4455</v>
      </c>
      <c r="V122" s="435"/>
      <c r="W122" s="435">
        <v>4932.8999999999996</v>
      </c>
      <c r="X122" s="435">
        <v>773.55</v>
      </c>
      <c r="Y122" s="435">
        <v>607.5</v>
      </c>
      <c r="Z122" s="435">
        <v>-10768.949999999999</v>
      </c>
      <c r="AA122" s="435">
        <v>0</v>
      </c>
      <c r="AB122" s="435">
        <v>405</v>
      </c>
      <c r="AF122" s="433">
        <v>-10768.95</v>
      </c>
      <c r="AG122" s="431">
        <v>259</v>
      </c>
      <c r="AH122" s="432">
        <v>0</v>
      </c>
      <c r="AI122" s="420" t="s">
        <v>273</v>
      </c>
    </row>
    <row r="123" spans="1:35" x14ac:dyDescent="0.2">
      <c r="A123" s="417" t="s">
        <v>933</v>
      </c>
      <c r="B123" s="440">
        <v>260</v>
      </c>
      <c r="C123" s="431">
        <v>260</v>
      </c>
      <c r="D123" s="431" t="s">
        <v>719</v>
      </c>
      <c r="E123" s="431" t="s">
        <v>1</v>
      </c>
      <c r="F123" s="432" t="s">
        <v>1</v>
      </c>
      <c r="G123" s="420" t="s">
        <v>274</v>
      </c>
      <c r="H123" s="433">
        <v>1429360.6600195887</v>
      </c>
      <c r="I123" s="433">
        <v>63918.700166174327</v>
      </c>
      <c r="J123" s="433">
        <v>1493279.3601857629</v>
      </c>
      <c r="K123" s="433">
        <v>0</v>
      </c>
      <c r="L123" s="433">
        <v>1493279.3601857629</v>
      </c>
      <c r="M123" s="433">
        <v>35520</v>
      </c>
      <c r="N123" s="433"/>
      <c r="O123" s="433"/>
      <c r="P123" s="433">
        <v>0</v>
      </c>
      <c r="Q123" s="434">
        <v>0</v>
      </c>
      <c r="R123" s="434"/>
      <c r="S123" s="434">
        <v>1528799</v>
      </c>
      <c r="T123" s="431">
        <v>260</v>
      </c>
      <c r="U123" s="435">
        <v>0</v>
      </c>
      <c r="V123" s="435"/>
      <c r="W123" s="435">
        <v>0</v>
      </c>
      <c r="X123" s="435">
        <v>0</v>
      </c>
      <c r="Y123" s="435">
        <v>0</v>
      </c>
      <c r="Z123" s="435">
        <v>0</v>
      </c>
      <c r="AA123" s="435">
        <v>0</v>
      </c>
      <c r="AB123" s="435">
        <v>342</v>
      </c>
      <c r="AF123" s="433">
        <v>0</v>
      </c>
      <c r="AG123" s="431">
        <v>260</v>
      </c>
      <c r="AH123" s="432" t="s">
        <v>1</v>
      </c>
      <c r="AI123" s="420" t="s">
        <v>274</v>
      </c>
    </row>
    <row r="124" spans="1:35" x14ac:dyDescent="0.2">
      <c r="A124" s="417" t="s">
        <v>934</v>
      </c>
      <c r="B124" s="440">
        <v>262</v>
      </c>
      <c r="C124" s="436">
        <v>262</v>
      </c>
      <c r="D124" s="431" t="s">
        <v>719</v>
      </c>
      <c r="E124" s="431" t="s">
        <v>1</v>
      </c>
      <c r="F124" s="432" t="s">
        <v>1</v>
      </c>
      <c r="G124" s="417" t="s">
        <v>481</v>
      </c>
      <c r="H124" s="433">
        <v>2212535.6562783718</v>
      </c>
      <c r="I124" s="433">
        <v>67851.824331142954</v>
      </c>
      <c r="J124" s="433">
        <v>2280387.4806095148</v>
      </c>
      <c r="K124" s="433">
        <v>0</v>
      </c>
      <c r="L124" s="433">
        <v>2280387.4806095148</v>
      </c>
      <c r="M124" s="433">
        <v>73320</v>
      </c>
      <c r="N124" s="433"/>
      <c r="O124" s="437"/>
      <c r="P124" s="433">
        <v>0</v>
      </c>
      <c r="Q124" s="438">
        <v>0</v>
      </c>
      <c r="R124" s="438"/>
      <c r="S124" s="434">
        <v>2353707</v>
      </c>
      <c r="T124" s="431">
        <v>262</v>
      </c>
      <c r="U124" s="435">
        <v>0</v>
      </c>
      <c r="V124" s="435"/>
      <c r="W124" s="435">
        <v>0</v>
      </c>
      <c r="X124" s="435">
        <v>0</v>
      </c>
      <c r="Y124" s="435">
        <v>0</v>
      </c>
      <c r="Z124" s="435">
        <v>0</v>
      </c>
      <c r="AA124" s="435">
        <v>0</v>
      </c>
      <c r="AB124" s="435">
        <v>603</v>
      </c>
      <c r="AF124" s="433">
        <v>0</v>
      </c>
      <c r="AG124" s="431">
        <v>262</v>
      </c>
      <c r="AH124" s="432" t="s">
        <v>1</v>
      </c>
      <c r="AI124" s="420" t="s">
        <v>481</v>
      </c>
    </row>
    <row r="125" spans="1:35" x14ac:dyDescent="0.2">
      <c r="A125" s="417" t="s">
        <v>935</v>
      </c>
      <c r="B125" s="440">
        <v>263</v>
      </c>
      <c r="C125" s="431">
        <v>263</v>
      </c>
      <c r="D125" s="431" t="s">
        <v>719</v>
      </c>
      <c r="E125" s="431" t="s">
        <v>1</v>
      </c>
      <c r="F125" s="432" t="s">
        <v>1</v>
      </c>
      <c r="G125" s="420" t="s">
        <v>275</v>
      </c>
      <c r="H125" s="433">
        <v>1521036.1553440825</v>
      </c>
      <c r="I125" s="433">
        <v>66622.742089479434</v>
      </c>
      <c r="J125" s="433">
        <v>1587658.897433562</v>
      </c>
      <c r="K125" s="433">
        <v>0</v>
      </c>
      <c r="L125" s="433">
        <v>1587658.897433562</v>
      </c>
      <c r="M125" s="433">
        <v>0</v>
      </c>
      <c r="N125" s="433"/>
      <c r="O125" s="433"/>
      <c r="P125" s="433">
        <v>0</v>
      </c>
      <c r="Q125" s="434">
        <v>0</v>
      </c>
      <c r="R125" s="434"/>
      <c r="S125" s="434">
        <v>1587659</v>
      </c>
      <c r="T125" s="431">
        <v>263</v>
      </c>
      <c r="U125" s="435">
        <v>0</v>
      </c>
      <c r="V125" s="435"/>
      <c r="W125" s="435">
        <v>0</v>
      </c>
      <c r="X125" s="435">
        <v>0</v>
      </c>
      <c r="Y125" s="435">
        <v>0</v>
      </c>
      <c r="Z125" s="435">
        <v>0</v>
      </c>
      <c r="AA125" s="435">
        <v>0</v>
      </c>
      <c r="AB125" s="435">
        <v>416</v>
      </c>
      <c r="AF125" s="433">
        <v>0</v>
      </c>
      <c r="AG125" s="431">
        <v>263</v>
      </c>
      <c r="AH125" s="432" t="s">
        <v>1</v>
      </c>
      <c r="AI125" s="420" t="s">
        <v>275</v>
      </c>
    </row>
    <row r="126" spans="1:35" x14ac:dyDescent="0.2">
      <c r="A126" s="417" t="s">
        <v>936</v>
      </c>
      <c r="B126" s="440">
        <v>264</v>
      </c>
      <c r="C126" s="431">
        <v>264</v>
      </c>
      <c r="D126" s="431" t="s">
        <v>719</v>
      </c>
      <c r="E126" s="431" t="s">
        <v>1</v>
      </c>
      <c r="F126" s="432" t="s">
        <v>1</v>
      </c>
      <c r="G126" s="420" t="s">
        <v>276</v>
      </c>
      <c r="H126" s="433">
        <v>1260238.7853846154</v>
      </c>
      <c r="I126" s="433">
        <v>23570.201513776854</v>
      </c>
      <c r="J126" s="433">
        <v>1283808.9868983922</v>
      </c>
      <c r="K126" s="433">
        <v>0</v>
      </c>
      <c r="L126" s="433">
        <v>1283808.9868983922</v>
      </c>
      <c r="M126" s="433">
        <v>75480</v>
      </c>
      <c r="N126" s="433"/>
      <c r="O126" s="433"/>
      <c r="P126" s="433">
        <v>0</v>
      </c>
      <c r="Q126" s="434">
        <v>0</v>
      </c>
      <c r="R126" s="434"/>
      <c r="S126" s="434">
        <v>1359289</v>
      </c>
      <c r="T126" s="431">
        <v>264</v>
      </c>
      <c r="U126" s="435">
        <v>0</v>
      </c>
      <c r="V126" s="435"/>
      <c r="W126" s="435">
        <v>0</v>
      </c>
      <c r="X126" s="435">
        <v>0</v>
      </c>
      <c r="Y126" s="435">
        <v>0</v>
      </c>
      <c r="Z126" s="435">
        <v>0</v>
      </c>
      <c r="AA126" s="435">
        <v>0</v>
      </c>
      <c r="AB126" s="435">
        <v>316</v>
      </c>
      <c r="AF126" s="433">
        <v>0</v>
      </c>
      <c r="AG126" s="431">
        <v>264</v>
      </c>
      <c r="AH126" s="432" t="s">
        <v>1</v>
      </c>
      <c r="AI126" s="420" t="s">
        <v>276</v>
      </c>
    </row>
    <row r="127" spans="1:35" x14ac:dyDescent="0.2">
      <c r="A127" s="417" t="s">
        <v>937</v>
      </c>
      <c r="B127" s="440">
        <v>267</v>
      </c>
      <c r="C127" s="436">
        <v>267</v>
      </c>
      <c r="D127" s="431" t="s">
        <v>719</v>
      </c>
      <c r="E127" s="431" t="s">
        <v>1</v>
      </c>
      <c r="F127" s="432" t="s">
        <v>1</v>
      </c>
      <c r="G127" s="417" t="s">
        <v>277</v>
      </c>
      <c r="H127" s="433">
        <v>2162503.0611381494</v>
      </c>
      <c r="I127" s="433">
        <v>155065.42304190568</v>
      </c>
      <c r="J127" s="433">
        <v>2317568.4841800551</v>
      </c>
      <c r="K127" s="433">
        <v>0</v>
      </c>
      <c r="L127" s="433">
        <v>2317568.4841800551</v>
      </c>
      <c r="M127" s="433">
        <v>113100</v>
      </c>
      <c r="N127" s="433"/>
      <c r="O127" s="437"/>
      <c r="P127" s="433">
        <v>0</v>
      </c>
      <c r="Q127" s="438">
        <v>0</v>
      </c>
      <c r="R127" s="438"/>
      <c r="S127" s="434">
        <v>2430668</v>
      </c>
      <c r="T127" s="431">
        <v>267</v>
      </c>
      <c r="U127" s="435">
        <v>0</v>
      </c>
      <c r="V127" s="435"/>
      <c r="W127" s="435">
        <v>0</v>
      </c>
      <c r="X127" s="435">
        <v>0</v>
      </c>
      <c r="Y127" s="435">
        <v>0</v>
      </c>
      <c r="Z127" s="435">
        <v>0</v>
      </c>
      <c r="AA127" s="435">
        <v>0</v>
      </c>
      <c r="AB127" s="435">
        <v>533</v>
      </c>
      <c r="AF127" s="433">
        <v>0</v>
      </c>
      <c r="AG127" s="431">
        <v>267</v>
      </c>
      <c r="AH127" s="432" t="s">
        <v>1</v>
      </c>
      <c r="AI127" s="420" t="s">
        <v>277</v>
      </c>
    </row>
    <row r="128" spans="1:35" x14ac:dyDescent="0.2">
      <c r="A128" s="417" t="s">
        <v>938</v>
      </c>
      <c r="B128" s="440">
        <v>269</v>
      </c>
      <c r="C128" s="431">
        <v>269</v>
      </c>
      <c r="D128" s="431" t="s">
        <v>719</v>
      </c>
      <c r="E128" s="431">
        <v>269</v>
      </c>
      <c r="F128" s="432">
        <v>0</v>
      </c>
      <c r="G128" s="420" t="s">
        <v>480</v>
      </c>
      <c r="H128" s="433">
        <v>1556287.9637804597</v>
      </c>
      <c r="I128" s="433">
        <v>95578.567173173054</v>
      </c>
      <c r="J128" s="433">
        <v>1651866.5309536327</v>
      </c>
      <c r="K128" s="433">
        <v>-10024.43</v>
      </c>
      <c r="L128" s="433">
        <v>1641842.1009536327</v>
      </c>
      <c r="M128" s="433">
        <v>79500</v>
      </c>
      <c r="N128" s="433"/>
      <c r="O128" s="433"/>
      <c r="P128" s="433">
        <v>0</v>
      </c>
      <c r="Q128" s="434">
        <v>0</v>
      </c>
      <c r="R128" s="434"/>
      <c r="S128" s="434">
        <v>1721342</v>
      </c>
      <c r="T128" s="431">
        <v>269</v>
      </c>
      <c r="U128" s="435">
        <v>4147</v>
      </c>
      <c r="V128" s="435"/>
      <c r="W128" s="435">
        <v>4591.8599999999997</v>
      </c>
      <c r="X128" s="435">
        <v>720.06999999999994</v>
      </c>
      <c r="Y128" s="435">
        <v>565.5</v>
      </c>
      <c r="Z128" s="435">
        <v>-10024.43</v>
      </c>
      <c r="AA128" s="435">
        <v>0</v>
      </c>
      <c r="AB128" s="435">
        <v>377</v>
      </c>
      <c r="AF128" s="433">
        <v>-10024.43</v>
      </c>
      <c r="AG128" s="431">
        <v>269</v>
      </c>
      <c r="AH128" s="432">
        <v>0</v>
      </c>
      <c r="AI128" s="420" t="s">
        <v>480</v>
      </c>
    </row>
    <row r="129" spans="1:35" x14ac:dyDescent="0.2">
      <c r="A129" s="417" t="s">
        <v>939</v>
      </c>
      <c r="B129" s="440">
        <v>270</v>
      </c>
      <c r="C129" s="431">
        <v>270</v>
      </c>
      <c r="D129" s="431" t="s">
        <v>719</v>
      </c>
      <c r="E129" s="431" t="s">
        <v>1</v>
      </c>
      <c r="F129" s="432" t="s">
        <v>1</v>
      </c>
      <c r="G129" s="420" t="s">
        <v>278</v>
      </c>
      <c r="H129" s="433">
        <v>1409455.6708437474</v>
      </c>
      <c r="I129" s="433">
        <v>73898.106334361291</v>
      </c>
      <c r="J129" s="433">
        <v>1483353.7771781087</v>
      </c>
      <c r="K129" s="433">
        <v>0</v>
      </c>
      <c r="L129" s="433">
        <v>1483353.7771781087</v>
      </c>
      <c r="M129" s="433">
        <v>56100</v>
      </c>
      <c r="N129" s="433"/>
      <c r="O129" s="433"/>
      <c r="P129" s="433">
        <v>0</v>
      </c>
      <c r="Q129" s="434">
        <v>0</v>
      </c>
      <c r="R129" s="434"/>
      <c r="S129" s="434">
        <v>1539454</v>
      </c>
      <c r="T129" s="431">
        <v>270</v>
      </c>
      <c r="U129" s="435">
        <v>0</v>
      </c>
      <c r="V129" s="435"/>
      <c r="W129" s="435">
        <v>0</v>
      </c>
      <c r="X129" s="435">
        <v>0</v>
      </c>
      <c r="Y129" s="435">
        <v>0</v>
      </c>
      <c r="Z129" s="435">
        <v>0</v>
      </c>
      <c r="AA129" s="435">
        <v>0</v>
      </c>
      <c r="AB129" s="435">
        <v>345</v>
      </c>
      <c r="AF129" s="433">
        <v>0</v>
      </c>
      <c r="AG129" s="431">
        <v>270</v>
      </c>
      <c r="AH129" s="432" t="s">
        <v>1</v>
      </c>
      <c r="AI129" s="420" t="s">
        <v>278</v>
      </c>
    </row>
    <row r="130" spans="1:35" x14ac:dyDescent="0.2">
      <c r="A130" s="417" t="s">
        <v>940</v>
      </c>
      <c r="B130" s="440">
        <v>273</v>
      </c>
      <c r="C130" s="431">
        <v>273</v>
      </c>
      <c r="D130" s="431">
        <v>0</v>
      </c>
      <c r="E130" s="431">
        <v>273</v>
      </c>
      <c r="F130" s="432">
        <v>0</v>
      </c>
      <c r="G130" s="420" t="s">
        <v>279</v>
      </c>
      <c r="H130" s="433">
        <v>1600367.7620259188</v>
      </c>
      <c r="I130" s="433">
        <v>159324.56204175286</v>
      </c>
      <c r="J130" s="433">
        <v>1759692.3240676718</v>
      </c>
      <c r="K130" s="433">
        <v>-10503.05</v>
      </c>
      <c r="L130" s="433">
        <v>1749189.2740676717</v>
      </c>
      <c r="M130" s="433">
        <v>72480</v>
      </c>
      <c r="N130" s="433"/>
      <c r="O130" s="433"/>
      <c r="P130" s="433">
        <v>0</v>
      </c>
      <c r="Q130" s="434">
        <v>0</v>
      </c>
      <c r="R130" s="434"/>
      <c r="S130" s="434">
        <v>1821669</v>
      </c>
      <c r="T130" s="431">
        <v>273</v>
      </c>
      <c r="U130" s="435">
        <v>4345</v>
      </c>
      <c r="V130" s="435"/>
      <c r="W130" s="435">
        <v>4811.0999999999995</v>
      </c>
      <c r="X130" s="435">
        <v>754.44999999999993</v>
      </c>
      <c r="Y130" s="435">
        <v>592.5</v>
      </c>
      <c r="Z130" s="435">
        <v>-10503.05</v>
      </c>
      <c r="AA130" s="435">
        <v>0</v>
      </c>
      <c r="AB130" s="435">
        <v>395</v>
      </c>
      <c r="AF130" s="433">
        <v>-10503.05</v>
      </c>
      <c r="AG130" s="431">
        <v>273</v>
      </c>
      <c r="AH130" s="432">
        <v>0</v>
      </c>
      <c r="AI130" s="420" t="s">
        <v>279</v>
      </c>
    </row>
    <row r="131" spans="1:35" x14ac:dyDescent="0.2">
      <c r="A131" s="417" t="s">
        <v>941</v>
      </c>
      <c r="B131" s="440">
        <v>274</v>
      </c>
      <c r="C131" s="431">
        <v>274</v>
      </c>
      <c r="D131" s="431" t="s">
        <v>719</v>
      </c>
      <c r="E131" s="431" t="s">
        <v>1</v>
      </c>
      <c r="F131" s="432" t="s">
        <v>1</v>
      </c>
      <c r="G131" s="420" t="s">
        <v>280</v>
      </c>
      <c r="H131" s="433">
        <v>1531714.255614795</v>
      </c>
      <c r="I131" s="433">
        <v>132430.95760776164</v>
      </c>
      <c r="J131" s="433">
        <v>1664145.2132225567</v>
      </c>
      <c r="K131" s="433">
        <v>0</v>
      </c>
      <c r="L131" s="433">
        <v>1664145.2132225567</v>
      </c>
      <c r="M131" s="433">
        <v>47880</v>
      </c>
      <c r="N131" s="433"/>
      <c r="O131" s="433"/>
      <c r="P131" s="433">
        <v>0</v>
      </c>
      <c r="Q131" s="434">
        <v>0</v>
      </c>
      <c r="R131" s="434"/>
      <c r="S131" s="434">
        <v>1712025</v>
      </c>
      <c r="T131" s="431">
        <v>274</v>
      </c>
      <c r="U131" s="435">
        <v>0</v>
      </c>
      <c r="V131" s="435"/>
      <c r="W131" s="435">
        <v>0</v>
      </c>
      <c r="X131" s="435">
        <v>0</v>
      </c>
      <c r="Y131" s="435">
        <v>0</v>
      </c>
      <c r="Z131" s="435">
        <v>0</v>
      </c>
      <c r="AA131" s="435">
        <v>0</v>
      </c>
      <c r="AB131" s="435">
        <v>367</v>
      </c>
      <c r="AF131" s="433">
        <v>0</v>
      </c>
      <c r="AG131" s="431">
        <v>274</v>
      </c>
      <c r="AH131" s="432" t="s">
        <v>1</v>
      </c>
      <c r="AI131" s="420" t="s">
        <v>280</v>
      </c>
    </row>
    <row r="132" spans="1:35" x14ac:dyDescent="0.2">
      <c r="A132" s="417" t="s">
        <v>942</v>
      </c>
      <c r="B132" s="440">
        <v>275</v>
      </c>
      <c r="C132" s="431">
        <v>275</v>
      </c>
      <c r="D132" s="431">
        <v>0</v>
      </c>
      <c r="E132" s="431">
        <v>275</v>
      </c>
      <c r="F132" s="432">
        <v>0</v>
      </c>
      <c r="G132" s="420" t="s">
        <v>281</v>
      </c>
      <c r="H132" s="433">
        <v>1103691.888520825</v>
      </c>
      <c r="I132" s="433">
        <v>90205.948683396695</v>
      </c>
      <c r="J132" s="433">
        <v>1193897.8372042216</v>
      </c>
      <c r="K132" s="433">
        <v>-6860.22</v>
      </c>
      <c r="L132" s="433">
        <v>1187037.6172042217</v>
      </c>
      <c r="M132" s="433">
        <v>41040</v>
      </c>
      <c r="N132" s="433"/>
      <c r="O132" s="433"/>
      <c r="P132" s="433">
        <v>0</v>
      </c>
      <c r="Q132" s="434">
        <v>0</v>
      </c>
      <c r="R132" s="434"/>
      <c r="S132" s="434">
        <v>1228078</v>
      </c>
      <c r="T132" s="431">
        <v>275</v>
      </c>
      <c r="U132" s="435">
        <v>2838</v>
      </c>
      <c r="V132" s="435"/>
      <c r="W132" s="435">
        <v>3142.44</v>
      </c>
      <c r="X132" s="435">
        <v>492.78</v>
      </c>
      <c r="Y132" s="435">
        <v>387</v>
      </c>
      <c r="Z132" s="435">
        <v>-6860.22</v>
      </c>
      <c r="AA132" s="435">
        <v>0</v>
      </c>
      <c r="AB132" s="435">
        <v>258</v>
      </c>
      <c r="AF132" s="433">
        <v>-6860.22</v>
      </c>
      <c r="AG132" s="431">
        <v>275</v>
      </c>
      <c r="AH132" s="432">
        <v>0</v>
      </c>
      <c r="AI132" s="420" t="s">
        <v>281</v>
      </c>
    </row>
    <row r="133" spans="1:35" x14ac:dyDescent="0.2">
      <c r="A133" s="417" t="s">
        <v>943</v>
      </c>
      <c r="B133" s="440">
        <v>279</v>
      </c>
      <c r="C133" s="431">
        <v>279</v>
      </c>
      <c r="D133" s="431" t="s">
        <v>719</v>
      </c>
      <c r="E133" s="431" t="s">
        <v>1</v>
      </c>
      <c r="F133" s="432" t="s">
        <v>1</v>
      </c>
      <c r="G133" s="420" t="s">
        <v>282</v>
      </c>
      <c r="H133" s="433">
        <v>1128706.8278798976</v>
      </c>
      <c r="I133" s="433">
        <v>-6179.0404603682273</v>
      </c>
      <c r="J133" s="433">
        <v>1122527.7874195294</v>
      </c>
      <c r="K133" s="433">
        <v>-8030.18</v>
      </c>
      <c r="L133" s="433">
        <v>1114497.6074195295</v>
      </c>
      <c r="M133" s="433">
        <v>0</v>
      </c>
      <c r="N133" s="433"/>
      <c r="O133" s="433"/>
      <c r="P133" s="433">
        <v>0</v>
      </c>
      <c r="Q133" s="434">
        <v>0</v>
      </c>
      <c r="R133" s="434"/>
      <c r="S133" s="434">
        <v>1114498</v>
      </c>
      <c r="T133" s="431">
        <v>279</v>
      </c>
      <c r="U133" s="435">
        <v>3322</v>
      </c>
      <c r="V133" s="435"/>
      <c r="W133" s="435">
        <v>3678.36</v>
      </c>
      <c r="X133" s="435">
        <v>576.81999999999994</v>
      </c>
      <c r="Y133" s="435">
        <v>453</v>
      </c>
      <c r="Z133" s="435">
        <v>-8030.18</v>
      </c>
      <c r="AA133" s="435">
        <v>0</v>
      </c>
      <c r="AB133" s="435">
        <v>302</v>
      </c>
      <c r="AF133" s="433">
        <v>-8030.18</v>
      </c>
      <c r="AG133" s="431">
        <v>279</v>
      </c>
      <c r="AH133" s="432" t="s">
        <v>1</v>
      </c>
      <c r="AI133" s="420" t="s">
        <v>282</v>
      </c>
    </row>
    <row r="134" spans="1:35" x14ac:dyDescent="0.2">
      <c r="A134" s="417" t="s">
        <v>944</v>
      </c>
      <c r="B134" s="440">
        <v>281</v>
      </c>
      <c r="C134" s="431">
        <v>281</v>
      </c>
      <c r="D134" s="431">
        <v>0</v>
      </c>
      <c r="E134" s="431">
        <v>281</v>
      </c>
      <c r="F134" s="432">
        <v>0</v>
      </c>
      <c r="G134" s="420" t="s">
        <v>283</v>
      </c>
      <c r="H134" s="433">
        <v>2127570.5311256456</v>
      </c>
      <c r="I134" s="433">
        <v>-2097.2451376413342</v>
      </c>
      <c r="J134" s="433">
        <v>2125473.2859880044</v>
      </c>
      <c r="K134" s="433">
        <v>-15714.69</v>
      </c>
      <c r="L134" s="433">
        <v>2109758.5959880045</v>
      </c>
      <c r="M134" s="433">
        <v>86760</v>
      </c>
      <c r="N134" s="433"/>
      <c r="O134" s="433"/>
      <c r="P134" s="433">
        <v>150000</v>
      </c>
      <c r="Q134" s="434">
        <v>150000</v>
      </c>
      <c r="R134" s="434"/>
      <c r="S134" s="434">
        <v>2346519</v>
      </c>
      <c r="T134" s="431">
        <v>281</v>
      </c>
      <c r="U134" s="435">
        <v>6501</v>
      </c>
      <c r="V134" s="435"/>
      <c r="W134" s="435">
        <v>7198.38</v>
      </c>
      <c r="X134" s="435">
        <v>1128.81</v>
      </c>
      <c r="Y134" s="435">
        <v>886.5</v>
      </c>
      <c r="Z134" s="435">
        <v>-15714.69</v>
      </c>
      <c r="AA134" s="435">
        <v>0</v>
      </c>
      <c r="AB134" s="435">
        <v>591</v>
      </c>
      <c r="AF134" s="433">
        <v>-15714.69</v>
      </c>
      <c r="AG134" s="431">
        <v>281</v>
      </c>
      <c r="AH134" s="432">
        <v>0</v>
      </c>
      <c r="AI134" s="420" t="s">
        <v>283</v>
      </c>
    </row>
    <row r="135" spans="1:35" x14ac:dyDescent="0.2">
      <c r="A135" s="417" t="s">
        <v>945</v>
      </c>
      <c r="B135" s="440">
        <v>283</v>
      </c>
      <c r="C135" s="436">
        <v>283</v>
      </c>
      <c r="D135" s="431" t="s">
        <v>719</v>
      </c>
      <c r="E135" s="431" t="s">
        <v>1</v>
      </c>
      <c r="F135" s="432" t="s">
        <v>1</v>
      </c>
      <c r="G135" s="417" t="s">
        <v>284</v>
      </c>
      <c r="H135" s="433">
        <v>1569352.6968058271</v>
      </c>
      <c r="I135" s="433">
        <v>-7635.4107047262623</v>
      </c>
      <c r="J135" s="433">
        <v>1561717.2861011007</v>
      </c>
      <c r="K135" s="433">
        <v>0</v>
      </c>
      <c r="L135" s="433">
        <v>1561717.2861011007</v>
      </c>
      <c r="M135" s="433">
        <v>71280</v>
      </c>
      <c r="N135" s="433"/>
      <c r="O135" s="437"/>
      <c r="P135" s="433">
        <v>0</v>
      </c>
      <c r="Q135" s="438">
        <v>0</v>
      </c>
      <c r="R135" s="438"/>
      <c r="S135" s="434">
        <v>1632997</v>
      </c>
      <c r="T135" s="431">
        <v>283</v>
      </c>
      <c r="U135" s="435">
        <v>0</v>
      </c>
      <c r="V135" s="435"/>
      <c r="W135" s="435">
        <v>0</v>
      </c>
      <c r="X135" s="435">
        <v>0</v>
      </c>
      <c r="Y135" s="435">
        <v>0</v>
      </c>
      <c r="Z135" s="435">
        <v>0</v>
      </c>
      <c r="AA135" s="435">
        <v>0</v>
      </c>
      <c r="AB135" s="435">
        <v>419</v>
      </c>
      <c r="AF135" s="433">
        <v>0</v>
      </c>
      <c r="AG135" s="431">
        <v>283</v>
      </c>
      <c r="AH135" s="432" t="s">
        <v>1</v>
      </c>
      <c r="AI135" s="420" t="s">
        <v>284</v>
      </c>
    </row>
    <row r="136" spans="1:35" x14ac:dyDescent="0.2">
      <c r="A136" s="417" t="s">
        <v>946</v>
      </c>
      <c r="B136" s="440">
        <v>284</v>
      </c>
      <c r="C136" s="431">
        <v>284</v>
      </c>
      <c r="D136" s="431">
        <v>0</v>
      </c>
      <c r="E136" s="431">
        <v>284</v>
      </c>
      <c r="F136" s="432">
        <v>0</v>
      </c>
      <c r="G136" s="420" t="s">
        <v>285</v>
      </c>
      <c r="H136" s="433">
        <v>730587.77093278733</v>
      </c>
      <c r="I136" s="433">
        <v>-2425.1657701699028</v>
      </c>
      <c r="J136" s="433">
        <v>728162.6051626174</v>
      </c>
      <c r="K136" s="433">
        <v>-5610.49</v>
      </c>
      <c r="L136" s="433">
        <v>722552.11516261741</v>
      </c>
      <c r="M136" s="433">
        <v>0</v>
      </c>
      <c r="N136" s="433"/>
      <c r="O136" s="433"/>
      <c r="P136" s="433">
        <v>0</v>
      </c>
      <c r="Q136" s="434">
        <v>0</v>
      </c>
      <c r="R136" s="434"/>
      <c r="S136" s="434">
        <v>722552</v>
      </c>
      <c r="T136" s="431">
        <v>284</v>
      </c>
      <c r="U136" s="435">
        <v>2321</v>
      </c>
      <c r="V136" s="435"/>
      <c r="W136" s="435">
        <v>2569.98</v>
      </c>
      <c r="X136" s="435">
        <v>403.01</v>
      </c>
      <c r="Y136" s="435">
        <v>316.5</v>
      </c>
      <c r="Z136" s="435">
        <v>-5610.49</v>
      </c>
      <c r="AA136" s="435">
        <v>0</v>
      </c>
      <c r="AB136" s="435">
        <v>211</v>
      </c>
      <c r="AF136" s="433">
        <v>-5610.49</v>
      </c>
      <c r="AG136" s="431">
        <v>284</v>
      </c>
      <c r="AH136" s="432">
        <v>0</v>
      </c>
      <c r="AI136" s="420" t="s">
        <v>285</v>
      </c>
    </row>
    <row r="137" spans="1:35" x14ac:dyDescent="0.2">
      <c r="A137" s="417" t="s">
        <v>947</v>
      </c>
      <c r="B137" s="440">
        <v>285</v>
      </c>
      <c r="C137" s="431">
        <v>285</v>
      </c>
      <c r="D137" s="431">
        <v>0</v>
      </c>
      <c r="E137" s="431">
        <v>285</v>
      </c>
      <c r="F137" s="432">
        <v>0</v>
      </c>
      <c r="G137" s="420" t="s">
        <v>286</v>
      </c>
      <c r="H137" s="433">
        <v>1257085.7651466313</v>
      </c>
      <c r="I137" s="433">
        <v>-9569.4374841079971</v>
      </c>
      <c r="J137" s="433">
        <v>1247516.3276625234</v>
      </c>
      <c r="K137" s="433">
        <v>-9466.0399999999991</v>
      </c>
      <c r="L137" s="433">
        <v>1238050.2876625233</v>
      </c>
      <c r="M137" s="433">
        <v>0</v>
      </c>
      <c r="N137" s="433"/>
      <c r="O137" s="433"/>
      <c r="P137" s="433">
        <v>0</v>
      </c>
      <c r="Q137" s="434">
        <v>0</v>
      </c>
      <c r="R137" s="434"/>
      <c r="S137" s="434">
        <v>1238050</v>
      </c>
      <c r="T137" s="431">
        <v>285</v>
      </c>
      <c r="U137" s="435">
        <v>3916</v>
      </c>
      <c r="V137" s="435"/>
      <c r="W137" s="435">
        <v>4336.08</v>
      </c>
      <c r="X137" s="435">
        <v>679.95999999999992</v>
      </c>
      <c r="Y137" s="435">
        <v>534</v>
      </c>
      <c r="Z137" s="435">
        <v>-9466.0399999999991</v>
      </c>
      <c r="AA137" s="435">
        <v>0</v>
      </c>
      <c r="AB137" s="435">
        <v>356</v>
      </c>
      <c r="AF137" s="433">
        <v>-9466.0399999999991</v>
      </c>
      <c r="AG137" s="431">
        <v>285</v>
      </c>
      <c r="AH137" s="432">
        <v>0</v>
      </c>
      <c r="AI137" s="420" t="s">
        <v>286</v>
      </c>
    </row>
    <row r="138" spans="1:35" x14ac:dyDescent="0.2">
      <c r="A138" s="417" t="s">
        <v>948</v>
      </c>
      <c r="B138" s="440">
        <v>287</v>
      </c>
      <c r="C138" s="431">
        <v>287</v>
      </c>
      <c r="D138" s="431">
        <v>0</v>
      </c>
      <c r="E138" s="431">
        <v>287</v>
      </c>
      <c r="F138" s="432">
        <v>0</v>
      </c>
      <c r="G138" s="420" t="s">
        <v>287</v>
      </c>
      <c r="H138" s="433">
        <v>824463.53398018354</v>
      </c>
      <c r="I138" s="433">
        <v>40143.590664316362</v>
      </c>
      <c r="J138" s="433">
        <v>864607.12464449985</v>
      </c>
      <c r="K138" s="433">
        <v>-5716.85</v>
      </c>
      <c r="L138" s="433">
        <v>858890.27464449988</v>
      </c>
      <c r="M138" s="433">
        <v>0</v>
      </c>
      <c r="N138" s="433"/>
      <c r="O138" s="433"/>
      <c r="P138" s="433">
        <v>0</v>
      </c>
      <c r="Q138" s="434">
        <v>0</v>
      </c>
      <c r="R138" s="434"/>
      <c r="S138" s="434">
        <v>858890</v>
      </c>
      <c r="T138" s="431">
        <v>287</v>
      </c>
      <c r="U138" s="435">
        <v>2365</v>
      </c>
      <c r="V138" s="435"/>
      <c r="W138" s="435">
        <v>2618.6999999999998</v>
      </c>
      <c r="X138" s="435">
        <v>410.65</v>
      </c>
      <c r="Y138" s="435">
        <v>322.5</v>
      </c>
      <c r="Z138" s="435">
        <v>-5716.8499999999995</v>
      </c>
      <c r="AA138" s="435">
        <v>0</v>
      </c>
      <c r="AB138" s="435">
        <v>215</v>
      </c>
      <c r="AF138" s="433">
        <v>-5716.85</v>
      </c>
      <c r="AG138" s="431">
        <v>287</v>
      </c>
      <c r="AH138" s="432">
        <v>0</v>
      </c>
      <c r="AI138" s="420" t="s">
        <v>287</v>
      </c>
    </row>
    <row r="139" spans="1:35" x14ac:dyDescent="0.2">
      <c r="A139" s="417" t="s">
        <v>949</v>
      </c>
      <c r="B139" s="440">
        <v>288</v>
      </c>
      <c r="C139" s="431">
        <v>288</v>
      </c>
      <c r="D139" s="431">
        <v>0</v>
      </c>
      <c r="E139" s="431">
        <v>288</v>
      </c>
      <c r="F139" s="432">
        <v>0</v>
      </c>
      <c r="G139" s="420" t="s">
        <v>288</v>
      </c>
      <c r="H139" s="433">
        <v>1656797.4821188939</v>
      </c>
      <c r="I139" s="433">
        <v>34740.472736460484</v>
      </c>
      <c r="J139" s="433">
        <v>1691537.9548553543</v>
      </c>
      <c r="K139" s="433">
        <v>-11194.39</v>
      </c>
      <c r="L139" s="433">
        <v>1680343.5648553544</v>
      </c>
      <c r="M139" s="433">
        <v>0</v>
      </c>
      <c r="N139" s="433"/>
      <c r="O139" s="433"/>
      <c r="P139" s="433">
        <v>0</v>
      </c>
      <c r="Q139" s="434">
        <v>0</v>
      </c>
      <c r="R139" s="434"/>
      <c r="S139" s="434">
        <v>1680344</v>
      </c>
      <c r="T139" s="431">
        <v>288</v>
      </c>
      <c r="U139" s="435">
        <v>4631</v>
      </c>
      <c r="V139" s="435"/>
      <c r="W139" s="435">
        <v>5127.78</v>
      </c>
      <c r="X139" s="435">
        <v>804.11</v>
      </c>
      <c r="Y139" s="435">
        <v>631.5</v>
      </c>
      <c r="Z139" s="435">
        <v>-11194.39</v>
      </c>
      <c r="AA139" s="435">
        <v>0</v>
      </c>
      <c r="AB139" s="435">
        <v>421</v>
      </c>
      <c r="AF139" s="433">
        <v>-11194.39</v>
      </c>
      <c r="AG139" s="431">
        <v>288</v>
      </c>
      <c r="AH139" s="432">
        <v>0</v>
      </c>
      <c r="AI139" s="420" t="s">
        <v>288</v>
      </c>
    </row>
    <row r="140" spans="1:35" x14ac:dyDescent="0.2">
      <c r="A140" s="417" t="s">
        <v>950</v>
      </c>
      <c r="B140" s="440">
        <v>289</v>
      </c>
      <c r="C140" s="431">
        <v>289</v>
      </c>
      <c r="D140" s="431" t="s">
        <v>719</v>
      </c>
      <c r="E140" s="431" t="s">
        <v>1</v>
      </c>
      <c r="F140" s="432" t="s">
        <v>1</v>
      </c>
      <c r="G140" s="420" t="s">
        <v>289</v>
      </c>
      <c r="H140" s="433">
        <v>765515.68026724795</v>
      </c>
      <c r="I140" s="433">
        <v>-1692.3027295518232</v>
      </c>
      <c r="J140" s="433">
        <v>763823.37753769616</v>
      </c>
      <c r="K140" s="433">
        <v>0</v>
      </c>
      <c r="L140" s="433">
        <v>763823.37753769616</v>
      </c>
      <c r="M140" s="433">
        <v>25080</v>
      </c>
      <c r="N140" s="433"/>
      <c r="O140" s="433"/>
      <c r="P140" s="433">
        <v>0</v>
      </c>
      <c r="Q140" s="434">
        <v>0</v>
      </c>
      <c r="R140" s="434"/>
      <c r="S140" s="434">
        <v>788903</v>
      </c>
      <c r="T140" s="431">
        <v>289</v>
      </c>
      <c r="U140" s="435">
        <v>0</v>
      </c>
      <c r="V140" s="435"/>
      <c r="W140" s="435">
        <v>0</v>
      </c>
      <c r="X140" s="435">
        <v>0</v>
      </c>
      <c r="Y140" s="435">
        <v>0</v>
      </c>
      <c r="Z140" s="435">
        <v>0</v>
      </c>
      <c r="AA140" s="435">
        <v>0</v>
      </c>
      <c r="AB140" s="435">
        <v>212</v>
      </c>
      <c r="AF140" s="433">
        <v>0</v>
      </c>
      <c r="AG140" s="431">
        <v>289</v>
      </c>
      <c r="AH140" s="432" t="s">
        <v>1</v>
      </c>
      <c r="AI140" s="420" t="s">
        <v>289</v>
      </c>
    </row>
    <row r="141" spans="1:35" x14ac:dyDescent="0.2">
      <c r="A141" s="417" t="s">
        <v>951</v>
      </c>
      <c r="B141" s="440">
        <v>291</v>
      </c>
      <c r="C141" s="431">
        <v>291</v>
      </c>
      <c r="D141" s="431">
        <v>0</v>
      </c>
      <c r="E141" s="431">
        <v>291</v>
      </c>
      <c r="F141" s="432">
        <v>0</v>
      </c>
      <c r="G141" s="420" t="s">
        <v>290</v>
      </c>
      <c r="H141" s="433">
        <v>827064.59593658277</v>
      </c>
      <c r="I141" s="433">
        <v>29568.51449409415</v>
      </c>
      <c r="J141" s="433">
        <v>856633.11043067696</v>
      </c>
      <c r="K141" s="433">
        <v>-5557.31</v>
      </c>
      <c r="L141" s="433">
        <v>851075.8004306769</v>
      </c>
      <c r="M141" s="433">
        <v>0</v>
      </c>
      <c r="N141" s="433"/>
      <c r="O141" s="433"/>
      <c r="P141" s="433">
        <v>0</v>
      </c>
      <c r="Q141" s="434">
        <v>0</v>
      </c>
      <c r="R141" s="434"/>
      <c r="S141" s="434">
        <v>851076</v>
      </c>
      <c r="T141" s="431">
        <v>291</v>
      </c>
      <c r="U141" s="435">
        <v>2299</v>
      </c>
      <c r="V141" s="435"/>
      <c r="W141" s="435">
        <v>2545.62</v>
      </c>
      <c r="X141" s="435">
        <v>399.19</v>
      </c>
      <c r="Y141" s="435">
        <v>313.5</v>
      </c>
      <c r="Z141" s="435">
        <v>-5557.3099999999995</v>
      </c>
      <c r="AA141" s="435">
        <v>0</v>
      </c>
      <c r="AB141" s="435">
        <v>209</v>
      </c>
      <c r="AF141" s="433">
        <v>-5557.31</v>
      </c>
      <c r="AG141" s="431">
        <v>291</v>
      </c>
      <c r="AH141" s="432">
        <v>0</v>
      </c>
      <c r="AI141" s="420" t="s">
        <v>290</v>
      </c>
    </row>
    <row r="142" spans="1:35" x14ac:dyDescent="0.2">
      <c r="A142" s="417" t="s">
        <v>952</v>
      </c>
      <c r="B142" s="440">
        <v>292</v>
      </c>
      <c r="C142" s="436">
        <v>292</v>
      </c>
      <c r="D142" s="431" t="s">
        <v>719</v>
      </c>
      <c r="E142" s="431" t="s">
        <v>1</v>
      </c>
      <c r="F142" s="432" t="s">
        <v>1</v>
      </c>
      <c r="G142" s="417" t="s">
        <v>291</v>
      </c>
      <c r="H142" s="433">
        <v>2143549.9012326216</v>
      </c>
      <c r="I142" s="433">
        <v>-10231.410536090352</v>
      </c>
      <c r="J142" s="433">
        <v>2133318.4906965313</v>
      </c>
      <c r="K142" s="433">
        <v>0</v>
      </c>
      <c r="L142" s="433">
        <v>2133318.4906965313</v>
      </c>
      <c r="M142" s="433">
        <v>0</v>
      </c>
      <c r="N142" s="433"/>
      <c r="O142" s="437"/>
      <c r="P142" s="433">
        <v>150000</v>
      </c>
      <c r="Q142" s="438">
        <v>150000</v>
      </c>
      <c r="R142" s="438"/>
      <c r="S142" s="434">
        <v>2283318</v>
      </c>
      <c r="T142" s="431">
        <v>292</v>
      </c>
      <c r="U142" s="435">
        <v>0</v>
      </c>
      <c r="V142" s="435"/>
      <c r="W142" s="435">
        <v>0</v>
      </c>
      <c r="X142" s="435">
        <v>0</v>
      </c>
      <c r="Y142" s="435">
        <v>0</v>
      </c>
      <c r="Z142" s="435">
        <v>0</v>
      </c>
      <c r="AA142" s="435">
        <v>0</v>
      </c>
      <c r="AB142" s="435">
        <v>642</v>
      </c>
      <c r="AF142" s="433">
        <v>0</v>
      </c>
      <c r="AG142" s="431">
        <v>292</v>
      </c>
      <c r="AH142" s="432" t="s">
        <v>1</v>
      </c>
      <c r="AI142" s="420" t="s">
        <v>291</v>
      </c>
    </row>
    <row r="143" spans="1:35" x14ac:dyDescent="0.2">
      <c r="A143" s="417" t="s">
        <v>953</v>
      </c>
      <c r="B143" s="440">
        <v>293</v>
      </c>
      <c r="C143" s="431">
        <v>293</v>
      </c>
      <c r="D143" s="431" t="s">
        <v>719</v>
      </c>
      <c r="E143" s="431" t="s">
        <v>1</v>
      </c>
      <c r="F143" s="432" t="s">
        <v>1</v>
      </c>
      <c r="G143" s="420" t="s">
        <v>292</v>
      </c>
      <c r="H143" s="433">
        <v>1000284.802416324</v>
      </c>
      <c r="I143" s="433">
        <v>5511.9714091239048</v>
      </c>
      <c r="J143" s="433">
        <v>1005796.7738254479</v>
      </c>
      <c r="K143" s="433">
        <v>0</v>
      </c>
      <c r="L143" s="433">
        <v>1005796.7738254479</v>
      </c>
      <c r="M143" s="433">
        <v>89280</v>
      </c>
      <c r="N143" s="433"/>
      <c r="O143" s="433"/>
      <c r="P143" s="433">
        <v>0</v>
      </c>
      <c r="Q143" s="434">
        <v>0</v>
      </c>
      <c r="R143" s="434"/>
      <c r="S143" s="434">
        <v>1095077</v>
      </c>
      <c r="T143" s="431">
        <v>293</v>
      </c>
      <c r="U143" s="435">
        <v>0</v>
      </c>
      <c r="V143" s="435"/>
      <c r="W143" s="435">
        <v>0</v>
      </c>
      <c r="X143" s="435">
        <v>0</v>
      </c>
      <c r="Y143" s="435">
        <v>0</v>
      </c>
      <c r="Z143" s="435">
        <v>0</v>
      </c>
      <c r="AA143" s="435">
        <v>0</v>
      </c>
      <c r="AB143" s="435">
        <v>261</v>
      </c>
      <c r="AF143" s="433">
        <v>0</v>
      </c>
      <c r="AG143" s="431">
        <v>293</v>
      </c>
      <c r="AH143" s="432" t="s">
        <v>1</v>
      </c>
      <c r="AI143" s="420" t="s">
        <v>292</v>
      </c>
    </row>
    <row r="144" spans="1:35" x14ac:dyDescent="0.2">
      <c r="A144" s="417" t="s">
        <v>954</v>
      </c>
      <c r="B144" s="440">
        <v>294</v>
      </c>
      <c r="C144" s="431">
        <v>294</v>
      </c>
      <c r="D144" s="431" t="s">
        <v>719</v>
      </c>
      <c r="E144" s="431">
        <v>294</v>
      </c>
      <c r="F144" s="432">
        <v>0</v>
      </c>
      <c r="G144" s="420" t="s">
        <v>293</v>
      </c>
      <c r="H144" s="433">
        <v>1299232.5181343385</v>
      </c>
      <c r="I144" s="433">
        <v>-4822.4567579600098</v>
      </c>
      <c r="J144" s="433">
        <v>1294410.0613763786</v>
      </c>
      <c r="K144" s="433">
        <v>-9093.7800000000007</v>
      </c>
      <c r="L144" s="433">
        <v>1285316.2813763786</v>
      </c>
      <c r="M144" s="433">
        <v>0</v>
      </c>
      <c r="N144" s="433"/>
      <c r="O144" s="433"/>
      <c r="P144" s="433">
        <v>0</v>
      </c>
      <c r="Q144" s="434">
        <v>0</v>
      </c>
      <c r="R144" s="434"/>
      <c r="S144" s="434">
        <v>1285316</v>
      </c>
      <c r="T144" s="431">
        <v>294</v>
      </c>
      <c r="U144" s="435">
        <v>3762</v>
      </c>
      <c r="V144" s="435"/>
      <c r="W144" s="435">
        <v>4165.5599999999995</v>
      </c>
      <c r="X144" s="435">
        <v>653.22</v>
      </c>
      <c r="Y144" s="435">
        <v>513</v>
      </c>
      <c r="Z144" s="435">
        <v>-9093.7799999999988</v>
      </c>
      <c r="AA144" s="435">
        <v>0</v>
      </c>
      <c r="AB144" s="435">
        <v>342</v>
      </c>
      <c r="AF144" s="433">
        <v>-9093.7800000000007</v>
      </c>
      <c r="AG144" s="431">
        <v>294</v>
      </c>
      <c r="AH144" s="432">
        <v>0</v>
      </c>
      <c r="AI144" s="420" t="s">
        <v>293</v>
      </c>
    </row>
    <row r="145" spans="1:35" x14ac:dyDescent="0.2">
      <c r="A145" s="417" t="s">
        <v>955</v>
      </c>
      <c r="B145" s="440">
        <v>295</v>
      </c>
      <c r="C145" s="436">
        <v>295</v>
      </c>
      <c r="D145" s="431" t="s">
        <v>719</v>
      </c>
      <c r="E145" s="431" t="s">
        <v>1</v>
      </c>
      <c r="F145" s="432" t="s">
        <v>1</v>
      </c>
      <c r="G145" s="417" t="s">
        <v>294</v>
      </c>
      <c r="H145" s="433">
        <v>1477007.1177383596</v>
      </c>
      <c r="I145" s="433">
        <v>44377.526005039304</v>
      </c>
      <c r="J145" s="433">
        <v>1521384.6437433988</v>
      </c>
      <c r="K145" s="433">
        <v>0</v>
      </c>
      <c r="L145" s="433">
        <v>1521384.6437433988</v>
      </c>
      <c r="M145" s="433">
        <v>81480</v>
      </c>
      <c r="N145" s="433"/>
      <c r="O145" s="437"/>
      <c r="P145" s="433">
        <v>0</v>
      </c>
      <c r="Q145" s="438">
        <v>0</v>
      </c>
      <c r="R145" s="438"/>
      <c r="S145" s="434">
        <v>1602865</v>
      </c>
      <c r="T145" s="431">
        <v>295</v>
      </c>
      <c r="U145" s="435">
        <v>0</v>
      </c>
      <c r="V145" s="435"/>
      <c r="W145" s="435">
        <v>0</v>
      </c>
      <c r="X145" s="435">
        <v>0</v>
      </c>
      <c r="Y145" s="435">
        <v>0</v>
      </c>
      <c r="Z145" s="435">
        <v>0</v>
      </c>
      <c r="AA145" s="435">
        <v>0</v>
      </c>
      <c r="AB145" s="435">
        <v>404</v>
      </c>
      <c r="AF145" s="433">
        <v>0</v>
      </c>
      <c r="AG145" s="431">
        <v>295</v>
      </c>
      <c r="AH145" s="432" t="s">
        <v>1</v>
      </c>
      <c r="AI145" s="420" t="s">
        <v>294</v>
      </c>
    </row>
    <row r="146" spans="1:35" x14ac:dyDescent="0.2">
      <c r="A146" s="417" t="s">
        <v>956</v>
      </c>
      <c r="B146" s="440">
        <v>300</v>
      </c>
      <c r="C146" s="431">
        <v>300</v>
      </c>
      <c r="D146" s="431">
        <v>0</v>
      </c>
      <c r="E146" s="431">
        <v>300</v>
      </c>
      <c r="F146" s="432">
        <v>0</v>
      </c>
      <c r="G146" s="420" t="s">
        <v>295</v>
      </c>
      <c r="H146" s="433">
        <v>2148709.5404375559</v>
      </c>
      <c r="I146" s="433">
        <v>95630.623275046004</v>
      </c>
      <c r="J146" s="433">
        <v>2244340.1637126021</v>
      </c>
      <c r="K146" s="433">
        <v>-14066.11</v>
      </c>
      <c r="L146" s="433">
        <v>2230274.0537126022</v>
      </c>
      <c r="M146" s="433">
        <v>63720</v>
      </c>
      <c r="N146" s="433"/>
      <c r="O146" s="433"/>
      <c r="P146" s="433">
        <v>0</v>
      </c>
      <c r="Q146" s="434">
        <v>0</v>
      </c>
      <c r="R146" s="434"/>
      <c r="S146" s="434">
        <v>2293994</v>
      </c>
      <c r="T146" s="431">
        <v>300</v>
      </c>
      <c r="U146" s="435">
        <v>5819</v>
      </c>
      <c r="V146" s="435"/>
      <c r="W146" s="435">
        <v>6443.22</v>
      </c>
      <c r="X146" s="435">
        <v>1010.39</v>
      </c>
      <c r="Y146" s="435">
        <v>793.5</v>
      </c>
      <c r="Z146" s="435">
        <v>-14066.11</v>
      </c>
      <c r="AA146" s="435">
        <v>0</v>
      </c>
      <c r="AB146" s="435">
        <v>529</v>
      </c>
      <c r="AF146" s="433">
        <v>-14066.11</v>
      </c>
      <c r="AG146" s="431">
        <v>300</v>
      </c>
      <c r="AH146" s="432">
        <v>0</v>
      </c>
      <c r="AI146" s="420" t="s">
        <v>295</v>
      </c>
    </row>
    <row r="147" spans="1:35" x14ac:dyDescent="0.2">
      <c r="A147" s="417" t="s">
        <v>957</v>
      </c>
      <c r="B147" s="440">
        <v>303</v>
      </c>
      <c r="C147" s="436">
        <v>303</v>
      </c>
      <c r="D147" s="431" t="s">
        <v>719</v>
      </c>
      <c r="E147" s="431" t="s">
        <v>1</v>
      </c>
      <c r="F147" s="432" t="s">
        <v>1</v>
      </c>
      <c r="G147" s="417" t="s">
        <v>296</v>
      </c>
      <c r="H147" s="433">
        <v>1375514.2230943816</v>
      </c>
      <c r="I147" s="433">
        <v>72900.065501979072</v>
      </c>
      <c r="J147" s="433">
        <v>1448414.2885963607</v>
      </c>
      <c r="K147" s="433">
        <v>0</v>
      </c>
      <c r="L147" s="433">
        <v>1448414.2885963607</v>
      </c>
      <c r="M147" s="433">
        <v>66840</v>
      </c>
      <c r="N147" s="433"/>
      <c r="O147" s="437"/>
      <c r="P147" s="433">
        <v>0</v>
      </c>
      <c r="Q147" s="438">
        <v>0</v>
      </c>
      <c r="R147" s="438"/>
      <c r="S147" s="434">
        <v>1515254</v>
      </c>
      <c r="T147" s="431">
        <v>303</v>
      </c>
      <c r="U147" s="435">
        <v>0</v>
      </c>
      <c r="V147" s="435"/>
      <c r="W147" s="435">
        <v>0</v>
      </c>
      <c r="X147" s="435">
        <v>0</v>
      </c>
      <c r="Y147" s="435">
        <v>0</v>
      </c>
      <c r="Z147" s="435">
        <v>0</v>
      </c>
      <c r="AA147" s="435">
        <v>0</v>
      </c>
      <c r="AB147" s="435">
        <v>326</v>
      </c>
      <c r="AF147" s="433">
        <v>0</v>
      </c>
      <c r="AG147" s="431">
        <v>303</v>
      </c>
      <c r="AH147" s="432" t="s">
        <v>1</v>
      </c>
      <c r="AI147" s="420" t="s">
        <v>296</v>
      </c>
    </row>
    <row r="148" spans="1:35" x14ac:dyDescent="0.2">
      <c r="A148" s="417" t="s">
        <v>958</v>
      </c>
      <c r="B148" s="440">
        <v>307</v>
      </c>
      <c r="C148" s="431">
        <v>307</v>
      </c>
      <c r="D148" s="431">
        <v>0</v>
      </c>
      <c r="E148" s="431">
        <v>307</v>
      </c>
      <c r="F148" s="432">
        <v>0</v>
      </c>
      <c r="G148" s="420" t="s">
        <v>297</v>
      </c>
      <c r="H148" s="433">
        <v>1412693</v>
      </c>
      <c r="I148" s="433">
        <v>0</v>
      </c>
      <c r="J148" s="433">
        <v>1412693</v>
      </c>
      <c r="K148" s="433">
        <v>-10981.67</v>
      </c>
      <c r="L148" s="433">
        <v>1401711.33</v>
      </c>
      <c r="M148" s="433">
        <v>0</v>
      </c>
      <c r="N148" s="433"/>
      <c r="O148" s="433"/>
      <c r="P148" s="433">
        <v>0</v>
      </c>
      <c r="Q148" s="434">
        <v>0</v>
      </c>
      <c r="R148" s="434"/>
      <c r="S148" s="434">
        <v>1401711</v>
      </c>
      <c r="T148" s="431">
        <v>307</v>
      </c>
      <c r="U148" s="435">
        <v>4543</v>
      </c>
      <c r="V148" s="435"/>
      <c r="W148" s="435">
        <v>5030.34</v>
      </c>
      <c r="X148" s="435">
        <v>788.82999999999993</v>
      </c>
      <c r="Y148" s="435">
        <v>619.5</v>
      </c>
      <c r="Z148" s="435">
        <v>-10981.67</v>
      </c>
      <c r="AA148" s="435">
        <v>0</v>
      </c>
      <c r="AB148" s="435">
        <v>413</v>
      </c>
      <c r="AF148" s="433">
        <v>-10981.67</v>
      </c>
      <c r="AG148" s="431">
        <v>307</v>
      </c>
      <c r="AH148" s="432">
        <v>0</v>
      </c>
      <c r="AI148" s="420" t="s">
        <v>297</v>
      </c>
    </row>
    <row r="149" spans="1:35" x14ac:dyDescent="0.2">
      <c r="A149" s="417" t="s">
        <v>959</v>
      </c>
      <c r="B149" s="440">
        <v>308</v>
      </c>
      <c r="C149" s="431">
        <v>308</v>
      </c>
      <c r="D149" s="431">
        <v>0</v>
      </c>
      <c r="E149" s="431">
        <v>308</v>
      </c>
      <c r="F149" s="432">
        <v>0</v>
      </c>
      <c r="G149" s="420" t="s">
        <v>298</v>
      </c>
      <c r="H149" s="433">
        <v>352305.6991121032</v>
      </c>
      <c r="I149" s="433">
        <v>622.09960768840949</v>
      </c>
      <c r="J149" s="433">
        <v>352927.79871979164</v>
      </c>
      <c r="K149" s="433">
        <v>-2047.43</v>
      </c>
      <c r="L149" s="433">
        <v>350880.36871979164</v>
      </c>
      <c r="M149" s="433">
        <v>0</v>
      </c>
      <c r="N149" s="433"/>
      <c r="O149" s="433"/>
      <c r="P149" s="433">
        <v>0</v>
      </c>
      <c r="Q149" s="434">
        <v>0</v>
      </c>
      <c r="R149" s="434"/>
      <c r="S149" s="434">
        <v>350880</v>
      </c>
      <c r="T149" s="431">
        <v>308</v>
      </c>
      <c r="U149" s="435">
        <v>847</v>
      </c>
      <c r="V149" s="435"/>
      <c r="W149" s="435">
        <v>937.86</v>
      </c>
      <c r="X149" s="435">
        <v>147.07</v>
      </c>
      <c r="Y149" s="435">
        <v>115.5</v>
      </c>
      <c r="Z149" s="435">
        <v>-2047.43</v>
      </c>
      <c r="AA149" s="435">
        <v>0</v>
      </c>
      <c r="AB149" s="435">
        <v>77</v>
      </c>
      <c r="AF149" s="433">
        <v>-2047.43</v>
      </c>
      <c r="AG149" s="431">
        <v>308</v>
      </c>
      <c r="AH149" s="432">
        <v>0</v>
      </c>
      <c r="AI149" s="420" t="s">
        <v>298</v>
      </c>
    </row>
    <row r="150" spans="1:35" x14ac:dyDescent="0.2">
      <c r="A150" s="417" t="s">
        <v>960</v>
      </c>
      <c r="B150" s="440">
        <v>309</v>
      </c>
      <c r="C150" s="431">
        <v>309</v>
      </c>
      <c r="D150" s="431">
        <v>0</v>
      </c>
      <c r="E150" s="431">
        <v>309</v>
      </c>
      <c r="F150" s="432">
        <v>0</v>
      </c>
      <c r="G150" s="420" t="s">
        <v>299</v>
      </c>
      <c r="H150" s="433">
        <v>1981072</v>
      </c>
      <c r="I150" s="433">
        <v>0</v>
      </c>
      <c r="J150" s="433">
        <v>1981072</v>
      </c>
      <c r="K150" s="433">
        <v>-15634.92</v>
      </c>
      <c r="L150" s="433">
        <v>1965437.08</v>
      </c>
      <c r="M150" s="433">
        <v>80880</v>
      </c>
      <c r="N150" s="433"/>
      <c r="O150" s="433"/>
      <c r="P150" s="433">
        <v>0</v>
      </c>
      <c r="Q150" s="434">
        <v>0</v>
      </c>
      <c r="R150" s="434"/>
      <c r="S150" s="434">
        <v>2046317</v>
      </c>
      <c r="T150" s="431">
        <v>309</v>
      </c>
      <c r="U150" s="435">
        <v>6468</v>
      </c>
      <c r="V150" s="435"/>
      <c r="W150" s="435">
        <v>7161.84</v>
      </c>
      <c r="X150" s="435">
        <v>1123.08</v>
      </c>
      <c r="Y150" s="435">
        <v>882</v>
      </c>
      <c r="Z150" s="435">
        <v>-15634.92</v>
      </c>
      <c r="AA150" s="435">
        <v>0</v>
      </c>
      <c r="AB150" s="435">
        <v>588</v>
      </c>
      <c r="AF150" s="433">
        <v>-15634.92</v>
      </c>
      <c r="AG150" s="431">
        <v>309</v>
      </c>
      <c r="AH150" s="432">
        <v>0</v>
      </c>
      <c r="AI150" s="420" t="s">
        <v>299</v>
      </c>
    </row>
    <row r="151" spans="1:35" x14ac:dyDescent="0.2">
      <c r="A151" s="417" t="s">
        <v>961</v>
      </c>
      <c r="B151" s="440">
        <v>310</v>
      </c>
      <c r="C151" s="431">
        <v>310</v>
      </c>
      <c r="D151" s="431">
        <v>0</v>
      </c>
      <c r="E151" s="431">
        <v>310</v>
      </c>
      <c r="F151" s="432">
        <v>0</v>
      </c>
      <c r="G151" s="420" t="s">
        <v>300</v>
      </c>
      <c r="H151" s="433">
        <v>421163.35251048929</v>
      </c>
      <c r="I151" s="433">
        <v>-1410.0934888920094</v>
      </c>
      <c r="J151" s="433">
        <v>419753.25902159727</v>
      </c>
      <c r="K151" s="433">
        <v>-2685.59</v>
      </c>
      <c r="L151" s="433">
        <v>417067.66902159725</v>
      </c>
      <c r="M151" s="433">
        <v>0</v>
      </c>
      <c r="N151" s="433"/>
      <c r="O151" s="433"/>
      <c r="P151" s="433">
        <v>0</v>
      </c>
      <c r="Q151" s="434">
        <v>0</v>
      </c>
      <c r="R151" s="434"/>
      <c r="S151" s="434">
        <v>417068</v>
      </c>
      <c r="T151" s="431">
        <v>310</v>
      </c>
      <c r="U151" s="435">
        <v>1111</v>
      </c>
      <c r="V151" s="435"/>
      <c r="W151" s="435">
        <v>1230.18</v>
      </c>
      <c r="X151" s="435">
        <v>192.91</v>
      </c>
      <c r="Y151" s="435">
        <v>151.5</v>
      </c>
      <c r="Z151" s="435">
        <v>-2685.59</v>
      </c>
      <c r="AA151" s="435">
        <v>0</v>
      </c>
      <c r="AB151" s="435">
        <v>101</v>
      </c>
      <c r="AF151" s="433">
        <v>-2685.59</v>
      </c>
      <c r="AG151" s="431">
        <v>310</v>
      </c>
      <c r="AH151" s="432">
        <v>0</v>
      </c>
      <c r="AI151" s="420" t="s">
        <v>300</v>
      </c>
    </row>
    <row r="152" spans="1:35" x14ac:dyDescent="0.2">
      <c r="A152" s="417" t="s">
        <v>962</v>
      </c>
      <c r="B152" s="440">
        <v>311</v>
      </c>
      <c r="C152" s="431">
        <v>311</v>
      </c>
      <c r="D152" s="431">
        <v>0</v>
      </c>
      <c r="E152" s="431">
        <v>311</v>
      </c>
      <c r="F152" s="432">
        <v>0</v>
      </c>
      <c r="G152" s="420" t="s">
        <v>301</v>
      </c>
      <c r="H152" s="433">
        <v>762927.70243516483</v>
      </c>
      <c r="I152" s="433">
        <v>-3198.112983388055</v>
      </c>
      <c r="J152" s="433">
        <v>759729.58945177682</v>
      </c>
      <c r="K152" s="433">
        <v>-5637.08</v>
      </c>
      <c r="L152" s="433">
        <v>754092.50945177686</v>
      </c>
      <c r="M152" s="433">
        <v>0</v>
      </c>
      <c r="N152" s="433"/>
      <c r="O152" s="433"/>
      <c r="P152" s="433">
        <v>0</v>
      </c>
      <c r="Q152" s="434">
        <v>0</v>
      </c>
      <c r="R152" s="434"/>
      <c r="S152" s="434">
        <v>754093</v>
      </c>
      <c r="T152" s="431">
        <v>311</v>
      </c>
      <c r="U152" s="435">
        <v>2332</v>
      </c>
      <c r="V152" s="435"/>
      <c r="W152" s="435">
        <v>2582.16</v>
      </c>
      <c r="X152" s="435">
        <v>404.91999999999996</v>
      </c>
      <c r="Y152" s="435">
        <v>318</v>
      </c>
      <c r="Z152" s="435">
        <v>-5637.08</v>
      </c>
      <c r="AA152" s="435">
        <v>0</v>
      </c>
      <c r="AB152" s="435">
        <v>212</v>
      </c>
      <c r="AF152" s="433">
        <v>-5637.08</v>
      </c>
      <c r="AG152" s="431">
        <v>311</v>
      </c>
      <c r="AH152" s="432">
        <v>0</v>
      </c>
      <c r="AI152" s="420" t="s">
        <v>301</v>
      </c>
    </row>
    <row r="153" spans="1:35" x14ac:dyDescent="0.2">
      <c r="A153" s="417" t="s">
        <v>963</v>
      </c>
      <c r="B153" s="440">
        <v>312</v>
      </c>
      <c r="C153" s="436">
        <v>312</v>
      </c>
      <c r="D153" s="431" t="s">
        <v>719</v>
      </c>
      <c r="E153" s="431" t="s">
        <v>1</v>
      </c>
      <c r="F153" s="432" t="s">
        <v>1</v>
      </c>
      <c r="G153" s="417" t="s">
        <v>1216</v>
      </c>
      <c r="H153" s="433">
        <v>429332.91250207683</v>
      </c>
      <c r="I153" s="433">
        <v>-3358.6171018954433</v>
      </c>
      <c r="J153" s="433">
        <v>425974.29540018138</v>
      </c>
      <c r="K153" s="433">
        <v>0</v>
      </c>
      <c r="L153" s="433">
        <v>425974.29540018138</v>
      </c>
      <c r="M153" s="433">
        <v>0</v>
      </c>
      <c r="N153" s="433"/>
      <c r="O153" s="437"/>
      <c r="P153" s="433">
        <v>0</v>
      </c>
      <c r="Q153" s="438">
        <v>0</v>
      </c>
      <c r="R153" s="438"/>
      <c r="S153" s="434">
        <v>425974</v>
      </c>
      <c r="T153" s="431">
        <v>312</v>
      </c>
      <c r="U153" s="435">
        <v>0</v>
      </c>
      <c r="V153" s="435"/>
      <c r="W153" s="435">
        <v>0</v>
      </c>
      <c r="X153" s="435">
        <v>0</v>
      </c>
      <c r="Y153" s="435">
        <v>0</v>
      </c>
      <c r="Z153" s="435">
        <v>0</v>
      </c>
      <c r="AA153" s="435">
        <v>0</v>
      </c>
      <c r="AB153" s="435">
        <v>98</v>
      </c>
      <c r="AF153" s="433">
        <v>0</v>
      </c>
      <c r="AG153" s="431">
        <v>312</v>
      </c>
      <c r="AH153" s="432" t="s">
        <v>1</v>
      </c>
      <c r="AI153" s="420" t="s">
        <v>1216</v>
      </c>
    </row>
    <row r="154" spans="1:35" x14ac:dyDescent="0.2">
      <c r="A154" s="417" t="s">
        <v>964</v>
      </c>
      <c r="B154" s="440">
        <v>313</v>
      </c>
      <c r="C154" s="431">
        <v>313</v>
      </c>
      <c r="D154" s="431">
        <v>0</v>
      </c>
      <c r="E154" s="431">
        <v>313</v>
      </c>
      <c r="F154" s="432">
        <v>0</v>
      </c>
      <c r="G154" s="420" t="s">
        <v>302</v>
      </c>
      <c r="H154" s="433">
        <v>1523647.899129835</v>
      </c>
      <c r="I154" s="433">
        <v>-10163.240116550767</v>
      </c>
      <c r="J154" s="433">
        <v>1513484.6590132841</v>
      </c>
      <c r="K154" s="433">
        <v>-11805.96</v>
      </c>
      <c r="L154" s="433">
        <v>1501678.6990132842</v>
      </c>
      <c r="M154" s="433">
        <v>0</v>
      </c>
      <c r="N154" s="433"/>
      <c r="O154" s="433"/>
      <c r="P154" s="433">
        <v>150000</v>
      </c>
      <c r="Q154" s="434">
        <v>150000</v>
      </c>
      <c r="R154" s="434"/>
      <c r="S154" s="434">
        <v>1651679</v>
      </c>
      <c r="T154" s="431">
        <v>313</v>
      </c>
      <c r="U154" s="435">
        <v>4884</v>
      </c>
      <c r="V154" s="435"/>
      <c r="W154" s="435">
        <v>5407.92</v>
      </c>
      <c r="X154" s="435">
        <v>848.04</v>
      </c>
      <c r="Y154" s="435">
        <v>666</v>
      </c>
      <c r="Z154" s="435">
        <v>-11805.96</v>
      </c>
      <c r="AA154" s="435">
        <v>0</v>
      </c>
      <c r="AB154" s="435">
        <v>444</v>
      </c>
      <c r="AF154" s="433">
        <v>-11805.96</v>
      </c>
      <c r="AG154" s="431">
        <v>313</v>
      </c>
      <c r="AH154" s="432">
        <v>0</v>
      </c>
      <c r="AI154" s="420" t="s">
        <v>302</v>
      </c>
    </row>
    <row r="155" spans="1:35" x14ac:dyDescent="0.2">
      <c r="A155" s="417" t="s">
        <v>965</v>
      </c>
      <c r="B155" s="440">
        <v>314</v>
      </c>
      <c r="C155" s="431">
        <v>314</v>
      </c>
      <c r="D155" s="431">
        <v>0</v>
      </c>
      <c r="E155" s="431">
        <v>314</v>
      </c>
      <c r="F155" s="432">
        <v>0</v>
      </c>
      <c r="G155" s="420" t="s">
        <v>303</v>
      </c>
      <c r="H155" s="433">
        <v>674523.61955815589</v>
      </c>
      <c r="I155" s="433">
        <v>-8613.6243436306995</v>
      </c>
      <c r="J155" s="433">
        <v>665909.99521452514</v>
      </c>
      <c r="K155" s="433">
        <v>-4307.58</v>
      </c>
      <c r="L155" s="433">
        <v>661602.41521452519</v>
      </c>
      <c r="M155" s="433">
        <v>0</v>
      </c>
      <c r="N155" s="433"/>
      <c r="O155" s="433"/>
      <c r="P155" s="433">
        <v>0</v>
      </c>
      <c r="Q155" s="434">
        <v>0</v>
      </c>
      <c r="R155" s="434"/>
      <c r="S155" s="434">
        <v>661602</v>
      </c>
      <c r="T155" s="431">
        <v>314</v>
      </c>
      <c r="U155" s="435">
        <v>1782</v>
      </c>
      <c r="V155" s="435"/>
      <c r="W155" s="435">
        <v>1973.1599999999999</v>
      </c>
      <c r="X155" s="435">
        <v>309.41999999999996</v>
      </c>
      <c r="Y155" s="435">
        <v>243</v>
      </c>
      <c r="Z155" s="435">
        <v>-4307.58</v>
      </c>
      <c r="AA155" s="435">
        <v>0</v>
      </c>
      <c r="AB155" s="435">
        <v>162</v>
      </c>
      <c r="AF155" s="433">
        <v>-4307.58</v>
      </c>
      <c r="AG155" s="431">
        <v>314</v>
      </c>
      <c r="AH155" s="432">
        <v>0</v>
      </c>
      <c r="AI155" s="420" t="s">
        <v>303</v>
      </c>
    </row>
    <row r="156" spans="1:35" x14ac:dyDescent="0.2">
      <c r="A156" s="417" t="s">
        <v>966</v>
      </c>
      <c r="B156" s="440">
        <v>316</v>
      </c>
      <c r="C156" s="436">
        <v>316</v>
      </c>
      <c r="D156" s="431" t="s">
        <v>719</v>
      </c>
      <c r="E156" s="431" t="s">
        <v>1</v>
      </c>
      <c r="F156" s="432" t="s">
        <v>1</v>
      </c>
      <c r="G156" s="417" t="s">
        <v>304</v>
      </c>
      <c r="H156" s="433">
        <v>393062.26148475241</v>
      </c>
      <c r="I156" s="433">
        <v>14226.040285273104</v>
      </c>
      <c r="J156" s="433">
        <v>407288.30177002551</v>
      </c>
      <c r="K156" s="433">
        <v>0</v>
      </c>
      <c r="L156" s="433">
        <v>407288.30177002551</v>
      </c>
      <c r="M156" s="433">
        <v>0</v>
      </c>
      <c r="N156" s="433"/>
      <c r="O156" s="437"/>
      <c r="P156" s="433">
        <v>0</v>
      </c>
      <c r="Q156" s="438">
        <v>0</v>
      </c>
      <c r="R156" s="438"/>
      <c r="S156" s="434">
        <v>407288</v>
      </c>
      <c r="T156" s="431">
        <v>316</v>
      </c>
      <c r="U156" s="435">
        <v>0</v>
      </c>
      <c r="V156" s="435"/>
      <c r="W156" s="435">
        <v>0</v>
      </c>
      <c r="X156" s="435">
        <v>0</v>
      </c>
      <c r="Y156" s="435">
        <v>0</v>
      </c>
      <c r="Z156" s="435">
        <v>0</v>
      </c>
      <c r="AA156" s="435">
        <v>0</v>
      </c>
      <c r="AB156" s="435">
        <v>95</v>
      </c>
      <c r="AF156" s="433">
        <v>0</v>
      </c>
      <c r="AG156" s="431">
        <v>316</v>
      </c>
      <c r="AH156" s="432" t="s">
        <v>1</v>
      </c>
      <c r="AI156" s="420" t="s">
        <v>304</v>
      </c>
    </row>
    <row r="157" spans="1:35" x14ac:dyDescent="0.2">
      <c r="A157" s="417" t="s">
        <v>967</v>
      </c>
      <c r="B157" s="440">
        <v>317</v>
      </c>
      <c r="C157" s="431">
        <v>317</v>
      </c>
      <c r="D157" s="431">
        <v>0</v>
      </c>
      <c r="E157" s="431">
        <v>317</v>
      </c>
      <c r="F157" s="432">
        <v>0</v>
      </c>
      <c r="G157" s="420" t="s">
        <v>305</v>
      </c>
      <c r="H157" s="433">
        <v>304967.64922403084</v>
      </c>
      <c r="I157" s="433">
        <v>-4273.3009493793361</v>
      </c>
      <c r="J157" s="433">
        <v>300694.34827465151</v>
      </c>
      <c r="K157" s="433">
        <v>-1515.6299999999999</v>
      </c>
      <c r="L157" s="433">
        <v>299178.7182746515</v>
      </c>
      <c r="M157" s="433">
        <v>0</v>
      </c>
      <c r="N157" s="433"/>
      <c r="O157" s="433"/>
      <c r="P157" s="433">
        <v>0</v>
      </c>
      <c r="Q157" s="434">
        <v>0</v>
      </c>
      <c r="R157" s="434"/>
      <c r="S157" s="434">
        <v>299179</v>
      </c>
      <c r="T157" s="431">
        <v>317</v>
      </c>
      <c r="U157" s="435">
        <v>627</v>
      </c>
      <c r="V157" s="435"/>
      <c r="W157" s="435">
        <v>694.26</v>
      </c>
      <c r="X157" s="435">
        <v>108.86999999999999</v>
      </c>
      <c r="Y157" s="435">
        <v>85.5</v>
      </c>
      <c r="Z157" s="435">
        <v>-1515.6299999999999</v>
      </c>
      <c r="AA157" s="435">
        <v>0</v>
      </c>
      <c r="AB157" s="435">
        <v>57</v>
      </c>
      <c r="AF157" s="433">
        <v>-1515.6299999999999</v>
      </c>
      <c r="AG157" s="431">
        <v>317</v>
      </c>
      <c r="AH157" s="432">
        <v>0</v>
      </c>
      <c r="AI157" s="420" t="s">
        <v>305</v>
      </c>
    </row>
    <row r="158" spans="1:35" x14ac:dyDescent="0.2">
      <c r="A158" s="417" t="s">
        <v>968</v>
      </c>
      <c r="B158" s="440">
        <v>318</v>
      </c>
      <c r="C158" s="431">
        <v>318</v>
      </c>
      <c r="D158" s="431">
        <v>0</v>
      </c>
      <c r="E158" s="431">
        <v>318</v>
      </c>
      <c r="F158" s="432">
        <v>0</v>
      </c>
      <c r="G158" s="420" t="s">
        <v>306</v>
      </c>
      <c r="H158" s="433">
        <v>324642.49182866735</v>
      </c>
      <c r="I158" s="433">
        <v>-3743.6811396743888</v>
      </c>
      <c r="J158" s="433">
        <v>320898.81068899296</v>
      </c>
      <c r="K158" s="433">
        <v>-1621.99</v>
      </c>
      <c r="L158" s="433">
        <v>319276.82068899297</v>
      </c>
      <c r="M158" s="433">
        <v>0</v>
      </c>
      <c r="N158" s="433"/>
      <c r="O158" s="433"/>
      <c r="P158" s="433">
        <v>0</v>
      </c>
      <c r="Q158" s="434">
        <v>0</v>
      </c>
      <c r="R158" s="434"/>
      <c r="S158" s="434">
        <v>319277</v>
      </c>
      <c r="T158" s="431">
        <v>318</v>
      </c>
      <c r="U158" s="435">
        <v>671</v>
      </c>
      <c r="V158" s="435"/>
      <c r="W158" s="435">
        <v>742.98</v>
      </c>
      <c r="X158" s="435">
        <v>116.50999999999999</v>
      </c>
      <c r="Y158" s="435">
        <v>91.5</v>
      </c>
      <c r="Z158" s="435">
        <v>-1621.99</v>
      </c>
      <c r="AA158" s="435">
        <v>0</v>
      </c>
      <c r="AB158" s="435">
        <v>61</v>
      </c>
      <c r="AF158" s="433">
        <v>-1621.99</v>
      </c>
      <c r="AG158" s="431">
        <v>318</v>
      </c>
      <c r="AH158" s="432">
        <v>0</v>
      </c>
      <c r="AI158" s="420" t="s">
        <v>306</v>
      </c>
    </row>
    <row r="159" spans="1:35" x14ac:dyDescent="0.2">
      <c r="A159" s="417" t="s">
        <v>969</v>
      </c>
      <c r="B159" s="440">
        <v>320</v>
      </c>
      <c r="C159" s="431">
        <v>320</v>
      </c>
      <c r="D159" s="431" t="s">
        <v>719</v>
      </c>
      <c r="E159" s="431">
        <v>320</v>
      </c>
      <c r="F159" s="432">
        <v>0</v>
      </c>
      <c r="G159" s="420" t="s">
        <v>307</v>
      </c>
      <c r="H159" s="433">
        <v>981193.76784397545</v>
      </c>
      <c r="I159" s="433">
        <v>-8281.749642539975</v>
      </c>
      <c r="J159" s="433">
        <v>972912.01820143545</v>
      </c>
      <c r="K159" s="433">
        <v>-7232.48</v>
      </c>
      <c r="L159" s="433">
        <v>965679.53820143547</v>
      </c>
      <c r="M159" s="433">
        <v>0</v>
      </c>
      <c r="N159" s="433"/>
      <c r="O159" s="433"/>
      <c r="P159" s="433">
        <v>0</v>
      </c>
      <c r="Q159" s="434">
        <v>0</v>
      </c>
      <c r="R159" s="434"/>
      <c r="S159" s="434">
        <v>965680</v>
      </c>
      <c r="T159" s="431">
        <v>320</v>
      </c>
      <c r="U159" s="435">
        <v>2992</v>
      </c>
      <c r="V159" s="435"/>
      <c r="W159" s="435">
        <v>3312.96</v>
      </c>
      <c r="X159" s="435">
        <v>519.52</v>
      </c>
      <c r="Y159" s="435">
        <v>408</v>
      </c>
      <c r="Z159" s="435">
        <v>-7232.48</v>
      </c>
      <c r="AA159" s="435">
        <v>0</v>
      </c>
      <c r="AB159" s="435">
        <v>272</v>
      </c>
      <c r="AF159" s="433">
        <v>-7232.48</v>
      </c>
      <c r="AG159" s="431">
        <v>320</v>
      </c>
      <c r="AH159" s="432">
        <v>0</v>
      </c>
      <c r="AI159" s="420" t="s">
        <v>307</v>
      </c>
    </row>
    <row r="160" spans="1:35" x14ac:dyDescent="0.2">
      <c r="A160" s="417" t="s">
        <v>970</v>
      </c>
      <c r="B160" s="440">
        <v>322</v>
      </c>
      <c r="C160" s="431">
        <v>322</v>
      </c>
      <c r="D160" s="431" t="s">
        <v>719</v>
      </c>
      <c r="E160" s="431">
        <v>322</v>
      </c>
      <c r="F160" s="432">
        <v>0</v>
      </c>
      <c r="G160" s="420" t="s">
        <v>308</v>
      </c>
      <c r="H160" s="433">
        <v>586345.00834655284</v>
      </c>
      <c r="I160" s="433">
        <v>-4416.9569416820186</v>
      </c>
      <c r="J160" s="433">
        <v>581928.05140487081</v>
      </c>
      <c r="K160" s="433">
        <v>-3908.73</v>
      </c>
      <c r="L160" s="433">
        <v>578019.32140487083</v>
      </c>
      <c r="M160" s="433">
        <v>0</v>
      </c>
      <c r="N160" s="433"/>
      <c r="O160" s="433"/>
      <c r="P160" s="433">
        <v>0</v>
      </c>
      <c r="Q160" s="434">
        <v>0</v>
      </c>
      <c r="R160" s="434"/>
      <c r="S160" s="434">
        <v>578019</v>
      </c>
      <c r="T160" s="431">
        <v>322</v>
      </c>
      <c r="U160" s="435">
        <v>1617</v>
      </c>
      <c r="V160" s="435"/>
      <c r="W160" s="435">
        <v>1790.46</v>
      </c>
      <c r="X160" s="435">
        <v>280.77</v>
      </c>
      <c r="Y160" s="435">
        <v>220.5</v>
      </c>
      <c r="Z160" s="435">
        <v>-3908.73</v>
      </c>
      <c r="AA160" s="435">
        <v>0</v>
      </c>
      <c r="AB160" s="435">
        <v>147</v>
      </c>
      <c r="AF160" s="433">
        <v>-3908.73</v>
      </c>
      <c r="AG160" s="431">
        <v>322</v>
      </c>
      <c r="AH160" s="432">
        <v>0</v>
      </c>
      <c r="AI160" s="420" t="s">
        <v>308</v>
      </c>
    </row>
    <row r="161" spans="1:35" x14ac:dyDescent="0.2">
      <c r="A161" s="417" t="s">
        <v>971</v>
      </c>
      <c r="B161" s="440">
        <v>324</v>
      </c>
      <c r="C161" s="431">
        <v>324</v>
      </c>
      <c r="D161" s="431">
        <v>0</v>
      </c>
      <c r="E161" s="431">
        <v>324</v>
      </c>
      <c r="F161" s="432">
        <v>0</v>
      </c>
      <c r="G161" s="420" t="s">
        <v>309</v>
      </c>
      <c r="H161" s="433">
        <v>434963.55731308414</v>
      </c>
      <c r="I161" s="433">
        <v>-58.500893141894402</v>
      </c>
      <c r="J161" s="433">
        <v>434905.05641994224</v>
      </c>
      <c r="K161" s="433">
        <v>-2605.8200000000002</v>
      </c>
      <c r="L161" s="433">
        <v>432299.23641994223</v>
      </c>
      <c r="M161" s="433">
        <v>0</v>
      </c>
      <c r="N161" s="433"/>
      <c r="O161" s="433"/>
      <c r="P161" s="433">
        <v>0</v>
      </c>
      <c r="Q161" s="434">
        <v>0</v>
      </c>
      <c r="R161" s="434"/>
      <c r="S161" s="434">
        <v>432299</v>
      </c>
      <c r="T161" s="431">
        <v>324</v>
      </c>
      <c r="U161" s="435">
        <v>1078</v>
      </c>
      <c r="V161" s="435"/>
      <c r="W161" s="435">
        <v>1193.6399999999999</v>
      </c>
      <c r="X161" s="435">
        <v>187.17999999999998</v>
      </c>
      <c r="Y161" s="435">
        <v>147</v>
      </c>
      <c r="Z161" s="435">
        <v>-2605.8199999999997</v>
      </c>
      <c r="AA161" s="435">
        <v>0</v>
      </c>
      <c r="AB161" s="435">
        <v>98</v>
      </c>
      <c r="AF161" s="433">
        <v>-2605.8200000000002</v>
      </c>
      <c r="AG161" s="431">
        <v>324</v>
      </c>
      <c r="AH161" s="432">
        <v>0</v>
      </c>
      <c r="AI161" s="420" t="s">
        <v>309</v>
      </c>
    </row>
    <row r="162" spans="1:35" x14ac:dyDescent="0.2">
      <c r="A162" s="417" t="s">
        <v>972</v>
      </c>
      <c r="B162" s="440">
        <v>325</v>
      </c>
      <c r="C162" s="436">
        <v>325</v>
      </c>
      <c r="D162" s="431" t="s">
        <v>719</v>
      </c>
      <c r="E162" s="431" t="s">
        <v>1</v>
      </c>
      <c r="F162" s="432" t="s">
        <v>1</v>
      </c>
      <c r="G162" s="417" t="s">
        <v>310</v>
      </c>
      <c r="H162" s="433">
        <v>413328.67481056089</v>
      </c>
      <c r="I162" s="433">
        <v>-2507.982601563926</v>
      </c>
      <c r="J162" s="433">
        <v>410820.69220899697</v>
      </c>
      <c r="K162" s="433">
        <v>0</v>
      </c>
      <c r="L162" s="433">
        <v>410820.69220899697</v>
      </c>
      <c r="M162" s="433">
        <v>0</v>
      </c>
      <c r="N162" s="433"/>
      <c r="O162" s="437"/>
      <c r="P162" s="433">
        <v>0</v>
      </c>
      <c r="Q162" s="438">
        <v>0</v>
      </c>
      <c r="R162" s="438"/>
      <c r="S162" s="434">
        <v>410821</v>
      </c>
      <c r="T162" s="436">
        <v>325</v>
      </c>
      <c r="U162" s="435">
        <v>0</v>
      </c>
      <c r="V162" s="435"/>
      <c r="W162" s="435">
        <v>0</v>
      </c>
      <c r="X162" s="435">
        <v>0</v>
      </c>
      <c r="Y162" s="435">
        <v>0</v>
      </c>
      <c r="Z162" s="435">
        <v>0</v>
      </c>
      <c r="AA162" s="435">
        <v>0</v>
      </c>
      <c r="AB162" s="435">
        <v>99</v>
      </c>
      <c r="AF162" s="433">
        <v>0</v>
      </c>
      <c r="AG162" s="436">
        <v>325</v>
      </c>
      <c r="AH162" s="432" t="s">
        <v>1</v>
      </c>
      <c r="AI162" s="417" t="s">
        <v>310</v>
      </c>
    </row>
    <row r="163" spans="1:35" x14ac:dyDescent="0.2">
      <c r="A163" s="417" t="s">
        <v>973</v>
      </c>
      <c r="B163" s="440">
        <v>327</v>
      </c>
      <c r="C163" s="431">
        <v>327</v>
      </c>
      <c r="D163" s="431">
        <v>0</v>
      </c>
      <c r="E163" s="431">
        <v>327</v>
      </c>
      <c r="F163" s="432">
        <v>0</v>
      </c>
      <c r="G163" s="420" t="s">
        <v>311</v>
      </c>
      <c r="H163" s="433">
        <v>380193.98447723954</v>
      </c>
      <c r="I163" s="433">
        <v>-428.9993366353437</v>
      </c>
      <c r="J163" s="433">
        <v>379764.9851406042</v>
      </c>
      <c r="K163" s="433">
        <v>-2366.5099999999998</v>
      </c>
      <c r="L163" s="433">
        <v>377398.47514060419</v>
      </c>
      <c r="M163" s="433">
        <v>0</v>
      </c>
      <c r="N163" s="433"/>
      <c r="O163" s="433"/>
      <c r="P163" s="433">
        <v>0</v>
      </c>
      <c r="Q163" s="434">
        <v>0</v>
      </c>
      <c r="R163" s="434"/>
      <c r="S163" s="434">
        <v>377398</v>
      </c>
      <c r="T163" s="431">
        <v>327</v>
      </c>
      <c r="U163" s="435">
        <v>979</v>
      </c>
      <c r="V163" s="435"/>
      <c r="W163" s="435">
        <v>1084.02</v>
      </c>
      <c r="X163" s="435">
        <v>169.98999999999998</v>
      </c>
      <c r="Y163" s="435">
        <v>133.5</v>
      </c>
      <c r="Z163" s="435">
        <v>-2366.5099999999998</v>
      </c>
      <c r="AA163" s="435">
        <v>0</v>
      </c>
      <c r="AB163" s="435">
        <v>89</v>
      </c>
      <c r="AF163" s="433">
        <v>-2366.5099999999998</v>
      </c>
      <c r="AG163" s="431">
        <v>327</v>
      </c>
      <c r="AH163" s="432">
        <v>0</v>
      </c>
      <c r="AI163" s="420" t="s">
        <v>311</v>
      </c>
    </row>
    <row r="164" spans="1:35" x14ac:dyDescent="0.2">
      <c r="A164" s="417" t="s">
        <v>974</v>
      </c>
      <c r="B164" s="440">
        <v>328</v>
      </c>
      <c r="C164" s="431">
        <v>328</v>
      </c>
      <c r="D164" s="431" t="s">
        <v>719</v>
      </c>
      <c r="E164" s="431">
        <v>328</v>
      </c>
      <c r="F164" s="432">
        <v>0</v>
      </c>
      <c r="G164" s="420" t="s">
        <v>312</v>
      </c>
      <c r="H164" s="433">
        <v>178808.10499999998</v>
      </c>
      <c r="I164" s="433">
        <v>2149.7678647826328</v>
      </c>
      <c r="J164" s="433">
        <v>180957.87286478261</v>
      </c>
      <c r="K164" s="433">
        <v>-531.79999999999995</v>
      </c>
      <c r="L164" s="433">
        <v>180426.07286478262</v>
      </c>
      <c r="M164" s="433">
        <v>0</v>
      </c>
      <c r="N164" s="433"/>
      <c r="O164" s="433"/>
      <c r="P164" s="433">
        <v>0</v>
      </c>
      <c r="Q164" s="434">
        <v>0</v>
      </c>
      <c r="R164" s="434"/>
      <c r="S164" s="434">
        <v>180426</v>
      </c>
      <c r="T164" s="431">
        <v>328</v>
      </c>
      <c r="U164" s="435">
        <v>220</v>
      </c>
      <c r="V164" s="435"/>
      <c r="W164" s="435">
        <v>243.6</v>
      </c>
      <c r="X164" s="435">
        <v>38.199999999999996</v>
      </c>
      <c r="Y164" s="435">
        <v>30</v>
      </c>
      <c r="Z164" s="435">
        <v>-531.79999999999995</v>
      </c>
      <c r="AA164" s="435">
        <v>0</v>
      </c>
      <c r="AB164" s="435">
        <v>20</v>
      </c>
      <c r="AF164" s="433">
        <v>-531.79999999999995</v>
      </c>
      <c r="AG164" s="431">
        <v>328</v>
      </c>
      <c r="AH164" s="432">
        <v>0</v>
      </c>
      <c r="AI164" s="420" t="s">
        <v>312</v>
      </c>
    </row>
    <row r="165" spans="1:35" x14ac:dyDescent="0.2">
      <c r="A165" s="417" t="s">
        <v>975</v>
      </c>
      <c r="B165" s="440">
        <v>331</v>
      </c>
      <c r="C165" s="431">
        <v>331</v>
      </c>
      <c r="D165" s="431">
        <v>0</v>
      </c>
      <c r="E165" s="431">
        <v>331</v>
      </c>
      <c r="F165" s="432">
        <v>0</v>
      </c>
      <c r="G165" s="420" t="s">
        <v>313</v>
      </c>
      <c r="H165" s="433">
        <v>407714.17776470585</v>
      </c>
      <c r="I165" s="433">
        <v>-878.75132492523585</v>
      </c>
      <c r="J165" s="433">
        <v>406835.42643978063</v>
      </c>
      <c r="K165" s="433">
        <v>-2393.1</v>
      </c>
      <c r="L165" s="433">
        <v>404442.32643978065</v>
      </c>
      <c r="M165" s="433">
        <v>0</v>
      </c>
      <c r="N165" s="433"/>
      <c r="O165" s="433"/>
      <c r="P165" s="433">
        <v>0</v>
      </c>
      <c r="Q165" s="434">
        <v>0</v>
      </c>
      <c r="R165" s="434"/>
      <c r="S165" s="434">
        <v>404442</v>
      </c>
      <c r="T165" s="431">
        <v>331</v>
      </c>
      <c r="U165" s="435">
        <v>990</v>
      </c>
      <c r="V165" s="435"/>
      <c r="W165" s="435">
        <v>1096.2</v>
      </c>
      <c r="X165" s="435">
        <v>171.9</v>
      </c>
      <c r="Y165" s="435">
        <v>135</v>
      </c>
      <c r="Z165" s="435">
        <v>-2393.1</v>
      </c>
      <c r="AA165" s="435">
        <v>0</v>
      </c>
      <c r="AB165" s="435">
        <v>90</v>
      </c>
      <c r="AF165" s="433">
        <v>-2393.1</v>
      </c>
      <c r="AG165" s="431">
        <v>331</v>
      </c>
      <c r="AH165" s="432">
        <v>0</v>
      </c>
      <c r="AI165" s="420" t="s">
        <v>313</v>
      </c>
    </row>
    <row r="166" spans="1:35" x14ac:dyDescent="0.2">
      <c r="A166" s="417" t="s">
        <v>976</v>
      </c>
      <c r="B166" s="440">
        <v>332</v>
      </c>
      <c r="C166" s="431">
        <v>332</v>
      </c>
      <c r="D166" s="431">
        <v>0</v>
      </c>
      <c r="E166" s="431">
        <v>332</v>
      </c>
      <c r="F166" s="432">
        <v>0</v>
      </c>
      <c r="G166" s="420" t="s">
        <v>314</v>
      </c>
      <c r="H166" s="433">
        <v>786746.65438939573</v>
      </c>
      <c r="I166" s="433">
        <v>-5497.3318278100915</v>
      </c>
      <c r="J166" s="433">
        <v>781249.32256158569</v>
      </c>
      <c r="K166" s="433">
        <v>-5637.08</v>
      </c>
      <c r="L166" s="433">
        <v>775612.24256158574</v>
      </c>
      <c r="M166" s="433">
        <v>0</v>
      </c>
      <c r="N166" s="433"/>
      <c r="O166" s="433"/>
      <c r="P166" s="433">
        <v>0</v>
      </c>
      <c r="Q166" s="434">
        <v>0</v>
      </c>
      <c r="R166" s="434"/>
      <c r="S166" s="434">
        <v>775612</v>
      </c>
      <c r="T166" s="431">
        <v>332</v>
      </c>
      <c r="U166" s="435">
        <v>2332</v>
      </c>
      <c r="V166" s="435"/>
      <c r="W166" s="435">
        <v>2582.16</v>
      </c>
      <c r="X166" s="435">
        <v>404.91999999999996</v>
      </c>
      <c r="Y166" s="435">
        <v>318</v>
      </c>
      <c r="Z166" s="435">
        <v>-5637.08</v>
      </c>
      <c r="AA166" s="435">
        <v>0</v>
      </c>
      <c r="AB166" s="435">
        <v>212</v>
      </c>
      <c r="AF166" s="433">
        <v>-5637.08</v>
      </c>
      <c r="AG166" s="431">
        <v>332</v>
      </c>
      <c r="AH166" s="432">
        <v>0</v>
      </c>
      <c r="AI166" s="420" t="s">
        <v>314</v>
      </c>
    </row>
    <row r="167" spans="1:35" x14ac:dyDescent="0.2">
      <c r="A167" s="417" t="s">
        <v>977</v>
      </c>
      <c r="B167" s="440">
        <v>333</v>
      </c>
      <c r="C167" s="431">
        <v>333</v>
      </c>
      <c r="D167" s="431">
        <v>0</v>
      </c>
      <c r="E167" s="431">
        <v>333</v>
      </c>
      <c r="F167" s="432">
        <v>0</v>
      </c>
      <c r="G167" s="420" t="s">
        <v>315</v>
      </c>
      <c r="H167" s="433">
        <v>1375842.7680622668</v>
      </c>
      <c r="I167" s="433">
        <v>-8491.2522051295764</v>
      </c>
      <c r="J167" s="433">
        <v>1367351.5158571373</v>
      </c>
      <c r="K167" s="433">
        <v>-10263.74</v>
      </c>
      <c r="L167" s="433">
        <v>1357087.7758571373</v>
      </c>
      <c r="M167" s="433">
        <v>0</v>
      </c>
      <c r="N167" s="433"/>
      <c r="O167" s="433"/>
      <c r="P167" s="433">
        <v>0</v>
      </c>
      <c r="Q167" s="434">
        <v>0</v>
      </c>
      <c r="R167" s="434"/>
      <c r="S167" s="434">
        <v>1357088</v>
      </c>
      <c r="T167" s="431">
        <v>333</v>
      </c>
      <c r="U167" s="435">
        <v>4246</v>
      </c>
      <c r="V167" s="435"/>
      <c r="W167" s="435">
        <v>4701.4799999999996</v>
      </c>
      <c r="X167" s="435">
        <v>737.26</v>
      </c>
      <c r="Y167" s="435">
        <v>579</v>
      </c>
      <c r="Z167" s="435">
        <v>-10263.74</v>
      </c>
      <c r="AA167" s="435">
        <v>0</v>
      </c>
      <c r="AB167" s="435">
        <v>386</v>
      </c>
      <c r="AF167" s="433">
        <v>-10263.74</v>
      </c>
      <c r="AG167" s="431">
        <v>333</v>
      </c>
      <c r="AH167" s="432">
        <v>0</v>
      </c>
      <c r="AI167" s="420" t="s">
        <v>315</v>
      </c>
    </row>
    <row r="168" spans="1:35" x14ac:dyDescent="0.2">
      <c r="A168" s="417" t="s">
        <v>978</v>
      </c>
      <c r="B168" s="440">
        <v>337</v>
      </c>
      <c r="C168" s="431">
        <v>337</v>
      </c>
      <c r="D168" s="431">
        <v>0</v>
      </c>
      <c r="E168" s="431">
        <v>337</v>
      </c>
      <c r="F168" s="432">
        <v>0</v>
      </c>
      <c r="G168" s="420" t="s">
        <v>316</v>
      </c>
      <c r="H168" s="433">
        <v>440509.5828833725</v>
      </c>
      <c r="I168" s="433">
        <v>11799.438015556723</v>
      </c>
      <c r="J168" s="433">
        <v>452309.02089892922</v>
      </c>
      <c r="K168" s="433">
        <v>-2845.13</v>
      </c>
      <c r="L168" s="433">
        <v>449463.89089892921</v>
      </c>
      <c r="M168" s="433">
        <v>0</v>
      </c>
      <c r="N168" s="433"/>
      <c r="O168" s="433"/>
      <c r="P168" s="433">
        <v>0</v>
      </c>
      <c r="Q168" s="434">
        <v>0</v>
      </c>
      <c r="R168" s="434"/>
      <c r="S168" s="434">
        <v>449464</v>
      </c>
      <c r="T168" s="431">
        <v>337</v>
      </c>
      <c r="U168" s="435">
        <v>1177</v>
      </c>
      <c r="V168" s="435"/>
      <c r="W168" s="435">
        <v>1303.26</v>
      </c>
      <c r="X168" s="435">
        <v>204.37</v>
      </c>
      <c r="Y168" s="435">
        <v>160.5</v>
      </c>
      <c r="Z168" s="435">
        <v>-2845.13</v>
      </c>
      <c r="AA168" s="435">
        <v>0</v>
      </c>
      <c r="AB168" s="435">
        <v>107</v>
      </c>
      <c r="AF168" s="433">
        <v>-2845.13</v>
      </c>
      <c r="AG168" s="431">
        <v>337</v>
      </c>
      <c r="AH168" s="432">
        <v>0</v>
      </c>
      <c r="AI168" s="420" t="s">
        <v>316</v>
      </c>
    </row>
    <row r="169" spans="1:35" x14ac:dyDescent="0.2">
      <c r="A169" s="417" t="s">
        <v>979</v>
      </c>
      <c r="B169" s="440">
        <v>338</v>
      </c>
      <c r="C169" s="431">
        <v>338</v>
      </c>
      <c r="D169" s="431">
        <v>0</v>
      </c>
      <c r="E169" s="431">
        <v>338</v>
      </c>
      <c r="F169" s="432">
        <v>0</v>
      </c>
      <c r="G169" s="420" t="s">
        <v>317</v>
      </c>
      <c r="H169" s="433">
        <v>247550.48443826474</v>
      </c>
      <c r="I169" s="433">
        <v>14446.392374688394</v>
      </c>
      <c r="J169" s="433">
        <v>261996.87681295312</v>
      </c>
      <c r="K169" s="433">
        <v>-1090.19</v>
      </c>
      <c r="L169" s="433">
        <v>260906.68681295312</v>
      </c>
      <c r="M169" s="433">
        <v>0</v>
      </c>
      <c r="N169" s="433"/>
      <c r="O169" s="433"/>
      <c r="P169" s="433">
        <v>0</v>
      </c>
      <c r="Q169" s="434">
        <v>0</v>
      </c>
      <c r="R169" s="438"/>
      <c r="S169" s="434">
        <v>260907</v>
      </c>
      <c r="T169" s="431">
        <v>338</v>
      </c>
      <c r="U169" s="435">
        <v>451</v>
      </c>
      <c r="V169" s="435"/>
      <c r="W169" s="435">
        <v>499.38</v>
      </c>
      <c r="X169" s="435">
        <v>78.31</v>
      </c>
      <c r="Y169" s="435">
        <v>61.5</v>
      </c>
      <c r="Z169" s="435">
        <v>-1090.19</v>
      </c>
      <c r="AA169" s="435">
        <v>0</v>
      </c>
      <c r="AB169" s="435">
        <v>41</v>
      </c>
      <c r="AF169" s="433">
        <v>-1090.19</v>
      </c>
      <c r="AG169" s="431">
        <v>338</v>
      </c>
      <c r="AH169" s="432">
        <v>0</v>
      </c>
      <c r="AI169" s="420" t="s">
        <v>317</v>
      </c>
    </row>
    <row r="170" spans="1:35" x14ac:dyDescent="0.2">
      <c r="A170" s="417" t="s">
        <v>980</v>
      </c>
      <c r="B170" s="440">
        <v>339</v>
      </c>
      <c r="C170" s="431">
        <v>339</v>
      </c>
      <c r="D170" s="431">
        <v>0</v>
      </c>
      <c r="E170" s="431">
        <v>339</v>
      </c>
      <c r="F170" s="432">
        <v>0</v>
      </c>
      <c r="G170" s="420" t="s">
        <v>318</v>
      </c>
      <c r="H170" s="433">
        <v>435392.70756784698</v>
      </c>
      <c r="I170" s="433">
        <v>-1704.3543754231621</v>
      </c>
      <c r="J170" s="433">
        <v>433688.35319242382</v>
      </c>
      <c r="K170" s="433">
        <v>-2791.95</v>
      </c>
      <c r="L170" s="433">
        <v>430896.40319242381</v>
      </c>
      <c r="M170" s="433">
        <v>0</v>
      </c>
      <c r="N170" s="433"/>
      <c r="O170" s="433"/>
      <c r="P170" s="433">
        <v>0</v>
      </c>
      <c r="Q170" s="434">
        <v>0</v>
      </c>
      <c r="R170" s="438"/>
      <c r="S170" s="434">
        <v>430896</v>
      </c>
      <c r="T170" s="431">
        <v>339</v>
      </c>
      <c r="U170" s="435">
        <v>1155</v>
      </c>
      <c r="V170" s="435"/>
      <c r="W170" s="435">
        <v>1278.8999999999999</v>
      </c>
      <c r="X170" s="435">
        <v>200.54999999999998</v>
      </c>
      <c r="Y170" s="435">
        <v>157.5</v>
      </c>
      <c r="Z170" s="435">
        <v>-2791.95</v>
      </c>
      <c r="AA170" s="435">
        <v>0</v>
      </c>
      <c r="AB170" s="435">
        <v>105</v>
      </c>
      <c r="AF170" s="433">
        <v>-2791.95</v>
      </c>
      <c r="AG170" s="431">
        <v>339</v>
      </c>
      <c r="AH170" s="432">
        <v>0</v>
      </c>
      <c r="AI170" s="420" t="s">
        <v>318</v>
      </c>
    </row>
    <row r="171" spans="1:35" x14ac:dyDescent="0.2">
      <c r="A171" s="417" t="s">
        <v>981</v>
      </c>
      <c r="B171" s="440">
        <v>341</v>
      </c>
      <c r="C171" s="431">
        <v>341</v>
      </c>
      <c r="D171" s="431">
        <v>0</v>
      </c>
      <c r="E171" s="431">
        <v>341</v>
      </c>
      <c r="F171" s="432">
        <v>0</v>
      </c>
      <c r="G171" s="420" t="s">
        <v>319</v>
      </c>
      <c r="H171" s="433">
        <v>476232.9535275189</v>
      </c>
      <c r="I171" s="433">
        <v>2697.6677566095377</v>
      </c>
      <c r="J171" s="433">
        <v>478930.62128412846</v>
      </c>
      <c r="K171" s="433">
        <v>-2632.41</v>
      </c>
      <c r="L171" s="433">
        <v>476298.21128412848</v>
      </c>
      <c r="M171" s="433">
        <v>0</v>
      </c>
      <c r="N171" s="433"/>
      <c r="O171" s="433"/>
      <c r="P171" s="433">
        <v>0</v>
      </c>
      <c r="Q171" s="434">
        <v>0</v>
      </c>
      <c r="R171" s="438"/>
      <c r="S171" s="434">
        <v>476298</v>
      </c>
      <c r="T171" s="431">
        <v>341</v>
      </c>
      <c r="U171" s="435">
        <v>1089</v>
      </c>
      <c r="V171" s="435"/>
      <c r="W171" s="435">
        <v>1205.82</v>
      </c>
      <c r="X171" s="435">
        <v>189.09</v>
      </c>
      <c r="Y171" s="435">
        <v>148.5</v>
      </c>
      <c r="Z171" s="435">
        <v>-2632.41</v>
      </c>
      <c r="AA171" s="435">
        <v>0</v>
      </c>
      <c r="AB171" s="435">
        <v>99</v>
      </c>
      <c r="AF171" s="433">
        <v>-2632.41</v>
      </c>
      <c r="AG171" s="431">
        <v>341</v>
      </c>
      <c r="AH171" s="432">
        <v>0</v>
      </c>
      <c r="AI171" s="420" t="s">
        <v>319</v>
      </c>
    </row>
    <row r="172" spans="1:35" x14ac:dyDescent="0.2">
      <c r="A172" s="417" t="s">
        <v>982</v>
      </c>
      <c r="B172" s="440">
        <v>342</v>
      </c>
      <c r="C172" s="431">
        <v>342</v>
      </c>
      <c r="D172" s="431">
        <v>0</v>
      </c>
      <c r="E172" s="431">
        <v>342</v>
      </c>
      <c r="F172" s="432">
        <v>0</v>
      </c>
      <c r="G172" s="420" t="s">
        <v>320</v>
      </c>
      <c r="H172" s="433">
        <v>787089.51512076822</v>
      </c>
      <c r="I172" s="433">
        <v>-5425.976819305647</v>
      </c>
      <c r="J172" s="433">
        <v>781663.53830146254</v>
      </c>
      <c r="K172" s="433">
        <v>-5477.54</v>
      </c>
      <c r="L172" s="433">
        <v>776185.9983014625</v>
      </c>
      <c r="M172" s="433">
        <v>0</v>
      </c>
      <c r="N172" s="433"/>
      <c r="O172" s="433"/>
      <c r="P172" s="433">
        <v>0</v>
      </c>
      <c r="Q172" s="434">
        <v>0</v>
      </c>
      <c r="R172" s="438"/>
      <c r="S172" s="434">
        <v>776186</v>
      </c>
      <c r="T172" s="431">
        <v>342</v>
      </c>
      <c r="U172" s="435">
        <v>2266</v>
      </c>
      <c r="V172" s="435"/>
      <c r="W172" s="435">
        <v>2509.08</v>
      </c>
      <c r="X172" s="435">
        <v>393.46</v>
      </c>
      <c r="Y172" s="435">
        <v>309</v>
      </c>
      <c r="Z172" s="435">
        <v>-5477.54</v>
      </c>
      <c r="AA172" s="435">
        <v>0</v>
      </c>
      <c r="AB172" s="435">
        <v>206</v>
      </c>
      <c r="AF172" s="433">
        <v>-5477.54</v>
      </c>
      <c r="AG172" s="431">
        <v>342</v>
      </c>
      <c r="AH172" s="432">
        <v>0</v>
      </c>
      <c r="AI172" s="420" t="s">
        <v>320</v>
      </c>
    </row>
    <row r="173" spans="1:35" x14ac:dyDescent="0.2">
      <c r="A173" s="417" t="s">
        <v>983</v>
      </c>
      <c r="B173" s="440">
        <v>343</v>
      </c>
      <c r="C173" s="431">
        <v>343</v>
      </c>
      <c r="D173" s="431">
        <v>0</v>
      </c>
      <c r="E173" s="431">
        <v>343</v>
      </c>
      <c r="F173" s="432">
        <v>0</v>
      </c>
      <c r="G173" s="420" t="s">
        <v>321</v>
      </c>
      <c r="H173" s="433">
        <v>1415808.5942300034</v>
      </c>
      <c r="I173" s="433">
        <v>-17309.131735962263</v>
      </c>
      <c r="J173" s="433">
        <v>1398499.4624940411</v>
      </c>
      <c r="K173" s="433">
        <v>-10609.41</v>
      </c>
      <c r="L173" s="433">
        <v>1387890.0524940412</v>
      </c>
      <c r="M173" s="433">
        <v>42840</v>
      </c>
      <c r="N173" s="433"/>
      <c r="O173" s="433"/>
      <c r="P173" s="433">
        <v>0</v>
      </c>
      <c r="Q173" s="434">
        <v>0</v>
      </c>
      <c r="R173" s="438"/>
      <c r="S173" s="434">
        <v>1430730</v>
      </c>
      <c r="T173" s="431">
        <v>343</v>
      </c>
      <c r="U173" s="435">
        <v>4389</v>
      </c>
      <c r="V173" s="435"/>
      <c r="W173" s="435">
        <v>4859.82</v>
      </c>
      <c r="X173" s="435">
        <v>762.08999999999992</v>
      </c>
      <c r="Y173" s="435">
        <v>598.5</v>
      </c>
      <c r="Z173" s="435">
        <v>-10609.41</v>
      </c>
      <c r="AA173" s="435">
        <v>0</v>
      </c>
      <c r="AB173" s="435">
        <v>399</v>
      </c>
      <c r="AF173" s="433">
        <v>-10609.41</v>
      </c>
      <c r="AG173" s="431">
        <v>343</v>
      </c>
      <c r="AH173" s="432">
        <v>0</v>
      </c>
      <c r="AI173" s="420" t="s">
        <v>321</v>
      </c>
    </row>
    <row r="174" spans="1:35" x14ac:dyDescent="0.2">
      <c r="A174" s="417" t="s">
        <v>984</v>
      </c>
      <c r="B174" s="440">
        <v>344</v>
      </c>
      <c r="C174" s="436">
        <v>344</v>
      </c>
      <c r="D174" s="431" t="s">
        <v>719</v>
      </c>
      <c r="E174" s="431" t="s">
        <v>1</v>
      </c>
      <c r="F174" s="432" t="s">
        <v>1</v>
      </c>
      <c r="G174" s="417" t="s">
        <v>322</v>
      </c>
      <c r="H174" s="433">
        <v>728518.1133241913</v>
      </c>
      <c r="I174" s="433">
        <v>-4075.824256691802</v>
      </c>
      <c r="J174" s="433">
        <v>724442.28906749946</v>
      </c>
      <c r="K174" s="433">
        <v>0</v>
      </c>
      <c r="L174" s="433">
        <v>724442.28906749946</v>
      </c>
      <c r="M174" s="433">
        <v>0</v>
      </c>
      <c r="N174" s="433"/>
      <c r="O174" s="437"/>
      <c r="P174" s="433">
        <v>0</v>
      </c>
      <c r="Q174" s="438">
        <v>0</v>
      </c>
      <c r="R174" s="438"/>
      <c r="S174" s="434">
        <v>724442</v>
      </c>
      <c r="T174" s="436">
        <v>344</v>
      </c>
      <c r="U174" s="435"/>
      <c r="V174" s="435">
        <v>0</v>
      </c>
      <c r="W174" s="435">
        <v>0</v>
      </c>
      <c r="X174" s="435">
        <v>0</v>
      </c>
      <c r="Y174" s="435">
        <v>0</v>
      </c>
      <c r="Z174" s="435">
        <v>0</v>
      </c>
      <c r="AA174" s="435">
        <v>0</v>
      </c>
      <c r="AB174" s="435">
        <v>206</v>
      </c>
      <c r="AF174" s="433">
        <v>0</v>
      </c>
      <c r="AG174" s="436">
        <v>344</v>
      </c>
      <c r="AH174" s="432" t="s">
        <v>1</v>
      </c>
      <c r="AI174" s="417" t="s">
        <v>322</v>
      </c>
    </row>
    <row r="175" spans="1:35" x14ac:dyDescent="0.2">
      <c r="A175" s="417" t="s">
        <v>985</v>
      </c>
      <c r="B175" s="440">
        <v>350</v>
      </c>
      <c r="C175" s="436">
        <v>350</v>
      </c>
      <c r="D175" s="431" t="s">
        <v>719</v>
      </c>
      <c r="E175" s="431" t="s">
        <v>1</v>
      </c>
      <c r="F175" s="432" t="s">
        <v>1</v>
      </c>
      <c r="G175" s="417" t="s">
        <v>323</v>
      </c>
      <c r="H175" s="433">
        <v>5543865.4326462755</v>
      </c>
      <c r="I175" s="433">
        <v>-53152.450555716488</v>
      </c>
      <c r="J175" s="433">
        <v>5490712.9820905589</v>
      </c>
      <c r="K175" s="433">
        <v>0</v>
      </c>
      <c r="L175" s="433">
        <v>5490712.9820905589</v>
      </c>
      <c r="M175" s="433">
        <v>0</v>
      </c>
      <c r="N175" s="433"/>
      <c r="O175" s="437"/>
      <c r="P175" s="433">
        <v>0</v>
      </c>
      <c r="Q175" s="438">
        <v>0</v>
      </c>
      <c r="R175" s="438"/>
      <c r="S175" s="434">
        <v>5490713</v>
      </c>
      <c r="T175" s="431">
        <v>350</v>
      </c>
      <c r="U175" s="435"/>
      <c r="V175" s="435">
        <v>0</v>
      </c>
      <c r="W175" s="435">
        <v>0</v>
      </c>
      <c r="X175" s="435">
        <v>0</v>
      </c>
      <c r="Y175" s="435">
        <v>0</v>
      </c>
      <c r="Z175" s="435">
        <v>0</v>
      </c>
      <c r="AA175" s="435">
        <v>0</v>
      </c>
      <c r="AB175" s="435">
        <v>1090</v>
      </c>
      <c r="AF175" s="433">
        <v>0</v>
      </c>
      <c r="AG175" s="431">
        <v>350</v>
      </c>
      <c r="AH175" s="432" t="s">
        <v>1</v>
      </c>
      <c r="AI175" s="420" t="s">
        <v>323</v>
      </c>
    </row>
    <row r="176" spans="1:35" x14ac:dyDescent="0.2">
      <c r="A176" s="417" t="s">
        <v>986</v>
      </c>
      <c r="B176" s="440">
        <v>356</v>
      </c>
      <c r="C176" s="431">
        <v>356</v>
      </c>
      <c r="D176" s="431" t="s">
        <v>719</v>
      </c>
      <c r="E176" s="431" t="s">
        <v>1</v>
      </c>
      <c r="F176" s="432" t="s">
        <v>1</v>
      </c>
      <c r="G176" s="420" t="s">
        <v>324</v>
      </c>
      <c r="H176" s="433">
        <v>3493824.418890751</v>
      </c>
      <c r="I176" s="433">
        <v>-21158.248944812607</v>
      </c>
      <c r="J176" s="433">
        <v>3472666.1699459385</v>
      </c>
      <c r="K176" s="433">
        <v>0</v>
      </c>
      <c r="L176" s="433">
        <v>3472666.1699459385</v>
      </c>
      <c r="M176" s="433">
        <v>0</v>
      </c>
      <c r="N176" s="433"/>
      <c r="O176" s="433"/>
      <c r="P176" s="433">
        <v>0</v>
      </c>
      <c r="Q176" s="434">
        <v>0</v>
      </c>
      <c r="R176" s="438"/>
      <c r="S176" s="434">
        <v>3472666</v>
      </c>
      <c r="T176" s="431">
        <v>356</v>
      </c>
      <c r="U176" s="435"/>
      <c r="V176" s="435">
        <v>0</v>
      </c>
      <c r="W176" s="435">
        <v>0</v>
      </c>
      <c r="X176" s="435">
        <v>0</v>
      </c>
      <c r="Y176" s="435">
        <v>0</v>
      </c>
      <c r="Z176" s="435">
        <v>0</v>
      </c>
      <c r="AA176" s="435">
        <v>0</v>
      </c>
      <c r="AB176" s="435">
        <v>705</v>
      </c>
      <c r="AF176" s="433">
        <v>0</v>
      </c>
      <c r="AG176" s="431">
        <v>356</v>
      </c>
      <c r="AH176" s="432" t="s">
        <v>1</v>
      </c>
      <c r="AI176" s="420" t="s">
        <v>324</v>
      </c>
    </row>
    <row r="177" spans="1:35" x14ac:dyDescent="0.2">
      <c r="A177" s="417" t="s">
        <v>987</v>
      </c>
      <c r="B177" s="440">
        <v>357</v>
      </c>
      <c r="C177" s="436">
        <v>357</v>
      </c>
      <c r="D177" s="431" t="s">
        <v>719</v>
      </c>
      <c r="E177" s="431" t="s">
        <v>1</v>
      </c>
      <c r="F177" s="432" t="s">
        <v>1</v>
      </c>
      <c r="G177" s="417" t="s">
        <v>325</v>
      </c>
      <c r="H177" s="433">
        <v>4221007.8357976004</v>
      </c>
      <c r="I177" s="433">
        <v>-27510.235797600355</v>
      </c>
      <c r="J177" s="433">
        <v>4193497.6</v>
      </c>
      <c r="K177" s="433">
        <v>0</v>
      </c>
      <c r="L177" s="433">
        <v>4193497.6</v>
      </c>
      <c r="M177" s="433">
        <v>0</v>
      </c>
      <c r="N177" s="433"/>
      <c r="O177" s="437"/>
      <c r="P177" s="433">
        <v>0</v>
      </c>
      <c r="Q177" s="438">
        <v>0</v>
      </c>
      <c r="R177" s="438"/>
      <c r="S177" s="434">
        <v>4193498</v>
      </c>
      <c r="T177" s="431">
        <v>357</v>
      </c>
      <c r="U177" s="435"/>
      <c r="V177" s="435">
        <v>0</v>
      </c>
      <c r="W177" s="435">
        <v>0</v>
      </c>
      <c r="X177" s="435">
        <v>0</v>
      </c>
      <c r="Y177" s="435">
        <v>0</v>
      </c>
      <c r="Z177" s="435">
        <v>0</v>
      </c>
      <c r="AA177" s="435">
        <v>0</v>
      </c>
      <c r="AB177" s="435">
        <v>907</v>
      </c>
      <c r="AF177" s="433">
        <v>0</v>
      </c>
      <c r="AG177" s="431">
        <v>357</v>
      </c>
      <c r="AH177" s="432" t="s">
        <v>1</v>
      </c>
      <c r="AI177" s="420" t="s">
        <v>325</v>
      </c>
    </row>
    <row r="178" spans="1:35" x14ac:dyDescent="0.2">
      <c r="A178" s="417" t="s">
        <v>988</v>
      </c>
      <c r="B178" s="440">
        <v>361</v>
      </c>
      <c r="C178" s="436">
        <v>361</v>
      </c>
      <c r="D178" s="431" t="s">
        <v>719</v>
      </c>
      <c r="E178" s="431" t="s">
        <v>1</v>
      </c>
      <c r="F178" s="432" t="s">
        <v>1</v>
      </c>
      <c r="G178" s="417" t="s">
        <v>326</v>
      </c>
      <c r="H178" s="433">
        <v>3480472.0182780041</v>
      </c>
      <c r="I178" s="433">
        <v>-33947.630572025904</v>
      </c>
      <c r="J178" s="433">
        <v>3446524.387705978</v>
      </c>
      <c r="K178" s="433">
        <v>0</v>
      </c>
      <c r="L178" s="433">
        <v>3446524.387705978</v>
      </c>
      <c r="M178" s="433">
        <v>0</v>
      </c>
      <c r="N178" s="433"/>
      <c r="O178" s="437"/>
      <c r="P178" s="433">
        <v>0</v>
      </c>
      <c r="Q178" s="438">
        <v>0</v>
      </c>
      <c r="R178" s="438"/>
      <c r="S178" s="434">
        <v>3446524</v>
      </c>
      <c r="T178" s="431">
        <v>361</v>
      </c>
      <c r="U178" s="435"/>
      <c r="V178" s="435">
        <v>0</v>
      </c>
      <c r="W178" s="435">
        <v>0</v>
      </c>
      <c r="X178" s="435">
        <v>0</v>
      </c>
      <c r="Y178" s="435">
        <v>0</v>
      </c>
      <c r="Z178" s="435">
        <v>0</v>
      </c>
      <c r="AA178" s="435">
        <v>0</v>
      </c>
      <c r="AB178" s="435">
        <v>732</v>
      </c>
      <c r="AF178" s="433">
        <v>0</v>
      </c>
      <c r="AG178" s="431">
        <v>361</v>
      </c>
      <c r="AH178" s="432" t="s">
        <v>1</v>
      </c>
      <c r="AI178" s="420" t="s">
        <v>326</v>
      </c>
    </row>
    <row r="179" spans="1:35" x14ac:dyDescent="0.2">
      <c r="A179" s="417" t="s">
        <v>989</v>
      </c>
      <c r="B179" s="440">
        <v>362</v>
      </c>
      <c r="C179" s="436">
        <v>362</v>
      </c>
      <c r="D179" s="431" t="s">
        <v>719</v>
      </c>
      <c r="E179" s="431" t="s">
        <v>1</v>
      </c>
      <c r="F179" s="432" t="s">
        <v>1</v>
      </c>
      <c r="G179" s="417" t="s">
        <v>327</v>
      </c>
      <c r="H179" s="433">
        <v>2401417.6032378096</v>
      </c>
      <c r="I179" s="433">
        <v>-16766.18646047205</v>
      </c>
      <c r="J179" s="433">
        <v>2384651.4167773374</v>
      </c>
      <c r="K179" s="433">
        <v>0</v>
      </c>
      <c r="L179" s="433">
        <v>2384651.4167773374</v>
      </c>
      <c r="M179" s="433">
        <v>0</v>
      </c>
      <c r="N179" s="433"/>
      <c r="O179" s="437"/>
      <c r="P179" s="433">
        <v>0</v>
      </c>
      <c r="Q179" s="438">
        <v>0</v>
      </c>
      <c r="R179" s="438"/>
      <c r="S179" s="434">
        <v>2384651</v>
      </c>
      <c r="T179" s="431">
        <v>362</v>
      </c>
      <c r="U179" s="435"/>
      <c r="V179" s="435">
        <v>0</v>
      </c>
      <c r="W179" s="435">
        <v>0</v>
      </c>
      <c r="X179" s="435">
        <v>0</v>
      </c>
      <c r="Y179" s="435">
        <v>0</v>
      </c>
      <c r="Z179" s="435">
        <v>0</v>
      </c>
      <c r="AA179" s="435">
        <v>0</v>
      </c>
      <c r="AB179" s="435">
        <v>486</v>
      </c>
      <c r="AF179" s="433">
        <v>0</v>
      </c>
      <c r="AG179" s="431">
        <v>362</v>
      </c>
      <c r="AH179" s="432" t="s">
        <v>1</v>
      </c>
      <c r="AI179" s="420" t="s">
        <v>327</v>
      </c>
    </row>
    <row r="180" spans="1:35" x14ac:dyDescent="0.2">
      <c r="A180" s="417" t="s">
        <v>990</v>
      </c>
      <c r="B180" s="440">
        <v>365</v>
      </c>
      <c r="C180" s="436">
        <v>365</v>
      </c>
      <c r="D180" s="431" t="s">
        <v>719</v>
      </c>
      <c r="E180" s="431" t="s">
        <v>1</v>
      </c>
      <c r="F180" s="432" t="s">
        <v>1</v>
      </c>
      <c r="G180" s="417" t="s">
        <v>479</v>
      </c>
      <c r="H180" s="433">
        <v>4436716.3655048097</v>
      </c>
      <c r="I180" s="433">
        <v>-25162.326509183786</v>
      </c>
      <c r="J180" s="433">
        <v>4411554.0389956255</v>
      </c>
      <c r="K180" s="433">
        <v>0</v>
      </c>
      <c r="L180" s="433">
        <v>4411554.0389956255</v>
      </c>
      <c r="M180" s="433">
        <v>0</v>
      </c>
      <c r="N180" s="433"/>
      <c r="O180" s="437"/>
      <c r="P180" s="433">
        <v>0</v>
      </c>
      <c r="Q180" s="438">
        <v>0</v>
      </c>
      <c r="R180" s="438"/>
      <c r="S180" s="434">
        <v>4411554</v>
      </c>
      <c r="T180" s="431">
        <v>365</v>
      </c>
      <c r="U180" s="435"/>
      <c r="V180" s="435">
        <v>0</v>
      </c>
      <c r="W180" s="435">
        <v>0</v>
      </c>
      <c r="X180" s="435">
        <v>0</v>
      </c>
      <c r="Y180" s="435">
        <v>0</v>
      </c>
      <c r="Z180" s="435">
        <v>0</v>
      </c>
      <c r="AA180" s="435">
        <v>0</v>
      </c>
      <c r="AB180" s="435">
        <v>790</v>
      </c>
      <c r="AF180" s="433">
        <v>0</v>
      </c>
      <c r="AG180" s="431">
        <v>365</v>
      </c>
      <c r="AH180" s="432" t="s">
        <v>1</v>
      </c>
      <c r="AI180" s="420" t="s">
        <v>479</v>
      </c>
    </row>
    <row r="181" spans="1:35" x14ac:dyDescent="0.2">
      <c r="A181" s="417" t="s">
        <v>991</v>
      </c>
      <c r="B181" s="440">
        <v>366</v>
      </c>
      <c r="C181" s="436">
        <v>366</v>
      </c>
      <c r="D181" s="431" t="s">
        <v>719</v>
      </c>
      <c r="E181" s="431" t="s">
        <v>1</v>
      </c>
      <c r="F181" s="432" t="s">
        <v>1</v>
      </c>
      <c r="G181" s="417" t="s">
        <v>328</v>
      </c>
      <c r="H181" s="433">
        <v>7221167.9190813983</v>
      </c>
      <c r="I181" s="433">
        <v>-56847.153270723167</v>
      </c>
      <c r="J181" s="433">
        <v>7164320.765810675</v>
      </c>
      <c r="K181" s="433">
        <v>0</v>
      </c>
      <c r="L181" s="433">
        <v>7164320.765810675</v>
      </c>
      <c r="M181" s="433">
        <v>0</v>
      </c>
      <c r="N181" s="433"/>
      <c r="O181" s="437"/>
      <c r="P181" s="433">
        <v>0</v>
      </c>
      <c r="Q181" s="438">
        <v>0</v>
      </c>
      <c r="R181" s="438"/>
      <c r="S181" s="434">
        <v>7164321</v>
      </c>
      <c r="T181" s="431">
        <v>366</v>
      </c>
      <c r="U181" s="435"/>
      <c r="V181" s="435">
        <v>0</v>
      </c>
      <c r="W181" s="435">
        <v>0</v>
      </c>
      <c r="X181" s="435">
        <v>0</v>
      </c>
      <c r="Y181" s="435">
        <v>0</v>
      </c>
      <c r="Z181" s="435">
        <v>0</v>
      </c>
      <c r="AA181" s="435">
        <v>0</v>
      </c>
      <c r="AB181" s="435">
        <v>1490</v>
      </c>
      <c r="AF181" s="433">
        <v>0</v>
      </c>
      <c r="AG181" s="431">
        <v>366</v>
      </c>
      <c r="AH181" s="432" t="s">
        <v>1</v>
      </c>
      <c r="AI181" s="420" t="s">
        <v>328</v>
      </c>
    </row>
    <row r="182" spans="1:35" x14ac:dyDescent="0.2">
      <c r="A182" s="417" t="s">
        <v>992</v>
      </c>
      <c r="B182" s="440">
        <v>368</v>
      </c>
      <c r="C182" s="436">
        <v>368</v>
      </c>
      <c r="D182" s="431" t="s">
        <v>719</v>
      </c>
      <c r="E182" s="431" t="s">
        <v>1</v>
      </c>
      <c r="F182" s="432" t="s">
        <v>1</v>
      </c>
      <c r="G182" s="417" t="s">
        <v>329</v>
      </c>
      <c r="H182" s="433">
        <v>4289094.3889721753</v>
      </c>
      <c r="I182" s="433">
        <v>-12379.87457730914</v>
      </c>
      <c r="J182" s="433">
        <v>4276714.5143948663</v>
      </c>
      <c r="K182" s="433">
        <v>0</v>
      </c>
      <c r="L182" s="433">
        <v>4276714.5143948663</v>
      </c>
      <c r="M182" s="433">
        <v>0</v>
      </c>
      <c r="N182" s="433"/>
      <c r="O182" s="437"/>
      <c r="P182" s="433">
        <v>0</v>
      </c>
      <c r="Q182" s="438">
        <v>0</v>
      </c>
      <c r="R182" s="438"/>
      <c r="S182" s="434">
        <v>4276715</v>
      </c>
      <c r="T182" s="431">
        <v>368</v>
      </c>
      <c r="U182" s="435"/>
      <c r="V182" s="435">
        <v>0</v>
      </c>
      <c r="W182" s="435">
        <v>0</v>
      </c>
      <c r="X182" s="435">
        <v>0</v>
      </c>
      <c r="Y182" s="435">
        <v>0</v>
      </c>
      <c r="Z182" s="435">
        <v>0</v>
      </c>
      <c r="AA182" s="435">
        <v>0</v>
      </c>
      <c r="AB182" s="435">
        <v>755</v>
      </c>
      <c r="AF182" s="433">
        <v>0</v>
      </c>
      <c r="AG182" s="431">
        <v>368</v>
      </c>
      <c r="AH182" s="432" t="s">
        <v>1</v>
      </c>
      <c r="AI182" s="420" t="s">
        <v>329</v>
      </c>
    </row>
    <row r="183" spans="1:35" x14ac:dyDescent="0.2">
      <c r="A183" s="417" t="s">
        <v>993</v>
      </c>
      <c r="B183" s="440">
        <v>370</v>
      </c>
      <c r="C183" s="431">
        <v>370</v>
      </c>
      <c r="D183" s="431">
        <v>0</v>
      </c>
      <c r="E183" s="431">
        <v>370</v>
      </c>
      <c r="F183" s="432">
        <v>0</v>
      </c>
      <c r="G183" s="420" t="s">
        <v>330</v>
      </c>
      <c r="H183" s="433">
        <v>6130031.5199569035</v>
      </c>
      <c r="I183" s="433">
        <v>-54229.751930223516</v>
      </c>
      <c r="J183" s="433">
        <v>6075801.7680266798</v>
      </c>
      <c r="K183" s="433">
        <v>-31183.18</v>
      </c>
      <c r="L183" s="433">
        <v>6044618.5880266801</v>
      </c>
      <c r="M183" s="433">
        <v>0</v>
      </c>
      <c r="N183" s="433"/>
      <c r="O183" s="433"/>
      <c r="P183" s="433">
        <v>0</v>
      </c>
      <c r="Q183" s="434">
        <v>0</v>
      </c>
      <c r="R183" s="438">
        <v>1812747.3333333335</v>
      </c>
      <c r="S183" s="434">
        <v>7857366</v>
      </c>
      <c r="T183" s="431">
        <v>370</v>
      </c>
      <c r="U183" s="435"/>
      <c r="V183" s="435">
        <v>11945.119999999999</v>
      </c>
      <c r="W183" s="435">
        <v>15030.119999999999</v>
      </c>
      <c r="X183" s="435">
        <v>2356.94</v>
      </c>
      <c r="Y183" s="435">
        <v>1851</v>
      </c>
      <c r="Z183" s="435">
        <v>-31183.179999999997</v>
      </c>
      <c r="AA183" s="435">
        <v>0</v>
      </c>
      <c r="AB183" s="435">
        <v>1234</v>
      </c>
      <c r="AF183" s="433">
        <v>-31183.18</v>
      </c>
      <c r="AG183" s="431">
        <v>370</v>
      </c>
      <c r="AH183" s="432">
        <v>0</v>
      </c>
      <c r="AI183" s="420" t="s">
        <v>330</v>
      </c>
    </row>
    <row r="184" spans="1:35" x14ac:dyDescent="0.2">
      <c r="A184" s="417" t="s">
        <v>994</v>
      </c>
      <c r="B184" s="440">
        <v>371</v>
      </c>
      <c r="C184" s="436">
        <v>371</v>
      </c>
      <c r="D184" s="431" t="s">
        <v>719</v>
      </c>
      <c r="E184" s="431" t="s">
        <v>1</v>
      </c>
      <c r="F184" s="432" t="s">
        <v>1</v>
      </c>
      <c r="G184" s="417" t="s">
        <v>331</v>
      </c>
      <c r="H184" s="433">
        <v>3761154.6495604296</v>
      </c>
      <c r="I184" s="433">
        <v>-32940.293681983952</v>
      </c>
      <c r="J184" s="433">
        <v>3728214.3558784458</v>
      </c>
      <c r="K184" s="433">
        <v>0</v>
      </c>
      <c r="L184" s="433">
        <v>3728214.3558784458</v>
      </c>
      <c r="M184" s="433">
        <v>0</v>
      </c>
      <c r="N184" s="433"/>
      <c r="O184" s="437"/>
      <c r="P184" s="433">
        <v>0</v>
      </c>
      <c r="Q184" s="438">
        <v>0</v>
      </c>
      <c r="R184" s="438"/>
      <c r="S184" s="434">
        <v>3728214</v>
      </c>
      <c r="T184" s="431">
        <v>371</v>
      </c>
      <c r="U184" s="435"/>
      <c r="V184" s="435">
        <v>0</v>
      </c>
      <c r="W184" s="435">
        <v>0</v>
      </c>
      <c r="X184" s="435">
        <v>0</v>
      </c>
      <c r="Y184" s="435">
        <v>0</v>
      </c>
      <c r="Z184" s="435">
        <v>0</v>
      </c>
      <c r="AA184" s="435">
        <v>0</v>
      </c>
      <c r="AB184" s="435">
        <v>662</v>
      </c>
      <c r="AF184" s="433">
        <v>0</v>
      </c>
      <c r="AG184" s="431">
        <v>371</v>
      </c>
      <c r="AH184" s="432" t="s">
        <v>1</v>
      </c>
      <c r="AI184" s="420" t="s">
        <v>331</v>
      </c>
    </row>
    <row r="185" spans="1:35" x14ac:dyDescent="0.2">
      <c r="A185" s="417" t="s">
        <v>995</v>
      </c>
      <c r="B185" s="440">
        <v>372</v>
      </c>
      <c r="C185" s="436">
        <v>372</v>
      </c>
      <c r="D185" s="431" t="s">
        <v>719</v>
      </c>
      <c r="E185" s="431" t="s">
        <v>1</v>
      </c>
      <c r="F185" s="432" t="s">
        <v>1</v>
      </c>
      <c r="G185" s="417" t="s">
        <v>332</v>
      </c>
      <c r="H185" s="433">
        <v>4054211.9122894257</v>
      </c>
      <c r="I185" s="433">
        <v>-21204.470379582712</v>
      </c>
      <c r="J185" s="433">
        <v>4033007.4419098431</v>
      </c>
      <c r="K185" s="433">
        <v>0</v>
      </c>
      <c r="L185" s="433">
        <v>4033007.4419098431</v>
      </c>
      <c r="M185" s="433">
        <v>0</v>
      </c>
      <c r="N185" s="433"/>
      <c r="O185" s="437"/>
      <c r="P185" s="433">
        <v>0</v>
      </c>
      <c r="Q185" s="438">
        <v>0</v>
      </c>
      <c r="R185" s="438"/>
      <c r="S185" s="434">
        <v>4033007</v>
      </c>
      <c r="T185" s="431">
        <v>372</v>
      </c>
      <c r="U185" s="435"/>
      <c r="V185" s="435">
        <v>0</v>
      </c>
      <c r="W185" s="435">
        <v>0</v>
      </c>
      <c r="X185" s="435">
        <v>0</v>
      </c>
      <c r="Y185" s="435">
        <v>0</v>
      </c>
      <c r="Z185" s="435">
        <v>0</v>
      </c>
      <c r="AA185" s="435">
        <v>0</v>
      </c>
      <c r="AB185" s="435">
        <v>834</v>
      </c>
      <c r="AF185" s="433">
        <v>0</v>
      </c>
      <c r="AG185" s="431">
        <v>372</v>
      </c>
      <c r="AH185" s="432" t="s">
        <v>1</v>
      </c>
      <c r="AI185" s="420" t="s">
        <v>332</v>
      </c>
    </row>
    <row r="186" spans="1:35" x14ac:dyDescent="0.2">
      <c r="A186" s="417" t="s">
        <v>996</v>
      </c>
      <c r="B186" s="440">
        <v>373</v>
      </c>
      <c r="C186" s="436">
        <v>373</v>
      </c>
      <c r="D186" s="431" t="s">
        <v>719</v>
      </c>
      <c r="E186" s="431" t="s">
        <v>1</v>
      </c>
      <c r="F186" s="432" t="s">
        <v>1</v>
      </c>
      <c r="G186" s="417" t="s">
        <v>333</v>
      </c>
      <c r="H186" s="433">
        <v>2494500.1693057776</v>
      </c>
      <c r="I186" s="433">
        <v>-8552.6267755544795</v>
      </c>
      <c r="J186" s="433">
        <v>2485947.5425302233</v>
      </c>
      <c r="K186" s="433">
        <v>0</v>
      </c>
      <c r="L186" s="433">
        <v>2485947.5425302233</v>
      </c>
      <c r="M186" s="433">
        <v>0</v>
      </c>
      <c r="N186" s="433"/>
      <c r="O186" s="437"/>
      <c r="P186" s="433">
        <v>0</v>
      </c>
      <c r="Q186" s="438">
        <v>0</v>
      </c>
      <c r="R186" s="438"/>
      <c r="S186" s="434">
        <v>2485948</v>
      </c>
      <c r="T186" s="431">
        <v>373</v>
      </c>
      <c r="U186" s="435"/>
      <c r="V186" s="435">
        <v>0</v>
      </c>
      <c r="W186" s="435">
        <v>0</v>
      </c>
      <c r="X186" s="435">
        <v>0</v>
      </c>
      <c r="Y186" s="435">
        <v>0</v>
      </c>
      <c r="Z186" s="435">
        <v>0</v>
      </c>
      <c r="AA186" s="435">
        <v>0</v>
      </c>
      <c r="AB186" s="435">
        <v>450</v>
      </c>
      <c r="AF186" s="433">
        <v>0</v>
      </c>
      <c r="AG186" s="431">
        <v>373</v>
      </c>
      <c r="AH186" s="432" t="s">
        <v>1</v>
      </c>
      <c r="AI186" s="420" t="s">
        <v>333</v>
      </c>
    </row>
    <row r="187" spans="1:35" x14ac:dyDescent="0.2">
      <c r="A187" s="417" t="s">
        <v>997</v>
      </c>
      <c r="B187" s="440">
        <v>375</v>
      </c>
      <c r="C187" s="436">
        <v>375</v>
      </c>
      <c r="D187" s="431" t="s">
        <v>719</v>
      </c>
      <c r="E187" s="431" t="s">
        <v>1</v>
      </c>
      <c r="F187" s="432" t="s">
        <v>1</v>
      </c>
      <c r="G187" s="417" t="s">
        <v>334</v>
      </c>
      <c r="H187" s="433">
        <v>5329133.5720553221</v>
      </c>
      <c r="I187" s="433">
        <v>-54614.682761888522</v>
      </c>
      <c r="J187" s="433">
        <v>5274518.8892934332</v>
      </c>
      <c r="K187" s="433">
        <v>0</v>
      </c>
      <c r="L187" s="433">
        <v>5274518.8892934332</v>
      </c>
      <c r="M187" s="433">
        <v>0</v>
      </c>
      <c r="N187" s="433"/>
      <c r="O187" s="437"/>
      <c r="P187" s="433">
        <v>0</v>
      </c>
      <c r="Q187" s="438">
        <v>0</v>
      </c>
      <c r="R187" s="438"/>
      <c r="S187" s="434">
        <v>5274519</v>
      </c>
      <c r="T187" s="431">
        <v>375</v>
      </c>
      <c r="U187" s="435"/>
      <c r="V187" s="435">
        <v>0</v>
      </c>
      <c r="W187" s="435">
        <v>0</v>
      </c>
      <c r="X187" s="435">
        <v>0</v>
      </c>
      <c r="Y187" s="435">
        <v>0</v>
      </c>
      <c r="Z187" s="435">
        <v>0</v>
      </c>
      <c r="AA187" s="435">
        <v>0</v>
      </c>
      <c r="AB187" s="435">
        <v>1004</v>
      </c>
      <c r="AF187" s="433">
        <v>0</v>
      </c>
      <c r="AG187" s="431">
        <v>375</v>
      </c>
      <c r="AH187" s="432" t="s">
        <v>1</v>
      </c>
      <c r="AI187" s="420" t="s">
        <v>334</v>
      </c>
    </row>
    <row r="188" spans="1:35" x14ac:dyDescent="0.2">
      <c r="A188" s="417" t="s">
        <v>998</v>
      </c>
      <c r="B188" s="440">
        <v>376</v>
      </c>
      <c r="C188" s="436">
        <v>376</v>
      </c>
      <c r="D188" s="431" t="s">
        <v>719</v>
      </c>
      <c r="E188" s="431" t="s">
        <v>1</v>
      </c>
      <c r="F188" s="432" t="s">
        <v>1</v>
      </c>
      <c r="G188" s="417" t="s">
        <v>335</v>
      </c>
      <c r="H188" s="433">
        <v>6922272.5</v>
      </c>
      <c r="I188" s="433">
        <v>0</v>
      </c>
      <c r="J188" s="433">
        <v>6922272.5</v>
      </c>
      <c r="K188" s="433">
        <v>0</v>
      </c>
      <c r="L188" s="433">
        <v>6922272.5</v>
      </c>
      <c r="M188" s="433">
        <v>0</v>
      </c>
      <c r="N188" s="433"/>
      <c r="O188" s="437"/>
      <c r="P188" s="433">
        <v>0</v>
      </c>
      <c r="Q188" s="438">
        <v>0</v>
      </c>
      <c r="R188" s="438"/>
      <c r="S188" s="434">
        <v>6922273</v>
      </c>
      <c r="T188" s="431">
        <v>376</v>
      </c>
      <c r="U188" s="435"/>
      <c r="V188" s="435">
        <v>0</v>
      </c>
      <c r="W188" s="435">
        <v>0</v>
      </c>
      <c r="X188" s="435">
        <v>0</v>
      </c>
      <c r="Y188" s="435">
        <v>0</v>
      </c>
      <c r="Z188" s="435">
        <v>0</v>
      </c>
      <c r="AA188" s="435">
        <v>0</v>
      </c>
      <c r="AB188" s="435">
        <v>1496</v>
      </c>
      <c r="AF188" s="433">
        <v>0</v>
      </c>
      <c r="AG188" s="431">
        <v>376</v>
      </c>
      <c r="AH188" s="432" t="s">
        <v>1</v>
      </c>
      <c r="AI188" s="420" t="s">
        <v>335</v>
      </c>
    </row>
    <row r="189" spans="1:35" x14ac:dyDescent="0.2">
      <c r="A189" s="417" t="s">
        <v>999</v>
      </c>
      <c r="B189" s="440">
        <v>378</v>
      </c>
      <c r="C189" s="436">
        <v>378</v>
      </c>
      <c r="D189" s="431" t="s">
        <v>719</v>
      </c>
      <c r="E189" s="431" t="s">
        <v>1</v>
      </c>
      <c r="F189" s="432" t="s">
        <v>1</v>
      </c>
      <c r="G189" s="417" t="s">
        <v>336</v>
      </c>
      <c r="H189" s="433">
        <v>6953440.4744751202</v>
      </c>
      <c r="I189" s="433">
        <v>-77905.296055062063</v>
      </c>
      <c r="J189" s="433">
        <v>6875535.1784200585</v>
      </c>
      <c r="K189" s="433">
        <v>0</v>
      </c>
      <c r="L189" s="433">
        <v>6875535.1784200585</v>
      </c>
      <c r="M189" s="433">
        <v>0</v>
      </c>
      <c r="N189" s="433"/>
      <c r="O189" s="437"/>
      <c r="P189" s="433">
        <v>0</v>
      </c>
      <c r="Q189" s="438">
        <v>0</v>
      </c>
      <c r="R189" s="438"/>
      <c r="S189" s="434">
        <v>6875535</v>
      </c>
      <c r="T189" s="431">
        <v>378</v>
      </c>
      <c r="U189" s="435"/>
      <c r="V189" s="435">
        <v>0</v>
      </c>
      <c r="W189" s="435">
        <v>0</v>
      </c>
      <c r="X189" s="435">
        <v>0</v>
      </c>
      <c r="Y189" s="435">
        <v>0</v>
      </c>
      <c r="Z189" s="435">
        <v>0</v>
      </c>
      <c r="AA189" s="435">
        <v>0</v>
      </c>
      <c r="AB189" s="435">
        <v>1477</v>
      </c>
      <c r="AF189" s="433">
        <v>0</v>
      </c>
      <c r="AG189" s="431">
        <v>378</v>
      </c>
      <c r="AH189" s="432" t="s">
        <v>1</v>
      </c>
      <c r="AI189" s="420" t="s">
        <v>336</v>
      </c>
    </row>
    <row r="190" spans="1:35" x14ac:dyDescent="0.2">
      <c r="A190" s="417" t="s">
        <v>1000</v>
      </c>
      <c r="B190" s="440">
        <v>400</v>
      </c>
      <c r="C190" s="431">
        <v>400</v>
      </c>
      <c r="D190" s="431">
        <v>0</v>
      </c>
      <c r="E190" s="431">
        <v>400</v>
      </c>
      <c r="F190" s="432">
        <v>0</v>
      </c>
      <c r="G190" s="420" t="s">
        <v>337</v>
      </c>
      <c r="H190" s="433">
        <v>669775.19912210933</v>
      </c>
      <c r="I190" s="433">
        <v>0</v>
      </c>
      <c r="J190" s="433">
        <v>669775.19912210933</v>
      </c>
      <c r="K190" s="433">
        <v>-4493.71</v>
      </c>
      <c r="L190" s="433">
        <v>665281.48912210937</v>
      </c>
      <c r="M190" s="433">
        <v>0</v>
      </c>
      <c r="N190" s="433"/>
      <c r="O190" s="433"/>
      <c r="P190" s="433">
        <v>0</v>
      </c>
      <c r="Q190" s="434">
        <v>0</v>
      </c>
      <c r="R190" s="438"/>
      <c r="S190" s="434">
        <v>665281</v>
      </c>
      <c r="T190" s="431">
        <v>400</v>
      </c>
      <c r="U190" s="435">
        <v>1859</v>
      </c>
      <c r="V190" s="435"/>
      <c r="W190" s="435">
        <v>2058.42</v>
      </c>
      <c r="X190" s="435">
        <v>322.78999999999996</v>
      </c>
      <c r="Y190" s="435">
        <v>253.5</v>
      </c>
      <c r="Z190" s="435">
        <v>-4493.71</v>
      </c>
      <c r="AA190" s="435">
        <v>0</v>
      </c>
      <c r="AB190" s="435">
        <v>169</v>
      </c>
      <c r="AF190" s="433">
        <v>-4493.71</v>
      </c>
      <c r="AG190" s="431">
        <v>400</v>
      </c>
      <c r="AH190" s="432">
        <v>0</v>
      </c>
      <c r="AI190" s="420" t="s">
        <v>337</v>
      </c>
    </row>
    <row r="191" spans="1:35" x14ac:dyDescent="0.2">
      <c r="A191" s="417" t="s">
        <v>1001</v>
      </c>
      <c r="B191" s="440">
        <v>402</v>
      </c>
      <c r="C191" s="436">
        <v>402</v>
      </c>
      <c r="D191" s="431" t="s">
        <v>719</v>
      </c>
      <c r="E191" s="431" t="s">
        <v>1</v>
      </c>
      <c r="F191" s="432" t="s">
        <v>1</v>
      </c>
      <c r="G191" s="417" t="s">
        <v>338</v>
      </c>
      <c r="H191" s="433">
        <v>603728.23694111779</v>
      </c>
      <c r="I191" s="433">
        <v>-5812.8321834382505</v>
      </c>
      <c r="J191" s="433">
        <v>597915.40475767956</v>
      </c>
      <c r="K191" s="433">
        <v>0</v>
      </c>
      <c r="L191" s="433">
        <v>597915.40475767956</v>
      </c>
      <c r="M191" s="433">
        <v>0</v>
      </c>
      <c r="N191" s="433"/>
      <c r="O191" s="437"/>
      <c r="P191" s="433">
        <v>0</v>
      </c>
      <c r="Q191" s="438">
        <v>0</v>
      </c>
      <c r="R191" s="438"/>
      <c r="S191" s="434">
        <v>597915</v>
      </c>
      <c r="T191" s="431">
        <v>402</v>
      </c>
      <c r="U191" s="435">
        <v>0</v>
      </c>
      <c r="V191" s="435"/>
      <c r="W191" s="435">
        <v>0</v>
      </c>
      <c r="X191" s="435">
        <v>0</v>
      </c>
      <c r="Y191" s="435">
        <v>0</v>
      </c>
      <c r="Z191" s="435">
        <v>0</v>
      </c>
      <c r="AA191" s="435">
        <v>0</v>
      </c>
      <c r="AB191" s="435">
        <v>157</v>
      </c>
      <c r="AF191" s="433">
        <v>0</v>
      </c>
      <c r="AG191" s="431">
        <v>402</v>
      </c>
      <c r="AH191" s="432" t="s">
        <v>1</v>
      </c>
      <c r="AI191" s="420" t="s">
        <v>338</v>
      </c>
    </row>
    <row r="192" spans="1:35" x14ac:dyDescent="0.2">
      <c r="A192" s="417" t="s">
        <v>1002</v>
      </c>
      <c r="B192" s="440">
        <v>404</v>
      </c>
      <c r="C192" s="436">
        <v>404</v>
      </c>
      <c r="D192" s="431" t="s">
        <v>719</v>
      </c>
      <c r="E192" s="431" t="s">
        <v>1</v>
      </c>
      <c r="F192" s="432" t="s">
        <v>1</v>
      </c>
      <c r="G192" s="417" t="s">
        <v>339</v>
      </c>
      <c r="H192" s="433">
        <v>326041.47238180198</v>
      </c>
      <c r="I192" s="433">
        <v>-1569.2209567009083</v>
      </c>
      <c r="J192" s="433">
        <v>324472.25142510107</v>
      </c>
      <c r="K192" s="433">
        <v>0</v>
      </c>
      <c r="L192" s="433">
        <v>324472.25142510107</v>
      </c>
      <c r="M192" s="433">
        <v>0</v>
      </c>
      <c r="N192" s="433"/>
      <c r="O192" s="437"/>
      <c r="P192" s="433">
        <v>0</v>
      </c>
      <c r="Q192" s="438">
        <v>0</v>
      </c>
      <c r="R192" s="438"/>
      <c r="S192" s="434">
        <v>324472</v>
      </c>
      <c r="T192" s="431">
        <v>404</v>
      </c>
      <c r="U192" s="435">
        <v>0</v>
      </c>
      <c r="V192" s="435"/>
      <c r="W192" s="435">
        <v>0</v>
      </c>
      <c r="X192" s="435">
        <v>0</v>
      </c>
      <c r="Y192" s="435">
        <v>0</v>
      </c>
      <c r="Z192" s="435">
        <v>0</v>
      </c>
      <c r="AA192" s="435">
        <v>0</v>
      </c>
      <c r="AB192" s="435">
        <v>69</v>
      </c>
      <c r="AF192" s="433">
        <v>0</v>
      </c>
      <c r="AG192" s="431">
        <v>404</v>
      </c>
      <c r="AH192" s="432" t="s">
        <v>1</v>
      </c>
      <c r="AI192" s="420" t="s">
        <v>339</v>
      </c>
    </row>
    <row r="193" spans="1:35" x14ac:dyDescent="0.2">
      <c r="A193" s="417" t="s">
        <v>1003</v>
      </c>
      <c r="B193" s="440">
        <v>405</v>
      </c>
      <c r="C193" s="431">
        <v>405</v>
      </c>
      <c r="D193" s="431">
        <v>0</v>
      </c>
      <c r="E193" s="431">
        <v>405</v>
      </c>
      <c r="F193" s="432">
        <v>0</v>
      </c>
      <c r="G193" s="420" t="s">
        <v>340</v>
      </c>
      <c r="H193" s="433">
        <v>609965.77168312005</v>
      </c>
      <c r="I193" s="433">
        <v>-3145.631745939535</v>
      </c>
      <c r="J193" s="433">
        <v>606820.13993718056</v>
      </c>
      <c r="K193" s="433">
        <v>-4174.63</v>
      </c>
      <c r="L193" s="433">
        <v>602645.50993718056</v>
      </c>
      <c r="M193" s="433">
        <v>0</v>
      </c>
      <c r="N193" s="433"/>
      <c r="O193" s="433"/>
      <c r="P193" s="433">
        <v>0</v>
      </c>
      <c r="Q193" s="434">
        <v>0</v>
      </c>
      <c r="R193" s="438"/>
      <c r="S193" s="434">
        <v>602646</v>
      </c>
      <c r="T193" s="431">
        <v>405</v>
      </c>
      <c r="U193" s="435">
        <v>1727</v>
      </c>
      <c r="V193" s="435"/>
      <c r="W193" s="435">
        <v>1912.26</v>
      </c>
      <c r="X193" s="435">
        <v>299.87</v>
      </c>
      <c r="Y193" s="435">
        <v>235.5</v>
      </c>
      <c r="Z193" s="435">
        <v>-4174.63</v>
      </c>
      <c r="AA193" s="435">
        <v>0</v>
      </c>
      <c r="AB193" s="435">
        <v>157</v>
      </c>
      <c r="AF193" s="433">
        <v>-4174.63</v>
      </c>
      <c r="AG193" s="431">
        <v>405</v>
      </c>
      <c r="AH193" s="432">
        <v>0</v>
      </c>
      <c r="AI193" s="420" t="s">
        <v>340</v>
      </c>
    </row>
    <row r="194" spans="1:35" x14ac:dyDescent="0.2">
      <c r="A194" s="417" t="s">
        <v>1004</v>
      </c>
      <c r="B194" s="440">
        <v>406</v>
      </c>
      <c r="C194" s="431">
        <v>406</v>
      </c>
      <c r="D194" s="431">
        <v>0</v>
      </c>
      <c r="E194" s="431">
        <v>406</v>
      </c>
      <c r="F194" s="432">
        <v>0</v>
      </c>
      <c r="G194" s="420" t="s">
        <v>341</v>
      </c>
      <c r="H194" s="433">
        <v>368781.99175447575</v>
      </c>
      <c r="I194" s="433">
        <v>-4107.0966715045261</v>
      </c>
      <c r="J194" s="433">
        <v>364674.8950829712</v>
      </c>
      <c r="K194" s="433">
        <v>-2074.02</v>
      </c>
      <c r="L194" s="433">
        <v>362600.87508297118</v>
      </c>
      <c r="M194" s="433">
        <v>0</v>
      </c>
      <c r="N194" s="433"/>
      <c r="O194" s="433"/>
      <c r="P194" s="433">
        <v>0</v>
      </c>
      <c r="Q194" s="434">
        <v>0</v>
      </c>
      <c r="R194" s="438"/>
      <c r="S194" s="434">
        <v>362601</v>
      </c>
      <c r="T194" s="431">
        <v>406</v>
      </c>
      <c r="U194" s="435">
        <v>858</v>
      </c>
      <c r="V194" s="435"/>
      <c r="W194" s="435">
        <v>950.04</v>
      </c>
      <c r="X194" s="435">
        <v>148.97999999999999</v>
      </c>
      <c r="Y194" s="435">
        <v>117</v>
      </c>
      <c r="Z194" s="435">
        <v>-2074.02</v>
      </c>
      <c r="AA194" s="435">
        <v>0</v>
      </c>
      <c r="AB194" s="435">
        <v>78</v>
      </c>
      <c r="AF194" s="433">
        <v>-2074.02</v>
      </c>
      <c r="AG194" s="431">
        <v>406</v>
      </c>
      <c r="AH194" s="432">
        <v>0</v>
      </c>
      <c r="AI194" s="420" t="s">
        <v>341</v>
      </c>
    </row>
    <row r="195" spans="1:35" x14ac:dyDescent="0.2">
      <c r="A195" s="417" t="s">
        <v>1005</v>
      </c>
      <c r="B195" s="440">
        <v>407</v>
      </c>
      <c r="C195" s="431">
        <v>407</v>
      </c>
      <c r="D195" s="431">
        <v>0</v>
      </c>
      <c r="E195" s="431">
        <v>407</v>
      </c>
      <c r="F195" s="432">
        <v>0</v>
      </c>
      <c r="G195" s="420" t="s">
        <v>342</v>
      </c>
      <c r="H195" s="433">
        <v>575503.12257244275</v>
      </c>
      <c r="I195" s="433">
        <v>-3993.3424371954911</v>
      </c>
      <c r="J195" s="433">
        <v>571509.78013524727</v>
      </c>
      <c r="K195" s="433">
        <v>-3961.91</v>
      </c>
      <c r="L195" s="433">
        <v>567547.87013524724</v>
      </c>
      <c r="M195" s="433">
        <v>0</v>
      </c>
      <c r="N195" s="433"/>
      <c r="O195" s="433"/>
      <c r="P195" s="433">
        <v>0</v>
      </c>
      <c r="Q195" s="434">
        <v>0</v>
      </c>
      <c r="R195" s="438"/>
      <c r="S195" s="434">
        <v>567548</v>
      </c>
      <c r="T195" s="431">
        <v>407</v>
      </c>
      <c r="U195" s="435">
        <v>1639</v>
      </c>
      <c r="V195" s="435"/>
      <c r="W195" s="435">
        <v>1814.82</v>
      </c>
      <c r="X195" s="435">
        <v>284.58999999999997</v>
      </c>
      <c r="Y195" s="435">
        <v>223.5</v>
      </c>
      <c r="Z195" s="435">
        <v>-3961.91</v>
      </c>
      <c r="AA195" s="435">
        <v>0</v>
      </c>
      <c r="AB195" s="435">
        <v>149</v>
      </c>
      <c r="AF195" s="433">
        <v>-3961.91</v>
      </c>
      <c r="AG195" s="431">
        <v>407</v>
      </c>
      <c r="AH195" s="432">
        <v>0</v>
      </c>
      <c r="AI195" s="420" t="s">
        <v>342</v>
      </c>
    </row>
    <row r="196" spans="1:35" x14ac:dyDescent="0.2">
      <c r="A196" s="417" t="s">
        <v>1006</v>
      </c>
      <c r="B196" s="440">
        <v>409</v>
      </c>
      <c r="C196" s="431">
        <v>409</v>
      </c>
      <c r="D196" s="431">
        <v>0</v>
      </c>
      <c r="E196" s="431">
        <v>409</v>
      </c>
      <c r="F196" s="432">
        <v>0</v>
      </c>
      <c r="G196" s="420" t="s">
        <v>343</v>
      </c>
      <c r="H196" s="433">
        <v>751421.89702739334</v>
      </c>
      <c r="I196" s="433">
        <v>-4684.592557050205</v>
      </c>
      <c r="J196" s="433">
        <v>746737.30447034317</v>
      </c>
      <c r="K196" s="433">
        <v>-5504.13</v>
      </c>
      <c r="L196" s="433">
        <v>741233.17447034316</v>
      </c>
      <c r="M196" s="433">
        <v>0</v>
      </c>
      <c r="N196" s="433"/>
      <c r="O196" s="433"/>
      <c r="P196" s="433">
        <v>0</v>
      </c>
      <c r="Q196" s="434">
        <v>0</v>
      </c>
      <c r="R196" s="438"/>
      <c r="S196" s="434">
        <v>741233</v>
      </c>
      <c r="T196" s="431">
        <v>409</v>
      </c>
      <c r="U196" s="435">
        <v>2277</v>
      </c>
      <c r="V196" s="435"/>
      <c r="W196" s="435">
        <v>2521.2599999999998</v>
      </c>
      <c r="X196" s="435">
        <v>395.37</v>
      </c>
      <c r="Y196" s="435">
        <v>310.5</v>
      </c>
      <c r="Z196" s="435">
        <v>-5504.13</v>
      </c>
      <c r="AA196" s="435">
        <v>0</v>
      </c>
      <c r="AB196" s="435">
        <v>207</v>
      </c>
      <c r="AF196" s="433">
        <v>-5504.13</v>
      </c>
      <c r="AG196" s="431">
        <v>409</v>
      </c>
      <c r="AH196" s="432">
        <v>0</v>
      </c>
      <c r="AI196" s="420" t="s">
        <v>343</v>
      </c>
    </row>
    <row r="197" spans="1:35" x14ac:dyDescent="0.2">
      <c r="A197" s="417" t="s">
        <v>1007</v>
      </c>
      <c r="B197" s="440">
        <v>411</v>
      </c>
      <c r="C197" s="436">
        <v>411</v>
      </c>
      <c r="D197" s="431" t="s">
        <v>719</v>
      </c>
      <c r="E197" s="431" t="s">
        <v>1</v>
      </c>
      <c r="F197" s="432" t="s">
        <v>1</v>
      </c>
      <c r="G197" s="417" t="s">
        <v>344</v>
      </c>
      <c r="H197" s="433">
        <v>1189014.9042881522</v>
      </c>
      <c r="I197" s="433">
        <v>-15885.908546930648</v>
      </c>
      <c r="J197" s="433">
        <v>1173128.9957412216</v>
      </c>
      <c r="K197" s="433">
        <v>0</v>
      </c>
      <c r="L197" s="433">
        <v>1173128.9957412216</v>
      </c>
      <c r="M197" s="433">
        <v>94860</v>
      </c>
      <c r="N197" s="433"/>
      <c r="O197" s="437"/>
      <c r="P197" s="433">
        <v>0</v>
      </c>
      <c r="Q197" s="438">
        <v>0</v>
      </c>
      <c r="R197" s="438"/>
      <c r="S197" s="434">
        <v>1267989</v>
      </c>
      <c r="T197" s="431">
        <v>411</v>
      </c>
      <c r="U197" s="435">
        <v>0</v>
      </c>
      <c r="V197" s="435"/>
      <c r="W197" s="435">
        <v>0</v>
      </c>
      <c r="X197" s="435">
        <v>0</v>
      </c>
      <c r="Y197" s="435">
        <v>0</v>
      </c>
      <c r="Z197" s="435">
        <v>0</v>
      </c>
      <c r="AA197" s="435">
        <v>0</v>
      </c>
      <c r="AB197" s="435">
        <v>333</v>
      </c>
      <c r="AF197" s="433">
        <v>0</v>
      </c>
      <c r="AG197" s="431">
        <v>411</v>
      </c>
      <c r="AH197" s="432" t="s">
        <v>1</v>
      </c>
      <c r="AI197" s="420" t="s">
        <v>344</v>
      </c>
    </row>
    <row r="198" spans="1:35" x14ac:dyDescent="0.2">
      <c r="A198" s="417" t="s">
        <v>1008</v>
      </c>
      <c r="B198" s="440">
        <v>412</v>
      </c>
      <c r="C198" s="431">
        <v>412</v>
      </c>
      <c r="D198" s="431">
        <v>0</v>
      </c>
      <c r="E198" s="431">
        <v>412</v>
      </c>
      <c r="F198" s="432">
        <v>0</v>
      </c>
      <c r="G198" s="420" t="s">
        <v>345</v>
      </c>
      <c r="H198" s="433">
        <v>695112.88367683953</v>
      </c>
      <c r="I198" s="433">
        <v>-5513.2329100337092</v>
      </c>
      <c r="J198" s="433">
        <v>689599.65076680586</v>
      </c>
      <c r="K198" s="433">
        <v>-5025.51</v>
      </c>
      <c r="L198" s="433">
        <v>684574.14076680585</v>
      </c>
      <c r="M198" s="433">
        <v>32520</v>
      </c>
      <c r="N198" s="433"/>
      <c r="O198" s="433"/>
      <c r="P198" s="433">
        <v>0</v>
      </c>
      <c r="Q198" s="434">
        <v>0</v>
      </c>
      <c r="R198" s="438"/>
      <c r="S198" s="434">
        <v>717094</v>
      </c>
      <c r="T198" s="431">
        <v>412</v>
      </c>
      <c r="U198" s="435">
        <v>2079</v>
      </c>
      <c r="V198" s="435"/>
      <c r="W198" s="435">
        <v>2302.02</v>
      </c>
      <c r="X198" s="435">
        <v>360.99</v>
      </c>
      <c r="Y198" s="435">
        <v>283.5</v>
      </c>
      <c r="Z198" s="435">
        <v>-5025.51</v>
      </c>
      <c r="AA198" s="435">
        <v>0</v>
      </c>
      <c r="AB198" s="435">
        <v>189</v>
      </c>
      <c r="AF198" s="433">
        <v>-5025.51</v>
      </c>
      <c r="AG198" s="431">
        <v>412</v>
      </c>
      <c r="AH198" s="432">
        <v>0</v>
      </c>
      <c r="AI198" s="420" t="s">
        <v>345</v>
      </c>
    </row>
    <row r="199" spans="1:35" x14ac:dyDescent="0.2">
      <c r="A199" s="417" t="s">
        <v>1009</v>
      </c>
      <c r="B199" s="440">
        <v>413</v>
      </c>
      <c r="C199" s="431">
        <v>413</v>
      </c>
      <c r="D199" s="431" t="s">
        <v>719</v>
      </c>
      <c r="E199" s="431" t="s">
        <v>1</v>
      </c>
      <c r="F199" s="432" t="s">
        <v>1</v>
      </c>
      <c r="G199" s="420" t="s">
        <v>346</v>
      </c>
      <c r="H199" s="433">
        <v>1061850.6718741201</v>
      </c>
      <c r="I199" s="433">
        <v>-11914.853657832873</v>
      </c>
      <c r="J199" s="433">
        <v>1049935.8182162873</v>
      </c>
      <c r="K199" s="433">
        <v>0</v>
      </c>
      <c r="L199" s="433">
        <v>1049935.8182162873</v>
      </c>
      <c r="M199" s="433">
        <v>0</v>
      </c>
      <c r="N199" s="433"/>
      <c r="O199" s="433"/>
      <c r="P199" s="433">
        <v>0</v>
      </c>
      <c r="Q199" s="434">
        <v>0</v>
      </c>
      <c r="R199" s="438"/>
      <c r="S199" s="434">
        <v>1049936</v>
      </c>
      <c r="T199" s="431">
        <v>413</v>
      </c>
      <c r="U199" s="435">
        <v>0</v>
      </c>
      <c r="V199" s="435"/>
      <c r="W199" s="435">
        <v>0</v>
      </c>
      <c r="X199" s="435">
        <v>0</v>
      </c>
      <c r="Y199" s="435">
        <v>0</v>
      </c>
      <c r="Z199" s="435">
        <v>0</v>
      </c>
      <c r="AA199" s="435">
        <v>0</v>
      </c>
      <c r="AB199" s="435">
        <v>270</v>
      </c>
      <c r="AF199" s="433">
        <v>0</v>
      </c>
      <c r="AG199" s="431">
        <v>413</v>
      </c>
      <c r="AH199" s="432" t="s">
        <v>1</v>
      </c>
      <c r="AI199" s="420" t="s">
        <v>346</v>
      </c>
    </row>
    <row r="200" spans="1:35" x14ac:dyDescent="0.2">
      <c r="A200" s="417" t="s">
        <v>1010</v>
      </c>
      <c r="B200" s="440">
        <v>415</v>
      </c>
      <c r="C200" s="431">
        <v>415</v>
      </c>
      <c r="D200" s="431">
        <v>0</v>
      </c>
      <c r="E200" s="431">
        <v>415</v>
      </c>
      <c r="F200" s="432">
        <v>0</v>
      </c>
      <c r="G200" s="420" t="s">
        <v>347</v>
      </c>
      <c r="H200" s="433">
        <v>1315482.6429774673</v>
      </c>
      <c r="I200" s="433">
        <v>-9174.195587090202</v>
      </c>
      <c r="J200" s="433">
        <v>1306308.4473903771</v>
      </c>
      <c r="K200" s="433">
        <v>-10024.43</v>
      </c>
      <c r="L200" s="433">
        <v>1296284.0173903771</v>
      </c>
      <c r="M200" s="433">
        <v>0</v>
      </c>
      <c r="N200" s="433"/>
      <c r="O200" s="433"/>
      <c r="P200" s="433">
        <v>0</v>
      </c>
      <c r="Q200" s="434">
        <v>0</v>
      </c>
      <c r="R200" s="438"/>
      <c r="S200" s="434">
        <v>1296284</v>
      </c>
      <c r="T200" s="431">
        <v>415</v>
      </c>
      <c r="U200" s="435">
        <v>4147</v>
      </c>
      <c r="V200" s="435"/>
      <c r="W200" s="435">
        <v>4591.8599999999997</v>
      </c>
      <c r="X200" s="435">
        <v>720.06999999999994</v>
      </c>
      <c r="Y200" s="435">
        <v>565.5</v>
      </c>
      <c r="Z200" s="435">
        <v>-10024.43</v>
      </c>
      <c r="AA200" s="435">
        <v>0</v>
      </c>
      <c r="AB200" s="435">
        <v>377</v>
      </c>
      <c r="AF200" s="433">
        <v>-10024.43</v>
      </c>
      <c r="AG200" s="431">
        <v>415</v>
      </c>
      <c r="AH200" s="432">
        <v>0</v>
      </c>
      <c r="AI200" s="420" t="s">
        <v>347</v>
      </c>
    </row>
    <row r="201" spans="1:35" x14ac:dyDescent="0.2">
      <c r="A201" s="417" t="s">
        <v>1011</v>
      </c>
      <c r="B201" s="440">
        <v>416</v>
      </c>
      <c r="C201" s="431">
        <v>416</v>
      </c>
      <c r="D201" s="431">
        <v>0</v>
      </c>
      <c r="E201" s="431">
        <v>416</v>
      </c>
      <c r="F201" s="432">
        <v>0</v>
      </c>
      <c r="G201" s="420" t="s">
        <v>348</v>
      </c>
      <c r="H201" s="433">
        <v>1017369.4008653486</v>
      </c>
      <c r="I201" s="433">
        <v>-9695.8396405404928</v>
      </c>
      <c r="J201" s="433">
        <v>1007673.5612248081</v>
      </c>
      <c r="K201" s="433">
        <v>-7524.97</v>
      </c>
      <c r="L201" s="433">
        <v>1000148.5912248081</v>
      </c>
      <c r="M201" s="433">
        <v>0</v>
      </c>
      <c r="N201" s="433"/>
      <c r="O201" s="433"/>
      <c r="P201" s="433">
        <v>0</v>
      </c>
      <c r="Q201" s="434">
        <v>0</v>
      </c>
      <c r="R201" s="438"/>
      <c r="S201" s="434">
        <v>1000149</v>
      </c>
      <c r="T201" s="431">
        <v>416</v>
      </c>
      <c r="U201" s="435">
        <v>3113</v>
      </c>
      <c r="V201" s="435"/>
      <c r="W201" s="435">
        <v>3446.94</v>
      </c>
      <c r="X201" s="435">
        <v>540.53</v>
      </c>
      <c r="Y201" s="435">
        <v>424.5</v>
      </c>
      <c r="Z201" s="435">
        <v>-7524.97</v>
      </c>
      <c r="AA201" s="435">
        <v>0</v>
      </c>
      <c r="AB201" s="435">
        <v>283</v>
      </c>
      <c r="AF201" s="433">
        <v>-7524.97</v>
      </c>
      <c r="AG201" s="431">
        <v>416</v>
      </c>
      <c r="AH201" s="432">
        <v>0</v>
      </c>
      <c r="AI201" s="420" t="s">
        <v>348</v>
      </c>
    </row>
    <row r="202" spans="1:35" x14ac:dyDescent="0.2">
      <c r="A202" s="417" t="s">
        <v>1012</v>
      </c>
      <c r="B202" s="440">
        <v>417</v>
      </c>
      <c r="C202" s="431">
        <v>417</v>
      </c>
      <c r="D202" s="431" t="s">
        <v>719</v>
      </c>
      <c r="E202" s="431">
        <v>417</v>
      </c>
      <c r="F202" s="432">
        <v>0</v>
      </c>
      <c r="G202" s="420" t="s">
        <v>349</v>
      </c>
      <c r="H202" s="433">
        <v>945752.57671054092</v>
      </c>
      <c r="I202" s="433">
        <v>-6515.0797090406586</v>
      </c>
      <c r="J202" s="433">
        <v>939237.49700150022</v>
      </c>
      <c r="K202" s="433">
        <v>-6115.7</v>
      </c>
      <c r="L202" s="433">
        <v>933121.79700150026</v>
      </c>
      <c r="M202" s="433">
        <v>56700</v>
      </c>
      <c r="N202" s="433"/>
      <c r="O202" s="433"/>
      <c r="P202" s="433">
        <v>0</v>
      </c>
      <c r="Q202" s="434">
        <v>0</v>
      </c>
      <c r="R202" s="438"/>
      <c r="S202" s="434">
        <v>989822</v>
      </c>
      <c r="T202" s="431">
        <v>417</v>
      </c>
      <c r="U202" s="435">
        <v>2530</v>
      </c>
      <c r="V202" s="435"/>
      <c r="W202" s="435">
        <v>2801.4</v>
      </c>
      <c r="X202" s="435">
        <v>439.29999999999995</v>
      </c>
      <c r="Y202" s="435">
        <v>345</v>
      </c>
      <c r="Z202" s="435">
        <v>-6115.7</v>
      </c>
      <c r="AA202" s="435">
        <v>0</v>
      </c>
      <c r="AB202" s="435">
        <v>230</v>
      </c>
      <c r="AF202" s="433">
        <v>-6115.7</v>
      </c>
      <c r="AG202" s="431">
        <v>417</v>
      </c>
      <c r="AH202" s="432">
        <v>0</v>
      </c>
      <c r="AI202" s="420" t="s">
        <v>349</v>
      </c>
    </row>
    <row r="203" spans="1:35" x14ac:dyDescent="0.2">
      <c r="A203" s="417" t="s">
        <v>1013</v>
      </c>
      <c r="B203" s="440">
        <v>418</v>
      </c>
      <c r="C203" s="431">
        <v>418</v>
      </c>
      <c r="D203" s="431">
        <v>0</v>
      </c>
      <c r="E203" s="431">
        <v>418</v>
      </c>
      <c r="F203" s="432">
        <v>0</v>
      </c>
      <c r="G203" s="420" t="s">
        <v>350</v>
      </c>
      <c r="H203" s="433">
        <v>1416606.0677401293</v>
      </c>
      <c r="I203" s="433">
        <v>-7968.0677401293069</v>
      </c>
      <c r="J203" s="433">
        <v>1408638</v>
      </c>
      <c r="K203" s="433">
        <v>-11088.03</v>
      </c>
      <c r="L203" s="433">
        <v>1397549.97</v>
      </c>
      <c r="M203" s="433">
        <v>59700</v>
      </c>
      <c r="N203" s="433"/>
      <c r="O203" s="433"/>
      <c r="P203" s="433">
        <v>0</v>
      </c>
      <c r="Q203" s="434">
        <v>0</v>
      </c>
      <c r="R203" s="438"/>
      <c r="S203" s="434">
        <v>1457250</v>
      </c>
      <c r="T203" s="431">
        <v>418</v>
      </c>
      <c r="U203" s="435">
        <v>4587</v>
      </c>
      <c r="V203" s="435"/>
      <c r="W203" s="435">
        <v>5079.0599999999995</v>
      </c>
      <c r="X203" s="435">
        <v>796.46999999999991</v>
      </c>
      <c r="Y203" s="435">
        <v>625.5</v>
      </c>
      <c r="Z203" s="435">
        <v>-11088.029999999999</v>
      </c>
      <c r="AA203" s="435">
        <v>0</v>
      </c>
      <c r="AB203" s="435">
        <v>417</v>
      </c>
      <c r="AF203" s="433">
        <v>-11088.03</v>
      </c>
      <c r="AG203" s="431">
        <v>418</v>
      </c>
      <c r="AH203" s="432">
        <v>0</v>
      </c>
      <c r="AI203" s="420" t="s">
        <v>350</v>
      </c>
    </row>
    <row r="204" spans="1:35" x14ac:dyDescent="0.2">
      <c r="A204" s="417" t="s">
        <v>1014</v>
      </c>
      <c r="B204" s="440">
        <v>420</v>
      </c>
      <c r="C204" s="431">
        <v>420</v>
      </c>
      <c r="D204" s="431">
        <v>0</v>
      </c>
      <c r="E204" s="431">
        <v>420</v>
      </c>
      <c r="F204" s="432">
        <v>0</v>
      </c>
      <c r="G204" s="420" t="s">
        <v>351</v>
      </c>
      <c r="H204" s="433">
        <v>1297896.6100442929</v>
      </c>
      <c r="I204" s="433">
        <v>-3439.343390852936</v>
      </c>
      <c r="J204" s="433">
        <v>1294457.26665344</v>
      </c>
      <c r="K204" s="433">
        <v>-10130.789999999999</v>
      </c>
      <c r="L204" s="433">
        <v>1284326.4766534399</v>
      </c>
      <c r="M204" s="433">
        <v>0</v>
      </c>
      <c r="N204" s="433"/>
      <c r="O204" s="433"/>
      <c r="P204" s="433">
        <v>0</v>
      </c>
      <c r="Q204" s="434">
        <v>0</v>
      </c>
      <c r="R204" s="438"/>
      <c r="S204" s="434">
        <v>1284326</v>
      </c>
      <c r="T204" s="431">
        <v>420</v>
      </c>
      <c r="U204" s="435">
        <v>4191</v>
      </c>
      <c r="V204" s="435"/>
      <c r="W204" s="435">
        <v>4640.58</v>
      </c>
      <c r="X204" s="435">
        <v>727.70999999999992</v>
      </c>
      <c r="Y204" s="435">
        <v>571.5</v>
      </c>
      <c r="Z204" s="435">
        <v>-10130.789999999999</v>
      </c>
      <c r="AA204" s="435">
        <v>0</v>
      </c>
      <c r="AB204" s="435">
        <v>381</v>
      </c>
      <c r="AF204" s="433">
        <v>-10130.789999999999</v>
      </c>
      <c r="AG204" s="431">
        <v>420</v>
      </c>
      <c r="AH204" s="432">
        <v>0</v>
      </c>
      <c r="AI204" s="420" t="s">
        <v>351</v>
      </c>
    </row>
    <row r="205" spans="1:35" x14ac:dyDescent="0.2">
      <c r="A205" s="417" t="s">
        <v>1015</v>
      </c>
      <c r="B205" s="440">
        <v>421</v>
      </c>
      <c r="C205" s="431">
        <v>421</v>
      </c>
      <c r="D205" s="431">
        <v>0</v>
      </c>
      <c r="E205" s="431">
        <v>421</v>
      </c>
      <c r="F205" s="432">
        <v>0</v>
      </c>
      <c r="G205" s="420" t="s">
        <v>352</v>
      </c>
      <c r="H205" s="433">
        <v>977789.45616984239</v>
      </c>
      <c r="I205" s="433">
        <v>-9090.1357915113349</v>
      </c>
      <c r="J205" s="433">
        <v>968699.320378331</v>
      </c>
      <c r="K205" s="433">
        <v>-7099.53</v>
      </c>
      <c r="L205" s="433">
        <v>961599.79037833097</v>
      </c>
      <c r="M205" s="433">
        <v>0</v>
      </c>
      <c r="N205" s="433"/>
      <c r="O205" s="433"/>
      <c r="P205" s="433">
        <v>0</v>
      </c>
      <c r="Q205" s="434">
        <v>0</v>
      </c>
      <c r="R205" s="438"/>
      <c r="S205" s="434">
        <v>961600</v>
      </c>
      <c r="T205" s="431">
        <v>421</v>
      </c>
      <c r="U205" s="435">
        <v>2937</v>
      </c>
      <c r="V205" s="435"/>
      <c r="W205" s="435">
        <v>3252.06</v>
      </c>
      <c r="X205" s="435">
        <v>509.96999999999997</v>
      </c>
      <c r="Y205" s="435">
        <v>400.5</v>
      </c>
      <c r="Z205" s="435">
        <v>-7099.53</v>
      </c>
      <c r="AA205" s="435">
        <v>0</v>
      </c>
      <c r="AB205" s="435">
        <v>267</v>
      </c>
      <c r="AF205" s="433">
        <v>-7099.53</v>
      </c>
      <c r="AG205" s="431">
        <v>421</v>
      </c>
      <c r="AH205" s="432">
        <v>0</v>
      </c>
      <c r="AI205" s="420" t="s">
        <v>352</v>
      </c>
    </row>
    <row r="206" spans="1:35" x14ac:dyDescent="0.2">
      <c r="A206" s="417" t="s">
        <v>1016</v>
      </c>
      <c r="B206" s="440">
        <v>422</v>
      </c>
      <c r="C206" s="431">
        <v>422</v>
      </c>
      <c r="D206" s="431">
        <v>0</v>
      </c>
      <c r="E206" s="431">
        <v>422</v>
      </c>
      <c r="F206" s="432">
        <v>0</v>
      </c>
      <c r="G206" s="420" t="s">
        <v>353</v>
      </c>
      <c r="H206" s="433">
        <v>685702.35912852106</v>
      </c>
      <c r="I206" s="433">
        <v>-3509.7244159336697</v>
      </c>
      <c r="J206" s="433">
        <v>682192.63471258734</v>
      </c>
      <c r="K206" s="433">
        <v>-4573.4799999999996</v>
      </c>
      <c r="L206" s="433">
        <v>677619.15471258736</v>
      </c>
      <c r="M206" s="433">
        <v>38340</v>
      </c>
      <c r="N206" s="433"/>
      <c r="O206" s="433"/>
      <c r="P206" s="433">
        <v>0</v>
      </c>
      <c r="Q206" s="434">
        <v>0</v>
      </c>
      <c r="R206" s="438"/>
      <c r="S206" s="434">
        <v>715959</v>
      </c>
      <c r="T206" s="431">
        <v>422</v>
      </c>
      <c r="U206" s="435">
        <v>1892</v>
      </c>
      <c r="V206" s="435"/>
      <c r="W206" s="435">
        <v>2094.96</v>
      </c>
      <c r="X206" s="435">
        <v>328.52</v>
      </c>
      <c r="Y206" s="435">
        <v>258</v>
      </c>
      <c r="Z206" s="435">
        <v>-4573.4799999999996</v>
      </c>
      <c r="AA206" s="435">
        <v>0</v>
      </c>
      <c r="AB206" s="435">
        <v>172</v>
      </c>
      <c r="AF206" s="433">
        <v>-4573.4799999999996</v>
      </c>
      <c r="AG206" s="431">
        <v>422</v>
      </c>
      <c r="AH206" s="432">
        <v>0</v>
      </c>
      <c r="AI206" s="420" t="s">
        <v>353</v>
      </c>
    </row>
    <row r="207" spans="1:35" x14ac:dyDescent="0.2">
      <c r="A207" s="417" t="s">
        <v>1017</v>
      </c>
      <c r="B207" s="440">
        <v>423</v>
      </c>
      <c r="C207" s="436">
        <v>423</v>
      </c>
      <c r="D207" s="431" t="s">
        <v>719</v>
      </c>
      <c r="E207" s="431" t="s">
        <v>1</v>
      </c>
      <c r="F207" s="432" t="s">
        <v>1</v>
      </c>
      <c r="G207" s="417" t="s">
        <v>354</v>
      </c>
      <c r="H207" s="433">
        <v>901303.66592416633</v>
      </c>
      <c r="I207" s="433">
        <v>-3788.253824959424</v>
      </c>
      <c r="J207" s="433">
        <v>897515.41209920694</v>
      </c>
      <c r="K207" s="433">
        <v>0</v>
      </c>
      <c r="L207" s="433">
        <v>897515.41209920694</v>
      </c>
      <c r="M207" s="433">
        <v>55860</v>
      </c>
      <c r="N207" s="433"/>
      <c r="O207" s="437"/>
      <c r="P207" s="433">
        <v>0</v>
      </c>
      <c r="Q207" s="438">
        <v>0</v>
      </c>
      <c r="R207" s="438"/>
      <c r="S207" s="434">
        <v>953375</v>
      </c>
      <c r="T207" s="431">
        <v>423</v>
      </c>
      <c r="U207" s="435">
        <v>0</v>
      </c>
      <c r="V207" s="435"/>
      <c r="W207" s="435">
        <v>0</v>
      </c>
      <c r="X207" s="435">
        <v>0</v>
      </c>
      <c r="Y207" s="435">
        <v>0</v>
      </c>
      <c r="Z207" s="435">
        <v>0</v>
      </c>
      <c r="AA207" s="435">
        <v>0</v>
      </c>
      <c r="AB207" s="435">
        <v>228</v>
      </c>
      <c r="AF207" s="433">
        <v>0</v>
      </c>
      <c r="AG207" s="431">
        <v>423</v>
      </c>
      <c r="AH207" s="432" t="s">
        <v>1</v>
      </c>
      <c r="AI207" s="420" t="s">
        <v>354</v>
      </c>
    </row>
    <row r="208" spans="1:35" x14ac:dyDescent="0.2">
      <c r="A208" s="417" t="s">
        <v>1018</v>
      </c>
      <c r="B208" s="440">
        <v>424</v>
      </c>
      <c r="C208" s="431">
        <v>424</v>
      </c>
      <c r="D208" s="431">
        <v>0</v>
      </c>
      <c r="E208" s="431">
        <v>424</v>
      </c>
      <c r="F208" s="432">
        <v>0</v>
      </c>
      <c r="G208" s="420" t="s">
        <v>355</v>
      </c>
      <c r="H208" s="433">
        <v>1268550.7327816759</v>
      </c>
      <c r="I208" s="433">
        <v>-18152.93832589448</v>
      </c>
      <c r="J208" s="433">
        <v>1250397.7944557813</v>
      </c>
      <c r="K208" s="433">
        <v>-8881.06</v>
      </c>
      <c r="L208" s="433">
        <v>1241516.7344557813</v>
      </c>
      <c r="M208" s="433">
        <v>35580</v>
      </c>
      <c r="N208" s="433"/>
      <c r="O208" s="433"/>
      <c r="P208" s="433">
        <v>72000</v>
      </c>
      <c r="Q208" s="434">
        <v>72000</v>
      </c>
      <c r="R208" s="438"/>
      <c r="S208" s="434">
        <v>1349097</v>
      </c>
      <c r="T208" s="431">
        <v>424</v>
      </c>
      <c r="U208" s="435">
        <v>3674</v>
      </c>
      <c r="V208" s="435"/>
      <c r="W208" s="435">
        <v>4068.12</v>
      </c>
      <c r="X208" s="435">
        <v>637.93999999999994</v>
      </c>
      <c r="Y208" s="435">
        <v>501</v>
      </c>
      <c r="Z208" s="435">
        <v>-8881.06</v>
      </c>
      <c r="AA208" s="435">
        <v>0</v>
      </c>
      <c r="AB208" s="435">
        <v>334</v>
      </c>
      <c r="AF208" s="433">
        <v>-8881.06</v>
      </c>
      <c r="AG208" s="431">
        <v>424</v>
      </c>
      <c r="AH208" s="432">
        <v>0</v>
      </c>
      <c r="AI208" s="420" t="s">
        <v>355</v>
      </c>
    </row>
    <row r="209" spans="1:35" x14ac:dyDescent="0.2">
      <c r="A209" s="417" t="s">
        <v>1019</v>
      </c>
      <c r="B209" s="440">
        <v>425</v>
      </c>
      <c r="C209" s="431">
        <v>425</v>
      </c>
      <c r="D209" s="431" t="s">
        <v>719</v>
      </c>
      <c r="E209" s="431" t="s">
        <v>1</v>
      </c>
      <c r="F209" s="432" t="s">
        <v>1</v>
      </c>
      <c r="G209" s="420" t="s">
        <v>356</v>
      </c>
      <c r="H209" s="433">
        <v>1440434.0952236834</v>
      </c>
      <c r="I209" s="433">
        <v>5671.8049749811998</v>
      </c>
      <c r="J209" s="433">
        <v>1446105.9001986645</v>
      </c>
      <c r="K209" s="433">
        <v>0</v>
      </c>
      <c r="L209" s="433">
        <v>1446105.9001986645</v>
      </c>
      <c r="M209" s="433">
        <v>78000</v>
      </c>
      <c r="N209" s="433"/>
      <c r="O209" s="433"/>
      <c r="P209" s="433">
        <v>0</v>
      </c>
      <c r="Q209" s="434">
        <v>0</v>
      </c>
      <c r="R209" s="438"/>
      <c r="S209" s="434">
        <v>1524106</v>
      </c>
      <c r="T209" s="431">
        <v>425</v>
      </c>
      <c r="U209" s="435">
        <v>0</v>
      </c>
      <c r="V209" s="435"/>
      <c r="W209" s="435">
        <v>0</v>
      </c>
      <c r="X209" s="435">
        <v>0</v>
      </c>
      <c r="Y209" s="435">
        <v>0</v>
      </c>
      <c r="Z209" s="435">
        <v>0</v>
      </c>
      <c r="AA209" s="435">
        <v>0</v>
      </c>
      <c r="AB209" s="435">
        <v>409</v>
      </c>
      <c r="AF209" s="433">
        <v>-10875.31</v>
      </c>
      <c r="AG209" s="431">
        <v>425</v>
      </c>
      <c r="AH209" s="432">
        <v>0</v>
      </c>
      <c r="AI209" s="420" t="s">
        <v>356</v>
      </c>
    </row>
    <row r="210" spans="1:35" x14ac:dyDescent="0.2">
      <c r="A210" s="417" t="s">
        <v>1020</v>
      </c>
      <c r="B210" s="440">
        <v>426</v>
      </c>
      <c r="C210" s="431">
        <v>426</v>
      </c>
      <c r="D210" s="431">
        <v>0</v>
      </c>
      <c r="E210" s="431">
        <v>426</v>
      </c>
      <c r="F210" s="432">
        <v>0</v>
      </c>
      <c r="G210" s="420" t="s">
        <v>357</v>
      </c>
      <c r="H210" s="433">
        <v>374883.47781896067</v>
      </c>
      <c r="I210" s="433">
        <v>-1082.935784976549</v>
      </c>
      <c r="J210" s="433">
        <v>373800.54203398415</v>
      </c>
      <c r="K210" s="433">
        <v>-2260.15</v>
      </c>
      <c r="L210" s="433">
        <v>371540.39203398413</v>
      </c>
      <c r="M210" s="433">
        <v>0</v>
      </c>
      <c r="N210" s="433"/>
      <c r="O210" s="433"/>
      <c r="P210" s="433">
        <v>0</v>
      </c>
      <c r="Q210" s="434">
        <v>0</v>
      </c>
      <c r="R210" s="438"/>
      <c r="S210" s="434">
        <v>371540</v>
      </c>
      <c r="T210" s="431">
        <v>426</v>
      </c>
      <c r="U210" s="435">
        <v>935</v>
      </c>
      <c r="V210" s="435"/>
      <c r="W210" s="435">
        <v>1035.3</v>
      </c>
      <c r="X210" s="435">
        <v>162.35</v>
      </c>
      <c r="Y210" s="435">
        <v>127.5</v>
      </c>
      <c r="Z210" s="435">
        <v>-2260.15</v>
      </c>
      <c r="AA210" s="435">
        <v>0</v>
      </c>
      <c r="AB210" s="435">
        <v>85</v>
      </c>
      <c r="AF210" s="433">
        <v>-2260.15</v>
      </c>
      <c r="AG210" s="431">
        <v>426</v>
      </c>
      <c r="AH210" s="432">
        <v>0</v>
      </c>
      <c r="AI210" s="420" t="s">
        <v>357</v>
      </c>
    </row>
    <row r="211" spans="1:35" x14ac:dyDescent="0.2">
      <c r="A211" s="417" t="s">
        <v>1021</v>
      </c>
      <c r="B211" s="440">
        <v>429</v>
      </c>
      <c r="C211" s="431">
        <v>429</v>
      </c>
      <c r="D211" s="431" t="s">
        <v>719</v>
      </c>
      <c r="E211" s="431" t="s">
        <v>1</v>
      </c>
      <c r="F211" s="432" t="s">
        <v>1</v>
      </c>
      <c r="G211" s="420" t="s">
        <v>358</v>
      </c>
      <c r="H211" s="433">
        <v>687200.18057077262</v>
      </c>
      <c r="I211" s="433">
        <v>-5232.6051519440152</v>
      </c>
      <c r="J211" s="433">
        <v>681967.57541882864</v>
      </c>
      <c r="K211" s="433">
        <v>0</v>
      </c>
      <c r="L211" s="433">
        <v>681967.57541882864</v>
      </c>
      <c r="M211" s="433">
        <v>0</v>
      </c>
      <c r="N211" s="433"/>
      <c r="O211" s="433"/>
      <c r="P211" s="433">
        <v>0</v>
      </c>
      <c r="Q211" s="434">
        <v>0</v>
      </c>
      <c r="R211" s="438"/>
      <c r="S211" s="434">
        <v>681968</v>
      </c>
      <c r="T211" s="431">
        <v>429</v>
      </c>
      <c r="U211" s="435">
        <v>0</v>
      </c>
      <c r="V211" s="435"/>
      <c r="W211" s="435">
        <v>0</v>
      </c>
      <c r="X211" s="435">
        <v>0</v>
      </c>
      <c r="Y211" s="435">
        <v>0</v>
      </c>
      <c r="Z211" s="435">
        <v>0</v>
      </c>
      <c r="AA211" s="435">
        <v>0</v>
      </c>
      <c r="AB211" s="435">
        <v>188</v>
      </c>
      <c r="AF211" s="433">
        <v>0</v>
      </c>
      <c r="AG211" s="431">
        <v>429</v>
      </c>
      <c r="AH211" s="432" t="s">
        <v>1</v>
      </c>
      <c r="AI211" s="420" t="s">
        <v>358</v>
      </c>
    </row>
    <row r="212" spans="1:35" x14ac:dyDescent="0.2">
      <c r="A212" s="417" t="s">
        <v>1022</v>
      </c>
      <c r="B212" s="440">
        <v>430</v>
      </c>
      <c r="C212" s="431">
        <v>430</v>
      </c>
      <c r="D212" s="431">
        <v>0</v>
      </c>
      <c r="E212" s="431">
        <v>430</v>
      </c>
      <c r="F212" s="432">
        <v>0</v>
      </c>
      <c r="G212" s="420" t="s">
        <v>359</v>
      </c>
      <c r="H212" s="433">
        <v>346986.47005440458</v>
      </c>
      <c r="I212" s="433">
        <v>-3262.4758970563512</v>
      </c>
      <c r="J212" s="433">
        <v>343723.99415734824</v>
      </c>
      <c r="K212" s="433">
        <v>-1834.71</v>
      </c>
      <c r="L212" s="433">
        <v>341889.28415734821</v>
      </c>
      <c r="M212" s="433">
        <v>0</v>
      </c>
      <c r="N212" s="433"/>
      <c r="O212" s="433"/>
      <c r="P212" s="433">
        <v>0</v>
      </c>
      <c r="Q212" s="434">
        <v>0</v>
      </c>
      <c r="R212" s="438"/>
      <c r="S212" s="434">
        <v>341889</v>
      </c>
      <c r="T212" s="431">
        <v>430</v>
      </c>
      <c r="U212" s="435">
        <v>759</v>
      </c>
      <c r="V212" s="435"/>
      <c r="W212" s="435">
        <v>840.42</v>
      </c>
      <c r="X212" s="435">
        <v>131.79</v>
      </c>
      <c r="Y212" s="435">
        <v>103.5</v>
      </c>
      <c r="Z212" s="435">
        <v>-1834.71</v>
      </c>
      <c r="AA212" s="435">
        <v>0</v>
      </c>
      <c r="AB212" s="435">
        <v>69</v>
      </c>
      <c r="AF212" s="433">
        <v>-1834.71</v>
      </c>
      <c r="AG212" s="431">
        <v>430</v>
      </c>
      <c r="AH212" s="432">
        <v>0</v>
      </c>
      <c r="AI212" s="420" t="s">
        <v>359</v>
      </c>
    </row>
    <row r="213" spans="1:35" x14ac:dyDescent="0.2">
      <c r="A213" s="417" t="s">
        <v>1023</v>
      </c>
      <c r="B213" s="440">
        <v>431</v>
      </c>
      <c r="C213" s="431">
        <v>431</v>
      </c>
      <c r="D213" s="431">
        <v>0</v>
      </c>
      <c r="E213" s="431">
        <v>431</v>
      </c>
      <c r="F213" s="432">
        <v>0</v>
      </c>
      <c r="G213" s="420" t="s">
        <v>360</v>
      </c>
      <c r="H213" s="433">
        <v>1483644.2650660989</v>
      </c>
      <c r="I213" s="433">
        <v>-169.10946684983421</v>
      </c>
      <c r="J213" s="433">
        <v>1483475.1555992491</v>
      </c>
      <c r="K213" s="433">
        <v>-10662.59</v>
      </c>
      <c r="L213" s="433">
        <v>1472812.565599249</v>
      </c>
      <c r="M213" s="433">
        <v>0</v>
      </c>
      <c r="N213" s="433"/>
      <c r="O213" s="433"/>
      <c r="P213" s="433">
        <v>0</v>
      </c>
      <c r="Q213" s="434">
        <v>0</v>
      </c>
      <c r="R213" s="438"/>
      <c r="S213" s="434">
        <v>1472813</v>
      </c>
      <c r="T213" s="431">
        <v>431</v>
      </c>
      <c r="U213" s="435">
        <v>4411</v>
      </c>
      <c r="V213" s="435"/>
      <c r="W213" s="435">
        <v>4884.18</v>
      </c>
      <c r="X213" s="435">
        <v>765.91</v>
      </c>
      <c r="Y213" s="435">
        <v>601.5</v>
      </c>
      <c r="Z213" s="435">
        <v>-10662.59</v>
      </c>
      <c r="AA213" s="435">
        <v>0</v>
      </c>
      <c r="AB213" s="435">
        <v>401</v>
      </c>
      <c r="AF213" s="433">
        <v>-10662.59</v>
      </c>
      <c r="AG213" s="431">
        <v>431</v>
      </c>
      <c r="AH213" s="432">
        <v>0</v>
      </c>
      <c r="AI213" s="420" t="s">
        <v>360</v>
      </c>
    </row>
    <row r="214" spans="1:35" x14ac:dyDescent="0.2">
      <c r="A214" s="417" t="s">
        <v>1024</v>
      </c>
      <c r="B214" s="440">
        <v>432</v>
      </c>
      <c r="C214" s="431">
        <v>432</v>
      </c>
      <c r="D214" s="431">
        <v>0</v>
      </c>
      <c r="E214" s="431">
        <v>432</v>
      </c>
      <c r="F214" s="432">
        <v>0</v>
      </c>
      <c r="G214" s="420" t="s">
        <v>361</v>
      </c>
      <c r="H214" s="433">
        <v>393995.11971153849</v>
      </c>
      <c r="I214" s="433">
        <v>19311.158765865381</v>
      </c>
      <c r="J214" s="433">
        <v>413306.27847740386</v>
      </c>
      <c r="K214" s="433">
        <v>-2472.87</v>
      </c>
      <c r="L214" s="433">
        <v>410833.40847740386</v>
      </c>
      <c r="M214" s="433">
        <v>0</v>
      </c>
      <c r="N214" s="433"/>
      <c r="O214" s="433"/>
      <c r="P214" s="433">
        <v>0</v>
      </c>
      <c r="Q214" s="434">
        <v>0</v>
      </c>
      <c r="R214" s="438"/>
      <c r="S214" s="434">
        <v>410833</v>
      </c>
      <c r="T214" s="431">
        <v>432</v>
      </c>
      <c r="U214" s="435">
        <v>1023</v>
      </c>
      <c r="V214" s="435"/>
      <c r="W214" s="435">
        <v>1132.74</v>
      </c>
      <c r="X214" s="435">
        <v>177.63</v>
      </c>
      <c r="Y214" s="435">
        <v>139.5</v>
      </c>
      <c r="Z214" s="435">
        <v>-2472.87</v>
      </c>
      <c r="AA214" s="435">
        <v>0</v>
      </c>
      <c r="AB214" s="435">
        <v>93</v>
      </c>
      <c r="AF214" s="433">
        <v>-2472.87</v>
      </c>
      <c r="AG214" s="431">
        <v>432</v>
      </c>
      <c r="AH214" s="432">
        <v>0</v>
      </c>
      <c r="AI214" s="420" t="s">
        <v>361</v>
      </c>
    </row>
    <row r="215" spans="1:35" x14ac:dyDescent="0.2">
      <c r="A215" s="417" t="s">
        <v>1025</v>
      </c>
      <c r="B215" s="440">
        <v>436</v>
      </c>
      <c r="C215" s="431">
        <v>436</v>
      </c>
      <c r="D215" s="431">
        <v>0</v>
      </c>
      <c r="E215" s="431">
        <v>436</v>
      </c>
      <c r="F215" s="432">
        <v>0</v>
      </c>
      <c r="G215" s="420" t="s">
        <v>362</v>
      </c>
      <c r="H215" s="433">
        <v>955851.73982835026</v>
      </c>
      <c r="I215" s="433">
        <v>-6044.3653577950627</v>
      </c>
      <c r="J215" s="433">
        <v>949807.37447055522</v>
      </c>
      <c r="K215" s="433">
        <v>-7099.53</v>
      </c>
      <c r="L215" s="433">
        <v>942707.8444705552</v>
      </c>
      <c r="M215" s="433">
        <v>28560</v>
      </c>
      <c r="N215" s="433"/>
      <c r="O215" s="433"/>
      <c r="P215" s="433">
        <v>0</v>
      </c>
      <c r="Q215" s="434">
        <v>0</v>
      </c>
      <c r="R215" s="438"/>
      <c r="S215" s="434">
        <v>971268</v>
      </c>
      <c r="T215" s="431">
        <v>436</v>
      </c>
      <c r="U215" s="435">
        <v>2937</v>
      </c>
      <c r="V215" s="435"/>
      <c r="W215" s="435">
        <v>3252.06</v>
      </c>
      <c r="X215" s="435">
        <v>509.96999999999997</v>
      </c>
      <c r="Y215" s="435">
        <v>400.5</v>
      </c>
      <c r="Z215" s="435">
        <v>-7099.53</v>
      </c>
      <c r="AA215" s="435">
        <v>0</v>
      </c>
      <c r="AB215" s="435">
        <v>267</v>
      </c>
      <c r="AF215" s="433">
        <v>-7099.53</v>
      </c>
      <c r="AG215" s="431">
        <v>436</v>
      </c>
      <c r="AH215" s="432">
        <v>0</v>
      </c>
      <c r="AI215" s="420" t="s">
        <v>362</v>
      </c>
    </row>
    <row r="216" spans="1:35" x14ac:dyDescent="0.2">
      <c r="A216" s="417" t="s">
        <v>1026</v>
      </c>
      <c r="B216" s="440">
        <v>437</v>
      </c>
      <c r="C216" s="436">
        <v>437</v>
      </c>
      <c r="D216" s="431" t="s">
        <v>719</v>
      </c>
      <c r="E216" s="431" t="s">
        <v>1</v>
      </c>
      <c r="F216" s="432" t="s">
        <v>1</v>
      </c>
      <c r="G216" s="417" t="s">
        <v>363</v>
      </c>
      <c r="H216" s="433">
        <v>382803.40545923752</v>
      </c>
      <c r="I216" s="433">
        <v>7315.1092082033938</v>
      </c>
      <c r="J216" s="433">
        <v>390118.5146674409</v>
      </c>
      <c r="K216" s="433">
        <v>0</v>
      </c>
      <c r="L216" s="433">
        <v>390118.5146674409</v>
      </c>
      <c r="M216" s="433">
        <v>0</v>
      </c>
      <c r="N216" s="433"/>
      <c r="O216" s="437"/>
      <c r="P216" s="433">
        <v>0</v>
      </c>
      <c r="Q216" s="438">
        <v>0</v>
      </c>
      <c r="R216" s="438"/>
      <c r="S216" s="434">
        <v>390119</v>
      </c>
      <c r="T216" s="431">
        <v>437</v>
      </c>
      <c r="U216" s="435">
        <v>0</v>
      </c>
      <c r="V216" s="435"/>
      <c r="W216" s="435">
        <v>0</v>
      </c>
      <c r="X216" s="435">
        <v>0</v>
      </c>
      <c r="Y216" s="435">
        <v>0</v>
      </c>
      <c r="Z216" s="435">
        <v>0</v>
      </c>
      <c r="AA216" s="435">
        <v>0</v>
      </c>
      <c r="AB216" s="435">
        <v>84</v>
      </c>
      <c r="AF216" s="433">
        <v>0</v>
      </c>
      <c r="AG216" s="431">
        <v>437</v>
      </c>
      <c r="AH216" s="432" t="s">
        <v>1</v>
      </c>
      <c r="AI216" s="420" t="s">
        <v>363</v>
      </c>
    </row>
    <row r="217" spans="1:35" x14ac:dyDescent="0.2">
      <c r="A217" s="417" t="s">
        <v>1027</v>
      </c>
      <c r="B217" s="440">
        <v>440</v>
      </c>
      <c r="C217" s="436">
        <v>440</v>
      </c>
      <c r="D217" s="431" t="s">
        <v>719</v>
      </c>
      <c r="E217" s="431" t="s">
        <v>1</v>
      </c>
      <c r="F217" s="432" t="s">
        <v>1</v>
      </c>
      <c r="G217" s="417" t="s">
        <v>364</v>
      </c>
      <c r="H217" s="433">
        <v>745915.55234504305</v>
      </c>
      <c r="I217" s="433">
        <v>-7263.9621489878464</v>
      </c>
      <c r="J217" s="433">
        <v>738651.59019605524</v>
      </c>
      <c r="K217" s="433">
        <v>0</v>
      </c>
      <c r="L217" s="433">
        <v>738651.59019605524</v>
      </c>
      <c r="M217" s="433">
        <v>76140</v>
      </c>
      <c r="N217" s="433"/>
      <c r="O217" s="437"/>
      <c r="P217" s="433">
        <v>0</v>
      </c>
      <c r="Q217" s="438">
        <v>0</v>
      </c>
      <c r="R217" s="438"/>
      <c r="S217" s="434">
        <v>814792</v>
      </c>
      <c r="T217" s="431">
        <v>440</v>
      </c>
      <c r="U217" s="435">
        <v>0</v>
      </c>
      <c r="V217" s="435"/>
      <c r="W217" s="435">
        <v>0</v>
      </c>
      <c r="X217" s="435">
        <v>0</v>
      </c>
      <c r="Y217" s="435">
        <v>0</v>
      </c>
      <c r="Z217" s="435">
        <v>0</v>
      </c>
      <c r="AA217" s="435">
        <v>0</v>
      </c>
      <c r="AB217" s="435">
        <v>195</v>
      </c>
      <c r="AF217" s="433">
        <v>0</v>
      </c>
      <c r="AG217" s="431">
        <v>440</v>
      </c>
      <c r="AH217" s="432" t="s">
        <v>1</v>
      </c>
      <c r="AI217" s="420" t="s">
        <v>364</v>
      </c>
    </row>
    <row r="218" spans="1:35" x14ac:dyDescent="0.2">
      <c r="A218" s="417" t="s">
        <v>1028</v>
      </c>
      <c r="B218" s="440">
        <v>441</v>
      </c>
      <c r="C218" s="436">
        <v>441</v>
      </c>
      <c r="D218" s="431" t="s">
        <v>719</v>
      </c>
      <c r="E218" s="431" t="s">
        <v>1</v>
      </c>
      <c r="F218" s="432" t="s">
        <v>1</v>
      </c>
      <c r="G218" s="417" t="s">
        <v>365</v>
      </c>
      <c r="H218" s="433">
        <v>730354.29012346652</v>
      </c>
      <c r="I218" s="433">
        <v>-2958.6200514324341</v>
      </c>
      <c r="J218" s="433">
        <v>727395.67007203412</v>
      </c>
      <c r="K218" s="433">
        <v>0</v>
      </c>
      <c r="L218" s="433">
        <v>727395.67007203412</v>
      </c>
      <c r="M218" s="433">
        <v>0</v>
      </c>
      <c r="N218" s="433"/>
      <c r="O218" s="437"/>
      <c r="P218" s="433">
        <v>0</v>
      </c>
      <c r="Q218" s="438">
        <v>0</v>
      </c>
      <c r="R218" s="438"/>
      <c r="S218" s="434">
        <v>727396</v>
      </c>
      <c r="T218" s="431">
        <v>441</v>
      </c>
      <c r="U218" s="435">
        <v>0</v>
      </c>
      <c r="V218" s="435"/>
      <c r="W218" s="435">
        <v>0</v>
      </c>
      <c r="X218" s="435">
        <v>0</v>
      </c>
      <c r="Y218" s="435">
        <v>0</v>
      </c>
      <c r="Z218" s="435">
        <v>0</v>
      </c>
      <c r="AA218" s="435">
        <v>0</v>
      </c>
      <c r="AB218" s="435">
        <v>207</v>
      </c>
      <c r="AF218" s="433">
        <v>0</v>
      </c>
      <c r="AG218" s="431">
        <v>441</v>
      </c>
      <c r="AH218" s="432" t="s">
        <v>1</v>
      </c>
      <c r="AI218" s="420" t="s">
        <v>365</v>
      </c>
    </row>
    <row r="219" spans="1:35" x14ac:dyDescent="0.2">
      <c r="A219" s="417" t="s">
        <v>1029</v>
      </c>
      <c r="B219" s="440">
        <v>442</v>
      </c>
      <c r="C219" s="431">
        <v>442</v>
      </c>
      <c r="D219" s="431" t="s">
        <v>719</v>
      </c>
      <c r="E219" s="431" t="s">
        <v>1</v>
      </c>
      <c r="F219" s="432" t="s">
        <v>1</v>
      </c>
      <c r="G219" s="420" t="s">
        <v>366</v>
      </c>
      <c r="H219" s="433">
        <v>1499548.0568778119</v>
      </c>
      <c r="I219" s="433">
        <v>-4487.7241500584669</v>
      </c>
      <c r="J219" s="433">
        <v>1495060.3327277533</v>
      </c>
      <c r="K219" s="433">
        <v>0</v>
      </c>
      <c r="L219" s="433">
        <v>1495060.3327277533</v>
      </c>
      <c r="M219" s="433">
        <v>71820</v>
      </c>
      <c r="N219" s="433"/>
      <c r="O219" s="433"/>
      <c r="P219" s="433">
        <v>0</v>
      </c>
      <c r="Q219" s="434">
        <v>0</v>
      </c>
      <c r="R219" s="438"/>
      <c r="S219" s="434">
        <v>1566880</v>
      </c>
      <c r="T219" s="431">
        <v>442</v>
      </c>
      <c r="U219" s="435">
        <v>0</v>
      </c>
      <c r="V219" s="435"/>
      <c r="W219" s="435">
        <v>0</v>
      </c>
      <c r="X219" s="435">
        <v>0</v>
      </c>
      <c r="Y219" s="435">
        <v>0</v>
      </c>
      <c r="Z219" s="435">
        <v>0</v>
      </c>
      <c r="AA219" s="435">
        <v>0</v>
      </c>
      <c r="AB219" s="435">
        <v>423</v>
      </c>
      <c r="AF219" s="433">
        <v>0</v>
      </c>
      <c r="AG219" s="431">
        <v>442</v>
      </c>
      <c r="AH219" s="432" t="s">
        <v>1</v>
      </c>
      <c r="AI219" s="420" t="s">
        <v>366</v>
      </c>
    </row>
    <row r="220" spans="1:35" x14ac:dyDescent="0.2">
      <c r="A220" s="417" t="s">
        <v>1030</v>
      </c>
      <c r="B220" s="440">
        <v>443</v>
      </c>
      <c r="C220" s="431">
        <v>443</v>
      </c>
      <c r="D220" s="431">
        <v>0</v>
      </c>
      <c r="E220" s="431">
        <v>443</v>
      </c>
      <c r="F220" s="432">
        <v>0</v>
      </c>
      <c r="G220" s="420" t="s">
        <v>367</v>
      </c>
      <c r="H220" s="433">
        <v>1100359.2707746855</v>
      </c>
      <c r="I220" s="433">
        <v>-8404.0923473941675</v>
      </c>
      <c r="J220" s="433">
        <v>1091955.1784272913</v>
      </c>
      <c r="K220" s="433">
        <v>-7365.43</v>
      </c>
      <c r="L220" s="433">
        <v>1084589.7484272914</v>
      </c>
      <c r="M220" s="433">
        <v>59940</v>
      </c>
      <c r="N220" s="433"/>
      <c r="O220" s="433"/>
      <c r="P220" s="433">
        <v>0</v>
      </c>
      <c r="Q220" s="434">
        <v>0</v>
      </c>
      <c r="R220" s="438"/>
      <c r="S220" s="434">
        <v>1144530</v>
      </c>
      <c r="T220" s="431">
        <v>443</v>
      </c>
      <c r="U220" s="435">
        <v>3047</v>
      </c>
      <c r="V220" s="435"/>
      <c r="W220" s="435">
        <v>3373.86</v>
      </c>
      <c r="X220" s="435">
        <v>529.06999999999994</v>
      </c>
      <c r="Y220" s="435">
        <v>415.5</v>
      </c>
      <c r="Z220" s="435">
        <v>-7365.43</v>
      </c>
      <c r="AA220" s="435">
        <v>0</v>
      </c>
      <c r="AB220" s="435">
        <v>277</v>
      </c>
      <c r="AF220" s="433">
        <v>-7365.43</v>
      </c>
      <c r="AG220" s="431">
        <v>443</v>
      </c>
      <c r="AH220" s="432">
        <v>0</v>
      </c>
      <c r="AI220" s="420" t="s">
        <v>367</v>
      </c>
    </row>
    <row r="221" spans="1:35" x14ac:dyDescent="0.2">
      <c r="A221" s="417" t="s">
        <v>1031</v>
      </c>
      <c r="B221" s="440">
        <v>444</v>
      </c>
      <c r="C221" s="431">
        <v>444</v>
      </c>
      <c r="D221" s="431">
        <v>0</v>
      </c>
      <c r="E221" s="431">
        <v>444</v>
      </c>
      <c r="F221" s="432">
        <v>0</v>
      </c>
      <c r="G221" s="420" t="s">
        <v>368</v>
      </c>
      <c r="H221" s="433">
        <v>556328.46591001516</v>
      </c>
      <c r="I221" s="433">
        <v>-4286.7138980207046</v>
      </c>
      <c r="J221" s="433">
        <v>552041.75201199448</v>
      </c>
      <c r="K221" s="433">
        <v>-3802.37</v>
      </c>
      <c r="L221" s="433">
        <v>548239.38201199449</v>
      </c>
      <c r="M221" s="433">
        <v>0</v>
      </c>
      <c r="N221" s="433"/>
      <c r="O221" s="433"/>
      <c r="P221" s="433">
        <v>0</v>
      </c>
      <c r="Q221" s="434">
        <v>0</v>
      </c>
      <c r="R221" s="438"/>
      <c r="S221" s="434">
        <v>548239</v>
      </c>
      <c r="T221" s="431">
        <v>444</v>
      </c>
      <c r="U221" s="435">
        <v>1573</v>
      </c>
      <c r="V221" s="435"/>
      <c r="W221" s="435">
        <v>1741.74</v>
      </c>
      <c r="X221" s="435">
        <v>273.13</v>
      </c>
      <c r="Y221" s="435">
        <v>214.5</v>
      </c>
      <c r="Z221" s="435">
        <v>-3802.37</v>
      </c>
      <c r="AA221" s="435">
        <v>0</v>
      </c>
      <c r="AB221" s="435">
        <v>143</v>
      </c>
      <c r="AF221" s="433">
        <v>-3802.37</v>
      </c>
      <c r="AG221" s="431">
        <v>444</v>
      </c>
      <c r="AH221" s="432">
        <v>0</v>
      </c>
      <c r="AI221" s="420" t="s">
        <v>368</v>
      </c>
    </row>
    <row r="222" spans="1:35" x14ac:dyDescent="0.2">
      <c r="A222" s="417" t="s">
        <v>1032</v>
      </c>
      <c r="B222" s="440">
        <v>445</v>
      </c>
      <c r="C222" s="431">
        <v>445</v>
      </c>
      <c r="D222" s="431">
        <v>0</v>
      </c>
      <c r="E222" s="431">
        <v>445</v>
      </c>
      <c r="F222" s="432">
        <v>0</v>
      </c>
      <c r="G222" s="420" t="s">
        <v>369</v>
      </c>
      <c r="H222" s="433">
        <v>694230.25611704146</v>
      </c>
      <c r="I222" s="433">
        <v>-8320.4683620523065</v>
      </c>
      <c r="J222" s="433">
        <v>685909.78775498911</v>
      </c>
      <c r="K222" s="433">
        <v>-4679.84</v>
      </c>
      <c r="L222" s="433">
        <v>681229.94775498915</v>
      </c>
      <c r="M222" s="433">
        <v>0</v>
      </c>
      <c r="N222" s="433"/>
      <c r="O222" s="433"/>
      <c r="P222" s="433">
        <v>0</v>
      </c>
      <c r="Q222" s="434">
        <v>0</v>
      </c>
      <c r="R222" s="438"/>
      <c r="S222" s="434">
        <v>681230</v>
      </c>
      <c r="T222" s="431">
        <v>445</v>
      </c>
      <c r="U222" s="435">
        <v>1936</v>
      </c>
      <c r="V222" s="435"/>
      <c r="W222" s="435">
        <v>2143.6799999999998</v>
      </c>
      <c r="X222" s="435">
        <v>336.15999999999997</v>
      </c>
      <c r="Y222" s="435">
        <v>264</v>
      </c>
      <c r="Z222" s="435">
        <v>-4679.84</v>
      </c>
      <c r="AA222" s="435">
        <v>0</v>
      </c>
      <c r="AB222" s="435">
        <v>176</v>
      </c>
      <c r="AF222" s="433">
        <v>-4679.84</v>
      </c>
      <c r="AG222" s="431">
        <v>445</v>
      </c>
      <c r="AH222" s="432">
        <v>0</v>
      </c>
      <c r="AI222" s="420" t="s">
        <v>369</v>
      </c>
    </row>
    <row r="223" spans="1:35" x14ac:dyDescent="0.2">
      <c r="A223" s="417" t="s">
        <v>1033</v>
      </c>
      <c r="B223" s="440">
        <v>446</v>
      </c>
      <c r="C223" s="431">
        <v>446</v>
      </c>
      <c r="D223" s="431">
        <v>0</v>
      </c>
      <c r="E223" s="431">
        <v>446</v>
      </c>
      <c r="F223" s="432">
        <v>0</v>
      </c>
      <c r="G223" s="420" t="s">
        <v>370</v>
      </c>
      <c r="H223" s="433">
        <v>564504.7289108003</v>
      </c>
      <c r="I223" s="433">
        <v>-4755.6377377170957</v>
      </c>
      <c r="J223" s="433">
        <v>559749.09117308317</v>
      </c>
      <c r="K223" s="433">
        <v>-3828.96</v>
      </c>
      <c r="L223" s="433">
        <v>555920.13117308321</v>
      </c>
      <c r="M223" s="433">
        <v>0</v>
      </c>
      <c r="N223" s="433"/>
      <c r="O223" s="433"/>
      <c r="P223" s="433">
        <v>0</v>
      </c>
      <c r="Q223" s="434">
        <v>0</v>
      </c>
      <c r="R223" s="438"/>
      <c r="S223" s="434">
        <v>555920</v>
      </c>
      <c r="T223" s="431">
        <v>446</v>
      </c>
      <c r="U223" s="435">
        <v>1584</v>
      </c>
      <c r="V223" s="435"/>
      <c r="W223" s="435">
        <v>1753.92</v>
      </c>
      <c r="X223" s="435">
        <v>275.03999999999996</v>
      </c>
      <c r="Y223" s="435">
        <v>216</v>
      </c>
      <c r="Z223" s="435">
        <v>-3828.96</v>
      </c>
      <c r="AA223" s="435">
        <v>0</v>
      </c>
      <c r="AB223" s="435">
        <v>144</v>
      </c>
      <c r="AF223" s="433">
        <v>-3828.96</v>
      </c>
      <c r="AG223" s="431">
        <v>446</v>
      </c>
      <c r="AH223" s="432">
        <v>0</v>
      </c>
      <c r="AI223" s="420" t="s">
        <v>370</v>
      </c>
    </row>
    <row r="224" spans="1:35" x14ac:dyDescent="0.2">
      <c r="A224" s="417" t="s">
        <v>1034</v>
      </c>
      <c r="B224" s="440">
        <v>447</v>
      </c>
      <c r="C224" s="436">
        <v>447</v>
      </c>
      <c r="D224" s="431" t="s">
        <v>719</v>
      </c>
      <c r="E224" s="431" t="s">
        <v>1</v>
      </c>
      <c r="F224" s="432" t="s">
        <v>1</v>
      </c>
      <c r="G224" s="417" t="s">
        <v>371</v>
      </c>
      <c r="H224" s="433">
        <v>903274.927315137</v>
      </c>
      <c r="I224" s="433">
        <v>-6498.7433876586392</v>
      </c>
      <c r="J224" s="433">
        <v>896776.18392747839</v>
      </c>
      <c r="K224" s="433">
        <v>0</v>
      </c>
      <c r="L224" s="433">
        <v>896776.18392747839</v>
      </c>
      <c r="M224" s="433">
        <v>0</v>
      </c>
      <c r="N224" s="433"/>
      <c r="O224" s="437"/>
      <c r="P224" s="433">
        <v>0</v>
      </c>
      <c r="Q224" s="438">
        <v>0</v>
      </c>
      <c r="R224" s="438"/>
      <c r="S224" s="434">
        <v>896776</v>
      </c>
      <c r="T224" s="431">
        <v>447</v>
      </c>
      <c r="U224" s="435">
        <v>0</v>
      </c>
      <c r="V224" s="435"/>
      <c r="W224" s="435">
        <v>0</v>
      </c>
      <c r="X224" s="435">
        <v>0</v>
      </c>
      <c r="Y224" s="435">
        <v>0</v>
      </c>
      <c r="Z224" s="435">
        <v>0</v>
      </c>
      <c r="AA224" s="435">
        <v>0</v>
      </c>
      <c r="AB224" s="435">
        <v>252</v>
      </c>
      <c r="AF224" s="433">
        <v>0</v>
      </c>
      <c r="AG224" s="431">
        <v>447</v>
      </c>
      <c r="AH224" s="432" t="s">
        <v>1</v>
      </c>
      <c r="AI224" s="420" t="s">
        <v>371</v>
      </c>
    </row>
    <row r="225" spans="1:35" x14ac:dyDescent="0.2">
      <c r="A225" s="417" t="s">
        <v>1035</v>
      </c>
      <c r="B225" s="440">
        <v>448</v>
      </c>
      <c r="C225" s="431">
        <v>448</v>
      </c>
      <c r="D225" s="431" t="s">
        <v>719</v>
      </c>
      <c r="E225" s="431" t="s">
        <v>1</v>
      </c>
      <c r="F225" s="432" t="s">
        <v>1</v>
      </c>
      <c r="G225" s="420" t="s">
        <v>372</v>
      </c>
      <c r="H225" s="433">
        <v>339427.6154328945</v>
      </c>
      <c r="I225" s="433">
        <v>25884.080418122914</v>
      </c>
      <c r="J225" s="433">
        <v>365311.69585101743</v>
      </c>
      <c r="K225" s="433">
        <v>0</v>
      </c>
      <c r="L225" s="433">
        <v>365311.69585101743</v>
      </c>
      <c r="M225" s="433">
        <v>0</v>
      </c>
      <c r="N225" s="433"/>
      <c r="O225" s="433"/>
      <c r="P225" s="433">
        <v>0</v>
      </c>
      <c r="Q225" s="434">
        <v>0</v>
      </c>
      <c r="R225" s="438"/>
      <c r="S225" s="434">
        <v>365312</v>
      </c>
      <c r="T225" s="431">
        <v>448</v>
      </c>
      <c r="U225" s="435">
        <v>0</v>
      </c>
      <c r="V225" s="435"/>
      <c r="W225" s="435">
        <v>0</v>
      </c>
      <c r="X225" s="435">
        <v>0</v>
      </c>
      <c r="Y225" s="435">
        <v>0</v>
      </c>
      <c r="Z225" s="435">
        <v>0</v>
      </c>
      <c r="AA225" s="435">
        <v>0</v>
      </c>
      <c r="AB225" s="435">
        <v>69</v>
      </c>
      <c r="AF225" s="433">
        <v>0</v>
      </c>
      <c r="AG225" s="431">
        <v>448</v>
      </c>
      <c r="AH225" s="432" t="s">
        <v>1</v>
      </c>
      <c r="AI225" s="420" t="s">
        <v>372</v>
      </c>
    </row>
    <row r="226" spans="1:35" x14ac:dyDescent="0.2">
      <c r="A226" s="417" t="s">
        <v>1036</v>
      </c>
      <c r="B226" s="440">
        <v>449</v>
      </c>
      <c r="C226" s="431">
        <v>449</v>
      </c>
      <c r="D226" s="431" t="s">
        <v>719</v>
      </c>
      <c r="E226" s="431">
        <v>449</v>
      </c>
      <c r="F226" s="432">
        <v>0</v>
      </c>
      <c r="G226" s="420" t="s">
        <v>373</v>
      </c>
      <c r="H226" s="433">
        <v>356102.61585582385</v>
      </c>
      <c r="I226" s="433">
        <v>-3447.1891504389905</v>
      </c>
      <c r="J226" s="433">
        <v>352655.42670538486</v>
      </c>
      <c r="K226" s="433">
        <v>-1994.25</v>
      </c>
      <c r="L226" s="433">
        <v>350661.17670538486</v>
      </c>
      <c r="M226" s="433">
        <v>0</v>
      </c>
      <c r="N226" s="433"/>
      <c r="O226" s="433"/>
      <c r="P226" s="433">
        <v>0</v>
      </c>
      <c r="Q226" s="434">
        <v>0</v>
      </c>
      <c r="R226" s="438"/>
      <c r="S226" s="434">
        <v>350661</v>
      </c>
      <c r="T226" s="431">
        <v>449</v>
      </c>
      <c r="U226" s="435">
        <v>825</v>
      </c>
      <c r="V226" s="435"/>
      <c r="W226" s="435">
        <v>913.5</v>
      </c>
      <c r="X226" s="435">
        <v>143.25</v>
      </c>
      <c r="Y226" s="435">
        <v>112.5</v>
      </c>
      <c r="Z226" s="435">
        <v>-1994.25</v>
      </c>
      <c r="AA226" s="435">
        <v>0</v>
      </c>
      <c r="AB226" s="435">
        <v>75</v>
      </c>
      <c r="AF226" s="433">
        <v>-1994.25</v>
      </c>
      <c r="AG226" s="431">
        <v>449</v>
      </c>
      <c r="AH226" s="432">
        <v>0</v>
      </c>
      <c r="AI226" s="420" t="s">
        <v>373</v>
      </c>
    </row>
    <row r="227" spans="1:35" x14ac:dyDescent="0.2">
      <c r="A227" s="417" t="s">
        <v>1037</v>
      </c>
      <c r="B227" s="440">
        <v>450</v>
      </c>
      <c r="C227" s="436">
        <v>450</v>
      </c>
      <c r="D227" s="431" t="s">
        <v>719</v>
      </c>
      <c r="E227" s="431" t="s">
        <v>1</v>
      </c>
      <c r="F227" s="432" t="s">
        <v>1</v>
      </c>
      <c r="G227" s="417" t="s">
        <v>374</v>
      </c>
      <c r="H227" s="433">
        <v>1382731.4211362912</v>
      </c>
      <c r="I227" s="433">
        <v>-5680.544474700403</v>
      </c>
      <c r="J227" s="433">
        <v>1377050.8766615908</v>
      </c>
      <c r="K227" s="433">
        <v>0</v>
      </c>
      <c r="L227" s="433">
        <v>1377050.8766615908</v>
      </c>
      <c r="M227" s="433">
        <v>62100</v>
      </c>
      <c r="N227" s="433"/>
      <c r="O227" s="437"/>
      <c r="P227" s="433">
        <v>0</v>
      </c>
      <c r="Q227" s="438">
        <v>0</v>
      </c>
      <c r="R227" s="438"/>
      <c r="S227" s="434">
        <v>1439151</v>
      </c>
      <c r="T227" s="431">
        <v>450</v>
      </c>
      <c r="U227" s="435">
        <v>0</v>
      </c>
      <c r="V227" s="435"/>
      <c r="W227" s="435">
        <v>0</v>
      </c>
      <c r="X227" s="435">
        <v>0</v>
      </c>
      <c r="Y227" s="435">
        <v>0</v>
      </c>
      <c r="Z227" s="435">
        <v>0</v>
      </c>
      <c r="AA227" s="435">
        <v>0</v>
      </c>
      <c r="AB227" s="435">
        <v>390</v>
      </c>
      <c r="AF227" s="433">
        <v>0</v>
      </c>
      <c r="AG227" s="431">
        <v>450</v>
      </c>
      <c r="AH227" s="432" t="s">
        <v>1</v>
      </c>
      <c r="AI227" s="420" t="s">
        <v>374</v>
      </c>
    </row>
    <row r="228" spans="1:35" x14ac:dyDescent="0.2">
      <c r="A228" s="417" t="s">
        <v>1038</v>
      </c>
      <c r="B228" s="440">
        <v>451</v>
      </c>
      <c r="C228" s="431">
        <v>451</v>
      </c>
      <c r="D228" s="431">
        <v>0</v>
      </c>
      <c r="E228" s="431">
        <v>451</v>
      </c>
      <c r="F228" s="432">
        <v>0</v>
      </c>
      <c r="G228" s="420" t="s">
        <v>375</v>
      </c>
      <c r="H228" s="433">
        <v>849845.0883021059</v>
      </c>
      <c r="I228" s="433">
        <v>-6803.4565919077049</v>
      </c>
      <c r="J228" s="433">
        <v>843041.63171019824</v>
      </c>
      <c r="K228" s="433">
        <v>-6035.93</v>
      </c>
      <c r="L228" s="433">
        <v>837005.70171019819</v>
      </c>
      <c r="M228" s="433">
        <v>0</v>
      </c>
      <c r="N228" s="433"/>
      <c r="O228" s="433"/>
      <c r="P228" s="433">
        <v>0</v>
      </c>
      <c r="Q228" s="434">
        <v>0</v>
      </c>
      <c r="R228" s="438"/>
      <c r="S228" s="434">
        <v>837006</v>
      </c>
      <c r="T228" s="431">
        <v>451</v>
      </c>
      <c r="U228" s="435">
        <v>2497</v>
      </c>
      <c r="V228" s="435"/>
      <c r="W228" s="435">
        <v>2764.86</v>
      </c>
      <c r="X228" s="435">
        <v>433.57</v>
      </c>
      <c r="Y228" s="435">
        <v>340.5</v>
      </c>
      <c r="Z228" s="435">
        <v>-6035.93</v>
      </c>
      <c r="AA228" s="435">
        <v>0</v>
      </c>
      <c r="AB228" s="435">
        <v>227</v>
      </c>
      <c r="AF228" s="433">
        <v>-6035.93</v>
      </c>
      <c r="AG228" s="431">
        <v>451</v>
      </c>
      <c r="AH228" s="432">
        <v>0</v>
      </c>
      <c r="AI228" s="420" t="s">
        <v>375</v>
      </c>
    </row>
    <row r="229" spans="1:35" x14ac:dyDescent="0.2">
      <c r="A229" s="417" t="s">
        <v>1039</v>
      </c>
      <c r="B229" s="440">
        <v>452</v>
      </c>
      <c r="C229" s="431">
        <v>452</v>
      </c>
      <c r="D229" s="431" t="s">
        <v>719</v>
      </c>
      <c r="E229" s="431" t="s">
        <v>1</v>
      </c>
      <c r="F229" s="432" t="s">
        <v>1</v>
      </c>
      <c r="G229" s="420" t="s">
        <v>376</v>
      </c>
      <c r="H229" s="433">
        <v>1078141.3748594471</v>
      </c>
      <c r="I229" s="433">
        <v>-8872.2590222869658</v>
      </c>
      <c r="J229" s="433">
        <v>1069269.1158371603</v>
      </c>
      <c r="K229" s="433">
        <v>0</v>
      </c>
      <c r="L229" s="433">
        <v>1069269.1158371603</v>
      </c>
      <c r="M229" s="433">
        <v>43920</v>
      </c>
      <c r="N229" s="433"/>
      <c r="O229" s="433"/>
      <c r="P229" s="433">
        <v>0</v>
      </c>
      <c r="Q229" s="434">
        <v>0</v>
      </c>
      <c r="R229" s="438"/>
      <c r="S229" s="434">
        <v>1113189</v>
      </c>
      <c r="T229" s="431">
        <v>452</v>
      </c>
      <c r="U229" s="435">
        <v>0</v>
      </c>
      <c r="V229" s="435"/>
      <c r="W229" s="435">
        <v>0</v>
      </c>
      <c r="X229" s="435">
        <v>0</v>
      </c>
      <c r="Y229" s="435">
        <v>0</v>
      </c>
      <c r="Z229" s="435">
        <v>0</v>
      </c>
      <c r="AA229" s="435">
        <v>0</v>
      </c>
      <c r="AB229" s="435">
        <v>277</v>
      </c>
      <c r="AF229" s="433">
        <v>0</v>
      </c>
      <c r="AG229" s="431">
        <v>452</v>
      </c>
      <c r="AH229" s="432" t="s">
        <v>1</v>
      </c>
      <c r="AI229" s="420" t="s">
        <v>376</v>
      </c>
    </row>
    <row r="230" spans="1:35" x14ac:dyDescent="0.2">
      <c r="A230" s="417" t="s">
        <v>1040</v>
      </c>
      <c r="B230" s="440">
        <v>453</v>
      </c>
      <c r="C230" s="436">
        <v>453</v>
      </c>
      <c r="D230" s="431" t="s">
        <v>719</v>
      </c>
      <c r="E230" s="431" t="s">
        <v>1</v>
      </c>
      <c r="F230" s="432" t="s">
        <v>1</v>
      </c>
      <c r="G230" s="417" t="s">
        <v>377</v>
      </c>
      <c r="H230" s="433">
        <v>1499590.0447580288</v>
      </c>
      <c r="I230" s="433">
        <v>-15564.172980149531</v>
      </c>
      <c r="J230" s="433">
        <v>1484025.8717778793</v>
      </c>
      <c r="K230" s="433">
        <v>0</v>
      </c>
      <c r="L230" s="433">
        <v>1484025.8717778793</v>
      </c>
      <c r="M230" s="433">
        <v>54480</v>
      </c>
      <c r="N230" s="433"/>
      <c r="O230" s="437"/>
      <c r="P230" s="433">
        <v>0</v>
      </c>
      <c r="Q230" s="438">
        <v>0</v>
      </c>
      <c r="R230" s="438"/>
      <c r="S230" s="434">
        <v>1538506</v>
      </c>
      <c r="T230" s="431">
        <v>453</v>
      </c>
      <c r="U230" s="435">
        <v>0</v>
      </c>
      <c r="V230" s="435"/>
      <c r="W230" s="435">
        <v>0</v>
      </c>
      <c r="X230" s="435">
        <v>0</v>
      </c>
      <c r="Y230" s="435">
        <v>0</v>
      </c>
      <c r="Z230" s="435">
        <v>0</v>
      </c>
      <c r="AA230" s="435">
        <v>0</v>
      </c>
      <c r="AB230" s="435">
        <v>410</v>
      </c>
      <c r="AF230" s="433">
        <v>0</v>
      </c>
      <c r="AG230" s="431">
        <v>453</v>
      </c>
      <c r="AH230" s="432" t="s">
        <v>1</v>
      </c>
      <c r="AI230" s="420" t="s">
        <v>377</v>
      </c>
    </row>
    <row r="231" spans="1:35" x14ac:dyDescent="0.2">
      <c r="A231" s="417" t="s">
        <v>1041</v>
      </c>
      <c r="B231" s="440">
        <v>454</v>
      </c>
      <c r="C231" s="436">
        <v>454</v>
      </c>
      <c r="D231" s="431" t="s">
        <v>719</v>
      </c>
      <c r="E231" s="431" t="s">
        <v>1</v>
      </c>
      <c r="F231" s="432" t="s">
        <v>1</v>
      </c>
      <c r="G231" s="417" t="s">
        <v>478</v>
      </c>
      <c r="H231" s="433">
        <v>1489327.1193388083</v>
      </c>
      <c r="I231" s="433">
        <v>-17410.55340566727</v>
      </c>
      <c r="J231" s="433">
        <v>1471916.5659331412</v>
      </c>
      <c r="K231" s="433">
        <v>0</v>
      </c>
      <c r="L231" s="433">
        <v>1471916.5659331412</v>
      </c>
      <c r="M231" s="433">
        <v>0</v>
      </c>
      <c r="N231" s="433"/>
      <c r="O231" s="437"/>
      <c r="P231" s="433">
        <v>0</v>
      </c>
      <c r="Q231" s="438">
        <v>0</v>
      </c>
      <c r="R231" s="438"/>
      <c r="S231" s="434">
        <v>1471917</v>
      </c>
      <c r="T231" s="431">
        <v>454</v>
      </c>
      <c r="U231" s="435">
        <v>0</v>
      </c>
      <c r="V231" s="435"/>
      <c r="W231" s="435">
        <v>0</v>
      </c>
      <c r="X231" s="435">
        <v>0</v>
      </c>
      <c r="Y231" s="435">
        <v>0</v>
      </c>
      <c r="Z231" s="435">
        <v>0</v>
      </c>
      <c r="AA231" s="435">
        <v>0</v>
      </c>
      <c r="AB231" s="435">
        <v>408</v>
      </c>
      <c r="AF231" s="433">
        <v>0</v>
      </c>
      <c r="AG231" s="431">
        <v>454</v>
      </c>
      <c r="AH231" s="432" t="s">
        <v>1</v>
      </c>
      <c r="AI231" s="420" t="s">
        <v>478</v>
      </c>
    </row>
    <row r="232" spans="1:35" x14ac:dyDescent="0.2">
      <c r="A232" s="417" t="s">
        <v>1042</v>
      </c>
      <c r="B232" s="440">
        <v>455</v>
      </c>
      <c r="C232" s="436">
        <v>455</v>
      </c>
      <c r="D232" s="431" t="s">
        <v>719</v>
      </c>
      <c r="E232" s="431" t="s">
        <v>1</v>
      </c>
      <c r="F232" s="432" t="s">
        <v>1</v>
      </c>
      <c r="G232" s="417" t="s">
        <v>378</v>
      </c>
      <c r="H232" s="433">
        <v>1086681.6465911097</v>
      </c>
      <c r="I232" s="433">
        <v>-9120.9820904028293</v>
      </c>
      <c r="J232" s="433">
        <v>1077560.6645007068</v>
      </c>
      <c r="K232" s="433">
        <v>0</v>
      </c>
      <c r="L232" s="433">
        <v>1077560.6645007068</v>
      </c>
      <c r="M232" s="433">
        <v>53640</v>
      </c>
      <c r="N232" s="433"/>
      <c r="O232" s="437"/>
      <c r="P232" s="433">
        <v>0</v>
      </c>
      <c r="Q232" s="438">
        <v>0</v>
      </c>
      <c r="R232" s="438"/>
      <c r="S232" s="434">
        <v>1131201</v>
      </c>
      <c r="T232" s="431">
        <v>455</v>
      </c>
      <c r="U232" s="435">
        <v>0</v>
      </c>
      <c r="V232" s="435"/>
      <c r="W232" s="435">
        <v>0</v>
      </c>
      <c r="X232" s="435">
        <v>0</v>
      </c>
      <c r="Y232" s="435">
        <v>0</v>
      </c>
      <c r="Z232" s="435">
        <v>0</v>
      </c>
      <c r="AA232" s="435">
        <v>0</v>
      </c>
      <c r="AB232" s="435">
        <v>300</v>
      </c>
      <c r="AF232" s="433">
        <v>0</v>
      </c>
      <c r="AG232" s="431">
        <v>455</v>
      </c>
      <c r="AH232" s="432" t="s">
        <v>1</v>
      </c>
      <c r="AI232" s="420" t="s">
        <v>378</v>
      </c>
    </row>
    <row r="233" spans="1:35" x14ac:dyDescent="0.2">
      <c r="A233" s="417" t="s">
        <v>1043</v>
      </c>
      <c r="B233" s="440">
        <v>457</v>
      </c>
      <c r="C233" s="431">
        <v>457</v>
      </c>
      <c r="D233" s="431">
        <v>0</v>
      </c>
      <c r="E233" s="431">
        <v>457</v>
      </c>
      <c r="F233" s="432">
        <v>0</v>
      </c>
      <c r="G233" s="420" t="s">
        <v>379</v>
      </c>
      <c r="H233" s="433">
        <v>651863.92339155835</v>
      </c>
      <c r="I233" s="433">
        <v>-3603.0251227606486</v>
      </c>
      <c r="J233" s="433">
        <v>648260.89826879767</v>
      </c>
      <c r="K233" s="433">
        <v>-4546.8900000000003</v>
      </c>
      <c r="L233" s="433">
        <v>643714.00826879765</v>
      </c>
      <c r="M233" s="433">
        <v>0</v>
      </c>
      <c r="N233" s="433"/>
      <c r="O233" s="433"/>
      <c r="P233" s="433">
        <v>0</v>
      </c>
      <c r="Q233" s="434">
        <v>0</v>
      </c>
      <c r="R233" s="438"/>
      <c r="S233" s="434">
        <v>643714</v>
      </c>
      <c r="T233" s="431">
        <v>457</v>
      </c>
      <c r="U233" s="435">
        <v>1881</v>
      </c>
      <c r="V233" s="435"/>
      <c r="W233" s="435">
        <v>2082.7799999999997</v>
      </c>
      <c r="X233" s="435">
        <v>326.61</v>
      </c>
      <c r="Y233" s="435">
        <v>256.5</v>
      </c>
      <c r="Z233" s="435">
        <v>-4546.8899999999994</v>
      </c>
      <c r="AA233" s="435">
        <v>0</v>
      </c>
      <c r="AB233" s="435">
        <v>171</v>
      </c>
      <c r="AF233" s="433">
        <v>-4546.8900000000003</v>
      </c>
      <c r="AG233" s="431">
        <v>457</v>
      </c>
      <c r="AH233" s="432">
        <v>0</v>
      </c>
      <c r="AI233" s="420" t="s">
        <v>379</v>
      </c>
    </row>
    <row r="234" spans="1:35" x14ac:dyDescent="0.2">
      <c r="A234" s="417" t="s">
        <v>1044</v>
      </c>
      <c r="B234" s="440">
        <v>458</v>
      </c>
      <c r="C234" s="431">
        <v>458</v>
      </c>
      <c r="D234" s="431">
        <v>0</v>
      </c>
      <c r="E234" s="431">
        <v>458</v>
      </c>
      <c r="F234" s="432">
        <v>0</v>
      </c>
      <c r="G234" s="420" t="s">
        <v>380</v>
      </c>
      <c r="H234" s="433">
        <v>415420.54904016061</v>
      </c>
      <c r="I234" s="433">
        <v>-2400.1103408020949</v>
      </c>
      <c r="J234" s="433">
        <v>413020.43869935849</v>
      </c>
      <c r="K234" s="433">
        <v>-2579.23</v>
      </c>
      <c r="L234" s="433">
        <v>410441.20869935851</v>
      </c>
      <c r="M234" s="433">
        <v>0</v>
      </c>
      <c r="N234" s="433"/>
      <c r="O234" s="433"/>
      <c r="P234" s="433">
        <v>0</v>
      </c>
      <c r="Q234" s="434">
        <v>0</v>
      </c>
      <c r="R234" s="438"/>
      <c r="S234" s="434">
        <v>410441</v>
      </c>
      <c r="T234" s="431">
        <v>458</v>
      </c>
      <c r="U234" s="435">
        <v>1067</v>
      </c>
      <c r="V234" s="435"/>
      <c r="W234" s="435">
        <v>1181.46</v>
      </c>
      <c r="X234" s="435">
        <v>185.26999999999998</v>
      </c>
      <c r="Y234" s="435">
        <v>145.5</v>
      </c>
      <c r="Z234" s="435">
        <v>-2579.23</v>
      </c>
      <c r="AA234" s="435">
        <v>0</v>
      </c>
      <c r="AB234" s="435">
        <v>97</v>
      </c>
      <c r="AF234" s="433">
        <v>-2579.23</v>
      </c>
      <c r="AG234" s="431">
        <v>458</v>
      </c>
      <c r="AH234" s="432">
        <v>0</v>
      </c>
      <c r="AI234" s="420" t="s">
        <v>380</v>
      </c>
    </row>
    <row r="235" spans="1:35" x14ac:dyDescent="0.2">
      <c r="A235" s="417" t="s">
        <v>1045</v>
      </c>
      <c r="B235" s="440">
        <v>460</v>
      </c>
      <c r="C235" s="431">
        <v>460</v>
      </c>
      <c r="D235" s="431">
        <v>0</v>
      </c>
      <c r="E235" s="431">
        <v>460</v>
      </c>
      <c r="F235" s="432">
        <v>0</v>
      </c>
      <c r="G235" s="420" t="s">
        <v>381</v>
      </c>
      <c r="H235" s="433">
        <v>413075.69412960892</v>
      </c>
      <c r="I235" s="433">
        <v>-1007.3719348718939</v>
      </c>
      <c r="J235" s="433">
        <v>412068.32219473703</v>
      </c>
      <c r="K235" s="433">
        <v>-2446.2800000000002</v>
      </c>
      <c r="L235" s="433">
        <v>409622.04219473701</v>
      </c>
      <c r="M235" s="433">
        <v>0</v>
      </c>
      <c r="N235" s="433"/>
      <c r="O235" s="433"/>
      <c r="P235" s="433">
        <v>0</v>
      </c>
      <c r="Q235" s="434">
        <v>0</v>
      </c>
      <c r="R235" s="438"/>
      <c r="S235" s="434">
        <v>409622</v>
      </c>
      <c r="T235" s="431">
        <v>460</v>
      </c>
      <c r="U235" s="435">
        <v>1012</v>
      </c>
      <c r="V235" s="435"/>
      <c r="W235" s="435">
        <v>1120.56</v>
      </c>
      <c r="X235" s="435">
        <v>175.72</v>
      </c>
      <c r="Y235" s="435">
        <v>138</v>
      </c>
      <c r="Z235" s="435">
        <v>-2446.2799999999997</v>
      </c>
      <c r="AA235" s="435">
        <v>0</v>
      </c>
      <c r="AB235" s="435">
        <v>92</v>
      </c>
      <c r="AF235" s="433">
        <v>-2446.2800000000002</v>
      </c>
      <c r="AG235" s="431">
        <v>460</v>
      </c>
      <c r="AH235" s="432">
        <v>0</v>
      </c>
      <c r="AI235" s="420" t="s">
        <v>381</v>
      </c>
    </row>
    <row r="236" spans="1:35" x14ac:dyDescent="0.2">
      <c r="A236" s="417" t="s">
        <v>1046</v>
      </c>
      <c r="B236" s="440">
        <v>461</v>
      </c>
      <c r="C236" s="431">
        <v>461</v>
      </c>
      <c r="D236" s="431">
        <v>0</v>
      </c>
      <c r="E236" s="431">
        <v>461</v>
      </c>
      <c r="F236" s="432">
        <v>0</v>
      </c>
      <c r="G236" s="420" t="s">
        <v>382</v>
      </c>
      <c r="H236" s="433">
        <v>780607.30814824649</v>
      </c>
      <c r="I236" s="433">
        <v>-2658.9132249197369</v>
      </c>
      <c r="J236" s="433">
        <v>777948.39492332679</v>
      </c>
      <c r="K236" s="433">
        <v>-5849.8</v>
      </c>
      <c r="L236" s="433">
        <v>772098.59492332675</v>
      </c>
      <c r="M236" s="433">
        <v>0</v>
      </c>
      <c r="N236" s="433"/>
      <c r="O236" s="433"/>
      <c r="P236" s="433">
        <v>0</v>
      </c>
      <c r="Q236" s="434">
        <v>0</v>
      </c>
      <c r="R236" s="438"/>
      <c r="S236" s="434">
        <v>772099</v>
      </c>
      <c r="T236" s="431">
        <v>461</v>
      </c>
      <c r="U236" s="435">
        <v>2420</v>
      </c>
      <c r="V236" s="435"/>
      <c r="W236" s="435">
        <v>2679.6</v>
      </c>
      <c r="X236" s="435">
        <v>420.2</v>
      </c>
      <c r="Y236" s="435">
        <v>330</v>
      </c>
      <c r="Z236" s="435">
        <v>-5849.8</v>
      </c>
      <c r="AA236" s="435">
        <v>0</v>
      </c>
      <c r="AB236" s="435">
        <v>220</v>
      </c>
      <c r="AF236" s="433">
        <v>-5849.8</v>
      </c>
      <c r="AG236" s="431">
        <v>461</v>
      </c>
      <c r="AH236" s="432">
        <v>0</v>
      </c>
      <c r="AI236" s="420" t="s">
        <v>382</v>
      </c>
    </row>
    <row r="237" spans="1:35" x14ac:dyDescent="0.2">
      <c r="A237" s="417" t="s">
        <v>1047</v>
      </c>
      <c r="B237" s="440">
        <v>464</v>
      </c>
      <c r="C237" s="431">
        <v>464</v>
      </c>
      <c r="D237" s="431" t="s">
        <v>719</v>
      </c>
      <c r="E237" s="431" t="s">
        <v>1</v>
      </c>
      <c r="F237" s="432" t="s">
        <v>1</v>
      </c>
      <c r="G237" s="420" t="s">
        <v>383</v>
      </c>
      <c r="H237" s="433">
        <v>672729.17262317776</v>
      </c>
      <c r="I237" s="433">
        <v>-6811.2577200340693</v>
      </c>
      <c r="J237" s="433">
        <v>665917.91490314365</v>
      </c>
      <c r="K237" s="433">
        <v>0</v>
      </c>
      <c r="L237" s="433">
        <v>665917.91490314365</v>
      </c>
      <c r="M237" s="433">
        <v>39240</v>
      </c>
      <c r="N237" s="433"/>
      <c r="O237" s="433"/>
      <c r="P237" s="433">
        <v>0</v>
      </c>
      <c r="Q237" s="434">
        <v>0</v>
      </c>
      <c r="R237" s="438"/>
      <c r="S237" s="434">
        <v>705158</v>
      </c>
      <c r="T237" s="431">
        <v>464</v>
      </c>
      <c r="U237" s="435">
        <v>0</v>
      </c>
      <c r="V237" s="435"/>
      <c r="W237" s="435">
        <v>0</v>
      </c>
      <c r="X237" s="435">
        <v>0</v>
      </c>
      <c r="Y237" s="435">
        <v>0</v>
      </c>
      <c r="Z237" s="435">
        <v>0</v>
      </c>
      <c r="AA237" s="435">
        <v>0</v>
      </c>
      <c r="AB237" s="435">
        <v>178</v>
      </c>
      <c r="AF237" s="433">
        <v>0</v>
      </c>
      <c r="AG237" s="431">
        <v>464</v>
      </c>
      <c r="AH237" s="432" t="s">
        <v>1</v>
      </c>
      <c r="AI237" s="420" t="s">
        <v>383</v>
      </c>
    </row>
    <row r="238" spans="1:35" x14ac:dyDescent="0.2">
      <c r="A238" s="417" t="s">
        <v>1048</v>
      </c>
      <c r="B238" s="440">
        <v>465</v>
      </c>
      <c r="C238" s="436">
        <v>465</v>
      </c>
      <c r="D238" s="431" t="s">
        <v>719</v>
      </c>
      <c r="E238" s="431" t="s">
        <v>1</v>
      </c>
      <c r="F238" s="432" t="s">
        <v>1</v>
      </c>
      <c r="G238" s="417" t="s">
        <v>384</v>
      </c>
      <c r="H238" s="433">
        <v>729585.1368206779</v>
      </c>
      <c r="I238" s="433">
        <v>-4632.5902887086513</v>
      </c>
      <c r="J238" s="433">
        <v>724952.54653196922</v>
      </c>
      <c r="K238" s="433">
        <v>0</v>
      </c>
      <c r="L238" s="433">
        <v>724952.54653196922</v>
      </c>
      <c r="M238" s="433">
        <v>0</v>
      </c>
      <c r="N238" s="433"/>
      <c r="O238" s="437"/>
      <c r="P238" s="433">
        <v>0</v>
      </c>
      <c r="Q238" s="438">
        <v>0</v>
      </c>
      <c r="R238" s="438"/>
      <c r="S238" s="434">
        <v>724953</v>
      </c>
      <c r="T238" s="431">
        <v>465</v>
      </c>
      <c r="U238" s="435">
        <v>0</v>
      </c>
      <c r="V238" s="435"/>
      <c r="W238" s="435">
        <v>0</v>
      </c>
      <c r="X238" s="435">
        <v>0</v>
      </c>
      <c r="Y238" s="435">
        <v>0</v>
      </c>
      <c r="Z238" s="435">
        <v>0</v>
      </c>
      <c r="AA238" s="435">
        <v>0</v>
      </c>
      <c r="AB238" s="435">
        <v>208</v>
      </c>
      <c r="AF238" s="433">
        <v>0</v>
      </c>
      <c r="AG238" s="431">
        <v>465</v>
      </c>
      <c r="AH238" s="432" t="s">
        <v>1</v>
      </c>
      <c r="AI238" s="420" t="s">
        <v>384</v>
      </c>
    </row>
    <row r="239" spans="1:35" x14ac:dyDescent="0.2">
      <c r="A239" s="417" t="s">
        <v>1049</v>
      </c>
      <c r="B239" s="440">
        <v>466</v>
      </c>
      <c r="C239" s="431">
        <v>466</v>
      </c>
      <c r="D239" s="431">
        <v>0</v>
      </c>
      <c r="E239" s="431">
        <v>466</v>
      </c>
      <c r="F239" s="432">
        <v>0</v>
      </c>
      <c r="G239" s="420" t="s">
        <v>385</v>
      </c>
      <c r="H239" s="433">
        <v>1046066.3743192515</v>
      </c>
      <c r="I239" s="433">
        <v>-12248.204466977075</v>
      </c>
      <c r="J239" s="433">
        <v>1033818.1698522745</v>
      </c>
      <c r="K239" s="433">
        <v>-7711.1</v>
      </c>
      <c r="L239" s="433">
        <v>1026107.0698522745</v>
      </c>
      <c r="M239" s="433">
        <v>0</v>
      </c>
      <c r="N239" s="433"/>
      <c r="O239" s="433"/>
      <c r="P239" s="433">
        <v>0</v>
      </c>
      <c r="Q239" s="434">
        <v>0</v>
      </c>
      <c r="R239" s="438"/>
      <c r="S239" s="434">
        <v>1026107</v>
      </c>
      <c r="T239" s="431">
        <v>466</v>
      </c>
      <c r="U239" s="435">
        <v>3190</v>
      </c>
      <c r="V239" s="435"/>
      <c r="W239" s="435">
        <v>3532.2</v>
      </c>
      <c r="X239" s="435">
        <v>553.9</v>
      </c>
      <c r="Y239" s="435">
        <v>435</v>
      </c>
      <c r="Z239" s="435">
        <v>-7711.0999999999995</v>
      </c>
      <c r="AA239" s="435">
        <v>0</v>
      </c>
      <c r="AB239" s="435">
        <v>290</v>
      </c>
      <c r="AF239" s="433">
        <v>-7711.1</v>
      </c>
      <c r="AG239" s="431">
        <v>466</v>
      </c>
      <c r="AH239" s="432">
        <v>0</v>
      </c>
      <c r="AI239" s="420" t="s">
        <v>385</v>
      </c>
    </row>
    <row r="240" spans="1:35" x14ac:dyDescent="0.2">
      <c r="A240" s="417" t="s">
        <v>1050</v>
      </c>
      <c r="B240" s="440">
        <v>467</v>
      </c>
      <c r="C240" s="431">
        <v>467</v>
      </c>
      <c r="D240" s="431">
        <v>0</v>
      </c>
      <c r="E240" s="431">
        <v>467</v>
      </c>
      <c r="F240" s="432">
        <v>0</v>
      </c>
      <c r="G240" s="420" t="s">
        <v>386</v>
      </c>
      <c r="H240" s="433">
        <v>432643.47874077759</v>
      </c>
      <c r="I240" s="433">
        <v>12567.401283772735</v>
      </c>
      <c r="J240" s="433">
        <v>445210.88002455031</v>
      </c>
      <c r="K240" s="433">
        <v>-2818.54</v>
      </c>
      <c r="L240" s="433">
        <v>442392.34002455033</v>
      </c>
      <c r="M240" s="433">
        <v>0</v>
      </c>
      <c r="N240" s="433"/>
      <c r="O240" s="433"/>
      <c r="P240" s="433">
        <v>0</v>
      </c>
      <c r="Q240" s="434">
        <v>0</v>
      </c>
      <c r="R240" s="438"/>
      <c r="S240" s="434">
        <v>442392</v>
      </c>
      <c r="T240" s="431">
        <v>467</v>
      </c>
      <c r="U240" s="435">
        <v>1166</v>
      </c>
      <c r="V240" s="435"/>
      <c r="W240" s="435">
        <v>1291.08</v>
      </c>
      <c r="X240" s="435">
        <v>202.45999999999998</v>
      </c>
      <c r="Y240" s="435">
        <v>159</v>
      </c>
      <c r="Z240" s="435">
        <v>-2818.54</v>
      </c>
      <c r="AA240" s="435">
        <v>0</v>
      </c>
      <c r="AB240" s="435">
        <v>106</v>
      </c>
      <c r="AF240" s="433">
        <v>-2818.54</v>
      </c>
      <c r="AG240" s="431">
        <v>467</v>
      </c>
      <c r="AH240" s="432">
        <v>0</v>
      </c>
      <c r="AI240" s="420" t="s">
        <v>386</v>
      </c>
    </row>
    <row r="241" spans="1:35" x14ac:dyDescent="0.2">
      <c r="A241" s="417" t="s">
        <v>1051</v>
      </c>
      <c r="B241" s="440">
        <v>468</v>
      </c>
      <c r="C241" s="431">
        <v>468</v>
      </c>
      <c r="D241" s="431">
        <v>0</v>
      </c>
      <c r="E241" s="431">
        <v>468</v>
      </c>
      <c r="F241" s="432">
        <v>0</v>
      </c>
      <c r="G241" s="420" t="s">
        <v>387</v>
      </c>
      <c r="H241" s="433">
        <v>643996.74220414739</v>
      </c>
      <c r="I241" s="433">
        <v>-5377.0456131991377</v>
      </c>
      <c r="J241" s="433">
        <v>638619.69659094827</v>
      </c>
      <c r="K241" s="433">
        <v>-4546.8900000000003</v>
      </c>
      <c r="L241" s="433">
        <v>634072.80659094825</v>
      </c>
      <c r="M241" s="433">
        <v>0</v>
      </c>
      <c r="N241" s="433"/>
      <c r="O241" s="433"/>
      <c r="P241" s="433">
        <v>0</v>
      </c>
      <c r="Q241" s="434">
        <v>0</v>
      </c>
      <c r="R241" s="438"/>
      <c r="S241" s="434">
        <v>634073</v>
      </c>
      <c r="T241" s="431">
        <v>468</v>
      </c>
      <c r="U241" s="435">
        <v>1881</v>
      </c>
      <c r="V241" s="435"/>
      <c r="W241" s="435">
        <v>2082.7799999999997</v>
      </c>
      <c r="X241" s="435">
        <v>326.61</v>
      </c>
      <c r="Y241" s="435">
        <v>256.5</v>
      </c>
      <c r="Z241" s="435">
        <v>-4546.8899999999994</v>
      </c>
      <c r="AA241" s="435">
        <v>0</v>
      </c>
      <c r="AB241" s="435">
        <v>171</v>
      </c>
      <c r="AF241" s="433">
        <v>-4546.8900000000003</v>
      </c>
      <c r="AG241" s="431">
        <v>468</v>
      </c>
      <c r="AH241" s="432">
        <v>0</v>
      </c>
      <c r="AI241" s="420" t="s">
        <v>387</v>
      </c>
    </row>
    <row r="242" spans="1:35" x14ac:dyDescent="0.2">
      <c r="A242" s="417" t="s">
        <v>1052</v>
      </c>
      <c r="B242" s="440">
        <v>469</v>
      </c>
      <c r="C242" s="436">
        <v>469</v>
      </c>
      <c r="D242" s="431" t="s">
        <v>719</v>
      </c>
      <c r="E242" s="431" t="s">
        <v>1</v>
      </c>
      <c r="F242" s="432" t="s">
        <v>1</v>
      </c>
      <c r="G242" s="417" t="s">
        <v>388</v>
      </c>
      <c r="H242" s="433">
        <v>616209.20589221199</v>
      </c>
      <c r="I242" s="433">
        <v>-4420.77289367915</v>
      </c>
      <c r="J242" s="433">
        <v>611788.43299853289</v>
      </c>
      <c r="K242" s="433">
        <v>0</v>
      </c>
      <c r="L242" s="433">
        <v>611788.43299853289</v>
      </c>
      <c r="M242" s="433">
        <v>28080</v>
      </c>
      <c r="N242" s="433"/>
      <c r="O242" s="437"/>
      <c r="P242" s="433">
        <v>0</v>
      </c>
      <c r="Q242" s="438">
        <v>0</v>
      </c>
      <c r="R242" s="438"/>
      <c r="S242" s="434">
        <v>639868</v>
      </c>
      <c r="T242" s="431">
        <v>469</v>
      </c>
      <c r="U242" s="435">
        <v>0</v>
      </c>
      <c r="V242" s="435"/>
      <c r="W242" s="435">
        <v>0</v>
      </c>
      <c r="X242" s="435">
        <v>0</v>
      </c>
      <c r="Y242" s="435">
        <v>0</v>
      </c>
      <c r="Z242" s="435">
        <v>0</v>
      </c>
      <c r="AA242" s="435">
        <v>0</v>
      </c>
      <c r="AB242" s="435">
        <v>161</v>
      </c>
      <c r="AF242" s="433">
        <v>0</v>
      </c>
      <c r="AG242" s="431">
        <v>469</v>
      </c>
      <c r="AH242" s="432" t="s">
        <v>1</v>
      </c>
      <c r="AI242" s="420" t="s">
        <v>388</v>
      </c>
    </row>
    <row r="243" spans="1:35" x14ac:dyDescent="0.2">
      <c r="A243" s="417" t="s">
        <v>1053</v>
      </c>
      <c r="B243" s="440">
        <v>471</v>
      </c>
      <c r="C243" s="436">
        <v>471</v>
      </c>
      <c r="D243" s="431" t="s">
        <v>719</v>
      </c>
      <c r="E243" s="431" t="s">
        <v>1</v>
      </c>
      <c r="F243" s="432" t="s">
        <v>1</v>
      </c>
      <c r="G243" s="417" t="s">
        <v>389</v>
      </c>
      <c r="H243" s="433">
        <v>417076.43982352945</v>
      </c>
      <c r="I243" s="433">
        <v>-2134.0354375741153</v>
      </c>
      <c r="J243" s="433">
        <v>414942.40438595531</v>
      </c>
      <c r="K243" s="433">
        <v>0</v>
      </c>
      <c r="L243" s="433">
        <v>414942.40438595531</v>
      </c>
      <c r="M243" s="433">
        <v>0</v>
      </c>
      <c r="N243" s="433"/>
      <c r="O243" s="437"/>
      <c r="P243" s="433">
        <v>0</v>
      </c>
      <c r="Q243" s="438">
        <v>0</v>
      </c>
      <c r="R243" s="438"/>
      <c r="S243" s="434">
        <v>414942</v>
      </c>
      <c r="T243" s="431">
        <v>471</v>
      </c>
      <c r="U243" s="435">
        <v>0</v>
      </c>
      <c r="V243" s="435"/>
      <c r="W243" s="435">
        <v>0</v>
      </c>
      <c r="X243" s="435">
        <v>0</v>
      </c>
      <c r="Y243" s="435">
        <v>0</v>
      </c>
      <c r="Z243" s="435">
        <v>0</v>
      </c>
      <c r="AA243" s="435">
        <v>0</v>
      </c>
      <c r="AB243" s="435">
        <v>97</v>
      </c>
      <c r="AF243" s="433">
        <v>0</v>
      </c>
      <c r="AG243" s="431">
        <v>471</v>
      </c>
      <c r="AH243" s="432" t="s">
        <v>1</v>
      </c>
      <c r="AI243" s="420" t="s">
        <v>389</v>
      </c>
    </row>
    <row r="244" spans="1:35" x14ac:dyDescent="0.2">
      <c r="A244" s="417" t="s">
        <v>1054</v>
      </c>
      <c r="B244" s="440">
        <v>472</v>
      </c>
      <c r="C244" s="436">
        <v>472</v>
      </c>
      <c r="D244" s="431" t="s">
        <v>719</v>
      </c>
      <c r="E244" s="431" t="s">
        <v>1</v>
      </c>
      <c r="F244" s="432" t="s">
        <v>1</v>
      </c>
      <c r="G244" s="417" t="s">
        <v>390</v>
      </c>
      <c r="H244" s="433">
        <v>1419517.7362916297</v>
      </c>
      <c r="I244" s="433">
        <v>-7179.8343253553785</v>
      </c>
      <c r="J244" s="433">
        <v>1412337.9019662743</v>
      </c>
      <c r="K244" s="433">
        <v>0</v>
      </c>
      <c r="L244" s="433">
        <v>1412337.9019662743</v>
      </c>
      <c r="M244" s="433">
        <v>0</v>
      </c>
      <c r="N244" s="433"/>
      <c r="O244" s="437"/>
      <c r="P244" s="433">
        <v>0</v>
      </c>
      <c r="Q244" s="438">
        <v>0</v>
      </c>
      <c r="R244" s="438"/>
      <c r="S244" s="434">
        <v>1412338</v>
      </c>
      <c r="T244" s="431">
        <v>472</v>
      </c>
      <c r="U244" s="435">
        <v>0</v>
      </c>
      <c r="V244" s="435"/>
      <c r="W244" s="435">
        <v>0</v>
      </c>
      <c r="X244" s="435">
        <v>0</v>
      </c>
      <c r="Y244" s="435">
        <v>0</v>
      </c>
      <c r="Z244" s="435">
        <v>0</v>
      </c>
      <c r="AA244" s="435">
        <v>0</v>
      </c>
      <c r="AB244" s="435">
        <v>412</v>
      </c>
      <c r="AF244" s="433">
        <v>0</v>
      </c>
      <c r="AG244" s="431">
        <v>472</v>
      </c>
      <c r="AH244" s="432" t="s">
        <v>1</v>
      </c>
      <c r="AI244" s="420" t="s">
        <v>390</v>
      </c>
    </row>
    <row r="245" spans="1:35" x14ac:dyDescent="0.2">
      <c r="A245" s="417" t="s">
        <v>1055</v>
      </c>
      <c r="B245" s="440">
        <v>473</v>
      </c>
      <c r="C245" s="431">
        <v>473</v>
      </c>
      <c r="D245" s="431" t="s">
        <v>719</v>
      </c>
      <c r="E245" s="431" t="s">
        <v>1</v>
      </c>
      <c r="F245" s="432" t="s">
        <v>1</v>
      </c>
      <c r="G245" s="420" t="s">
        <v>391</v>
      </c>
      <c r="H245" s="433">
        <v>764291.852858559</v>
      </c>
      <c r="I245" s="433">
        <v>-9570.7652613853461</v>
      </c>
      <c r="J245" s="433">
        <v>754721.08759717364</v>
      </c>
      <c r="K245" s="433">
        <v>0</v>
      </c>
      <c r="L245" s="433">
        <v>754721.08759717364</v>
      </c>
      <c r="M245" s="433">
        <v>0</v>
      </c>
      <c r="N245" s="433"/>
      <c r="O245" s="433"/>
      <c r="P245" s="433">
        <v>0</v>
      </c>
      <c r="Q245" s="434">
        <v>0</v>
      </c>
      <c r="R245" s="438"/>
      <c r="S245" s="434">
        <v>754721</v>
      </c>
      <c r="T245" s="431">
        <v>473</v>
      </c>
      <c r="U245" s="435">
        <v>0</v>
      </c>
      <c r="V245" s="435"/>
      <c r="W245" s="435">
        <v>0</v>
      </c>
      <c r="X245" s="435">
        <v>0</v>
      </c>
      <c r="Y245" s="435">
        <v>0</v>
      </c>
      <c r="Z245" s="435">
        <v>0</v>
      </c>
      <c r="AA245" s="435">
        <v>0</v>
      </c>
      <c r="AB245" s="435">
        <v>192</v>
      </c>
      <c r="AF245" s="433">
        <v>0</v>
      </c>
      <c r="AG245" s="431">
        <v>473</v>
      </c>
      <c r="AH245" s="432" t="s">
        <v>1</v>
      </c>
      <c r="AI245" s="420" t="s">
        <v>391</v>
      </c>
    </row>
    <row r="246" spans="1:35" x14ac:dyDescent="0.2">
      <c r="A246" s="417" t="s">
        <v>1056</v>
      </c>
      <c r="B246" s="440">
        <v>474</v>
      </c>
      <c r="C246" s="436">
        <v>474</v>
      </c>
      <c r="D246" s="431" t="s">
        <v>719</v>
      </c>
      <c r="E246" s="431" t="s">
        <v>1</v>
      </c>
      <c r="F246" s="432" t="s">
        <v>1</v>
      </c>
      <c r="G246" s="417" t="s">
        <v>392</v>
      </c>
      <c r="H246" s="433">
        <v>1743562.6189547067</v>
      </c>
      <c r="I246" s="433">
        <v>10235.759775405129</v>
      </c>
      <c r="J246" s="433">
        <v>1753798.3787301118</v>
      </c>
      <c r="K246" s="433">
        <v>0</v>
      </c>
      <c r="L246" s="433">
        <v>1753798.3787301118</v>
      </c>
      <c r="M246" s="433">
        <v>142500</v>
      </c>
      <c r="N246" s="433"/>
      <c r="O246" s="437"/>
      <c r="P246" s="433">
        <v>0</v>
      </c>
      <c r="Q246" s="438">
        <v>0</v>
      </c>
      <c r="R246" s="438"/>
      <c r="S246" s="434">
        <v>1896298</v>
      </c>
      <c r="T246" s="431">
        <v>474</v>
      </c>
      <c r="U246" s="435">
        <v>0</v>
      </c>
      <c r="V246" s="435"/>
      <c r="W246" s="435">
        <v>0</v>
      </c>
      <c r="X246" s="435">
        <v>0</v>
      </c>
      <c r="Y246" s="435">
        <v>0</v>
      </c>
      <c r="Z246" s="435">
        <v>0</v>
      </c>
      <c r="AA246" s="435">
        <v>0</v>
      </c>
      <c r="AB246" s="435">
        <v>482</v>
      </c>
      <c r="AF246" s="433">
        <v>0</v>
      </c>
      <c r="AG246" s="431">
        <v>474</v>
      </c>
      <c r="AH246" s="432" t="s">
        <v>1</v>
      </c>
      <c r="AI246" s="420" t="s">
        <v>392</v>
      </c>
    </row>
    <row r="247" spans="1:35" x14ac:dyDescent="0.2">
      <c r="A247" s="417" t="s">
        <v>1057</v>
      </c>
      <c r="B247" s="440">
        <v>476</v>
      </c>
      <c r="C247" s="431">
        <v>476</v>
      </c>
      <c r="D247" s="431" t="s">
        <v>719</v>
      </c>
      <c r="E247" s="431" t="s">
        <v>1</v>
      </c>
      <c r="F247" s="432" t="s">
        <v>1</v>
      </c>
      <c r="G247" s="420" t="s">
        <v>393</v>
      </c>
      <c r="H247" s="433">
        <v>927249.8500678346</v>
      </c>
      <c r="I247" s="433">
        <v>-6883.605284024422</v>
      </c>
      <c r="J247" s="433">
        <v>920366.24478381022</v>
      </c>
      <c r="K247" s="433">
        <v>0</v>
      </c>
      <c r="L247" s="433">
        <v>920366.24478381022</v>
      </c>
      <c r="M247" s="433">
        <v>0</v>
      </c>
      <c r="N247" s="433"/>
      <c r="O247" s="433"/>
      <c r="P247" s="433">
        <v>0</v>
      </c>
      <c r="Q247" s="434">
        <v>0</v>
      </c>
      <c r="R247" s="438"/>
      <c r="S247" s="434">
        <v>920366</v>
      </c>
      <c r="T247" s="431">
        <v>476</v>
      </c>
      <c r="U247" s="435">
        <v>0</v>
      </c>
      <c r="V247" s="435"/>
      <c r="W247" s="435">
        <v>0</v>
      </c>
      <c r="X247" s="435">
        <v>0</v>
      </c>
      <c r="Y247" s="435">
        <v>0</v>
      </c>
      <c r="Z247" s="435">
        <v>0</v>
      </c>
      <c r="AA247" s="435">
        <v>0</v>
      </c>
      <c r="AB247" s="435">
        <v>256</v>
      </c>
      <c r="AF247" s="433">
        <v>0</v>
      </c>
      <c r="AG247" s="431">
        <v>476</v>
      </c>
      <c r="AH247" s="432" t="s">
        <v>1</v>
      </c>
      <c r="AI247" s="420" t="s">
        <v>393</v>
      </c>
    </row>
    <row r="248" spans="1:35" x14ac:dyDescent="0.2">
      <c r="A248" s="417" t="s">
        <v>1058</v>
      </c>
      <c r="B248" s="440">
        <v>478</v>
      </c>
      <c r="C248" s="431">
        <v>478</v>
      </c>
      <c r="D248" s="431">
        <v>0</v>
      </c>
      <c r="E248" s="431">
        <v>478</v>
      </c>
      <c r="F248" s="432">
        <v>0</v>
      </c>
      <c r="G248" s="420" t="s">
        <v>394</v>
      </c>
      <c r="H248" s="433">
        <v>676874.61713917577</v>
      </c>
      <c r="I248" s="433">
        <v>-4128.7058998437933</v>
      </c>
      <c r="J248" s="433">
        <v>672745.91123933194</v>
      </c>
      <c r="K248" s="433">
        <v>-4759.6099999999997</v>
      </c>
      <c r="L248" s="433">
        <v>667986.30123933195</v>
      </c>
      <c r="M248" s="433">
        <v>0</v>
      </c>
      <c r="N248" s="433"/>
      <c r="O248" s="433"/>
      <c r="P248" s="433">
        <v>0</v>
      </c>
      <c r="Q248" s="434">
        <v>0</v>
      </c>
      <c r="R248" s="438"/>
      <c r="S248" s="434">
        <v>667986</v>
      </c>
      <c r="T248" s="431">
        <v>478</v>
      </c>
      <c r="U248" s="435">
        <v>1969</v>
      </c>
      <c r="V248" s="435"/>
      <c r="W248" s="435">
        <v>2180.2199999999998</v>
      </c>
      <c r="X248" s="435">
        <v>341.89</v>
      </c>
      <c r="Y248" s="435">
        <v>268.5</v>
      </c>
      <c r="Z248" s="435">
        <v>-4759.6099999999997</v>
      </c>
      <c r="AA248" s="435">
        <v>0</v>
      </c>
      <c r="AB248" s="435">
        <v>179</v>
      </c>
      <c r="AF248" s="433">
        <v>-4759.6099999999997</v>
      </c>
      <c r="AG248" s="431">
        <v>478</v>
      </c>
      <c r="AH248" s="432">
        <v>0</v>
      </c>
      <c r="AI248" s="420" t="s">
        <v>394</v>
      </c>
    </row>
    <row r="249" spans="1:35" x14ac:dyDescent="0.2">
      <c r="A249" s="417" t="s">
        <v>1059</v>
      </c>
      <c r="B249" s="440">
        <v>479</v>
      </c>
      <c r="C249" s="431">
        <v>479</v>
      </c>
      <c r="D249" s="431">
        <v>0</v>
      </c>
      <c r="E249" s="431">
        <v>479</v>
      </c>
      <c r="F249" s="432">
        <v>0</v>
      </c>
      <c r="G249" s="420" t="s">
        <v>395</v>
      </c>
      <c r="H249" s="433">
        <v>751180.30507533904</v>
      </c>
      <c r="I249" s="433">
        <v>-3473.8253083338927</v>
      </c>
      <c r="J249" s="433">
        <v>747706.47976700519</v>
      </c>
      <c r="K249" s="433">
        <v>-5530.72</v>
      </c>
      <c r="L249" s="433">
        <v>742175.75976700522</v>
      </c>
      <c r="M249" s="433">
        <v>0</v>
      </c>
      <c r="N249" s="433"/>
      <c r="O249" s="433"/>
      <c r="P249" s="433">
        <v>0</v>
      </c>
      <c r="Q249" s="434">
        <v>0</v>
      </c>
      <c r="R249" s="438"/>
      <c r="S249" s="434">
        <v>742176</v>
      </c>
      <c r="T249" s="431">
        <v>479</v>
      </c>
      <c r="U249" s="435">
        <v>2288</v>
      </c>
      <c r="V249" s="435"/>
      <c r="W249" s="435">
        <v>2533.44</v>
      </c>
      <c r="X249" s="435">
        <v>397.28</v>
      </c>
      <c r="Y249" s="435">
        <v>312</v>
      </c>
      <c r="Z249" s="435">
        <v>-5530.72</v>
      </c>
      <c r="AA249" s="435">
        <v>0</v>
      </c>
      <c r="AB249" s="435">
        <v>208</v>
      </c>
      <c r="AF249" s="433">
        <v>-5530.72</v>
      </c>
      <c r="AG249" s="431">
        <v>479</v>
      </c>
      <c r="AH249" s="432">
        <v>0</v>
      </c>
      <c r="AI249" s="420" t="s">
        <v>395</v>
      </c>
    </row>
    <row r="250" spans="1:35" x14ac:dyDescent="0.2">
      <c r="A250" s="417" t="s">
        <v>1060</v>
      </c>
      <c r="B250" s="440">
        <v>480</v>
      </c>
      <c r="C250" s="431">
        <v>480</v>
      </c>
      <c r="D250" s="431">
        <v>0</v>
      </c>
      <c r="E250" s="431">
        <v>480</v>
      </c>
      <c r="F250" s="432">
        <v>0</v>
      </c>
      <c r="G250" s="420" t="s">
        <v>396</v>
      </c>
      <c r="H250" s="433">
        <v>1099545.5578852817</v>
      </c>
      <c r="I250" s="433">
        <v>-12198.685507353861</v>
      </c>
      <c r="J250" s="433">
        <v>1087346.8723779279</v>
      </c>
      <c r="K250" s="433">
        <v>-8189.72</v>
      </c>
      <c r="L250" s="433">
        <v>1079157.1523779279</v>
      </c>
      <c r="M250" s="433">
        <v>44700</v>
      </c>
      <c r="N250" s="433"/>
      <c r="O250" s="433"/>
      <c r="P250" s="433">
        <v>0</v>
      </c>
      <c r="Q250" s="434">
        <v>0</v>
      </c>
      <c r="R250" s="438"/>
      <c r="S250" s="434">
        <v>1123857</v>
      </c>
      <c r="T250" s="431">
        <v>480</v>
      </c>
      <c r="U250" s="435">
        <v>3388</v>
      </c>
      <c r="V250" s="435"/>
      <c r="W250" s="435">
        <v>3751.44</v>
      </c>
      <c r="X250" s="435">
        <v>588.28</v>
      </c>
      <c r="Y250" s="435">
        <v>462</v>
      </c>
      <c r="Z250" s="435">
        <v>-8189.72</v>
      </c>
      <c r="AA250" s="435">
        <v>0</v>
      </c>
      <c r="AB250" s="435">
        <v>308</v>
      </c>
      <c r="AF250" s="433">
        <v>-8189.72</v>
      </c>
      <c r="AG250" s="431">
        <v>480</v>
      </c>
      <c r="AH250" s="432">
        <v>0</v>
      </c>
      <c r="AI250" s="420" t="s">
        <v>396</v>
      </c>
    </row>
    <row r="251" spans="1:35" x14ac:dyDescent="0.2">
      <c r="A251" s="417" t="s">
        <v>1061</v>
      </c>
      <c r="B251" s="440">
        <v>481</v>
      </c>
      <c r="C251" s="431">
        <v>481</v>
      </c>
      <c r="D251" s="431" t="s">
        <v>719</v>
      </c>
      <c r="E251" s="431">
        <v>481</v>
      </c>
      <c r="F251" s="432">
        <v>0</v>
      </c>
      <c r="G251" s="420" t="s">
        <v>397</v>
      </c>
      <c r="H251" s="433">
        <v>777448.84990571172</v>
      </c>
      <c r="I251" s="433">
        <v>-3652.2928060174172</v>
      </c>
      <c r="J251" s="433">
        <v>773796.55709969427</v>
      </c>
      <c r="K251" s="433">
        <v>-5397.7699999999995</v>
      </c>
      <c r="L251" s="433">
        <v>768398.78709969425</v>
      </c>
      <c r="M251" s="433">
        <v>0</v>
      </c>
      <c r="N251" s="433"/>
      <c r="O251" s="433"/>
      <c r="P251" s="433">
        <v>0</v>
      </c>
      <c r="Q251" s="434">
        <v>0</v>
      </c>
      <c r="R251" s="438"/>
      <c r="S251" s="434">
        <v>768399</v>
      </c>
      <c r="T251" s="431">
        <v>481</v>
      </c>
      <c r="U251" s="435">
        <v>2233</v>
      </c>
      <c r="V251" s="435"/>
      <c r="W251" s="435">
        <v>2472.54</v>
      </c>
      <c r="X251" s="435">
        <v>387.72999999999996</v>
      </c>
      <c r="Y251" s="435">
        <v>304.5</v>
      </c>
      <c r="Z251" s="435">
        <v>-5397.7699999999995</v>
      </c>
      <c r="AA251" s="435">
        <v>0</v>
      </c>
      <c r="AB251" s="435">
        <v>203</v>
      </c>
      <c r="AF251" s="433">
        <v>-5397.7699999999995</v>
      </c>
      <c r="AG251" s="431">
        <v>481</v>
      </c>
      <c r="AH251" s="432">
        <v>0</v>
      </c>
      <c r="AI251" s="420" t="s">
        <v>397</v>
      </c>
    </row>
    <row r="252" spans="1:35" x14ac:dyDescent="0.2">
      <c r="A252" s="417" t="s">
        <v>1062</v>
      </c>
      <c r="B252" s="440">
        <v>482</v>
      </c>
      <c r="C252" s="431">
        <v>482</v>
      </c>
      <c r="D252" s="431">
        <v>0</v>
      </c>
      <c r="E252" s="431">
        <v>482</v>
      </c>
      <c r="F252" s="432">
        <v>0</v>
      </c>
      <c r="G252" s="420" t="s">
        <v>398</v>
      </c>
      <c r="H252" s="433">
        <v>741583.35966580512</v>
      </c>
      <c r="I252" s="433">
        <v>-5689.9910360831464</v>
      </c>
      <c r="J252" s="433">
        <v>735893.36862972192</v>
      </c>
      <c r="K252" s="433">
        <v>-5450.95</v>
      </c>
      <c r="L252" s="433">
        <v>730442.41862972197</v>
      </c>
      <c r="M252" s="433">
        <v>0</v>
      </c>
      <c r="N252" s="433"/>
      <c r="O252" s="433"/>
      <c r="P252" s="433">
        <v>0</v>
      </c>
      <c r="Q252" s="434">
        <v>0</v>
      </c>
      <c r="R252" s="438"/>
      <c r="S252" s="434">
        <v>730442</v>
      </c>
      <c r="T252" s="431">
        <v>482</v>
      </c>
      <c r="U252" s="435">
        <v>2255</v>
      </c>
      <c r="V252" s="435"/>
      <c r="W252" s="435">
        <v>2496.9</v>
      </c>
      <c r="X252" s="435">
        <v>391.55</v>
      </c>
      <c r="Y252" s="435">
        <v>307.5</v>
      </c>
      <c r="Z252" s="435">
        <v>-5450.95</v>
      </c>
      <c r="AA252" s="435">
        <v>0</v>
      </c>
      <c r="AB252" s="435">
        <v>205</v>
      </c>
      <c r="AF252" s="433">
        <v>-5450.95</v>
      </c>
      <c r="AG252" s="431">
        <v>482</v>
      </c>
      <c r="AH252" s="432">
        <v>0</v>
      </c>
      <c r="AI252" s="420" t="s">
        <v>398</v>
      </c>
    </row>
    <row r="253" spans="1:35" x14ac:dyDescent="0.2">
      <c r="A253" s="417" t="s">
        <v>1063</v>
      </c>
      <c r="B253" s="440">
        <v>483</v>
      </c>
      <c r="C253" s="431">
        <v>483</v>
      </c>
      <c r="D253" s="431" t="s">
        <v>719</v>
      </c>
      <c r="E253" s="431" t="s">
        <v>1</v>
      </c>
      <c r="F253" s="432" t="s">
        <v>1</v>
      </c>
      <c r="G253" s="420" t="s">
        <v>399</v>
      </c>
      <c r="H253" s="433">
        <v>1040823.4417396586</v>
      </c>
      <c r="I253" s="433">
        <v>-650.35630107780401</v>
      </c>
      <c r="J253" s="433">
        <v>1040173.0854385808</v>
      </c>
      <c r="K253" s="433">
        <v>0</v>
      </c>
      <c r="L253" s="433">
        <v>1040173.0854385808</v>
      </c>
      <c r="M253" s="433">
        <v>0</v>
      </c>
      <c r="N253" s="433"/>
      <c r="O253" s="433"/>
      <c r="P253" s="433">
        <v>0</v>
      </c>
      <c r="Q253" s="434">
        <v>0</v>
      </c>
      <c r="R253" s="438"/>
      <c r="S253" s="434">
        <v>1040173</v>
      </c>
      <c r="T253" s="431">
        <v>483</v>
      </c>
      <c r="U253" s="435">
        <v>0</v>
      </c>
      <c r="V253" s="435"/>
      <c r="W253" s="435">
        <v>0</v>
      </c>
      <c r="X253" s="435">
        <v>0</v>
      </c>
      <c r="Y253" s="435">
        <v>0</v>
      </c>
      <c r="Z253" s="435">
        <v>0</v>
      </c>
      <c r="AA253" s="435">
        <v>0</v>
      </c>
      <c r="AB253" s="435">
        <v>277</v>
      </c>
      <c r="AF253" s="433">
        <v>0</v>
      </c>
      <c r="AG253" s="431">
        <v>483</v>
      </c>
      <c r="AH253" s="432" t="s">
        <v>1</v>
      </c>
      <c r="AI253" s="420" t="s">
        <v>399</v>
      </c>
    </row>
    <row r="254" spans="1:35" x14ac:dyDescent="0.2">
      <c r="A254" s="417" t="s">
        <v>1064</v>
      </c>
      <c r="B254" s="440">
        <v>484</v>
      </c>
      <c r="C254" s="436">
        <v>484</v>
      </c>
      <c r="D254" s="431" t="s">
        <v>719</v>
      </c>
      <c r="E254" s="431" t="s">
        <v>1</v>
      </c>
      <c r="F254" s="432" t="s">
        <v>1</v>
      </c>
      <c r="G254" s="417" t="s">
        <v>400</v>
      </c>
      <c r="H254" s="433">
        <v>952804.49001500604</v>
      </c>
      <c r="I254" s="433">
        <v>-13991.001192553547</v>
      </c>
      <c r="J254" s="433">
        <v>938813.48882245249</v>
      </c>
      <c r="K254" s="433">
        <v>0</v>
      </c>
      <c r="L254" s="433">
        <v>938813.48882245249</v>
      </c>
      <c r="M254" s="433">
        <v>47160</v>
      </c>
      <c r="N254" s="433"/>
      <c r="O254" s="437"/>
      <c r="P254" s="433">
        <v>0</v>
      </c>
      <c r="Q254" s="438">
        <v>0</v>
      </c>
      <c r="R254" s="438"/>
      <c r="S254" s="434">
        <v>985973</v>
      </c>
      <c r="T254" s="431">
        <v>484</v>
      </c>
      <c r="U254" s="435">
        <v>0</v>
      </c>
      <c r="V254" s="435"/>
      <c r="W254" s="435">
        <v>0</v>
      </c>
      <c r="X254" s="435">
        <v>0</v>
      </c>
      <c r="Y254" s="435">
        <v>0</v>
      </c>
      <c r="Z254" s="435">
        <v>0</v>
      </c>
      <c r="AA254" s="435">
        <v>0</v>
      </c>
      <c r="AB254" s="435">
        <v>249</v>
      </c>
      <c r="AF254" s="433">
        <v>0</v>
      </c>
      <c r="AG254" s="431">
        <v>484</v>
      </c>
      <c r="AH254" s="432" t="s">
        <v>1</v>
      </c>
      <c r="AI254" s="420" t="s">
        <v>400</v>
      </c>
    </row>
    <row r="255" spans="1:35" x14ac:dyDescent="0.2">
      <c r="A255" s="417" t="s">
        <v>1065</v>
      </c>
      <c r="B255" s="440">
        <v>486</v>
      </c>
      <c r="C255" s="431">
        <v>486</v>
      </c>
      <c r="D255" s="431">
        <v>0</v>
      </c>
      <c r="E255" s="431">
        <v>486</v>
      </c>
      <c r="F255" s="432">
        <v>0</v>
      </c>
      <c r="G255" s="420" t="s">
        <v>401</v>
      </c>
      <c r="H255" s="433">
        <v>741581.19394909136</v>
      </c>
      <c r="I255" s="433">
        <v>-4817.6149929758649</v>
      </c>
      <c r="J255" s="433">
        <v>736763.57895611553</v>
      </c>
      <c r="K255" s="433">
        <v>-5264.82</v>
      </c>
      <c r="L255" s="433">
        <v>731498.75895611558</v>
      </c>
      <c r="M255" s="433">
        <v>0</v>
      </c>
      <c r="N255" s="433"/>
      <c r="O255" s="433"/>
      <c r="P255" s="433">
        <v>0</v>
      </c>
      <c r="Q255" s="434">
        <v>0</v>
      </c>
      <c r="R255" s="438"/>
      <c r="S255" s="434">
        <v>731499</v>
      </c>
      <c r="T255" s="431">
        <v>486</v>
      </c>
      <c r="U255" s="435">
        <v>2178</v>
      </c>
      <c r="V255" s="435"/>
      <c r="W255" s="435">
        <v>2411.64</v>
      </c>
      <c r="X255" s="435">
        <v>378.18</v>
      </c>
      <c r="Y255" s="435">
        <v>297</v>
      </c>
      <c r="Z255" s="435">
        <v>-5264.82</v>
      </c>
      <c r="AA255" s="435">
        <v>0</v>
      </c>
      <c r="AB255" s="435">
        <v>198</v>
      </c>
      <c r="AF255" s="433">
        <v>-5264.82</v>
      </c>
      <c r="AG255" s="431">
        <v>486</v>
      </c>
      <c r="AH255" s="432">
        <v>0</v>
      </c>
      <c r="AI255" s="420" t="s">
        <v>401</v>
      </c>
    </row>
    <row r="256" spans="1:35" x14ac:dyDescent="0.2">
      <c r="A256" s="417" t="s">
        <v>1066</v>
      </c>
      <c r="B256" s="440">
        <v>487</v>
      </c>
      <c r="C256" s="436">
        <v>487</v>
      </c>
      <c r="D256" s="431" t="s">
        <v>719</v>
      </c>
      <c r="E256" s="431" t="s">
        <v>1</v>
      </c>
      <c r="F256" s="432" t="s">
        <v>1</v>
      </c>
      <c r="G256" s="417" t="s">
        <v>402</v>
      </c>
      <c r="H256" s="433">
        <v>1103782.2148471621</v>
      </c>
      <c r="I256" s="433">
        <v>-9255.3791144104143</v>
      </c>
      <c r="J256" s="433">
        <v>1094526.8357327518</v>
      </c>
      <c r="K256" s="433">
        <v>0</v>
      </c>
      <c r="L256" s="433">
        <v>1094526.8357327518</v>
      </c>
      <c r="M256" s="433">
        <v>55920</v>
      </c>
      <c r="N256" s="433"/>
      <c r="O256" s="437"/>
      <c r="P256" s="433">
        <v>0</v>
      </c>
      <c r="Q256" s="438">
        <v>0</v>
      </c>
      <c r="R256" s="438"/>
      <c r="S256" s="434">
        <v>1150447</v>
      </c>
      <c r="T256" s="431">
        <v>487</v>
      </c>
      <c r="U256" s="435">
        <v>0</v>
      </c>
      <c r="V256" s="435"/>
      <c r="W256" s="435">
        <v>0</v>
      </c>
      <c r="X256" s="435">
        <v>0</v>
      </c>
      <c r="Y256" s="435">
        <v>0</v>
      </c>
      <c r="Z256" s="435">
        <v>0</v>
      </c>
      <c r="AA256" s="435">
        <v>0</v>
      </c>
      <c r="AB256" s="435">
        <v>314</v>
      </c>
      <c r="AF256" s="433">
        <v>0</v>
      </c>
      <c r="AG256" s="431">
        <v>487</v>
      </c>
      <c r="AH256" s="432" t="s">
        <v>1</v>
      </c>
      <c r="AI256" s="420" t="s">
        <v>402</v>
      </c>
    </row>
    <row r="257" spans="1:35" x14ac:dyDescent="0.2">
      <c r="A257" s="417" t="s">
        <v>1067</v>
      </c>
      <c r="B257" s="440">
        <v>488</v>
      </c>
      <c r="C257" s="431">
        <v>488</v>
      </c>
      <c r="D257" s="431">
        <v>0</v>
      </c>
      <c r="E257" s="431">
        <v>488</v>
      </c>
      <c r="F257" s="432">
        <v>0</v>
      </c>
      <c r="G257" s="420" t="s">
        <v>403</v>
      </c>
      <c r="H257" s="433">
        <v>756834.20641317964</v>
      </c>
      <c r="I257" s="433">
        <v>-5644.5404613061537</v>
      </c>
      <c r="J257" s="433">
        <v>751189.66595187353</v>
      </c>
      <c r="K257" s="433">
        <v>-5397.7699999999995</v>
      </c>
      <c r="L257" s="433">
        <v>745791.89595187351</v>
      </c>
      <c r="M257" s="433">
        <v>0</v>
      </c>
      <c r="N257" s="433"/>
      <c r="O257" s="433"/>
      <c r="P257" s="433">
        <v>0</v>
      </c>
      <c r="Q257" s="434">
        <v>0</v>
      </c>
      <c r="R257" s="438"/>
      <c r="S257" s="434">
        <v>745792</v>
      </c>
      <c r="T257" s="431">
        <v>488</v>
      </c>
      <c r="U257" s="435">
        <v>2233</v>
      </c>
      <c r="V257" s="435"/>
      <c r="W257" s="435">
        <v>2472.54</v>
      </c>
      <c r="X257" s="435">
        <v>387.72999999999996</v>
      </c>
      <c r="Y257" s="435">
        <v>304.5</v>
      </c>
      <c r="Z257" s="435">
        <v>-5397.7699999999995</v>
      </c>
      <c r="AA257" s="435">
        <v>0</v>
      </c>
      <c r="AB257" s="435">
        <v>203</v>
      </c>
      <c r="AF257" s="433">
        <v>-5397.7699999999995</v>
      </c>
      <c r="AG257" s="431">
        <v>488</v>
      </c>
      <c r="AH257" s="432">
        <v>0</v>
      </c>
      <c r="AI257" s="420" t="s">
        <v>403</v>
      </c>
    </row>
    <row r="258" spans="1:35" x14ac:dyDescent="0.2">
      <c r="A258" s="417" t="s">
        <v>1068</v>
      </c>
      <c r="B258" s="440">
        <v>489</v>
      </c>
      <c r="C258" s="436">
        <v>489</v>
      </c>
      <c r="D258" s="431" t="s">
        <v>719</v>
      </c>
      <c r="E258" s="431" t="s">
        <v>1</v>
      </c>
      <c r="F258" s="432" t="s">
        <v>1</v>
      </c>
      <c r="G258" s="417" t="s">
        <v>404</v>
      </c>
      <c r="H258" s="433">
        <v>362074.43238805968</v>
      </c>
      <c r="I258" s="433">
        <v>-873.04881017590037</v>
      </c>
      <c r="J258" s="433">
        <v>361201.38357788377</v>
      </c>
      <c r="K258" s="433">
        <v>0</v>
      </c>
      <c r="L258" s="433">
        <v>361201.38357788377</v>
      </c>
      <c r="M258" s="433">
        <v>0</v>
      </c>
      <c r="N258" s="433"/>
      <c r="O258" s="437"/>
      <c r="P258" s="433">
        <v>0</v>
      </c>
      <c r="Q258" s="438">
        <v>0</v>
      </c>
      <c r="R258" s="438"/>
      <c r="S258" s="434">
        <v>361201</v>
      </c>
      <c r="T258" s="431">
        <v>489</v>
      </c>
      <c r="U258" s="435">
        <v>0</v>
      </c>
      <c r="V258" s="435"/>
      <c r="W258" s="435">
        <v>0</v>
      </c>
      <c r="X258" s="435">
        <v>0</v>
      </c>
      <c r="Y258" s="435">
        <v>0</v>
      </c>
      <c r="Z258" s="435">
        <v>0</v>
      </c>
      <c r="AA258" s="435">
        <v>0</v>
      </c>
      <c r="AB258" s="435">
        <v>81</v>
      </c>
      <c r="AF258" s="433">
        <v>0</v>
      </c>
      <c r="AG258" s="431">
        <v>489</v>
      </c>
      <c r="AH258" s="432" t="s">
        <v>1</v>
      </c>
      <c r="AI258" s="420" t="s">
        <v>404</v>
      </c>
    </row>
    <row r="259" spans="1:35" x14ac:dyDescent="0.2">
      <c r="A259" s="417" t="s">
        <v>1069</v>
      </c>
      <c r="B259" s="440">
        <v>492</v>
      </c>
      <c r="C259" s="436">
        <v>492</v>
      </c>
      <c r="D259" s="431" t="s">
        <v>719</v>
      </c>
      <c r="E259" s="431" t="s">
        <v>1</v>
      </c>
      <c r="F259" s="432" t="s">
        <v>1</v>
      </c>
      <c r="G259" s="417" t="s">
        <v>405</v>
      </c>
      <c r="H259" s="433">
        <v>504607.98479465378</v>
      </c>
      <c r="I259" s="433">
        <v>-400.94436544439282</v>
      </c>
      <c r="J259" s="433">
        <v>504207.04042920936</v>
      </c>
      <c r="K259" s="433">
        <v>0</v>
      </c>
      <c r="L259" s="433">
        <v>504207.04042920936</v>
      </c>
      <c r="M259" s="433">
        <v>0</v>
      </c>
      <c r="N259" s="433"/>
      <c r="O259" s="437"/>
      <c r="P259" s="433">
        <v>0</v>
      </c>
      <c r="Q259" s="438">
        <v>0</v>
      </c>
      <c r="R259" s="438"/>
      <c r="S259" s="434">
        <v>504207</v>
      </c>
      <c r="T259" s="431">
        <v>492</v>
      </c>
      <c r="U259" s="435">
        <v>0</v>
      </c>
      <c r="V259" s="435"/>
      <c r="W259" s="435">
        <v>0</v>
      </c>
      <c r="X259" s="435">
        <v>0</v>
      </c>
      <c r="Y259" s="435">
        <v>0</v>
      </c>
      <c r="Z259" s="435">
        <v>0</v>
      </c>
      <c r="AA259" s="435">
        <v>0</v>
      </c>
      <c r="AB259" s="435">
        <v>123</v>
      </c>
      <c r="AF259" s="433">
        <v>0</v>
      </c>
      <c r="AG259" s="431">
        <v>492</v>
      </c>
      <c r="AH259" s="432" t="s">
        <v>1</v>
      </c>
      <c r="AI259" s="420" t="s">
        <v>405</v>
      </c>
    </row>
    <row r="260" spans="1:35" x14ac:dyDescent="0.2">
      <c r="A260" s="417" t="s">
        <v>1070</v>
      </c>
      <c r="B260" s="440">
        <v>494</v>
      </c>
      <c r="C260" s="431">
        <v>494</v>
      </c>
      <c r="D260" s="431">
        <v>0</v>
      </c>
      <c r="E260" s="431">
        <v>494</v>
      </c>
      <c r="F260" s="432">
        <v>0</v>
      </c>
      <c r="G260" s="420" t="s">
        <v>406</v>
      </c>
      <c r="H260" s="433">
        <v>490287.58748030709</v>
      </c>
      <c r="I260" s="433">
        <v>15165.086740074792</v>
      </c>
      <c r="J260" s="433">
        <v>505452.67422038189</v>
      </c>
      <c r="K260" s="433">
        <v>-3190.8</v>
      </c>
      <c r="L260" s="433">
        <v>502261.8742203819</v>
      </c>
      <c r="M260" s="433">
        <v>0</v>
      </c>
      <c r="N260" s="433"/>
      <c r="O260" s="433"/>
      <c r="P260" s="433">
        <v>0</v>
      </c>
      <c r="Q260" s="434">
        <v>0</v>
      </c>
      <c r="R260" s="438"/>
      <c r="S260" s="434">
        <v>502262</v>
      </c>
      <c r="T260" s="431">
        <v>494</v>
      </c>
      <c r="U260" s="435">
        <v>1320</v>
      </c>
      <c r="V260" s="435"/>
      <c r="W260" s="435">
        <v>1461.6</v>
      </c>
      <c r="X260" s="435">
        <v>229.2</v>
      </c>
      <c r="Y260" s="435">
        <v>180</v>
      </c>
      <c r="Z260" s="435">
        <v>-3190.7999999999997</v>
      </c>
      <c r="AA260" s="435">
        <v>0</v>
      </c>
      <c r="AB260" s="435">
        <v>120</v>
      </c>
      <c r="AF260" s="433">
        <v>-3190.8</v>
      </c>
      <c r="AG260" s="431">
        <v>494</v>
      </c>
      <c r="AH260" s="432">
        <v>0</v>
      </c>
      <c r="AI260" s="420" t="s">
        <v>406</v>
      </c>
    </row>
    <row r="261" spans="1:35" x14ac:dyDescent="0.2">
      <c r="A261" s="417" t="s">
        <v>1071</v>
      </c>
      <c r="B261" s="440">
        <v>495</v>
      </c>
      <c r="C261" s="431">
        <v>495</v>
      </c>
      <c r="D261" s="431">
        <v>0</v>
      </c>
      <c r="E261" s="431">
        <v>495</v>
      </c>
      <c r="F261" s="432">
        <v>0</v>
      </c>
      <c r="G261" s="420" t="s">
        <v>407</v>
      </c>
      <c r="H261" s="433">
        <v>668310.94067425909</v>
      </c>
      <c r="I261" s="433">
        <v>-2061.3455207401289</v>
      </c>
      <c r="J261" s="433">
        <v>666249.59515351895</v>
      </c>
      <c r="K261" s="433">
        <v>-4786.2</v>
      </c>
      <c r="L261" s="433">
        <v>661463.395153519</v>
      </c>
      <c r="M261" s="433">
        <v>0</v>
      </c>
      <c r="N261" s="433"/>
      <c r="O261" s="433"/>
      <c r="P261" s="433">
        <v>0</v>
      </c>
      <c r="Q261" s="434">
        <v>0</v>
      </c>
      <c r="R261" s="438"/>
      <c r="S261" s="434">
        <v>661463</v>
      </c>
      <c r="T261" s="431">
        <v>495</v>
      </c>
      <c r="U261" s="435">
        <v>1980</v>
      </c>
      <c r="V261" s="435"/>
      <c r="W261" s="435">
        <v>2192.4</v>
      </c>
      <c r="X261" s="435">
        <v>343.8</v>
      </c>
      <c r="Y261" s="435">
        <v>270</v>
      </c>
      <c r="Z261" s="435">
        <v>-4786.2</v>
      </c>
      <c r="AA261" s="435">
        <v>0</v>
      </c>
      <c r="AB261" s="435">
        <v>180</v>
      </c>
      <c r="AF261" s="433">
        <v>-4786.2</v>
      </c>
      <c r="AG261" s="431">
        <v>495</v>
      </c>
      <c r="AH261" s="432">
        <v>0</v>
      </c>
      <c r="AI261" s="420" t="s">
        <v>407</v>
      </c>
    </row>
    <row r="262" spans="1:35" x14ac:dyDescent="0.2">
      <c r="A262" s="417" t="s">
        <v>1072</v>
      </c>
      <c r="B262" s="440">
        <v>496</v>
      </c>
      <c r="C262" s="431">
        <v>496</v>
      </c>
      <c r="D262" s="431" t="s">
        <v>719</v>
      </c>
      <c r="E262" s="431" t="s">
        <v>1</v>
      </c>
      <c r="F262" s="432" t="s">
        <v>1</v>
      </c>
      <c r="G262" s="420" t="s">
        <v>408</v>
      </c>
      <c r="H262" s="433">
        <v>691804.84469178482</v>
      </c>
      <c r="I262" s="433">
        <v>-4055.4708208051375</v>
      </c>
      <c r="J262" s="433">
        <v>687749.37387097965</v>
      </c>
      <c r="K262" s="433">
        <v>0</v>
      </c>
      <c r="L262" s="433">
        <v>687749.37387097965</v>
      </c>
      <c r="M262" s="433">
        <v>0</v>
      </c>
      <c r="N262" s="433"/>
      <c r="O262" s="433"/>
      <c r="P262" s="433">
        <v>0</v>
      </c>
      <c r="Q262" s="434">
        <v>0</v>
      </c>
      <c r="R262" s="438"/>
      <c r="S262" s="434">
        <v>687749</v>
      </c>
      <c r="T262" s="431">
        <v>496</v>
      </c>
      <c r="U262" s="435">
        <v>0</v>
      </c>
      <c r="V262" s="435"/>
      <c r="W262" s="435">
        <v>0</v>
      </c>
      <c r="X262" s="435">
        <v>0</v>
      </c>
      <c r="Y262" s="435">
        <v>0</v>
      </c>
      <c r="Z262" s="435">
        <v>0</v>
      </c>
      <c r="AA262" s="435">
        <v>0</v>
      </c>
      <c r="AB262" s="435">
        <v>189</v>
      </c>
      <c r="AF262" s="433">
        <v>0</v>
      </c>
      <c r="AG262" s="431">
        <v>496</v>
      </c>
      <c r="AH262" s="432" t="s">
        <v>1</v>
      </c>
      <c r="AI262" s="420" t="s">
        <v>408</v>
      </c>
    </row>
    <row r="263" spans="1:35" x14ac:dyDescent="0.2">
      <c r="A263" s="417" t="s">
        <v>1073</v>
      </c>
      <c r="B263" s="440">
        <v>499</v>
      </c>
      <c r="C263" s="431">
        <v>499</v>
      </c>
      <c r="D263" s="431">
        <v>0</v>
      </c>
      <c r="E263" s="431">
        <v>499</v>
      </c>
      <c r="F263" s="432">
        <v>0</v>
      </c>
      <c r="G263" s="420" t="s">
        <v>409</v>
      </c>
      <c r="H263" s="433">
        <v>768312.93239263294</v>
      </c>
      <c r="I263" s="433">
        <v>-7527.9347105861625</v>
      </c>
      <c r="J263" s="433">
        <v>760784.99768204673</v>
      </c>
      <c r="K263" s="433">
        <v>-5450.95</v>
      </c>
      <c r="L263" s="433">
        <v>755334.04768204677</v>
      </c>
      <c r="M263" s="433">
        <v>32520</v>
      </c>
      <c r="N263" s="433"/>
      <c r="O263" s="433"/>
      <c r="P263" s="433">
        <v>0</v>
      </c>
      <c r="Q263" s="434">
        <v>0</v>
      </c>
      <c r="R263" s="438"/>
      <c r="S263" s="434">
        <v>787854</v>
      </c>
      <c r="T263" s="431">
        <v>499</v>
      </c>
      <c r="U263" s="435">
        <v>2255</v>
      </c>
      <c r="V263" s="435"/>
      <c r="W263" s="435">
        <v>2496.9</v>
      </c>
      <c r="X263" s="435">
        <v>391.55</v>
      </c>
      <c r="Y263" s="435">
        <v>307.5</v>
      </c>
      <c r="Z263" s="435">
        <v>-5450.95</v>
      </c>
      <c r="AA263" s="435">
        <v>0</v>
      </c>
      <c r="AB263" s="435">
        <v>205</v>
      </c>
      <c r="AF263" s="433">
        <v>-5450.95</v>
      </c>
      <c r="AG263" s="431">
        <v>499</v>
      </c>
      <c r="AH263" s="432">
        <v>0</v>
      </c>
      <c r="AI263" s="420" t="s">
        <v>409</v>
      </c>
    </row>
    <row r="264" spans="1:35" x14ac:dyDescent="0.2">
      <c r="A264" s="417" t="s">
        <v>1074</v>
      </c>
      <c r="B264" s="440">
        <v>501</v>
      </c>
      <c r="C264" s="431">
        <v>501</v>
      </c>
      <c r="D264" s="431" t="s">
        <v>719</v>
      </c>
      <c r="E264" s="431" t="s">
        <v>1</v>
      </c>
      <c r="F264" s="432" t="s">
        <v>1</v>
      </c>
      <c r="G264" s="420" t="s">
        <v>410</v>
      </c>
      <c r="H264" s="433">
        <v>345522.20942563965</v>
      </c>
      <c r="I264" s="433">
        <v>-1988.7820490446056</v>
      </c>
      <c r="J264" s="433">
        <v>343533.42737659503</v>
      </c>
      <c r="K264" s="433">
        <v>0</v>
      </c>
      <c r="L264" s="433">
        <v>343533.42737659503</v>
      </c>
      <c r="M264" s="433">
        <v>5160</v>
      </c>
      <c r="N264" s="433"/>
      <c r="O264" s="433"/>
      <c r="P264" s="433">
        <v>0</v>
      </c>
      <c r="Q264" s="434">
        <v>0</v>
      </c>
      <c r="R264" s="438"/>
      <c r="S264" s="434">
        <v>348693</v>
      </c>
      <c r="T264" s="431">
        <v>501</v>
      </c>
      <c r="U264" s="435">
        <v>0</v>
      </c>
      <c r="V264" s="435"/>
      <c r="W264" s="435">
        <v>0</v>
      </c>
      <c r="X264" s="435">
        <v>0</v>
      </c>
      <c r="Y264" s="435">
        <v>0</v>
      </c>
      <c r="Z264" s="435">
        <v>0</v>
      </c>
      <c r="AA264" s="435">
        <v>0</v>
      </c>
      <c r="AB264" s="435">
        <v>71</v>
      </c>
      <c r="AF264" s="433">
        <v>0</v>
      </c>
      <c r="AG264" s="431">
        <v>501</v>
      </c>
      <c r="AH264" s="432" t="s">
        <v>1</v>
      </c>
      <c r="AI264" s="420" t="s">
        <v>410</v>
      </c>
    </row>
    <row r="265" spans="1:35" x14ac:dyDescent="0.2">
      <c r="A265" s="417" t="s">
        <v>1075</v>
      </c>
      <c r="B265" s="440">
        <v>502</v>
      </c>
      <c r="C265" s="431">
        <v>502</v>
      </c>
      <c r="D265" s="431">
        <v>0</v>
      </c>
      <c r="E265" s="431">
        <v>502</v>
      </c>
      <c r="F265" s="432">
        <v>0</v>
      </c>
      <c r="G265" s="420" t="s">
        <v>411</v>
      </c>
      <c r="H265" s="433">
        <v>712273.3145486617</v>
      </c>
      <c r="I265" s="433">
        <v>-8242.8021780225554</v>
      </c>
      <c r="J265" s="433">
        <v>704030.51237063913</v>
      </c>
      <c r="K265" s="433">
        <v>-4387.3500000000004</v>
      </c>
      <c r="L265" s="433">
        <v>699643.16237063915</v>
      </c>
      <c r="M265" s="433">
        <v>12120</v>
      </c>
      <c r="N265" s="433"/>
      <c r="O265" s="433"/>
      <c r="P265" s="433">
        <v>0</v>
      </c>
      <c r="Q265" s="434">
        <v>0</v>
      </c>
      <c r="R265" s="438"/>
      <c r="S265" s="434">
        <v>711763</v>
      </c>
      <c r="T265" s="431">
        <v>502</v>
      </c>
      <c r="U265" s="435">
        <v>1815</v>
      </c>
      <c r="V265" s="435"/>
      <c r="W265" s="435">
        <v>2009.7</v>
      </c>
      <c r="X265" s="435">
        <v>315.14999999999998</v>
      </c>
      <c r="Y265" s="435">
        <v>247.5</v>
      </c>
      <c r="Z265" s="435">
        <v>-4387.3499999999995</v>
      </c>
      <c r="AA265" s="435">
        <v>0</v>
      </c>
      <c r="AB265" s="435">
        <v>165</v>
      </c>
      <c r="AF265" s="433">
        <v>-4387.3500000000004</v>
      </c>
      <c r="AG265" s="431">
        <v>502</v>
      </c>
      <c r="AH265" s="432">
        <v>0</v>
      </c>
      <c r="AI265" s="420" t="s">
        <v>411</v>
      </c>
    </row>
    <row r="266" spans="1:35" x14ac:dyDescent="0.2">
      <c r="A266" s="417" t="s">
        <v>1076</v>
      </c>
      <c r="B266" s="440">
        <v>503</v>
      </c>
      <c r="C266" s="431">
        <v>503</v>
      </c>
      <c r="D266" s="431">
        <v>0</v>
      </c>
      <c r="E266" s="431">
        <v>503</v>
      </c>
      <c r="F266" s="432">
        <v>0</v>
      </c>
      <c r="G266" s="420" t="s">
        <v>412</v>
      </c>
      <c r="H266" s="433">
        <v>1432434.9728493979</v>
      </c>
      <c r="I266" s="433">
        <v>-12740.266122590934</v>
      </c>
      <c r="J266" s="433">
        <v>1419694.7067268069</v>
      </c>
      <c r="K266" s="433">
        <v>-10768.95</v>
      </c>
      <c r="L266" s="433">
        <v>1408925.756726807</v>
      </c>
      <c r="M266" s="433">
        <v>0</v>
      </c>
      <c r="N266" s="433"/>
      <c r="O266" s="433"/>
      <c r="P266" s="433">
        <v>0</v>
      </c>
      <c r="Q266" s="434">
        <v>0</v>
      </c>
      <c r="R266" s="438"/>
      <c r="S266" s="434">
        <v>1408926</v>
      </c>
      <c r="T266" s="431">
        <v>503</v>
      </c>
      <c r="U266" s="435">
        <v>4455</v>
      </c>
      <c r="V266" s="435"/>
      <c r="W266" s="435">
        <v>4932.8999999999996</v>
      </c>
      <c r="X266" s="435">
        <v>773.55</v>
      </c>
      <c r="Y266" s="435">
        <v>607.5</v>
      </c>
      <c r="Z266" s="435">
        <v>-10768.949999999999</v>
      </c>
      <c r="AA266" s="435">
        <v>0</v>
      </c>
      <c r="AB266" s="435">
        <v>405</v>
      </c>
      <c r="AF266" s="433">
        <v>-10768.95</v>
      </c>
      <c r="AG266" s="431">
        <v>503</v>
      </c>
      <c r="AH266" s="432">
        <v>0</v>
      </c>
      <c r="AI266" s="420" t="s">
        <v>412</v>
      </c>
    </row>
    <row r="267" spans="1:35" x14ac:dyDescent="0.2">
      <c r="A267" s="417" t="s">
        <v>1077</v>
      </c>
      <c r="B267" s="440">
        <v>504</v>
      </c>
      <c r="C267" s="431">
        <v>504</v>
      </c>
      <c r="D267" s="431">
        <v>0</v>
      </c>
      <c r="E267" s="431">
        <v>504</v>
      </c>
      <c r="F267" s="432">
        <v>0</v>
      </c>
      <c r="G267" s="420" t="s">
        <v>413</v>
      </c>
      <c r="H267" s="433">
        <v>1075404.8178319884</v>
      </c>
      <c r="I267" s="433">
        <v>-7314.6017187826255</v>
      </c>
      <c r="J267" s="433">
        <v>1068090.2161132058</v>
      </c>
      <c r="K267" s="433">
        <v>-8109.95</v>
      </c>
      <c r="L267" s="433">
        <v>1059980.2661132058</v>
      </c>
      <c r="M267" s="433">
        <v>0</v>
      </c>
      <c r="N267" s="433"/>
      <c r="O267" s="433"/>
      <c r="P267" s="433">
        <v>0</v>
      </c>
      <c r="Q267" s="434">
        <v>0</v>
      </c>
      <c r="R267" s="438"/>
      <c r="S267" s="434">
        <v>1059980</v>
      </c>
      <c r="T267" s="431">
        <v>504</v>
      </c>
      <c r="U267" s="435">
        <v>3355</v>
      </c>
      <c r="V267" s="435"/>
      <c r="W267" s="435">
        <v>3714.9</v>
      </c>
      <c r="X267" s="435">
        <v>582.54999999999995</v>
      </c>
      <c r="Y267" s="435">
        <v>457.5</v>
      </c>
      <c r="Z267" s="435">
        <v>-8109.95</v>
      </c>
      <c r="AA267" s="435">
        <v>0</v>
      </c>
      <c r="AB267" s="435">
        <v>305</v>
      </c>
      <c r="AF267" s="433">
        <v>-8109.95</v>
      </c>
      <c r="AG267" s="431">
        <v>504</v>
      </c>
      <c r="AH267" s="432">
        <v>0</v>
      </c>
      <c r="AI267" s="420" t="s">
        <v>413</v>
      </c>
    </row>
    <row r="268" spans="1:35" x14ac:dyDescent="0.2">
      <c r="A268" s="417" t="s">
        <v>1078</v>
      </c>
      <c r="B268" s="440">
        <v>505</v>
      </c>
      <c r="C268" s="436">
        <v>505</v>
      </c>
      <c r="D268" s="431" t="s">
        <v>719</v>
      </c>
      <c r="E268" s="431" t="s">
        <v>1</v>
      </c>
      <c r="F268" s="432" t="s">
        <v>1</v>
      </c>
      <c r="G268" s="417" t="s">
        <v>414</v>
      </c>
      <c r="H268" s="433">
        <v>1451540.8483732343</v>
      </c>
      <c r="I268" s="433">
        <v>-10073.673653714997</v>
      </c>
      <c r="J268" s="433">
        <v>1441467.1747195192</v>
      </c>
      <c r="K268" s="433">
        <v>0</v>
      </c>
      <c r="L268" s="433">
        <v>1441467.1747195192</v>
      </c>
      <c r="M268" s="433">
        <v>0</v>
      </c>
      <c r="N268" s="433"/>
      <c r="O268" s="437"/>
      <c r="P268" s="433">
        <v>0</v>
      </c>
      <c r="Q268" s="438">
        <v>0</v>
      </c>
      <c r="R268" s="438"/>
      <c r="S268" s="434">
        <v>1441467</v>
      </c>
      <c r="T268" s="431">
        <v>505</v>
      </c>
      <c r="U268" s="435">
        <v>0</v>
      </c>
      <c r="V268" s="435"/>
      <c r="W268" s="435">
        <v>0</v>
      </c>
      <c r="X268" s="435">
        <v>0</v>
      </c>
      <c r="Y268" s="435">
        <v>0</v>
      </c>
      <c r="Z268" s="435">
        <v>0</v>
      </c>
      <c r="AA268" s="435">
        <v>0</v>
      </c>
      <c r="AB268" s="435">
        <v>433</v>
      </c>
      <c r="AF268" s="433">
        <v>0</v>
      </c>
      <c r="AG268" s="431">
        <v>505</v>
      </c>
      <c r="AH268" s="432" t="s">
        <v>1</v>
      </c>
      <c r="AI268" s="420" t="s">
        <v>414</v>
      </c>
    </row>
    <row r="269" spans="1:35" x14ac:dyDescent="0.2">
      <c r="A269" s="417" t="s">
        <v>1079</v>
      </c>
      <c r="B269" s="440">
        <v>506</v>
      </c>
      <c r="C269" s="431">
        <v>506</v>
      </c>
      <c r="D269" s="431">
        <v>0</v>
      </c>
      <c r="E269" s="431">
        <v>506</v>
      </c>
      <c r="F269" s="432">
        <v>0</v>
      </c>
      <c r="G269" s="420" t="s">
        <v>415</v>
      </c>
      <c r="H269" s="433">
        <v>739774.49612410541</v>
      </c>
      <c r="I269" s="433">
        <v>-4876.6209971409035</v>
      </c>
      <c r="J269" s="433">
        <v>734897.87512696453</v>
      </c>
      <c r="K269" s="433">
        <v>-5291.41</v>
      </c>
      <c r="L269" s="433">
        <v>729606.4651269645</v>
      </c>
      <c r="M269" s="433">
        <v>0</v>
      </c>
      <c r="N269" s="433"/>
      <c r="O269" s="433"/>
      <c r="P269" s="433">
        <v>0</v>
      </c>
      <c r="Q269" s="434">
        <v>0</v>
      </c>
      <c r="R269" s="438"/>
      <c r="S269" s="434">
        <v>729606</v>
      </c>
      <c r="T269" s="431">
        <v>506</v>
      </c>
      <c r="U269" s="435">
        <v>2189</v>
      </c>
      <c r="V269" s="435"/>
      <c r="W269" s="435">
        <v>2423.8200000000002</v>
      </c>
      <c r="X269" s="435">
        <v>380.09</v>
      </c>
      <c r="Y269" s="435">
        <v>298.5</v>
      </c>
      <c r="Z269" s="435">
        <v>-5291.41</v>
      </c>
      <c r="AA269" s="435">
        <v>0</v>
      </c>
      <c r="AB269" s="435">
        <v>199</v>
      </c>
      <c r="AF269" s="433">
        <v>-5291.41</v>
      </c>
      <c r="AG269" s="431">
        <v>506</v>
      </c>
      <c r="AH269" s="432">
        <v>0</v>
      </c>
      <c r="AI269" s="420" t="s">
        <v>415</v>
      </c>
    </row>
    <row r="270" spans="1:35" x14ac:dyDescent="0.2">
      <c r="A270" s="417" t="s">
        <v>1080</v>
      </c>
      <c r="B270" s="440">
        <v>507</v>
      </c>
      <c r="C270" s="431">
        <v>507</v>
      </c>
      <c r="D270" s="431">
        <v>0</v>
      </c>
      <c r="E270" s="431">
        <v>507</v>
      </c>
      <c r="F270" s="432">
        <v>0</v>
      </c>
      <c r="G270" s="420" t="s">
        <v>416</v>
      </c>
      <c r="H270" s="433">
        <v>832429.73319095303</v>
      </c>
      <c r="I270" s="433">
        <v>31165.645376667802</v>
      </c>
      <c r="J270" s="433">
        <v>863595.37856762088</v>
      </c>
      <c r="K270" s="433">
        <v>-5796.62</v>
      </c>
      <c r="L270" s="433">
        <v>857798.75856762088</v>
      </c>
      <c r="M270" s="433">
        <v>38400</v>
      </c>
      <c r="N270" s="433"/>
      <c r="O270" s="433"/>
      <c r="P270" s="433">
        <v>120000</v>
      </c>
      <c r="Q270" s="434">
        <v>120000</v>
      </c>
      <c r="R270" s="438"/>
      <c r="S270" s="434">
        <v>1016199</v>
      </c>
      <c r="T270" s="431">
        <v>507</v>
      </c>
      <c r="U270" s="435">
        <v>2398</v>
      </c>
      <c r="V270" s="435"/>
      <c r="W270" s="435">
        <v>2655.24</v>
      </c>
      <c r="X270" s="435">
        <v>416.38</v>
      </c>
      <c r="Y270" s="435">
        <v>327</v>
      </c>
      <c r="Z270" s="435">
        <v>-5796.62</v>
      </c>
      <c r="AA270" s="435">
        <v>0</v>
      </c>
      <c r="AB270" s="435">
        <v>218</v>
      </c>
      <c r="AF270" s="433">
        <v>-5796.62</v>
      </c>
      <c r="AG270" s="431">
        <v>507</v>
      </c>
      <c r="AH270" s="432">
        <v>0</v>
      </c>
      <c r="AI270" s="420" t="s">
        <v>416</v>
      </c>
    </row>
    <row r="271" spans="1:35" x14ac:dyDescent="0.2">
      <c r="A271" s="417" t="s">
        <v>1081</v>
      </c>
      <c r="B271" s="440">
        <v>508</v>
      </c>
      <c r="C271" s="431">
        <v>508</v>
      </c>
      <c r="D271" s="431">
        <v>0</v>
      </c>
      <c r="E271" s="431">
        <v>508</v>
      </c>
      <c r="F271" s="432">
        <v>0</v>
      </c>
      <c r="G271" s="420" t="s">
        <v>417</v>
      </c>
      <c r="H271" s="433">
        <v>505285.37957491039</v>
      </c>
      <c r="I271" s="433">
        <v>11860.429216339606</v>
      </c>
      <c r="J271" s="433">
        <v>517145.80879124999</v>
      </c>
      <c r="K271" s="433">
        <v>-3091.0875000000001</v>
      </c>
      <c r="L271" s="433">
        <v>514054.72129124997</v>
      </c>
      <c r="M271" s="433">
        <v>0</v>
      </c>
      <c r="N271" s="433"/>
      <c r="O271" s="433"/>
      <c r="P271" s="433">
        <v>0</v>
      </c>
      <c r="Q271" s="434">
        <v>0</v>
      </c>
      <c r="R271" s="438"/>
      <c r="S271" s="434">
        <v>514055</v>
      </c>
      <c r="T271" s="431">
        <v>508</v>
      </c>
      <c r="U271" s="435">
        <v>1278.75</v>
      </c>
      <c r="V271" s="435"/>
      <c r="W271" s="435">
        <v>1415.925</v>
      </c>
      <c r="X271" s="435">
        <v>222.03749999999999</v>
      </c>
      <c r="Y271" s="435">
        <v>174.375</v>
      </c>
      <c r="Z271" s="435">
        <v>-3091.0875000000001</v>
      </c>
      <c r="AA271" s="435">
        <v>0</v>
      </c>
      <c r="AB271" s="435">
        <v>116.25</v>
      </c>
      <c r="AF271" s="433">
        <v>-3091.0875000000001</v>
      </c>
      <c r="AG271" s="431">
        <v>508</v>
      </c>
      <c r="AH271" s="432">
        <v>0</v>
      </c>
      <c r="AI271" s="420" t="s">
        <v>417</v>
      </c>
    </row>
    <row r="272" spans="1:35" x14ac:dyDescent="0.2">
      <c r="A272" s="417" t="s">
        <v>1082</v>
      </c>
      <c r="B272" s="440">
        <v>509</v>
      </c>
      <c r="C272" s="431">
        <v>509</v>
      </c>
      <c r="D272" s="431">
        <v>0</v>
      </c>
      <c r="E272" s="431">
        <v>509</v>
      </c>
      <c r="F272" s="432">
        <v>0</v>
      </c>
      <c r="G272" s="420" t="s">
        <v>418</v>
      </c>
      <c r="H272" s="433">
        <v>596959.39044117648</v>
      </c>
      <c r="I272" s="433">
        <v>-999.41109872973811</v>
      </c>
      <c r="J272" s="433">
        <v>595959.97934244678</v>
      </c>
      <c r="K272" s="433">
        <v>-3988.5</v>
      </c>
      <c r="L272" s="433">
        <v>591971.47934244678</v>
      </c>
      <c r="M272" s="433">
        <v>0</v>
      </c>
      <c r="N272" s="433"/>
      <c r="O272" s="433"/>
      <c r="P272" s="433">
        <v>0</v>
      </c>
      <c r="Q272" s="434">
        <v>0</v>
      </c>
      <c r="R272" s="438"/>
      <c r="S272" s="434">
        <v>591971</v>
      </c>
      <c r="T272" s="431">
        <v>509</v>
      </c>
      <c r="U272" s="435">
        <v>1650</v>
      </c>
      <c r="V272" s="435"/>
      <c r="W272" s="435">
        <v>1827</v>
      </c>
      <c r="X272" s="435">
        <v>286.5</v>
      </c>
      <c r="Y272" s="435">
        <v>225</v>
      </c>
      <c r="Z272" s="435">
        <v>-3988.5</v>
      </c>
      <c r="AA272" s="435">
        <v>0</v>
      </c>
      <c r="AB272" s="435">
        <v>150</v>
      </c>
      <c r="AF272" s="433">
        <v>-3988.5</v>
      </c>
      <c r="AG272" s="431">
        <v>509</v>
      </c>
      <c r="AH272" s="432">
        <v>0</v>
      </c>
      <c r="AI272" s="420" t="s">
        <v>418</v>
      </c>
    </row>
    <row r="273" spans="1:35" x14ac:dyDescent="0.2">
      <c r="A273" s="417" t="s">
        <v>1083</v>
      </c>
      <c r="B273" s="440">
        <v>511</v>
      </c>
      <c r="C273" s="436">
        <v>511</v>
      </c>
      <c r="D273" s="431" t="s">
        <v>719</v>
      </c>
      <c r="E273" s="431" t="s">
        <v>1</v>
      </c>
      <c r="F273" s="432" t="s">
        <v>1</v>
      </c>
      <c r="G273" s="417" t="s">
        <v>419</v>
      </c>
      <c r="H273" s="433">
        <v>912193.59451157891</v>
      </c>
      <c r="I273" s="433">
        <v>-2352.7489897091546</v>
      </c>
      <c r="J273" s="433">
        <v>909840.84552186972</v>
      </c>
      <c r="K273" s="433">
        <v>0</v>
      </c>
      <c r="L273" s="433">
        <v>909840.84552186972</v>
      </c>
      <c r="M273" s="433">
        <v>0</v>
      </c>
      <c r="N273" s="433"/>
      <c r="O273" s="437"/>
      <c r="P273" s="433">
        <v>0</v>
      </c>
      <c r="Q273" s="438">
        <v>0</v>
      </c>
      <c r="R273" s="438"/>
      <c r="S273" s="434">
        <v>909841</v>
      </c>
      <c r="T273" s="431">
        <v>511</v>
      </c>
      <c r="U273" s="435">
        <v>0</v>
      </c>
      <c r="V273" s="435"/>
      <c r="W273" s="435">
        <v>0</v>
      </c>
      <c r="X273" s="435">
        <v>0</v>
      </c>
      <c r="Y273" s="435">
        <v>0</v>
      </c>
      <c r="Z273" s="435">
        <v>0</v>
      </c>
      <c r="AA273" s="435">
        <v>0</v>
      </c>
      <c r="AB273" s="435">
        <v>230</v>
      </c>
      <c r="AF273" s="433">
        <v>0</v>
      </c>
      <c r="AG273" s="431">
        <v>511</v>
      </c>
      <c r="AH273" s="432" t="s">
        <v>1</v>
      </c>
      <c r="AI273" s="420" t="s">
        <v>419</v>
      </c>
    </row>
    <row r="274" spans="1:35" x14ac:dyDescent="0.2">
      <c r="A274" s="417" t="s">
        <v>1084</v>
      </c>
      <c r="B274" s="440">
        <v>512</v>
      </c>
      <c r="C274" s="431">
        <v>512</v>
      </c>
      <c r="D274" s="431" t="s">
        <v>719</v>
      </c>
      <c r="E274" s="431" t="s">
        <v>1</v>
      </c>
      <c r="F274" s="432" t="s">
        <v>1</v>
      </c>
      <c r="G274" s="420" t="s">
        <v>420</v>
      </c>
      <c r="H274" s="433">
        <v>1455044.3960225701</v>
      </c>
      <c r="I274" s="433">
        <v>0</v>
      </c>
      <c r="J274" s="433">
        <v>1455044.3960225701</v>
      </c>
      <c r="K274" s="433">
        <v>0</v>
      </c>
      <c r="L274" s="433">
        <v>1455044.3960225701</v>
      </c>
      <c r="M274" s="433">
        <v>63000</v>
      </c>
      <c r="N274" s="433"/>
      <c r="O274" s="433"/>
      <c r="P274" s="433">
        <v>0</v>
      </c>
      <c r="Q274" s="434">
        <v>0</v>
      </c>
      <c r="R274" s="438"/>
      <c r="S274" s="434">
        <v>1518044</v>
      </c>
      <c r="T274" s="431">
        <v>512</v>
      </c>
      <c r="U274" s="435">
        <v>0</v>
      </c>
      <c r="V274" s="435"/>
      <c r="W274" s="435">
        <v>0</v>
      </c>
      <c r="X274" s="435">
        <v>0</v>
      </c>
      <c r="Y274" s="435">
        <v>0</v>
      </c>
      <c r="Z274" s="435">
        <v>0</v>
      </c>
      <c r="AA274" s="435">
        <v>0</v>
      </c>
      <c r="AB274" s="435">
        <v>390</v>
      </c>
      <c r="AF274" s="433">
        <v>0</v>
      </c>
      <c r="AG274" s="431">
        <v>512</v>
      </c>
      <c r="AH274" s="432" t="s">
        <v>1</v>
      </c>
      <c r="AI274" s="420" t="s">
        <v>420</v>
      </c>
    </row>
    <row r="275" spans="1:35" x14ac:dyDescent="0.2">
      <c r="A275" s="417" t="s">
        <v>1085</v>
      </c>
      <c r="B275" s="440">
        <v>513</v>
      </c>
      <c r="C275" s="431">
        <v>513</v>
      </c>
      <c r="D275" s="431">
        <v>0</v>
      </c>
      <c r="E275" s="431">
        <v>513</v>
      </c>
      <c r="F275" s="432">
        <v>0</v>
      </c>
      <c r="G275" s="420" t="s">
        <v>421</v>
      </c>
      <c r="H275" s="433">
        <v>455884.70987733378</v>
      </c>
      <c r="I275" s="433">
        <v>8446.3462162792403</v>
      </c>
      <c r="J275" s="433">
        <v>464331.05609361304</v>
      </c>
      <c r="K275" s="433">
        <v>-2845.13</v>
      </c>
      <c r="L275" s="433">
        <v>461485.92609361303</v>
      </c>
      <c r="M275" s="433">
        <v>0</v>
      </c>
      <c r="N275" s="433"/>
      <c r="O275" s="433"/>
      <c r="P275" s="433">
        <v>0</v>
      </c>
      <c r="Q275" s="434">
        <v>0</v>
      </c>
      <c r="R275" s="438"/>
      <c r="S275" s="434">
        <v>461486</v>
      </c>
      <c r="T275" s="431">
        <v>513</v>
      </c>
      <c r="U275" s="435">
        <v>1177</v>
      </c>
      <c r="V275" s="435"/>
      <c r="W275" s="435">
        <v>1303.26</v>
      </c>
      <c r="X275" s="435">
        <v>204.37</v>
      </c>
      <c r="Y275" s="435">
        <v>160.5</v>
      </c>
      <c r="Z275" s="435">
        <v>-2845.13</v>
      </c>
      <c r="AA275" s="435">
        <v>0</v>
      </c>
      <c r="AB275" s="435">
        <v>107</v>
      </c>
      <c r="AF275" s="433">
        <v>-2845.13</v>
      </c>
      <c r="AG275" s="431">
        <v>513</v>
      </c>
      <c r="AH275" s="432">
        <v>0</v>
      </c>
      <c r="AI275" s="420" t="s">
        <v>421</v>
      </c>
    </row>
    <row r="276" spans="1:35" x14ac:dyDescent="0.2">
      <c r="A276" s="417" t="s">
        <v>1086</v>
      </c>
      <c r="B276" s="440">
        <v>514</v>
      </c>
      <c r="C276" s="436">
        <v>514</v>
      </c>
      <c r="D276" s="431" t="s">
        <v>719</v>
      </c>
      <c r="E276" s="431" t="s">
        <v>1</v>
      </c>
      <c r="F276" s="432" t="s">
        <v>1</v>
      </c>
      <c r="G276" s="417" t="s">
        <v>422</v>
      </c>
      <c r="H276" s="433">
        <v>728464.82744323311</v>
      </c>
      <c r="I276" s="433">
        <v>-4782.8410768827953</v>
      </c>
      <c r="J276" s="433">
        <v>723681.98636635032</v>
      </c>
      <c r="K276" s="433">
        <v>0</v>
      </c>
      <c r="L276" s="433">
        <v>723681.98636635032</v>
      </c>
      <c r="M276" s="433">
        <v>0</v>
      </c>
      <c r="N276" s="433"/>
      <c r="O276" s="437"/>
      <c r="P276" s="433">
        <v>0</v>
      </c>
      <c r="Q276" s="438">
        <v>0</v>
      </c>
      <c r="R276" s="438"/>
      <c r="S276" s="434">
        <v>723682</v>
      </c>
      <c r="T276" s="431">
        <v>514</v>
      </c>
      <c r="U276" s="435">
        <v>0</v>
      </c>
      <c r="V276" s="435"/>
      <c r="W276" s="435">
        <v>0</v>
      </c>
      <c r="X276" s="435">
        <v>0</v>
      </c>
      <c r="Y276" s="435">
        <v>0</v>
      </c>
      <c r="Z276" s="435">
        <v>0</v>
      </c>
      <c r="AA276" s="435">
        <v>0</v>
      </c>
      <c r="AB276" s="435">
        <v>203</v>
      </c>
      <c r="AF276" s="433">
        <v>0</v>
      </c>
      <c r="AG276" s="431">
        <v>514</v>
      </c>
      <c r="AH276" s="432" t="s">
        <v>1</v>
      </c>
      <c r="AI276" s="420" t="s">
        <v>422</v>
      </c>
    </row>
    <row r="277" spans="1:35" x14ac:dyDescent="0.2">
      <c r="A277" s="417" t="s">
        <v>1087</v>
      </c>
      <c r="B277" s="440">
        <v>515</v>
      </c>
      <c r="C277" s="436">
        <v>515</v>
      </c>
      <c r="D277" s="431" t="s">
        <v>719</v>
      </c>
      <c r="E277" s="431" t="s">
        <v>1</v>
      </c>
      <c r="F277" s="432" t="s">
        <v>1</v>
      </c>
      <c r="G277" s="417" t="s">
        <v>423</v>
      </c>
      <c r="H277" s="433">
        <v>1178401.461481875</v>
      </c>
      <c r="I277" s="433">
        <v>-18464.450239410606</v>
      </c>
      <c r="J277" s="433">
        <v>1159937.0112424644</v>
      </c>
      <c r="K277" s="433">
        <v>0</v>
      </c>
      <c r="L277" s="433">
        <v>1159937.0112424644</v>
      </c>
      <c r="M277" s="433">
        <v>0</v>
      </c>
      <c r="N277" s="433"/>
      <c r="O277" s="437"/>
      <c r="P277" s="433">
        <v>0</v>
      </c>
      <c r="Q277" s="438">
        <v>0</v>
      </c>
      <c r="R277" s="438"/>
      <c r="S277" s="434">
        <v>1159937</v>
      </c>
      <c r="T277" s="431">
        <v>515</v>
      </c>
      <c r="U277" s="435">
        <v>0</v>
      </c>
      <c r="V277" s="435"/>
      <c r="W277" s="435">
        <v>0</v>
      </c>
      <c r="X277" s="435">
        <v>0</v>
      </c>
      <c r="Y277" s="435">
        <v>0</v>
      </c>
      <c r="Z277" s="435">
        <v>0</v>
      </c>
      <c r="AA277" s="435">
        <v>0</v>
      </c>
      <c r="AB277" s="435">
        <v>318</v>
      </c>
      <c r="AF277" s="433">
        <v>0</v>
      </c>
      <c r="AG277" s="431">
        <v>515</v>
      </c>
      <c r="AH277" s="432" t="s">
        <v>1</v>
      </c>
      <c r="AI277" s="420" t="s">
        <v>423</v>
      </c>
    </row>
    <row r="278" spans="1:35" x14ac:dyDescent="0.2">
      <c r="A278" s="417" t="s">
        <v>1088</v>
      </c>
      <c r="B278" s="440">
        <v>517</v>
      </c>
      <c r="C278" s="431">
        <v>517</v>
      </c>
      <c r="D278" s="431">
        <v>0</v>
      </c>
      <c r="E278" s="431">
        <v>517</v>
      </c>
      <c r="F278" s="432">
        <v>0</v>
      </c>
      <c r="G278" s="420" t="s">
        <v>424</v>
      </c>
      <c r="H278" s="433">
        <v>541688.46823551552</v>
      </c>
      <c r="I278" s="433">
        <v>-2310.7364564548375</v>
      </c>
      <c r="J278" s="433">
        <v>539377.73177906068</v>
      </c>
      <c r="K278" s="433">
        <v>-3589.65</v>
      </c>
      <c r="L278" s="433">
        <v>535788.08177906065</v>
      </c>
      <c r="M278" s="433">
        <v>0</v>
      </c>
      <c r="N278" s="433"/>
      <c r="O278" s="433"/>
      <c r="P278" s="433">
        <v>0</v>
      </c>
      <c r="Q278" s="434">
        <v>0</v>
      </c>
      <c r="R278" s="438"/>
      <c r="S278" s="434">
        <v>535788</v>
      </c>
      <c r="T278" s="431">
        <v>517</v>
      </c>
      <c r="U278" s="435">
        <v>1485</v>
      </c>
      <c r="V278" s="435"/>
      <c r="W278" s="435">
        <v>1644.3</v>
      </c>
      <c r="X278" s="435">
        <v>257.84999999999997</v>
      </c>
      <c r="Y278" s="435">
        <v>202.5</v>
      </c>
      <c r="Z278" s="435">
        <v>-3589.65</v>
      </c>
      <c r="AA278" s="435">
        <v>0</v>
      </c>
      <c r="AB278" s="435">
        <v>135</v>
      </c>
      <c r="AF278" s="433">
        <v>-3589.65</v>
      </c>
      <c r="AG278" s="431">
        <v>517</v>
      </c>
      <c r="AH278" s="432">
        <v>0</v>
      </c>
      <c r="AI278" s="420" t="s">
        <v>424</v>
      </c>
    </row>
    <row r="279" spans="1:35" x14ac:dyDescent="0.2">
      <c r="A279" s="417" t="s">
        <v>1089</v>
      </c>
      <c r="B279" s="440">
        <v>521</v>
      </c>
      <c r="C279" s="436">
        <v>521</v>
      </c>
      <c r="D279" s="431" t="s">
        <v>719</v>
      </c>
      <c r="E279" s="431" t="s">
        <v>1</v>
      </c>
      <c r="F279" s="432" t="s">
        <v>1</v>
      </c>
      <c r="G279" s="417" t="s">
        <v>425</v>
      </c>
      <c r="H279" s="433">
        <v>640318.52029353823</v>
      </c>
      <c r="I279" s="433">
        <v>-820.82221963453458</v>
      </c>
      <c r="J279" s="433">
        <v>639497.69807390368</v>
      </c>
      <c r="K279" s="433">
        <v>0</v>
      </c>
      <c r="L279" s="433">
        <v>639497.69807390368</v>
      </c>
      <c r="M279" s="433">
        <v>0</v>
      </c>
      <c r="N279" s="433"/>
      <c r="O279" s="437"/>
      <c r="P279" s="433">
        <v>0</v>
      </c>
      <c r="Q279" s="438">
        <v>0</v>
      </c>
      <c r="R279" s="438"/>
      <c r="S279" s="434">
        <v>639498</v>
      </c>
      <c r="T279" s="431">
        <v>521</v>
      </c>
      <c r="U279" s="435">
        <v>0</v>
      </c>
      <c r="V279" s="435"/>
      <c r="W279" s="435">
        <v>0</v>
      </c>
      <c r="X279" s="435">
        <v>0</v>
      </c>
      <c r="Y279" s="435">
        <v>0</v>
      </c>
      <c r="Z279" s="435">
        <v>0</v>
      </c>
      <c r="AA279" s="435">
        <v>0</v>
      </c>
      <c r="AB279" s="435">
        <v>170</v>
      </c>
      <c r="AF279" s="433">
        <v>0</v>
      </c>
      <c r="AG279" s="431">
        <v>521</v>
      </c>
      <c r="AH279" s="432" t="s">
        <v>1</v>
      </c>
      <c r="AI279" s="420" t="s">
        <v>425</v>
      </c>
    </row>
    <row r="280" spans="1:35" x14ac:dyDescent="0.2">
      <c r="A280" s="417" t="s">
        <v>1090</v>
      </c>
      <c r="B280" s="440">
        <v>522</v>
      </c>
      <c r="C280" s="436">
        <v>522</v>
      </c>
      <c r="D280" s="431" t="s">
        <v>719</v>
      </c>
      <c r="E280" s="431" t="s">
        <v>1</v>
      </c>
      <c r="F280" s="432" t="s">
        <v>1</v>
      </c>
      <c r="G280" s="417" t="s">
        <v>426</v>
      </c>
      <c r="H280" s="433">
        <v>639666.45789144142</v>
      </c>
      <c r="I280" s="433">
        <v>-7971.1667773476729</v>
      </c>
      <c r="J280" s="433">
        <v>631695.29111409374</v>
      </c>
      <c r="K280" s="433">
        <v>0</v>
      </c>
      <c r="L280" s="433">
        <v>631695.29111409374</v>
      </c>
      <c r="M280" s="433">
        <v>0</v>
      </c>
      <c r="N280" s="433"/>
      <c r="O280" s="437"/>
      <c r="P280" s="433">
        <v>0</v>
      </c>
      <c r="Q280" s="438">
        <v>0</v>
      </c>
      <c r="R280" s="438"/>
      <c r="S280" s="434">
        <v>631695</v>
      </c>
      <c r="T280" s="431">
        <v>522</v>
      </c>
      <c r="U280" s="435">
        <v>0</v>
      </c>
      <c r="V280" s="435"/>
      <c r="W280" s="435">
        <v>0</v>
      </c>
      <c r="X280" s="435">
        <v>0</v>
      </c>
      <c r="Y280" s="435">
        <v>0</v>
      </c>
      <c r="Z280" s="435">
        <v>0</v>
      </c>
      <c r="AA280" s="435">
        <v>0</v>
      </c>
      <c r="AB280" s="435">
        <v>162</v>
      </c>
      <c r="AF280" s="433">
        <v>0</v>
      </c>
      <c r="AG280" s="431">
        <v>522</v>
      </c>
      <c r="AH280" s="432" t="s">
        <v>1</v>
      </c>
      <c r="AI280" s="420" t="s">
        <v>426</v>
      </c>
    </row>
    <row r="281" spans="1:35" x14ac:dyDescent="0.2">
      <c r="A281" s="417" t="s">
        <v>1858</v>
      </c>
      <c r="B281" s="440">
        <v>523</v>
      </c>
      <c r="C281" s="436">
        <v>523</v>
      </c>
      <c r="D281" s="431" t="e">
        <v>#N/A</v>
      </c>
      <c r="E281" s="431" t="s">
        <v>1</v>
      </c>
      <c r="F281" s="432" t="s">
        <v>1</v>
      </c>
      <c r="G281" s="417" t="s">
        <v>1344</v>
      </c>
      <c r="H281" s="433">
        <v>116603.69785039197</v>
      </c>
      <c r="I281" s="433">
        <v>0</v>
      </c>
      <c r="J281" s="433">
        <v>116603.69785039197</v>
      </c>
      <c r="K281" s="433">
        <v>0</v>
      </c>
      <c r="L281" s="433">
        <v>116603.69785039197</v>
      </c>
      <c r="M281" s="433">
        <v>0</v>
      </c>
      <c r="N281" s="433"/>
      <c r="O281" s="437"/>
      <c r="P281" s="433">
        <v>0</v>
      </c>
      <c r="Q281" s="438">
        <v>0</v>
      </c>
      <c r="R281" s="438"/>
      <c r="S281" s="434">
        <v>116604</v>
      </c>
      <c r="T281" s="431">
        <v>523</v>
      </c>
      <c r="U281" s="435">
        <v>0</v>
      </c>
      <c r="V281" s="435"/>
      <c r="W281" s="435">
        <v>0</v>
      </c>
      <c r="X281" s="435">
        <v>0</v>
      </c>
      <c r="Y281" s="435">
        <v>0</v>
      </c>
      <c r="Z281" s="435">
        <v>0</v>
      </c>
      <c r="AA281" s="435">
        <v>0</v>
      </c>
      <c r="AB281" s="435">
        <v>17.399999999999999</v>
      </c>
      <c r="AF281" s="433">
        <v>0</v>
      </c>
      <c r="AG281" s="431">
        <v>523</v>
      </c>
      <c r="AH281" s="432" t="s">
        <v>1</v>
      </c>
      <c r="AI281" s="420"/>
    </row>
    <row r="282" spans="1:35" x14ac:dyDescent="0.2">
      <c r="A282" s="417" t="s">
        <v>1091</v>
      </c>
      <c r="B282" s="440">
        <v>527</v>
      </c>
      <c r="C282" s="436">
        <v>527</v>
      </c>
      <c r="D282" s="431" t="s">
        <v>719</v>
      </c>
      <c r="E282" s="431" t="s">
        <v>1</v>
      </c>
      <c r="F282" s="432" t="s">
        <v>1</v>
      </c>
      <c r="G282" s="417" t="s">
        <v>427</v>
      </c>
      <c r="H282" s="433">
        <v>1502711.8952557428</v>
      </c>
      <c r="I282" s="433">
        <v>-18028.962245800569</v>
      </c>
      <c r="J282" s="433">
        <v>1484682.9330099423</v>
      </c>
      <c r="K282" s="433">
        <v>0</v>
      </c>
      <c r="L282" s="433">
        <v>1484682.9330099423</v>
      </c>
      <c r="M282" s="433">
        <v>0</v>
      </c>
      <c r="N282" s="433"/>
      <c r="O282" s="437"/>
      <c r="P282" s="433">
        <v>0</v>
      </c>
      <c r="Q282" s="438">
        <v>0</v>
      </c>
      <c r="R282" s="438"/>
      <c r="S282" s="434">
        <v>1484683</v>
      </c>
      <c r="T282" s="431">
        <v>527</v>
      </c>
      <c r="U282" s="435"/>
      <c r="V282" s="435">
        <v>0</v>
      </c>
      <c r="W282" s="435">
        <v>0</v>
      </c>
      <c r="X282" s="435">
        <v>0</v>
      </c>
      <c r="Y282" s="435">
        <v>0</v>
      </c>
      <c r="Z282" s="435">
        <v>0</v>
      </c>
      <c r="AA282" s="435">
        <v>0</v>
      </c>
      <c r="AB282" s="435">
        <v>363</v>
      </c>
      <c r="AF282" s="433">
        <v>0</v>
      </c>
      <c r="AG282" s="431">
        <v>527</v>
      </c>
      <c r="AH282" s="432" t="s">
        <v>1</v>
      </c>
      <c r="AI282" s="420" t="s">
        <v>427</v>
      </c>
    </row>
    <row r="283" spans="1:35" x14ac:dyDescent="0.2">
      <c r="A283" s="417" t="s">
        <v>1092</v>
      </c>
      <c r="B283" s="440">
        <v>531</v>
      </c>
      <c r="C283" s="436">
        <v>531</v>
      </c>
      <c r="D283" s="431" t="s">
        <v>719</v>
      </c>
      <c r="E283" s="431" t="s">
        <v>1</v>
      </c>
      <c r="F283" s="432" t="s">
        <v>1</v>
      </c>
      <c r="G283" s="417" t="s">
        <v>428</v>
      </c>
      <c r="H283" s="433">
        <v>1905518.3080715521</v>
      </c>
      <c r="I283" s="433">
        <v>-15983.00562216156</v>
      </c>
      <c r="J283" s="433">
        <v>1889535.3024493905</v>
      </c>
      <c r="K283" s="433">
        <v>0</v>
      </c>
      <c r="L283" s="433">
        <v>1889535.3024493905</v>
      </c>
      <c r="M283" s="433">
        <v>0</v>
      </c>
      <c r="N283" s="433"/>
      <c r="O283" s="437"/>
      <c r="P283" s="433">
        <v>0</v>
      </c>
      <c r="Q283" s="438">
        <v>0</v>
      </c>
      <c r="R283" s="438"/>
      <c r="S283" s="434">
        <v>1889535</v>
      </c>
      <c r="T283" s="436">
        <v>531</v>
      </c>
      <c r="U283" s="435"/>
      <c r="V283" s="435">
        <v>0</v>
      </c>
      <c r="W283" s="435">
        <v>0</v>
      </c>
      <c r="X283" s="435">
        <v>0</v>
      </c>
      <c r="Y283" s="435">
        <v>0</v>
      </c>
      <c r="Z283" s="435">
        <v>0</v>
      </c>
      <c r="AA283" s="435">
        <v>0</v>
      </c>
      <c r="AB283" s="435">
        <v>487</v>
      </c>
      <c r="AF283" s="433">
        <v>0</v>
      </c>
      <c r="AG283" s="436">
        <v>531</v>
      </c>
      <c r="AH283" s="432" t="s">
        <v>1</v>
      </c>
      <c r="AI283" s="417" t="s">
        <v>428</v>
      </c>
    </row>
    <row r="284" spans="1:35" x14ac:dyDescent="0.2">
      <c r="A284" s="417" t="s">
        <v>1093</v>
      </c>
      <c r="B284" s="440">
        <v>551</v>
      </c>
      <c r="C284" s="436">
        <v>551</v>
      </c>
      <c r="D284" s="431" t="s">
        <v>719</v>
      </c>
      <c r="E284" s="431" t="s">
        <v>1</v>
      </c>
      <c r="F284" s="432" t="s">
        <v>1</v>
      </c>
      <c r="G284" s="417" t="s">
        <v>429</v>
      </c>
      <c r="H284" s="433">
        <v>3852502.8653303222</v>
      </c>
      <c r="I284" s="433">
        <v>-28906.078046579558</v>
      </c>
      <c r="J284" s="433">
        <v>3823596.7872837428</v>
      </c>
      <c r="K284" s="433">
        <v>0</v>
      </c>
      <c r="L284" s="433">
        <v>3823596.7872837428</v>
      </c>
      <c r="M284" s="433">
        <v>0</v>
      </c>
      <c r="N284" s="433"/>
      <c r="O284" s="437"/>
      <c r="P284" s="433">
        <v>0</v>
      </c>
      <c r="Q284" s="438">
        <v>0</v>
      </c>
      <c r="R284" s="438"/>
      <c r="S284" s="434">
        <v>3823597</v>
      </c>
      <c r="T284" s="431">
        <v>551</v>
      </c>
      <c r="U284" s="435"/>
      <c r="V284" s="435">
        <v>0</v>
      </c>
      <c r="W284" s="435">
        <v>0</v>
      </c>
      <c r="X284" s="435">
        <v>0</v>
      </c>
      <c r="Y284" s="435">
        <v>0</v>
      </c>
      <c r="Z284" s="435">
        <v>0</v>
      </c>
      <c r="AA284" s="435">
        <v>0</v>
      </c>
      <c r="AB284" s="435">
        <v>779</v>
      </c>
      <c r="AF284" s="433">
        <v>0</v>
      </c>
      <c r="AG284" s="431">
        <v>551</v>
      </c>
      <c r="AH284" s="432" t="s">
        <v>1</v>
      </c>
      <c r="AI284" s="420" t="s">
        <v>429</v>
      </c>
    </row>
    <row r="285" spans="1:35" x14ac:dyDescent="0.2">
      <c r="A285" s="417" t="s">
        <v>1094</v>
      </c>
      <c r="B285" s="440">
        <v>552</v>
      </c>
      <c r="C285" s="431">
        <v>552</v>
      </c>
      <c r="D285" s="431">
        <v>0</v>
      </c>
      <c r="E285" s="431">
        <v>552</v>
      </c>
      <c r="F285" s="432">
        <v>0</v>
      </c>
      <c r="G285" s="420" t="s">
        <v>430</v>
      </c>
      <c r="H285" s="433">
        <v>6039241.8634426538</v>
      </c>
      <c r="I285" s="433">
        <v>-71691.917703229672</v>
      </c>
      <c r="J285" s="433">
        <v>5967549.9457394239</v>
      </c>
      <c r="K285" s="433">
        <v>-30475.62</v>
      </c>
      <c r="L285" s="433">
        <v>5937074.3257394237</v>
      </c>
      <c r="M285" s="433">
        <v>0</v>
      </c>
      <c r="N285" s="433"/>
      <c r="O285" s="433"/>
      <c r="P285" s="433">
        <v>42000</v>
      </c>
      <c r="Q285" s="434">
        <v>42000</v>
      </c>
      <c r="R285" s="438">
        <v>1501625</v>
      </c>
      <c r="S285" s="434">
        <v>7480699</v>
      </c>
      <c r="T285" s="431">
        <v>552</v>
      </c>
      <c r="U285" s="435"/>
      <c r="V285" s="435">
        <v>11674.08</v>
      </c>
      <c r="W285" s="435">
        <v>14689.08</v>
      </c>
      <c r="X285" s="435">
        <v>2303.46</v>
      </c>
      <c r="Y285" s="435">
        <v>1809</v>
      </c>
      <c r="Z285" s="435">
        <v>-30475.62</v>
      </c>
      <c r="AA285" s="435">
        <v>0</v>
      </c>
      <c r="AB285" s="435">
        <v>1206</v>
      </c>
      <c r="AF285" s="433">
        <v>-30475.62</v>
      </c>
      <c r="AG285" s="431">
        <v>552</v>
      </c>
      <c r="AH285" s="432">
        <v>0</v>
      </c>
      <c r="AI285" s="420" t="s">
        <v>430</v>
      </c>
    </row>
    <row r="286" spans="1:35" x14ac:dyDescent="0.2">
      <c r="A286" s="417" t="s">
        <v>1095</v>
      </c>
      <c r="B286" s="440">
        <v>553</v>
      </c>
      <c r="C286" s="431">
        <v>553</v>
      </c>
      <c r="D286" s="431">
        <v>0</v>
      </c>
      <c r="E286" s="431">
        <v>553</v>
      </c>
      <c r="F286" s="432">
        <v>0</v>
      </c>
      <c r="G286" s="420" t="s">
        <v>431</v>
      </c>
      <c r="H286" s="433">
        <v>3386322.4208032372</v>
      </c>
      <c r="I286" s="433">
        <v>-41411.524810703369</v>
      </c>
      <c r="J286" s="433">
        <v>3344910.8959925338</v>
      </c>
      <c r="K286" s="433">
        <v>-17512.11</v>
      </c>
      <c r="L286" s="433">
        <v>3327398.7859925339</v>
      </c>
      <c r="M286" s="433">
        <v>0</v>
      </c>
      <c r="N286" s="433"/>
      <c r="O286" s="433"/>
      <c r="P286" s="433">
        <v>0</v>
      </c>
      <c r="Q286" s="434">
        <v>0</v>
      </c>
      <c r="R286" s="438">
        <v>612041</v>
      </c>
      <c r="S286" s="434">
        <v>3939440</v>
      </c>
      <c r="T286" s="431">
        <v>553</v>
      </c>
      <c r="U286" s="435"/>
      <c r="V286" s="435">
        <v>6708.24</v>
      </c>
      <c r="W286" s="435">
        <v>8440.74</v>
      </c>
      <c r="X286" s="435">
        <v>1323.6299999999999</v>
      </c>
      <c r="Y286" s="435">
        <v>1039.5</v>
      </c>
      <c r="Z286" s="435">
        <v>-17512.11</v>
      </c>
      <c r="AA286" s="435">
        <v>0</v>
      </c>
      <c r="AB286" s="435">
        <v>693</v>
      </c>
      <c r="AF286" s="433">
        <v>-17512.11</v>
      </c>
      <c r="AG286" s="431">
        <v>553</v>
      </c>
      <c r="AH286" s="432">
        <v>0</v>
      </c>
      <c r="AI286" s="420" t="s">
        <v>431</v>
      </c>
    </row>
    <row r="287" spans="1:35" x14ac:dyDescent="0.2">
      <c r="A287" s="417" t="s">
        <v>1096</v>
      </c>
      <c r="B287" s="440">
        <v>554</v>
      </c>
      <c r="C287" s="436">
        <v>554</v>
      </c>
      <c r="D287" s="431" t="s">
        <v>719</v>
      </c>
      <c r="E287" s="431" t="s">
        <v>1</v>
      </c>
      <c r="F287" s="432" t="s">
        <v>1</v>
      </c>
      <c r="G287" s="417" t="s">
        <v>432</v>
      </c>
      <c r="H287" s="433">
        <v>5479313.8150171265</v>
      </c>
      <c r="I287" s="433">
        <v>-49015.725621094665</v>
      </c>
      <c r="J287" s="433">
        <v>5430298.0893960316</v>
      </c>
      <c r="K287" s="433">
        <v>0</v>
      </c>
      <c r="L287" s="433">
        <v>5430298.0893960316</v>
      </c>
      <c r="M287" s="433">
        <v>0</v>
      </c>
      <c r="N287" s="433"/>
      <c r="O287" s="437"/>
      <c r="P287" s="433">
        <v>0</v>
      </c>
      <c r="Q287" s="438">
        <v>0</v>
      </c>
      <c r="R287" s="438"/>
      <c r="S287" s="434">
        <v>5430298</v>
      </c>
      <c r="T287" s="431">
        <v>554</v>
      </c>
      <c r="U287" s="435"/>
      <c r="V287" s="435">
        <v>0</v>
      </c>
      <c r="W287" s="435">
        <v>0</v>
      </c>
      <c r="X287" s="435">
        <v>0</v>
      </c>
      <c r="Y287" s="435">
        <v>0</v>
      </c>
      <c r="Z287" s="435">
        <v>0</v>
      </c>
      <c r="AA287" s="435">
        <v>0</v>
      </c>
      <c r="AB287" s="435">
        <v>1170</v>
      </c>
      <c r="AF287" s="433">
        <v>0</v>
      </c>
      <c r="AG287" s="431">
        <v>554</v>
      </c>
      <c r="AH287" s="432" t="s">
        <v>1</v>
      </c>
      <c r="AI287" s="420" t="s">
        <v>432</v>
      </c>
    </row>
    <row r="288" spans="1:35" x14ac:dyDescent="0.2">
      <c r="A288" s="417" t="s">
        <v>1097</v>
      </c>
      <c r="B288" s="440">
        <v>555</v>
      </c>
      <c r="C288" s="436">
        <v>555</v>
      </c>
      <c r="D288" s="431" t="s">
        <v>719</v>
      </c>
      <c r="E288" s="431" t="s">
        <v>1</v>
      </c>
      <c r="F288" s="432" t="s">
        <v>1</v>
      </c>
      <c r="G288" s="417" t="s">
        <v>433</v>
      </c>
      <c r="H288" s="433">
        <v>6370550.6708066687</v>
      </c>
      <c r="I288" s="433">
        <v>-66928.541211824966</v>
      </c>
      <c r="J288" s="433">
        <v>6303622.1295948438</v>
      </c>
      <c r="K288" s="433">
        <v>0</v>
      </c>
      <c r="L288" s="433">
        <v>6303622.1295948438</v>
      </c>
      <c r="M288" s="433">
        <v>0</v>
      </c>
      <c r="N288" s="433"/>
      <c r="O288" s="437"/>
      <c r="P288" s="433">
        <v>0</v>
      </c>
      <c r="Q288" s="438">
        <v>0</v>
      </c>
      <c r="R288" s="438"/>
      <c r="S288" s="434">
        <v>6303622</v>
      </c>
      <c r="T288" s="431">
        <v>555</v>
      </c>
      <c r="U288" s="435"/>
      <c r="V288" s="435">
        <v>0</v>
      </c>
      <c r="W288" s="435">
        <v>0</v>
      </c>
      <c r="X288" s="435">
        <v>0</v>
      </c>
      <c r="Y288" s="435">
        <v>0</v>
      </c>
      <c r="Z288" s="435">
        <v>0</v>
      </c>
      <c r="AA288" s="435">
        <v>0</v>
      </c>
      <c r="AB288" s="435">
        <v>1294</v>
      </c>
      <c r="AF288" s="433">
        <v>0</v>
      </c>
      <c r="AG288" s="431">
        <v>555</v>
      </c>
      <c r="AH288" s="432" t="s">
        <v>1</v>
      </c>
      <c r="AI288" s="420" t="s">
        <v>433</v>
      </c>
    </row>
    <row r="289" spans="1:35" x14ac:dyDescent="0.2">
      <c r="A289" s="417" t="s">
        <v>1098</v>
      </c>
      <c r="B289" s="440">
        <v>556</v>
      </c>
      <c r="C289" s="436">
        <v>556</v>
      </c>
      <c r="D289" s="431" t="s">
        <v>719</v>
      </c>
      <c r="E289" s="431" t="s">
        <v>1</v>
      </c>
      <c r="F289" s="432" t="s">
        <v>1</v>
      </c>
      <c r="G289" s="417" t="s">
        <v>434</v>
      </c>
      <c r="H289" s="433">
        <v>3032488.5791530986</v>
      </c>
      <c r="I289" s="433">
        <v>-54797.241305027645</v>
      </c>
      <c r="J289" s="433">
        <v>2977691.337848071</v>
      </c>
      <c r="K289" s="433">
        <v>0</v>
      </c>
      <c r="L289" s="433">
        <v>2977691.337848071</v>
      </c>
      <c r="M289" s="433">
        <v>0</v>
      </c>
      <c r="N289" s="433"/>
      <c r="O289" s="437"/>
      <c r="P289" s="433">
        <v>0</v>
      </c>
      <c r="Q289" s="438">
        <v>0</v>
      </c>
      <c r="R289" s="438"/>
      <c r="S289" s="434">
        <v>2977691</v>
      </c>
      <c r="T289" s="431">
        <v>556</v>
      </c>
      <c r="U289" s="435"/>
      <c r="V289" s="435">
        <v>0</v>
      </c>
      <c r="W289" s="435">
        <v>0</v>
      </c>
      <c r="X289" s="435">
        <v>0</v>
      </c>
      <c r="Y289" s="435">
        <v>0</v>
      </c>
      <c r="Z289" s="435">
        <v>0</v>
      </c>
      <c r="AA289" s="435">
        <v>0</v>
      </c>
      <c r="AB289" s="435">
        <v>564</v>
      </c>
      <c r="AF289" s="433">
        <v>0</v>
      </c>
      <c r="AG289" s="431">
        <v>556</v>
      </c>
      <c r="AH289" s="432" t="s">
        <v>1</v>
      </c>
      <c r="AI289" s="420" t="s">
        <v>434</v>
      </c>
    </row>
    <row r="290" spans="1:35" x14ac:dyDescent="0.2">
      <c r="A290" s="417" t="s">
        <v>1099</v>
      </c>
      <c r="B290" s="440">
        <v>557</v>
      </c>
      <c r="C290" s="436">
        <v>557</v>
      </c>
      <c r="D290" s="431" t="s">
        <v>719</v>
      </c>
      <c r="E290" s="431" t="s">
        <v>1</v>
      </c>
      <c r="F290" s="432" t="s">
        <v>1</v>
      </c>
      <c r="G290" s="417" t="s">
        <v>435</v>
      </c>
      <c r="H290" s="433">
        <v>3160209.3364164145</v>
      </c>
      <c r="I290" s="433">
        <v>-14983.641881546318</v>
      </c>
      <c r="J290" s="433">
        <v>3145225.694534868</v>
      </c>
      <c r="K290" s="433">
        <v>0</v>
      </c>
      <c r="L290" s="433">
        <v>3145225.694534868</v>
      </c>
      <c r="M290" s="433">
        <v>0</v>
      </c>
      <c r="N290" s="433"/>
      <c r="O290" s="437"/>
      <c r="P290" s="433">
        <v>0</v>
      </c>
      <c r="Q290" s="438">
        <v>0</v>
      </c>
      <c r="R290" s="438"/>
      <c r="S290" s="434">
        <v>3145226</v>
      </c>
      <c r="T290" s="431">
        <v>557</v>
      </c>
      <c r="U290" s="435"/>
      <c r="V290" s="435">
        <v>0</v>
      </c>
      <c r="W290" s="435">
        <v>0</v>
      </c>
      <c r="X290" s="435">
        <v>0</v>
      </c>
      <c r="Y290" s="435">
        <v>0</v>
      </c>
      <c r="Z290" s="435">
        <v>0</v>
      </c>
      <c r="AA290" s="435">
        <v>0</v>
      </c>
      <c r="AB290" s="435">
        <v>623</v>
      </c>
      <c r="AF290" s="433">
        <v>0</v>
      </c>
      <c r="AG290" s="431">
        <v>557</v>
      </c>
      <c r="AH290" s="432" t="s">
        <v>1</v>
      </c>
      <c r="AI290" s="420" t="s">
        <v>435</v>
      </c>
    </row>
    <row r="291" spans="1:35" x14ac:dyDescent="0.2">
      <c r="A291" s="417" t="s">
        <v>1100</v>
      </c>
      <c r="B291" s="440">
        <v>558</v>
      </c>
      <c r="C291" s="431">
        <v>558</v>
      </c>
      <c r="D291" s="431" t="s">
        <v>719</v>
      </c>
      <c r="E291" s="431">
        <v>558</v>
      </c>
      <c r="F291" s="432">
        <v>0</v>
      </c>
      <c r="G291" s="420" t="s">
        <v>436</v>
      </c>
      <c r="H291" s="433">
        <v>3782778.1066163154</v>
      </c>
      <c r="I291" s="433">
        <v>-46438.989668359165</v>
      </c>
      <c r="J291" s="433">
        <v>3736339.1169479564</v>
      </c>
      <c r="K291" s="433">
        <v>-18068.05</v>
      </c>
      <c r="L291" s="433">
        <v>3718271.0669479566</v>
      </c>
      <c r="M291" s="433">
        <v>0</v>
      </c>
      <c r="N291" s="433"/>
      <c r="O291" s="433"/>
      <c r="P291" s="433">
        <v>0</v>
      </c>
      <c r="Q291" s="434">
        <v>0</v>
      </c>
      <c r="R291" s="438">
        <v>613780.66666666663</v>
      </c>
      <c r="S291" s="434">
        <v>4332052</v>
      </c>
      <c r="T291" s="431">
        <v>558</v>
      </c>
      <c r="U291" s="435"/>
      <c r="V291" s="435">
        <v>6921.2</v>
      </c>
      <c r="W291" s="435">
        <v>8708.6999999999989</v>
      </c>
      <c r="X291" s="435">
        <v>1365.6499999999999</v>
      </c>
      <c r="Y291" s="435">
        <v>1072.5</v>
      </c>
      <c r="Z291" s="435">
        <v>-18068.05</v>
      </c>
      <c r="AA291" s="435">
        <v>0</v>
      </c>
      <c r="AB291" s="435">
        <v>715</v>
      </c>
      <c r="AF291" s="433">
        <v>-18068.05</v>
      </c>
      <c r="AG291" s="431">
        <v>558</v>
      </c>
      <c r="AH291" s="432">
        <v>0</v>
      </c>
      <c r="AI291" s="420" t="s">
        <v>436</v>
      </c>
    </row>
    <row r="292" spans="1:35" x14ac:dyDescent="0.2">
      <c r="A292" s="417" t="s">
        <v>1101</v>
      </c>
      <c r="B292" s="440">
        <v>559</v>
      </c>
      <c r="C292" s="436">
        <v>559</v>
      </c>
      <c r="D292" s="431" t="s">
        <v>719</v>
      </c>
      <c r="E292" s="431" t="s">
        <v>1</v>
      </c>
      <c r="F292" s="432" t="s">
        <v>1</v>
      </c>
      <c r="G292" s="417" t="s">
        <v>437</v>
      </c>
      <c r="H292" s="433">
        <v>3180657.4174264786</v>
      </c>
      <c r="I292" s="433">
        <v>-37461.828702241408</v>
      </c>
      <c r="J292" s="433">
        <v>3143195.5887242374</v>
      </c>
      <c r="K292" s="433">
        <v>0</v>
      </c>
      <c r="L292" s="433">
        <v>3143195.5887242374</v>
      </c>
      <c r="M292" s="433">
        <v>0</v>
      </c>
      <c r="N292" s="433"/>
      <c r="O292" s="437"/>
      <c r="P292" s="433">
        <v>0</v>
      </c>
      <c r="Q292" s="438">
        <v>0</v>
      </c>
      <c r="R292" s="438"/>
      <c r="S292" s="434">
        <v>3143196</v>
      </c>
      <c r="T292" s="431">
        <v>559</v>
      </c>
      <c r="U292" s="435"/>
      <c r="V292" s="435">
        <v>0</v>
      </c>
      <c r="W292" s="435">
        <v>0</v>
      </c>
      <c r="X292" s="435">
        <v>0</v>
      </c>
      <c r="Y292" s="435">
        <v>0</v>
      </c>
      <c r="Z292" s="435">
        <v>0</v>
      </c>
      <c r="AA292" s="435">
        <v>0</v>
      </c>
      <c r="AB292" s="435">
        <v>589</v>
      </c>
      <c r="AF292" s="433">
        <v>0</v>
      </c>
      <c r="AG292" s="431">
        <v>559</v>
      </c>
      <c r="AH292" s="432" t="s">
        <v>1</v>
      </c>
      <c r="AI292" s="420" t="s">
        <v>437</v>
      </c>
    </row>
    <row r="293" spans="1:35" x14ac:dyDescent="0.2">
      <c r="A293" s="417" t="s">
        <v>1102</v>
      </c>
      <c r="B293" s="440">
        <v>560</v>
      </c>
      <c r="C293" s="431">
        <v>560</v>
      </c>
      <c r="D293" s="431">
        <v>0</v>
      </c>
      <c r="E293" s="431">
        <v>560</v>
      </c>
      <c r="F293" s="432">
        <v>0</v>
      </c>
      <c r="G293" s="420" t="s">
        <v>438</v>
      </c>
      <c r="H293" s="433">
        <v>7344987.071558496</v>
      </c>
      <c r="I293" s="433">
        <v>-82892.684639006824</v>
      </c>
      <c r="J293" s="433">
        <v>7262094.3869194891</v>
      </c>
      <c r="K293" s="433">
        <v>-37728.11</v>
      </c>
      <c r="L293" s="433">
        <v>7224366.2769194888</v>
      </c>
      <c r="M293" s="433">
        <v>0</v>
      </c>
      <c r="N293" s="433"/>
      <c r="O293" s="433"/>
      <c r="P293" s="433">
        <v>0</v>
      </c>
      <c r="Q293" s="434">
        <v>0</v>
      </c>
      <c r="R293" s="438">
        <v>992062.33333333326</v>
      </c>
      <c r="S293" s="434">
        <v>8216429</v>
      </c>
      <c r="T293" s="431">
        <v>560</v>
      </c>
      <c r="U293" s="435"/>
      <c r="V293" s="435">
        <v>14452.24</v>
      </c>
      <c r="W293" s="435">
        <v>18184.739999999998</v>
      </c>
      <c r="X293" s="435">
        <v>2851.6299999999997</v>
      </c>
      <c r="Y293" s="435">
        <v>2239.5</v>
      </c>
      <c r="Z293" s="435">
        <v>-37728.109999999993</v>
      </c>
      <c r="AA293" s="435">
        <v>0</v>
      </c>
      <c r="AB293" s="435">
        <v>1493</v>
      </c>
      <c r="AF293" s="433">
        <v>-37728.11</v>
      </c>
      <c r="AG293" s="431">
        <v>560</v>
      </c>
      <c r="AH293" s="432">
        <v>0</v>
      </c>
      <c r="AI293" s="420" t="s">
        <v>438</v>
      </c>
    </row>
    <row r="294" spans="1:35" x14ac:dyDescent="0.2">
      <c r="A294" s="417" t="s">
        <v>1103</v>
      </c>
      <c r="B294" s="440">
        <v>561</v>
      </c>
      <c r="C294" s="436">
        <v>561</v>
      </c>
      <c r="D294" s="431" t="s">
        <v>719</v>
      </c>
      <c r="E294" s="431" t="s">
        <v>1</v>
      </c>
      <c r="F294" s="432" t="s">
        <v>1</v>
      </c>
      <c r="G294" s="417" t="s">
        <v>477</v>
      </c>
      <c r="H294" s="433">
        <v>4895889.5873303302</v>
      </c>
      <c r="I294" s="433">
        <v>-61292.993895907362</v>
      </c>
      <c r="J294" s="433">
        <v>4834596.5934344232</v>
      </c>
      <c r="K294" s="433">
        <v>0</v>
      </c>
      <c r="L294" s="433">
        <v>4834596.5934344232</v>
      </c>
      <c r="M294" s="433">
        <v>0</v>
      </c>
      <c r="N294" s="433"/>
      <c r="O294" s="437"/>
      <c r="P294" s="433">
        <v>0</v>
      </c>
      <c r="Q294" s="438">
        <v>0</v>
      </c>
      <c r="R294" s="438"/>
      <c r="S294" s="434">
        <v>4834597</v>
      </c>
      <c r="T294" s="431">
        <v>561</v>
      </c>
      <c r="U294" s="435"/>
      <c r="V294" s="435">
        <v>0</v>
      </c>
      <c r="W294" s="435">
        <v>0</v>
      </c>
      <c r="X294" s="435">
        <v>0</v>
      </c>
      <c r="Y294" s="435">
        <v>0</v>
      </c>
      <c r="Z294" s="435">
        <v>0</v>
      </c>
      <c r="AA294" s="435">
        <v>0</v>
      </c>
      <c r="AB294" s="435">
        <v>970</v>
      </c>
      <c r="AF294" s="433">
        <v>0</v>
      </c>
      <c r="AG294" s="431">
        <v>561</v>
      </c>
      <c r="AH294" s="432" t="s">
        <v>1</v>
      </c>
      <c r="AI294" s="420" t="s">
        <v>477</v>
      </c>
    </row>
    <row r="295" spans="1:35" x14ac:dyDescent="0.2">
      <c r="A295" s="417" t="s">
        <v>1104</v>
      </c>
      <c r="B295" s="440">
        <v>562</v>
      </c>
      <c r="C295" s="436">
        <v>562</v>
      </c>
      <c r="D295" s="431" t="s">
        <v>719</v>
      </c>
      <c r="E295" s="431" t="s">
        <v>1</v>
      </c>
      <c r="F295" s="432" t="s">
        <v>1</v>
      </c>
      <c r="G295" s="417" t="s">
        <v>439</v>
      </c>
      <c r="H295" s="433">
        <v>4530370.9501859155</v>
      </c>
      <c r="I295" s="433">
        <v>-47773.095562462935</v>
      </c>
      <c r="J295" s="433">
        <v>4482597.8546234528</v>
      </c>
      <c r="K295" s="433">
        <v>0</v>
      </c>
      <c r="L295" s="433">
        <v>4482597.8546234528</v>
      </c>
      <c r="M295" s="433">
        <v>0</v>
      </c>
      <c r="N295" s="433"/>
      <c r="O295" s="437"/>
      <c r="P295" s="433">
        <v>0</v>
      </c>
      <c r="Q295" s="438">
        <v>0</v>
      </c>
      <c r="R295" s="438"/>
      <c r="S295" s="434">
        <v>4482598</v>
      </c>
      <c r="T295" s="431">
        <v>562</v>
      </c>
      <c r="U295" s="435"/>
      <c r="V295" s="435">
        <v>0</v>
      </c>
      <c r="W295" s="435">
        <v>0</v>
      </c>
      <c r="X295" s="435">
        <v>0</v>
      </c>
      <c r="Y295" s="435">
        <v>0</v>
      </c>
      <c r="Z295" s="435">
        <v>0</v>
      </c>
      <c r="AA295" s="435">
        <v>0</v>
      </c>
      <c r="AB295" s="435">
        <v>927</v>
      </c>
      <c r="AF295" s="433">
        <v>0</v>
      </c>
      <c r="AG295" s="431">
        <v>562</v>
      </c>
      <c r="AH295" s="432" t="s">
        <v>1</v>
      </c>
      <c r="AI295" s="420" t="s">
        <v>439</v>
      </c>
    </row>
    <row r="296" spans="1:35" x14ac:dyDescent="0.2">
      <c r="A296" s="417" t="s">
        <v>1859</v>
      </c>
      <c r="B296" s="440">
        <v>990</v>
      </c>
      <c r="C296" s="431">
        <v>990</v>
      </c>
      <c r="D296" s="431" t="s">
        <v>719</v>
      </c>
      <c r="E296" s="431">
        <v>990</v>
      </c>
      <c r="F296" s="432" t="s">
        <v>1217</v>
      </c>
      <c r="G296" s="441" t="s">
        <v>440</v>
      </c>
      <c r="H296" s="433">
        <v>2808077.6480417834</v>
      </c>
      <c r="I296" s="433">
        <v>-27738.616153849071</v>
      </c>
      <c r="J296" s="433">
        <v>2780339.0318879341</v>
      </c>
      <c r="K296" s="433">
        <v>0</v>
      </c>
      <c r="L296" s="433">
        <v>2780339.0318879341</v>
      </c>
      <c r="M296" s="433">
        <v>0</v>
      </c>
      <c r="N296" s="433"/>
      <c r="O296" s="433"/>
      <c r="P296" s="433">
        <v>0</v>
      </c>
      <c r="Q296" s="434">
        <v>0</v>
      </c>
      <c r="R296" s="438"/>
      <c r="S296" s="434">
        <v>2780339</v>
      </c>
      <c r="T296" s="431">
        <v>990</v>
      </c>
      <c r="U296" s="435"/>
      <c r="V296" s="435">
        <v>0</v>
      </c>
      <c r="W296" s="435">
        <v>0</v>
      </c>
      <c r="X296" s="435">
        <v>0</v>
      </c>
      <c r="Y296" s="435">
        <v>0</v>
      </c>
      <c r="Z296" s="435">
        <v>0</v>
      </c>
      <c r="AA296" s="435">
        <v>0</v>
      </c>
      <c r="AB296" s="435">
        <v>577</v>
      </c>
      <c r="AF296" s="433">
        <v>0</v>
      </c>
      <c r="AG296" s="431">
        <v>990</v>
      </c>
      <c r="AH296" s="432" t="s">
        <v>1217</v>
      </c>
      <c r="AI296" s="441" t="s">
        <v>440</v>
      </c>
    </row>
    <row r="297" spans="1:35" x14ac:dyDescent="0.2">
      <c r="A297" s="417" t="s">
        <v>1860</v>
      </c>
      <c r="B297" s="440">
        <v>991</v>
      </c>
      <c r="C297" s="431">
        <v>991</v>
      </c>
      <c r="D297" s="431" t="s">
        <v>719</v>
      </c>
      <c r="E297" s="431">
        <v>991</v>
      </c>
      <c r="F297" s="432" t="s">
        <v>1217</v>
      </c>
      <c r="G297" s="441" t="s">
        <v>441</v>
      </c>
      <c r="H297" s="433">
        <v>2419278.4936560285</v>
      </c>
      <c r="I297" s="433">
        <v>-29489.69173525654</v>
      </c>
      <c r="J297" s="433">
        <v>2389788.8019207721</v>
      </c>
      <c r="K297" s="433">
        <v>0</v>
      </c>
      <c r="L297" s="433">
        <v>2389788.8019207721</v>
      </c>
      <c r="M297" s="433">
        <v>0</v>
      </c>
      <c r="N297" s="433"/>
      <c r="O297" s="433"/>
      <c r="P297" s="433">
        <v>0</v>
      </c>
      <c r="Q297" s="434">
        <v>0</v>
      </c>
      <c r="R297" s="438"/>
      <c r="S297" s="434">
        <v>2389789</v>
      </c>
      <c r="T297" s="431">
        <v>991</v>
      </c>
      <c r="U297" s="435"/>
      <c r="V297" s="435">
        <v>0</v>
      </c>
      <c r="W297" s="435">
        <v>0</v>
      </c>
      <c r="X297" s="435">
        <v>0</v>
      </c>
      <c r="Y297" s="435">
        <v>0</v>
      </c>
      <c r="Z297" s="435">
        <v>0</v>
      </c>
      <c r="AA297" s="435">
        <v>0</v>
      </c>
      <c r="AB297" s="435">
        <v>481</v>
      </c>
      <c r="AF297" s="433">
        <v>0</v>
      </c>
      <c r="AG297" s="431">
        <v>991</v>
      </c>
      <c r="AH297" s="432" t="s">
        <v>1217</v>
      </c>
      <c r="AI297" s="441" t="s">
        <v>441</v>
      </c>
    </row>
    <row r="298" spans="1:35" x14ac:dyDescent="0.2">
      <c r="A298" s="417" t="s">
        <v>1861</v>
      </c>
      <c r="B298" s="440">
        <v>992</v>
      </c>
      <c r="C298" s="431">
        <v>992</v>
      </c>
      <c r="D298" s="431" t="s">
        <v>719</v>
      </c>
      <c r="E298" s="431">
        <v>992</v>
      </c>
      <c r="F298" s="432" t="s">
        <v>1217</v>
      </c>
      <c r="G298" s="441" t="s">
        <v>442</v>
      </c>
      <c r="H298" s="433">
        <v>2244849.9651282653</v>
      </c>
      <c r="I298" s="433">
        <v>-22465.899151271125</v>
      </c>
      <c r="J298" s="433">
        <v>2222384.0659769941</v>
      </c>
      <c r="K298" s="433">
        <v>0</v>
      </c>
      <c r="L298" s="433">
        <v>2222384.0659769941</v>
      </c>
      <c r="M298" s="433">
        <v>0</v>
      </c>
      <c r="N298" s="433"/>
      <c r="O298" s="433"/>
      <c r="P298" s="433">
        <v>0</v>
      </c>
      <c r="Q298" s="434">
        <v>0</v>
      </c>
      <c r="R298" s="438"/>
      <c r="S298" s="434">
        <v>2222384</v>
      </c>
      <c r="T298" s="431">
        <v>992</v>
      </c>
      <c r="U298" s="435"/>
      <c r="V298" s="435">
        <v>0</v>
      </c>
      <c r="W298" s="435">
        <v>0</v>
      </c>
      <c r="X298" s="435">
        <v>0</v>
      </c>
      <c r="Y298" s="435">
        <v>0</v>
      </c>
      <c r="Z298" s="435">
        <v>0</v>
      </c>
      <c r="AA298" s="435">
        <v>0</v>
      </c>
      <c r="AB298" s="435">
        <v>438</v>
      </c>
      <c r="AF298" s="433">
        <v>0</v>
      </c>
      <c r="AG298" s="431">
        <v>992</v>
      </c>
      <c r="AH298" s="432" t="s">
        <v>1217</v>
      </c>
      <c r="AI298" s="441" t="s">
        <v>442</v>
      </c>
    </row>
    <row r="299" spans="1:35" x14ac:dyDescent="0.2">
      <c r="A299" s="417" t="s">
        <v>1862</v>
      </c>
      <c r="B299" s="440">
        <v>993</v>
      </c>
      <c r="C299" s="431">
        <v>993</v>
      </c>
      <c r="D299" s="431" t="s">
        <v>719</v>
      </c>
      <c r="E299" s="431">
        <v>993</v>
      </c>
      <c r="F299" s="432" t="s">
        <v>1217</v>
      </c>
      <c r="G299" s="441" t="s">
        <v>443</v>
      </c>
      <c r="H299" s="433">
        <v>1713626.4091172786</v>
      </c>
      <c r="I299" s="433">
        <v>-31411.084606045126</v>
      </c>
      <c r="J299" s="433">
        <v>1682215.3245112335</v>
      </c>
      <c r="K299" s="433">
        <v>0</v>
      </c>
      <c r="L299" s="433">
        <v>1682215.3245112335</v>
      </c>
      <c r="M299" s="433">
        <v>0</v>
      </c>
      <c r="N299" s="433"/>
      <c r="O299" s="433"/>
      <c r="P299" s="433">
        <v>0</v>
      </c>
      <c r="Q299" s="434">
        <v>0</v>
      </c>
      <c r="R299" s="438"/>
      <c r="S299" s="434">
        <v>1682215</v>
      </c>
      <c r="T299" s="431">
        <v>993</v>
      </c>
      <c r="U299" s="435"/>
      <c r="V299" s="435">
        <v>0</v>
      </c>
      <c r="W299" s="435">
        <v>0</v>
      </c>
      <c r="X299" s="435">
        <v>0</v>
      </c>
      <c r="Y299" s="435">
        <v>0</v>
      </c>
      <c r="Z299" s="435">
        <v>0</v>
      </c>
      <c r="AA299" s="435">
        <v>0</v>
      </c>
      <c r="AB299" s="435">
        <v>300</v>
      </c>
      <c r="AF299" s="433">
        <v>0</v>
      </c>
      <c r="AG299" s="431">
        <v>993</v>
      </c>
      <c r="AH299" s="432" t="s">
        <v>1217</v>
      </c>
      <c r="AI299" s="441" t="s">
        <v>443</v>
      </c>
    </row>
    <row r="300" spans="1:35" x14ac:dyDescent="0.2">
      <c r="A300" s="417" t="s">
        <v>1863</v>
      </c>
      <c r="B300" s="440">
        <v>994</v>
      </c>
      <c r="C300" s="431">
        <v>994</v>
      </c>
      <c r="D300" s="431" t="s">
        <v>719</v>
      </c>
      <c r="E300" s="431">
        <v>994</v>
      </c>
      <c r="F300" s="432" t="s">
        <v>1217</v>
      </c>
      <c r="G300" s="441" t="s">
        <v>444</v>
      </c>
      <c r="H300" s="433">
        <v>1265328.9623169445</v>
      </c>
      <c r="I300" s="433">
        <v>-15014.202295924155</v>
      </c>
      <c r="J300" s="433">
        <v>1250314.7600210204</v>
      </c>
      <c r="K300" s="433">
        <v>0</v>
      </c>
      <c r="L300" s="433">
        <v>1250314.7600210204</v>
      </c>
      <c r="M300" s="433">
        <v>0</v>
      </c>
      <c r="N300" s="433"/>
      <c r="O300" s="433"/>
      <c r="P300" s="433">
        <v>0</v>
      </c>
      <c r="Q300" s="434">
        <v>0</v>
      </c>
      <c r="R300" s="438"/>
      <c r="S300" s="434">
        <v>1250315</v>
      </c>
      <c r="T300" s="431">
        <v>994</v>
      </c>
      <c r="U300" s="435"/>
      <c r="V300" s="435">
        <v>0</v>
      </c>
      <c r="W300" s="435">
        <v>0</v>
      </c>
      <c r="X300" s="435">
        <v>0</v>
      </c>
      <c r="Y300" s="435">
        <v>0</v>
      </c>
      <c r="Z300" s="435">
        <v>0</v>
      </c>
      <c r="AA300" s="435">
        <v>0</v>
      </c>
      <c r="AB300" s="435">
        <v>226</v>
      </c>
      <c r="AF300" s="433">
        <v>0</v>
      </c>
      <c r="AG300" s="431">
        <v>994</v>
      </c>
      <c r="AH300" s="432" t="s">
        <v>1217</v>
      </c>
      <c r="AI300" s="441" t="s">
        <v>444</v>
      </c>
    </row>
    <row r="301" spans="1:35" x14ac:dyDescent="0.2">
      <c r="A301" s="417" t="s">
        <v>1105</v>
      </c>
      <c r="B301" s="440">
        <v>599</v>
      </c>
      <c r="C301" s="431">
        <v>599</v>
      </c>
      <c r="D301" s="431" t="s">
        <v>719</v>
      </c>
      <c r="E301" s="431">
        <v>599</v>
      </c>
      <c r="F301" s="432" t="s">
        <v>1217</v>
      </c>
      <c r="G301" s="441" t="s">
        <v>473</v>
      </c>
      <c r="H301" s="433">
        <v>2567822.4229042619</v>
      </c>
      <c r="I301" s="433">
        <v>0</v>
      </c>
      <c r="J301" s="433">
        <v>2567822.4229042619</v>
      </c>
      <c r="K301" s="433">
        <v>0</v>
      </c>
      <c r="L301" s="433">
        <v>2567822.4229042619</v>
      </c>
      <c r="M301" s="433">
        <v>0</v>
      </c>
      <c r="N301" s="433"/>
      <c r="O301" s="433"/>
      <c r="P301" s="433">
        <v>0</v>
      </c>
      <c r="Q301" s="434">
        <v>0</v>
      </c>
      <c r="R301" s="438"/>
      <c r="S301" s="434">
        <v>2567822</v>
      </c>
      <c r="T301" s="431">
        <v>599</v>
      </c>
      <c r="U301" s="435"/>
      <c r="V301" s="435">
        <v>0</v>
      </c>
      <c r="W301" s="435">
        <v>0</v>
      </c>
      <c r="X301" s="435">
        <v>0</v>
      </c>
      <c r="Y301" s="435">
        <v>0</v>
      </c>
      <c r="Z301" s="435">
        <v>0</v>
      </c>
      <c r="AA301" s="435">
        <v>0</v>
      </c>
      <c r="AB301" s="435">
        <v>514.75</v>
      </c>
      <c r="AF301" s="433">
        <v>0</v>
      </c>
      <c r="AG301" s="431">
        <v>599</v>
      </c>
      <c r="AH301" s="432" t="s">
        <v>1217</v>
      </c>
      <c r="AI301" s="441" t="s">
        <v>473</v>
      </c>
    </row>
    <row r="302" spans="1:35" x14ac:dyDescent="0.2">
      <c r="A302" s="417" t="s">
        <v>1106</v>
      </c>
      <c r="B302" s="440">
        <v>1001</v>
      </c>
      <c r="C302" s="431">
        <v>1001</v>
      </c>
      <c r="D302" s="431" t="s">
        <v>13</v>
      </c>
      <c r="E302" s="431">
        <v>1001</v>
      </c>
      <c r="F302" s="432" t="s">
        <v>1217</v>
      </c>
      <c r="G302" s="441" t="s">
        <v>476</v>
      </c>
      <c r="H302" s="433">
        <v>0</v>
      </c>
      <c r="I302" s="433">
        <v>0</v>
      </c>
      <c r="J302" s="433"/>
      <c r="K302" s="433">
        <v>0</v>
      </c>
      <c r="L302" s="433"/>
      <c r="M302" s="433"/>
      <c r="N302" s="433">
        <v>240000</v>
      </c>
      <c r="O302" s="433"/>
      <c r="P302" s="433"/>
      <c r="Q302" s="434">
        <v>240000</v>
      </c>
      <c r="R302" s="438"/>
      <c r="S302" s="434">
        <v>240000</v>
      </c>
      <c r="T302" s="431">
        <v>1001</v>
      </c>
      <c r="U302" s="435"/>
      <c r="V302" s="435"/>
      <c r="W302" s="435"/>
      <c r="X302" s="435"/>
      <c r="Y302" s="435"/>
      <c r="Z302" s="435"/>
      <c r="AA302" s="435"/>
      <c r="AB302" s="435"/>
      <c r="AG302" s="431">
        <v>1001</v>
      </c>
      <c r="AH302" s="432" t="s">
        <v>1217</v>
      </c>
      <c r="AI302" s="441" t="s">
        <v>476</v>
      </c>
    </row>
    <row r="303" spans="1:35" x14ac:dyDescent="0.2">
      <c r="A303" s="417" t="s">
        <v>1864</v>
      </c>
      <c r="B303" s="440">
        <v>1002</v>
      </c>
      <c r="C303" s="431">
        <v>1002</v>
      </c>
      <c r="D303" s="431" t="e">
        <v>#N/A</v>
      </c>
      <c r="E303" s="431">
        <v>1002</v>
      </c>
      <c r="F303" s="432" t="s">
        <v>1217</v>
      </c>
      <c r="G303" s="441" t="s">
        <v>1393</v>
      </c>
      <c r="H303" s="433">
        <v>0</v>
      </c>
      <c r="I303" s="433">
        <v>0</v>
      </c>
      <c r="J303" s="433"/>
      <c r="K303" s="433">
        <v>0</v>
      </c>
      <c r="L303" s="433"/>
      <c r="M303" s="433"/>
      <c r="N303" s="433">
        <v>400000</v>
      </c>
      <c r="O303" s="433"/>
      <c r="P303" s="433"/>
      <c r="Q303" s="434">
        <v>400000</v>
      </c>
      <c r="R303" s="438"/>
      <c r="S303" s="434">
        <v>400000</v>
      </c>
      <c r="T303" s="431">
        <v>1002</v>
      </c>
      <c r="U303" s="435"/>
      <c r="V303" s="435"/>
      <c r="W303" s="435"/>
      <c r="X303" s="435"/>
      <c r="Y303" s="435"/>
      <c r="Z303" s="435"/>
      <c r="AA303" s="435"/>
      <c r="AB303" s="435"/>
      <c r="AG303" s="431">
        <v>1002</v>
      </c>
      <c r="AH303" s="432" t="s">
        <v>1217</v>
      </c>
      <c r="AI303" s="441" t="s">
        <v>1393</v>
      </c>
    </row>
    <row r="304" spans="1:35" x14ac:dyDescent="0.2">
      <c r="A304" s="417" t="s">
        <v>1107</v>
      </c>
      <c r="B304" s="440">
        <v>195</v>
      </c>
      <c r="C304" s="442">
        <v>195</v>
      </c>
      <c r="D304" s="431" t="s">
        <v>13</v>
      </c>
      <c r="E304" s="431" t="s">
        <v>1</v>
      </c>
      <c r="F304" s="432" t="s">
        <v>1</v>
      </c>
      <c r="G304" s="417" t="s">
        <v>445</v>
      </c>
      <c r="H304" s="433" t="s">
        <v>13</v>
      </c>
      <c r="I304" s="433">
        <v>0</v>
      </c>
      <c r="J304" s="433"/>
      <c r="K304" s="433">
        <v>0</v>
      </c>
      <c r="L304" s="433"/>
      <c r="M304" s="433"/>
      <c r="N304" s="433">
        <v>1400000</v>
      </c>
      <c r="O304" s="437"/>
      <c r="P304" s="437"/>
      <c r="Q304" s="438">
        <v>1400000</v>
      </c>
      <c r="R304" s="438"/>
      <c r="S304" s="434">
        <v>1400000</v>
      </c>
      <c r="T304" s="443">
        <v>195</v>
      </c>
      <c r="U304" s="435"/>
      <c r="V304" s="435"/>
      <c r="W304" s="435"/>
      <c r="X304" s="435"/>
      <c r="Y304" s="435"/>
      <c r="Z304" s="435"/>
      <c r="AA304" s="435"/>
      <c r="AB304" s="435" t="s">
        <v>13</v>
      </c>
      <c r="AG304" s="443">
        <v>195</v>
      </c>
      <c r="AH304" s="432" t="s">
        <v>1</v>
      </c>
      <c r="AI304" s="420" t="s">
        <v>445</v>
      </c>
    </row>
    <row r="305" spans="1:35" x14ac:dyDescent="0.2">
      <c r="A305" s="417" t="s">
        <v>1108</v>
      </c>
      <c r="B305" s="440">
        <v>196</v>
      </c>
      <c r="C305" s="443">
        <v>196</v>
      </c>
      <c r="D305" s="431" t="s">
        <v>13</v>
      </c>
      <c r="E305" s="431">
        <v>196</v>
      </c>
      <c r="F305" s="432">
        <v>0</v>
      </c>
      <c r="G305" s="420" t="s">
        <v>446</v>
      </c>
      <c r="H305" s="433" t="s">
        <v>13</v>
      </c>
      <c r="I305" s="433">
        <v>0</v>
      </c>
      <c r="J305" s="433"/>
      <c r="K305" s="433">
        <v>0</v>
      </c>
      <c r="L305" s="433"/>
      <c r="M305" s="433"/>
      <c r="N305" s="433">
        <v>950000</v>
      </c>
      <c r="O305" s="433"/>
      <c r="P305" s="433"/>
      <c r="Q305" s="434">
        <v>950000</v>
      </c>
      <c r="R305" s="438"/>
      <c r="S305" s="434">
        <v>950000</v>
      </c>
      <c r="T305" s="443">
        <v>196</v>
      </c>
      <c r="U305" s="435"/>
      <c r="V305" s="435"/>
      <c r="W305" s="435"/>
      <c r="X305" s="435"/>
      <c r="Y305" s="435"/>
      <c r="Z305" s="435"/>
      <c r="AA305" s="435"/>
      <c r="AB305" s="435" t="s">
        <v>13</v>
      </c>
      <c r="AG305" s="443">
        <v>196</v>
      </c>
      <c r="AH305" s="432">
        <v>0</v>
      </c>
      <c r="AI305" s="420" t="s">
        <v>446</v>
      </c>
    </row>
    <row r="306" spans="1:35" x14ac:dyDescent="0.2">
      <c r="A306" s="417" t="s">
        <v>1109</v>
      </c>
      <c r="B306" s="440">
        <v>393</v>
      </c>
      <c r="C306" s="442">
        <v>393</v>
      </c>
      <c r="D306" s="431" t="s">
        <v>13</v>
      </c>
      <c r="E306" s="431" t="s">
        <v>1</v>
      </c>
      <c r="F306" s="432" t="s">
        <v>1</v>
      </c>
      <c r="G306" s="417" t="s">
        <v>475</v>
      </c>
      <c r="H306" s="433" t="s">
        <v>13</v>
      </c>
      <c r="I306" s="433">
        <v>0</v>
      </c>
      <c r="J306" s="433"/>
      <c r="K306" s="433">
        <v>0</v>
      </c>
      <c r="L306" s="433"/>
      <c r="M306" s="433"/>
      <c r="N306" s="433">
        <v>1660000</v>
      </c>
      <c r="O306" s="437"/>
      <c r="P306" s="437"/>
      <c r="Q306" s="438">
        <v>1660000</v>
      </c>
      <c r="R306" s="438"/>
      <c r="S306" s="434">
        <v>1660000</v>
      </c>
      <c r="T306" s="443">
        <v>393</v>
      </c>
      <c r="U306" s="435"/>
      <c r="V306" s="435"/>
      <c r="W306" s="435"/>
      <c r="X306" s="435"/>
      <c r="Y306" s="435"/>
      <c r="Z306" s="435"/>
      <c r="AA306" s="435"/>
      <c r="AB306" s="435" t="s">
        <v>13</v>
      </c>
      <c r="AG306" s="443">
        <v>393</v>
      </c>
      <c r="AH306" s="432" t="s">
        <v>1</v>
      </c>
      <c r="AI306" s="420" t="s">
        <v>475</v>
      </c>
    </row>
    <row r="307" spans="1:35" x14ac:dyDescent="0.2">
      <c r="A307" s="417" t="s">
        <v>1110</v>
      </c>
      <c r="B307" s="440">
        <v>395</v>
      </c>
      <c r="C307" s="442">
        <v>395</v>
      </c>
      <c r="D307" s="431" t="s">
        <v>13</v>
      </c>
      <c r="E307" s="431" t="s">
        <v>1</v>
      </c>
      <c r="F307" s="432" t="s">
        <v>1</v>
      </c>
      <c r="G307" s="417" t="s">
        <v>447</v>
      </c>
      <c r="H307" s="433" t="s">
        <v>13</v>
      </c>
      <c r="I307" s="433">
        <v>0</v>
      </c>
      <c r="J307" s="433"/>
      <c r="K307" s="433">
        <v>0</v>
      </c>
      <c r="L307" s="433"/>
      <c r="M307" s="433"/>
      <c r="N307" s="433">
        <v>875000</v>
      </c>
      <c r="O307" s="437"/>
      <c r="P307" s="437"/>
      <c r="Q307" s="438">
        <v>875000</v>
      </c>
      <c r="R307" s="438"/>
      <c r="S307" s="434">
        <v>875000</v>
      </c>
      <c r="T307" s="443">
        <v>395</v>
      </c>
      <c r="U307" s="435"/>
      <c r="V307" s="435"/>
      <c r="W307" s="435"/>
      <c r="X307" s="435"/>
      <c r="Y307" s="435"/>
      <c r="Z307" s="435"/>
      <c r="AA307" s="435"/>
      <c r="AB307" s="435" t="s">
        <v>13</v>
      </c>
      <c r="AG307" s="443">
        <v>395</v>
      </c>
      <c r="AH307" s="432" t="s">
        <v>1</v>
      </c>
      <c r="AI307" s="420" t="s">
        <v>447</v>
      </c>
    </row>
    <row r="308" spans="1:35" x14ac:dyDescent="0.2">
      <c r="A308" s="417" t="s">
        <v>1111</v>
      </c>
      <c r="B308" s="440">
        <v>396</v>
      </c>
      <c r="C308" s="443">
        <v>396</v>
      </c>
      <c r="D308" s="431" t="s">
        <v>13</v>
      </c>
      <c r="E308" s="431">
        <v>396</v>
      </c>
      <c r="F308" s="432">
        <v>0</v>
      </c>
      <c r="G308" s="420" t="s">
        <v>448</v>
      </c>
      <c r="H308" s="433" t="s">
        <v>13</v>
      </c>
      <c r="I308" s="433">
        <v>0</v>
      </c>
      <c r="J308" s="433"/>
      <c r="K308" s="433">
        <v>0</v>
      </c>
      <c r="L308" s="433"/>
      <c r="M308" s="433"/>
      <c r="N308" s="433">
        <v>1300000</v>
      </c>
      <c r="O308" s="433"/>
      <c r="P308" s="433"/>
      <c r="Q308" s="434">
        <v>1300000</v>
      </c>
      <c r="R308" s="438"/>
      <c r="S308" s="434">
        <v>1300000</v>
      </c>
      <c r="T308" s="443">
        <v>396</v>
      </c>
      <c r="U308" s="435"/>
      <c r="V308" s="435"/>
      <c r="W308" s="435"/>
      <c r="X308" s="435"/>
      <c r="Y308" s="435"/>
      <c r="Z308" s="435"/>
      <c r="AA308" s="435"/>
      <c r="AB308" s="435" t="s">
        <v>13</v>
      </c>
      <c r="AG308" s="443">
        <v>396</v>
      </c>
      <c r="AH308" s="432">
        <v>0</v>
      </c>
      <c r="AI308" s="420" t="s">
        <v>448</v>
      </c>
    </row>
    <row r="309" spans="1:35" x14ac:dyDescent="0.2">
      <c r="A309" s="417" t="s">
        <v>1112</v>
      </c>
      <c r="B309" s="440">
        <v>575</v>
      </c>
      <c r="C309" s="442">
        <v>575</v>
      </c>
      <c r="D309" s="431" t="s">
        <v>13</v>
      </c>
      <c r="E309" s="431" t="s">
        <v>1</v>
      </c>
      <c r="F309" s="432" t="s">
        <v>1</v>
      </c>
      <c r="G309" s="417" t="s">
        <v>449</v>
      </c>
      <c r="H309" s="433" t="s">
        <v>13</v>
      </c>
      <c r="I309" s="433">
        <v>0</v>
      </c>
      <c r="J309" s="433"/>
      <c r="K309" s="433">
        <v>0</v>
      </c>
      <c r="L309" s="433"/>
      <c r="M309" s="433"/>
      <c r="N309" s="433">
        <v>1510000</v>
      </c>
      <c r="O309" s="437"/>
      <c r="P309" s="437"/>
      <c r="Q309" s="438">
        <v>1510000</v>
      </c>
      <c r="R309" s="438"/>
      <c r="S309" s="434">
        <v>1510000</v>
      </c>
      <c r="T309" s="443">
        <v>575</v>
      </c>
      <c r="U309" s="435"/>
      <c r="V309" s="435"/>
      <c r="W309" s="435"/>
      <c r="X309" s="435"/>
      <c r="Y309" s="435"/>
      <c r="Z309" s="435"/>
      <c r="AA309" s="435"/>
      <c r="AB309" s="435" t="s">
        <v>13</v>
      </c>
      <c r="AG309" s="443">
        <v>575</v>
      </c>
      <c r="AH309" s="432" t="s">
        <v>1</v>
      </c>
      <c r="AI309" s="420" t="s">
        <v>449</v>
      </c>
    </row>
    <row r="310" spans="1:35" x14ac:dyDescent="0.2">
      <c r="A310" s="417" t="s">
        <v>1113</v>
      </c>
      <c r="B310" s="440">
        <v>576</v>
      </c>
      <c r="C310" s="443">
        <v>576</v>
      </c>
      <c r="D310" s="431" t="s">
        <v>13</v>
      </c>
      <c r="E310" s="431">
        <v>576</v>
      </c>
      <c r="F310" s="432">
        <v>0</v>
      </c>
      <c r="G310" s="420" t="s">
        <v>450</v>
      </c>
      <c r="H310" s="433" t="s">
        <v>13</v>
      </c>
      <c r="I310" s="433">
        <v>0</v>
      </c>
      <c r="J310" s="433"/>
      <c r="K310" s="433">
        <v>0</v>
      </c>
      <c r="L310" s="433"/>
      <c r="M310" s="433"/>
      <c r="N310" s="433">
        <v>1300000</v>
      </c>
      <c r="O310" s="433"/>
      <c r="P310" s="433"/>
      <c r="Q310" s="434">
        <v>1300000</v>
      </c>
      <c r="R310" s="438"/>
      <c r="S310" s="434">
        <v>1300000</v>
      </c>
      <c r="T310" s="443">
        <v>576</v>
      </c>
      <c r="U310" s="435"/>
      <c r="V310" s="435"/>
      <c r="W310" s="435"/>
      <c r="X310" s="435"/>
      <c r="Y310" s="435"/>
      <c r="Z310" s="435"/>
      <c r="AA310" s="435"/>
      <c r="AB310" s="435" t="s">
        <v>13</v>
      </c>
      <c r="AG310" s="443">
        <v>576</v>
      </c>
      <c r="AH310" s="432">
        <v>0</v>
      </c>
      <c r="AI310" s="420" t="s">
        <v>450</v>
      </c>
    </row>
    <row r="311" spans="1:35" x14ac:dyDescent="0.2">
      <c r="A311" s="417" t="s">
        <v>1114</v>
      </c>
      <c r="B311" s="440">
        <v>579</v>
      </c>
      <c r="C311" s="443">
        <v>579</v>
      </c>
      <c r="D311" s="431" t="s">
        <v>13</v>
      </c>
      <c r="E311" s="431">
        <v>579</v>
      </c>
      <c r="F311" s="432">
        <v>0</v>
      </c>
      <c r="G311" s="420" t="s">
        <v>451</v>
      </c>
      <c r="H311" s="433" t="s">
        <v>13</v>
      </c>
      <c r="I311" s="433">
        <v>0</v>
      </c>
      <c r="J311" s="433"/>
      <c r="K311" s="433">
        <v>0</v>
      </c>
      <c r="L311" s="433"/>
      <c r="M311" s="433"/>
      <c r="N311" s="433">
        <v>750000</v>
      </c>
      <c r="O311" s="433"/>
      <c r="P311" s="433"/>
      <c r="Q311" s="434">
        <v>750000</v>
      </c>
      <c r="R311" s="438"/>
      <c r="S311" s="434">
        <v>750000</v>
      </c>
      <c r="T311" s="443">
        <v>579</v>
      </c>
      <c r="U311" s="435"/>
      <c r="V311" s="435"/>
      <c r="W311" s="435"/>
      <c r="X311" s="435"/>
      <c r="Y311" s="435"/>
      <c r="Z311" s="435"/>
      <c r="AA311" s="435"/>
      <c r="AB311" s="435" t="s">
        <v>13</v>
      </c>
      <c r="AG311" s="443">
        <v>579</v>
      </c>
      <c r="AH311" s="432">
        <v>0</v>
      </c>
      <c r="AI311" s="420" t="s">
        <v>451</v>
      </c>
    </row>
    <row r="312" spans="1:35" x14ac:dyDescent="0.2">
      <c r="A312" s="417" t="s">
        <v>1115</v>
      </c>
      <c r="B312" s="440">
        <v>176</v>
      </c>
      <c r="C312" s="443">
        <v>176</v>
      </c>
      <c r="D312" s="431" t="s">
        <v>13</v>
      </c>
      <c r="E312" s="431">
        <v>176</v>
      </c>
      <c r="F312" s="432">
        <v>0</v>
      </c>
      <c r="G312" s="420" t="s">
        <v>452</v>
      </c>
      <c r="H312" s="433" t="s">
        <v>13</v>
      </c>
      <c r="I312" s="433">
        <v>0</v>
      </c>
      <c r="J312" s="433"/>
      <c r="K312" s="433">
        <v>0</v>
      </c>
      <c r="L312" s="433"/>
      <c r="M312" s="433"/>
      <c r="N312" s="433"/>
      <c r="O312" s="433">
        <v>240000</v>
      </c>
      <c r="P312" s="433"/>
      <c r="Q312" s="434">
        <v>240000</v>
      </c>
      <c r="R312" s="438"/>
      <c r="S312" s="434">
        <v>240000</v>
      </c>
      <c r="T312" s="443">
        <v>176</v>
      </c>
      <c r="U312" s="435"/>
      <c r="V312" s="435"/>
      <c r="W312" s="435"/>
      <c r="X312" s="435"/>
      <c r="Y312" s="435"/>
      <c r="Z312" s="435"/>
      <c r="AA312" s="435"/>
      <c r="AB312" s="435" t="s">
        <v>13</v>
      </c>
      <c r="AG312" s="443">
        <v>176</v>
      </c>
      <c r="AH312" s="432">
        <v>0</v>
      </c>
      <c r="AI312" s="420" t="s">
        <v>452</v>
      </c>
    </row>
    <row r="313" spans="1:35" x14ac:dyDescent="0.2">
      <c r="A313" s="417" t="s">
        <v>1116</v>
      </c>
      <c r="B313" s="440">
        <v>187</v>
      </c>
      <c r="C313" s="443">
        <v>187</v>
      </c>
      <c r="D313" s="431" t="s">
        <v>13</v>
      </c>
      <c r="E313" s="431">
        <v>187</v>
      </c>
      <c r="F313" s="432">
        <v>0</v>
      </c>
      <c r="G313" s="420" t="s">
        <v>474</v>
      </c>
      <c r="H313" s="433" t="s">
        <v>13</v>
      </c>
      <c r="I313" s="433">
        <v>0</v>
      </c>
      <c r="J313" s="433"/>
      <c r="K313" s="433">
        <v>0</v>
      </c>
      <c r="L313" s="433"/>
      <c r="M313" s="433"/>
      <c r="N313" s="433"/>
      <c r="O313" s="433">
        <v>500000</v>
      </c>
      <c r="P313" s="433"/>
      <c r="Q313" s="434">
        <v>500000</v>
      </c>
      <c r="R313" s="438"/>
      <c r="S313" s="434">
        <v>500000</v>
      </c>
      <c r="T313" s="443">
        <v>187</v>
      </c>
      <c r="U313" s="435"/>
      <c r="V313" s="435"/>
      <c r="W313" s="435"/>
      <c r="X313" s="435"/>
      <c r="Y313" s="435"/>
      <c r="Z313" s="435"/>
      <c r="AA313" s="435"/>
      <c r="AB313" s="435" t="s">
        <v>13</v>
      </c>
      <c r="AG313" s="443">
        <v>187</v>
      </c>
      <c r="AH313" s="432">
        <v>0</v>
      </c>
      <c r="AI313" s="420" t="s">
        <v>474</v>
      </c>
    </row>
    <row r="314" spans="1:35" x14ac:dyDescent="0.2">
      <c r="A314" s="417" t="s">
        <v>1117</v>
      </c>
      <c r="B314" s="440">
        <v>189</v>
      </c>
      <c r="C314" s="443">
        <v>189</v>
      </c>
      <c r="D314" s="431" t="s">
        <v>13</v>
      </c>
      <c r="E314" s="431">
        <v>189</v>
      </c>
      <c r="F314" s="432">
        <v>0</v>
      </c>
      <c r="G314" s="420" t="s">
        <v>454</v>
      </c>
      <c r="H314" s="433" t="s">
        <v>13</v>
      </c>
      <c r="I314" s="433">
        <v>0</v>
      </c>
      <c r="J314" s="433"/>
      <c r="K314" s="433">
        <v>0</v>
      </c>
      <c r="L314" s="433"/>
      <c r="M314" s="433"/>
      <c r="N314" s="433"/>
      <c r="O314" s="433">
        <v>180000</v>
      </c>
      <c r="P314" s="433"/>
      <c r="Q314" s="434">
        <v>180000</v>
      </c>
      <c r="R314" s="438"/>
      <c r="S314" s="434">
        <v>180000</v>
      </c>
      <c r="T314" s="443">
        <v>189</v>
      </c>
      <c r="U314" s="435"/>
      <c r="V314" s="435"/>
      <c r="W314" s="435"/>
      <c r="X314" s="435"/>
      <c r="Y314" s="435"/>
      <c r="Z314" s="435"/>
      <c r="AA314" s="435"/>
      <c r="AB314" s="435" t="s">
        <v>13</v>
      </c>
      <c r="AG314" s="443">
        <v>189</v>
      </c>
      <c r="AH314" s="432">
        <v>0</v>
      </c>
      <c r="AI314" s="420" t="s">
        <v>454</v>
      </c>
    </row>
    <row r="315" spans="1:35" x14ac:dyDescent="0.2">
      <c r="A315" s="417" t="s">
        <v>1118</v>
      </c>
      <c r="B315" s="440">
        <v>190</v>
      </c>
      <c r="C315" s="443">
        <v>190</v>
      </c>
      <c r="D315" s="431" t="s">
        <v>13</v>
      </c>
      <c r="E315" s="431">
        <v>190</v>
      </c>
      <c r="F315" s="432">
        <v>0</v>
      </c>
      <c r="G315" s="420" t="s">
        <v>455</v>
      </c>
      <c r="H315" s="433" t="s">
        <v>13</v>
      </c>
      <c r="I315" s="433">
        <v>0</v>
      </c>
      <c r="J315" s="433"/>
      <c r="K315" s="433">
        <v>0</v>
      </c>
      <c r="L315" s="433"/>
      <c r="M315" s="433"/>
      <c r="N315" s="433"/>
      <c r="O315" s="433">
        <v>240000</v>
      </c>
      <c r="P315" s="433"/>
      <c r="Q315" s="434">
        <v>240000</v>
      </c>
      <c r="R315" s="434"/>
      <c r="S315" s="434">
        <v>240000</v>
      </c>
      <c r="T315" s="443">
        <v>190</v>
      </c>
      <c r="U315" s="435"/>
      <c r="V315" s="435"/>
      <c r="W315" s="435"/>
      <c r="X315" s="435"/>
      <c r="Y315" s="435"/>
      <c r="Z315" s="435"/>
      <c r="AA315" s="435"/>
      <c r="AB315" s="435" t="s">
        <v>13</v>
      </c>
      <c r="AG315" s="443">
        <v>190</v>
      </c>
      <c r="AH315" s="432">
        <v>0</v>
      </c>
      <c r="AI315" s="420" t="s">
        <v>455</v>
      </c>
    </row>
    <row r="316" spans="1:35" x14ac:dyDescent="0.2">
      <c r="A316" s="417" t="s">
        <v>1119</v>
      </c>
      <c r="B316" s="440">
        <v>351</v>
      </c>
      <c r="C316" s="443">
        <v>351</v>
      </c>
      <c r="D316" s="431" t="s">
        <v>13</v>
      </c>
      <c r="E316" s="431" t="s">
        <v>1</v>
      </c>
      <c r="F316" s="432" t="s">
        <v>1</v>
      </c>
      <c r="G316" s="420" t="s">
        <v>456</v>
      </c>
      <c r="H316" s="433" t="s">
        <v>13</v>
      </c>
      <c r="I316" s="433">
        <v>0</v>
      </c>
      <c r="J316" s="433"/>
      <c r="K316" s="433">
        <v>0</v>
      </c>
      <c r="L316" s="433"/>
      <c r="M316" s="433"/>
      <c r="N316" s="433"/>
      <c r="O316" s="433">
        <v>240000</v>
      </c>
      <c r="P316" s="433"/>
      <c r="Q316" s="434">
        <v>240000</v>
      </c>
      <c r="R316" s="434"/>
      <c r="S316" s="434">
        <v>240000</v>
      </c>
      <c r="T316" s="443">
        <v>351</v>
      </c>
      <c r="U316" s="435"/>
      <c r="V316" s="435"/>
      <c r="W316" s="435"/>
      <c r="X316" s="435"/>
      <c r="Y316" s="435"/>
      <c r="Z316" s="435"/>
      <c r="AA316" s="435"/>
      <c r="AB316" s="435" t="s">
        <v>13</v>
      </c>
      <c r="AG316" s="443">
        <v>351</v>
      </c>
      <c r="AH316" s="432" t="s">
        <v>1</v>
      </c>
      <c r="AI316" s="420" t="s">
        <v>456</v>
      </c>
    </row>
    <row r="317" spans="1:35" x14ac:dyDescent="0.2">
      <c r="A317" s="417" t="s">
        <v>1120</v>
      </c>
      <c r="B317" s="440">
        <v>352</v>
      </c>
      <c r="C317" s="443">
        <v>352</v>
      </c>
      <c r="D317" s="431" t="s">
        <v>13</v>
      </c>
      <c r="E317" s="431" t="s">
        <v>1</v>
      </c>
      <c r="F317" s="432" t="s">
        <v>1</v>
      </c>
      <c r="G317" s="420" t="s">
        <v>457</v>
      </c>
      <c r="H317" s="433" t="s">
        <v>13</v>
      </c>
      <c r="I317" s="433">
        <v>0</v>
      </c>
      <c r="J317" s="433"/>
      <c r="K317" s="433">
        <v>0</v>
      </c>
      <c r="L317" s="433"/>
      <c r="M317" s="433"/>
      <c r="N317" s="433"/>
      <c r="O317" s="433">
        <v>120000</v>
      </c>
      <c r="P317" s="433"/>
      <c r="Q317" s="434">
        <v>120000</v>
      </c>
      <c r="R317" s="434"/>
      <c r="S317" s="434">
        <v>120000</v>
      </c>
      <c r="T317" s="443">
        <v>352</v>
      </c>
      <c r="U317" s="435"/>
      <c r="V317" s="435"/>
      <c r="W317" s="435"/>
      <c r="X317" s="435"/>
      <c r="Y317" s="435"/>
      <c r="Z317" s="435"/>
      <c r="AA317" s="435"/>
      <c r="AB317" s="435" t="s">
        <v>13</v>
      </c>
      <c r="AG317" s="443">
        <v>352</v>
      </c>
      <c r="AH317" s="432" t="s">
        <v>1</v>
      </c>
      <c r="AI317" s="420" t="s">
        <v>457</v>
      </c>
    </row>
    <row r="318" spans="1:35" x14ac:dyDescent="0.2">
      <c r="A318" s="417" t="s">
        <v>1121</v>
      </c>
      <c r="B318" s="440">
        <v>353</v>
      </c>
      <c r="C318" s="443">
        <v>353</v>
      </c>
      <c r="D318" s="431" t="s">
        <v>13</v>
      </c>
      <c r="E318" s="431" t="s">
        <v>1</v>
      </c>
      <c r="F318" s="432" t="s">
        <v>1</v>
      </c>
      <c r="G318" s="420" t="s">
        <v>458</v>
      </c>
      <c r="H318" s="433" t="s">
        <v>13</v>
      </c>
      <c r="I318" s="433">
        <v>0</v>
      </c>
      <c r="J318" s="433"/>
      <c r="K318" s="433">
        <v>0</v>
      </c>
      <c r="L318" s="433"/>
      <c r="M318" s="433"/>
      <c r="N318" s="433"/>
      <c r="O318" s="433">
        <v>200000</v>
      </c>
      <c r="P318" s="433"/>
      <c r="Q318" s="434">
        <v>200000</v>
      </c>
      <c r="R318" s="434"/>
      <c r="S318" s="434">
        <v>200000</v>
      </c>
      <c r="T318" s="443">
        <v>353</v>
      </c>
      <c r="U318" s="435"/>
      <c r="V318" s="435"/>
      <c r="W318" s="435"/>
      <c r="X318" s="435"/>
      <c r="Y318" s="435"/>
      <c r="Z318" s="435"/>
      <c r="AA318" s="435"/>
      <c r="AB318" s="435" t="s">
        <v>13</v>
      </c>
      <c r="AG318" s="443">
        <v>353</v>
      </c>
      <c r="AH318" s="432" t="s">
        <v>1</v>
      </c>
      <c r="AI318" s="420" t="s">
        <v>458</v>
      </c>
    </row>
    <row r="319" spans="1:35" x14ac:dyDescent="0.2">
      <c r="A319" s="417" t="s">
        <v>1122</v>
      </c>
      <c r="B319" s="440">
        <v>367</v>
      </c>
      <c r="C319" s="442">
        <v>367</v>
      </c>
      <c r="D319" s="431" t="s">
        <v>13</v>
      </c>
      <c r="E319" s="431" t="s">
        <v>1</v>
      </c>
      <c r="F319" s="432" t="s">
        <v>1</v>
      </c>
      <c r="G319" s="417" t="s">
        <v>459</v>
      </c>
      <c r="H319" s="433" t="s">
        <v>13</v>
      </c>
      <c r="I319" s="433">
        <v>0</v>
      </c>
      <c r="J319" s="433"/>
      <c r="K319" s="433">
        <v>0</v>
      </c>
      <c r="L319" s="433"/>
      <c r="M319" s="433"/>
      <c r="N319" s="433"/>
      <c r="O319" s="433">
        <v>900000</v>
      </c>
      <c r="P319" s="437"/>
      <c r="Q319" s="438">
        <v>900000</v>
      </c>
      <c r="R319" s="438"/>
      <c r="S319" s="434">
        <v>900000</v>
      </c>
      <c r="T319" s="443">
        <v>367</v>
      </c>
      <c r="U319" s="435"/>
      <c r="V319" s="435"/>
      <c r="W319" s="435"/>
      <c r="X319" s="435"/>
      <c r="Y319" s="435"/>
      <c r="Z319" s="435"/>
      <c r="AA319" s="435"/>
      <c r="AB319" s="435" t="s">
        <v>13</v>
      </c>
      <c r="AG319" s="443">
        <v>367</v>
      </c>
      <c r="AH319" s="432" t="s">
        <v>1</v>
      </c>
      <c r="AI319" s="420" t="s">
        <v>459</v>
      </c>
    </row>
    <row r="320" spans="1:35" x14ac:dyDescent="0.2">
      <c r="A320" s="417" t="s">
        <v>1123</v>
      </c>
      <c r="B320" s="440">
        <v>389</v>
      </c>
      <c r="C320" s="442">
        <v>389</v>
      </c>
      <c r="D320" s="431" t="s">
        <v>13</v>
      </c>
      <c r="E320" s="431" t="s">
        <v>1</v>
      </c>
      <c r="F320" s="432" t="s">
        <v>1</v>
      </c>
      <c r="G320" s="417" t="s">
        <v>460</v>
      </c>
      <c r="H320" s="433" t="s">
        <v>13</v>
      </c>
      <c r="I320" s="433">
        <v>0</v>
      </c>
      <c r="J320" s="433"/>
      <c r="K320" s="433">
        <v>0</v>
      </c>
      <c r="L320" s="433"/>
      <c r="M320" s="433"/>
      <c r="N320" s="433"/>
      <c r="O320" s="433">
        <v>320000</v>
      </c>
      <c r="P320" s="437"/>
      <c r="Q320" s="438">
        <v>320000</v>
      </c>
      <c r="R320" s="438"/>
      <c r="S320" s="434">
        <v>320000</v>
      </c>
      <c r="T320" s="443">
        <v>389</v>
      </c>
      <c r="U320" s="435"/>
      <c r="V320" s="435"/>
      <c r="W320" s="435"/>
      <c r="X320" s="435"/>
      <c r="Y320" s="435"/>
      <c r="Z320" s="435"/>
      <c r="AA320" s="435"/>
      <c r="AB320" s="435" t="s">
        <v>13</v>
      </c>
      <c r="AG320" s="443">
        <v>389</v>
      </c>
      <c r="AH320" s="432" t="s">
        <v>1</v>
      </c>
      <c r="AI320" s="420" t="s">
        <v>460</v>
      </c>
    </row>
    <row r="321" spans="1:35" x14ac:dyDescent="0.2">
      <c r="A321" s="417" t="s">
        <v>1124</v>
      </c>
      <c r="B321" s="440">
        <v>577</v>
      </c>
      <c r="C321" s="443">
        <v>577</v>
      </c>
      <c r="D321" s="431" t="s">
        <v>13</v>
      </c>
      <c r="E321" s="431">
        <v>577</v>
      </c>
      <c r="F321" s="432">
        <v>0</v>
      </c>
      <c r="G321" s="420" t="s">
        <v>461</v>
      </c>
      <c r="H321" s="433" t="s">
        <v>13</v>
      </c>
      <c r="I321" s="433">
        <v>0</v>
      </c>
      <c r="J321" s="433"/>
      <c r="K321" s="433">
        <v>0</v>
      </c>
      <c r="L321" s="433"/>
      <c r="M321" s="433"/>
      <c r="N321" s="433"/>
      <c r="O321" s="433">
        <v>240000</v>
      </c>
      <c r="P321" s="433"/>
      <c r="Q321" s="434">
        <v>240000</v>
      </c>
      <c r="R321" s="434"/>
      <c r="S321" s="434">
        <v>240000</v>
      </c>
      <c r="T321" s="443">
        <v>577</v>
      </c>
      <c r="U321" s="435"/>
      <c r="V321" s="435"/>
      <c r="W321" s="435"/>
      <c r="X321" s="435"/>
      <c r="Y321" s="435"/>
      <c r="Z321" s="435"/>
      <c r="AA321" s="435"/>
      <c r="AB321" s="435" t="s">
        <v>13</v>
      </c>
      <c r="AG321" s="443">
        <v>577</v>
      </c>
      <c r="AH321" s="432">
        <v>0</v>
      </c>
      <c r="AI321" s="420" t="s">
        <v>461</v>
      </c>
    </row>
    <row r="322" spans="1:35" x14ac:dyDescent="0.2">
      <c r="A322" s="417" t="s">
        <v>1125</v>
      </c>
      <c r="B322" s="440">
        <v>580</v>
      </c>
      <c r="C322" s="443">
        <v>580</v>
      </c>
      <c r="D322" s="431" t="s">
        <v>13</v>
      </c>
      <c r="E322" s="431">
        <v>580</v>
      </c>
      <c r="F322" s="432">
        <v>0</v>
      </c>
      <c r="G322" s="420" t="s">
        <v>462</v>
      </c>
      <c r="H322" s="433" t="s">
        <v>13</v>
      </c>
      <c r="I322" s="433">
        <v>0</v>
      </c>
      <c r="J322" s="433"/>
      <c r="K322" s="433">
        <v>0</v>
      </c>
      <c r="L322" s="433"/>
      <c r="M322" s="433"/>
      <c r="N322" s="433"/>
      <c r="O322" s="433">
        <v>460000</v>
      </c>
      <c r="P322" s="433"/>
      <c r="Q322" s="434">
        <v>460000</v>
      </c>
      <c r="R322" s="434"/>
      <c r="S322" s="434">
        <v>460000</v>
      </c>
      <c r="T322" s="443">
        <v>580</v>
      </c>
      <c r="U322" s="435"/>
      <c r="V322" s="435"/>
      <c r="W322" s="435"/>
      <c r="X322" s="435"/>
      <c r="Y322" s="435"/>
      <c r="Z322" s="435"/>
      <c r="AA322" s="435"/>
      <c r="AB322" s="435" t="s">
        <v>13</v>
      </c>
      <c r="AG322" s="443">
        <v>580</v>
      </c>
      <c r="AH322" s="432">
        <v>0</v>
      </c>
      <c r="AI322" s="420" t="s">
        <v>462</v>
      </c>
    </row>
    <row r="323" spans="1:35" x14ac:dyDescent="0.2">
      <c r="A323" s="417" t="s">
        <v>1126</v>
      </c>
      <c r="B323" s="440">
        <v>584</v>
      </c>
      <c r="C323" s="443">
        <v>584</v>
      </c>
      <c r="D323" s="431" t="s">
        <v>13</v>
      </c>
      <c r="E323" s="431" t="s">
        <v>1</v>
      </c>
      <c r="F323" s="432" t="s">
        <v>1</v>
      </c>
      <c r="G323" s="420" t="s">
        <v>463</v>
      </c>
      <c r="H323" s="433" t="s">
        <v>13</v>
      </c>
      <c r="I323" s="433">
        <v>0</v>
      </c>
      <c r="J323" s="433"/>
      <c r="K323" s="433">
        <v>0</v>
      </c>
      <c r="L323" s="433"/>
      <c r="M323" s="433"/>
      <c r="N323" s="433"/>
      <c r="O323" s="433">
        <v>600000</v>
      </c>
      <c r="P323" s="433"/>
      <c r="Q323" s="434">
        <v>600000</v>
      </c>
      <c r="R323" s="434"/>
      <c r="S323" s="434">
        <v>600000</v>
      </c>
      <c r="T323" s="443">
        <v>584</v>
      </c>
      <c r="U323" s="435"/>
      <c r="V323" s="435"/>
      <c r="W323" s="435"/>
      <c r="X323" s="435"/>
      <c r="Y323" s="435"/>
      <c r="Z323" s="435"/>
      <c r="AA323" s="435"/>
      <c r="AB323" s="435" t="s">
        <v>13</v>
      </c>
      <c r="AG323" s="443">
        <v>584</v>
      </c>
      <c r="AH323" s="432" t="s">
        <v>1</v>
      </c>
      <c r="AI323" s="420" t="s">
        <v>463</v>
      </c>
    </row>
    <row r="324" spans="1:35" x14ac:dyDescent="0.2">
      <c r="A324" s="417" t="s">
        <v>1127</v>
      </c>
      <c r="B324" s="440">
        <v>597</v>
      </c>
      <c r="C324" s="443">
        <v>597</v>
      </c>
      <c r="D324" s="431" t="s">
        <v>13</v>
      </c>
      <c r="E324" s="431">
        <v>597</v>
      </c>
      <c r="F324" s="432">
        <v>0</v>
      </c>
      <c r="G324" s="420" t="s">
        <v>464</v>
      </c>
      <c r="H324" s="433" t="s">
        <v>13</v>
      </c>
      <c r="I324" s="433">
        <v>0</v>
      </c>
      <c r="J324" s="433"/>
      <c r="K324" s="433">
        <v>0</v>
      </c>
      <c r="L324" s="433"/>
      <c r="M324" s="433"/>
      <c r="N324" s="433"/>
      <c r="O324" s="433">
        <v>120000</v>
      </c>
      <c r="P324" s="433"/>
      <c r="Q324" s="434">
        <v>120000</v>
      </c>
      <c r="R324" s="434"/>
      <c r="S324" s="434">
        <v>120000</v>
      </c>
      <c r="T324" s="443">
        <v>597</v>
      </c>
      <c r="U324" s="435"/>
      <c r="V324" s="435"/>
      <c r="W324" s="435"/>
      <c r="X324" s="435"/>
      <c r="Y324" s="435"/>
      <c r="Z324" s="435"/>
      <c r="AA324" s="435"/>
      <c r="AB324" s="435" t="s">
        <v>13</v>
      </c>
      <c r="AG324" s="443">
        <v>597</v>
      </c>
      <c r="AH324" s="432" t="s">
        <v>1</v>
      </c>
      <c r="AI324" s="420" t="s">
        <v>464</v>
      </c>
    </row>
    <row r="325" spans="1:35" x14ac:dyDescent="0.2">
      <c r="A325" s="417" t="s">
        <v>1128</v>
      </c>
      <c r="B325" s="440">
        <v>266</v>
      </c>
      <c r="C325" s="443">
        <v>266</v>
      </c>
      <c r="D325" s="431" t="s">
        <v>13</v>
      </c>
      <c r="E325" s="431">
        <v>266</v>
      </c>
      <c r="F325" s="432">
        <v>0</v>
      </c>
      <c r="G325" s="420" t="s">
        <v>466</v>
      </c>
      <c r="H325" s="433" t="s">
        <v>13</v>
      </c>
      <c r="I325" s="433">
        <v>0</v>
      </c>
      <c r="J325" s="433"/>
      <c r="K325" s="433">
        <v>0</v>
      </c>
      <c r="L325" s="433"/>
      <c r="M325" s="433">
        <v>409362</v>
      </c>
      <c r="N325" s="433">
        <v>0</v>
      </c>
      <c r="O325" s="433"/>
      <c r="P325" s="433"/>
      <c r="Q325" s="434">
        <v>0</v>
      </c>
      <c r="R325" s="434"/>
      <c r="S325" s="434">
        <v>409362</v>
      </c>
      <c r="T325" s="443">
        <v>266</v>
      </c>
      <c r="U325" s="435"/>
      <c r="V325" s="435"/>
      <c r="W325" s="435"/>
      <c r="X325" s="435"/>
      <c r="Y325" s="435"/>
      <c r="Z325" s="435"/>
      <c r="AA325" s="435"/>
      <c r="AB325" s="435" t="s">
        <v>13</v>
      </c>
      <c r="AG325" s="443">
        <v>266</v>
      </c>
      <c r="AH325" s="432">
        <v>0</v>
      </c>
      <c r="AI325" s="420" t="s">
        <v>466</v>
      </c>
    </row>
    <row r="326" spans="1:35" x14ac:dyDescent="0.2">
      <c r="A326" s="417" t="s">
        <v>1865</v>
      </c>
      <c r="B326" s="440">
        <v>0</v>
      </c>
      <c r="D326" s="431" t="e">
        <v>#N/A</v>
      </c>
      <c r="E326" s="431"/>
      <c r="G326" s="420" t="s">
        <v>1433</v>
      </c>
      <c r="H326" s="433"/>
      <c r="I326" s="433"/>
      <c r="J326" s="433"/>
      <c r="K326" s="433"/>
      <c r="L326" s="433"/>
      <c r="M326" s="433"/>
      <c r="N326" s="433"/>
      <c r="O326" s="433"/>
      <c r="P326" s="433"/>
      <c r="Q326" s="434"/>
      <c r="R326" s="434"/>
      <c r="S326" s="434"/>
      <c r="U326" s="444"/>
      <c r="V326" s="444"/>
      <c r="W326" s="444"/>
      <c r="X326" s="444"/>
      <c r="Y326" s="444"/>
      <c r="Z326" s="444"/>
      <c r="AA326" s="444"/>
      <c r="AB326" s="435"/>
    </row>
    <row r="327" spans="1:35" x14ac:dyDescent="0.2">
      <c r="A327" s="417" t="s">
        <v>1866</v>
      </c>
      <c r="B327" s="440">
        <v>0</v>
      </c>
      <c r="D327" s="431" t="e">
        <v>#N/A</v>
      </c>
      <c r="E327" s="431"/>
      <c r="H327" s="443"/>
      <c r="I327" s="433"/>
      <c r="J327" s="433"/>
      <c r="K327" s="433"/>
      <c r="L327" s="433"/>
      <c r="M327" s="433"/>
      <c r="N327" s="433"/>
      <c r="O327" s="433"/>
      <c r="P327" s="433"/>
      <c r="Q327" s="434"/>
      <c r="R327" s="434"/>
      <c r="S327" s="434"/>
    </row>
    <row r="328" spans="1:35" ht="12" thickBot="1" x14ac:dyDescent="0.25">
      <c r="A328" s="417" t="s">
        <v>1867</v>
      </c>
      <c r="B328" s="440">
        <v>0</v>
      </c>
      <c r="D328" s="431" t="e">
        <v>#N/A</v>
      </c>
      <c r="E328" s="445" t="s">
        <v>44</v>
      </c>
      <c r="F328" s="446">
        <v>323</v>
      </c>
      <c r="G328" s="420" t="s">
        <v>1434</v>
      </c>
      <c r="H328" s="433">
        <v>397492280.7572999</v>
      </c>
      <c r="I328" s="433">
        <v>0.43492310131114209</v>
      </c>
      <c r="J328" s="437">
        <v>397492281.19222313</v>
      </c>
      <c r="K328" s="433">
        <v>-946758.9375</v>
      </c>
      <c r="L328" s="433">
        <v>396545522.25472337</v>
      </c>
      <c r="M328" s="433">
        <v>5251722</v>
      </c>
      <c r="N328" s="433">
        <v>10385000</v>
      </c>
      <c r="O328" s="433">
        <v>4360000</v>
      </c>
      <c r="P328" s="433">
        <v>1014000</v>
      </c>
      <c r="Q328" s="434">
        <v>15759000</v>
      </c>
      <c r="R328" s="434">
        <v>5532256.333333333</v>
      </c>
      <c r="S328" s="434">
        <v>423088498</v>
      </c>
      <c r="T328" s="435"/>
      <c r="U328" s="447">
        <v>326504.75</v>
      </c>
      <c r="V328" s="447">
        <v>60335.439999999995</v>
      </c>
      <c r="W328" s="447">
        <v>437447.74500000011</v>
      </c>
      <c r="X328" s="447">
        <v>68598.127500000002</v>
      </c>
      <c r="Y328" s="447">
        <v>53872.875</v>
      </c>
      <c r="Z328" s="447">
        <v>946758.9375</v>
      </c>
      <c r="AA328" s="447">
        <v>0</v>
      </c>
      <c r="AB328" s="435">
        <v>92235.199999999997</v>
      </c>
    </row>
    <row r="329" spans="1:35" x14ac:dyDescent="0.2">
      <c r="A329" s="417" t="s">
        <v>1866</v>
      </c>
      <c r="B329" s="440">
        <v>0</v>
      </c>
      <c r="D329" s="431" t="e">
        <v>#N/A</v>
      </c>
      <c r="E329" s="448" t="s">
        <v>1435</v>
      </c>
      <c r="F329" s="449">
        <v>154</v>
      </c>
      <c r="G329" s="450"/>
      <c r="H329" s="433"/>
      <c r="I329" s="443"/>
      <c r="J329" s="443"/>
      <c r="K329" s="443"/>
      <c r="L329" s="443"/>
      <c r="M329" s="433"/>
      <c r="N329" s="433"/>
      <c r="O329" s="433"/>
      <c r="P329" s="433"/>
      <c r="Q329" s="434"/>
      <c r="R329" s="434" t="s">
        <v>1436</v>
      </c>
      <c r="S329" s="451">
        <v>371997.41194349719</v>
      </c>
      <c r="T329" s="435"/>
      <c r="U329" s="444"/>
      <c r="V329" s="444"/>
    </row>
    <row r="330" spans="1:35" x14ac:dyDescent="0.2">
      <c r="A330" s="417" t="s">
        <v>1866</v>
      </c>
      <c r="B330" s="440">
        <v>0</v>
      </c>
      <c r="D330" s="431" t="e">
        <v>#N/A</v>
      </c>
      <c r="E330" s="452" t="s">
        <v>14</v>
      </c>
      <c r="F330" s="453">
        <v>169</v>
      </c>
      <c r="G330" s="450"/>
      <c r="H330" s="433"/>
      <c r="I330" s="443"/>
      <c r="J330" s="443"/>
      <c r="K330" s="443"/>
      <c r="L330" s="443"/>
      <c r="M330" s="443"/>
      <c r="N330" s="433"/>
      <c r="O330" s="433"/>
      <c r="P330" s="433"/>
      <c r="Q330" s="434"/>
      <c r="R330" s="434"/>
      <c r="S330" s="434"/>
    </row>
    <row r="331" spans="1:35" x14ac:dyDescent="0.2">
      <c r="H331" s="443"/>
      <c r="I331" s="443"/>
      <c r="J331" s="443"/>
      <c r="K331" s="443"/>
      <c r="L331" s="443"/>
      <c r="M331" s="443"/>
      <c r="N331" s="433"/>
      <c r="O331" s="433"/>
      <c r="P331" s="433"/>
      <c r="Q331" s="434"/>
      <c r="R331" s="434"/>
      <c r="S331" s="434"/>
    </row>
    <row r="332" spans="1:35" x14ac:dyDescent="0.2">
      <c r="F332" s="420" t="s">
        <v>1435</v>
      </c>
      <c r="G332" s="420" t="s">
        <v>1437</v>
      </c>
      <c r="H332" s="433">
        <v>108067302.84891808</v>
      </c>
      <c r="I332" s="433">
        <v>199819.14857213356</v>
      </c>
      <c r="J332" s="433">
        <v>108267121.99749018</v>
      </c>
      <c r="K332" s="433">
        <v>-752636.59749999992</v>
      </c>
      <c r="L332" s="433">
        <v>107514485.39999023</v>
      </c>
      <c r="M332" s="433">
        <v>1624380</v>
      </c>
      <c r="N332" s="433">
        <v>0</v>
      </c>
      <c r="O332" s="433">
        <v>0</v>
      </c>
      <c r="P332" s="433">
        <v>642000</v>
      </c>
      <c r="Q332" s="433">
        <v>642000</v>
      </c>
      <c r="R332" s="433">
        <v>0</v>
      </c>
      <c r="S332" s="433">
        <v>109780865</v>
      </c>
    </row>
    <row r="333" spans="1:35" x14ac:dyDescent="0.2">
      <c r="C333" s="420"/>
      <c r="D333" s="420"/>
      <c r="E333" s="420"/>
      <c r="F333" s="420" t="s">
        <v>1435</v>
      </c>
      <c r="G333" s="420" t="s">
        <v>1438</v>
      </c>
      <c r="H333" s="433">
        <v>0</v>
      </c>
      <c r="I333" s="433">
        <v>0</v>
      </c>
      <c r="J333" s="433">
        <v>0</v>
      </c>
      <c r="K333" s="433">
        <v>0</v>
      </c>
      <c r="L333" s="433">
        <v>0</v>
      </c>
      <c r="M333" s="433">
        <v>0</v>
      </c>
      <c r="N333" s="433">
        <v>0</v>
      </c>
      <c r="O333" s="433">
        <v>0</v>
      </c>
      <c r="P333" s="433">
        <v>0</v>
      </c>
      <c r="Q333" s="434">
        <v>0</v>
      </c>
      <c r="R333" s="434">
        <v>0</v>
      </c>
      <c r="S333" s="434">
        <v>0</v>
      </c>
    </row>
    <row r="334" spans="1:35" x14ac:dyDescent="0.2">
      <c r="C334" s="420"/>
      <c r="D334" s="420"/>
      <c r="E334" s="420"/>
      <c r="F334" s="420" t="s">
        <v>1435</v>
      </c>
      <c r="G334" s="420" t="s">
        <v>1439</v>
      </c>
      <c r="H334" s="433">
        <v>31406600.962863661</v>
      </c>
      <c r="I334" s="433">
        <v>-330225.37974322855</v>
      </c>
      <c r="J334" s="433">
        <v>31076375.583120435</v>
      </c>
      <c r="K334" s="433">
        <v>-157507.91</v>
      </c>
      <c r="L334" s="433">
        <v>30918867.673120432</v>
      </c>
      <c r="M334" s="433">
        <v>0</v>
      </c>
      <c r="N334" s="433">
        <v>0</v>
      </c>
      <c r="O334" s="433">
        <v>0</v>
      </c>
      <c r="P334" s="433">
        <v>42000</v>
      </c>
      <c r="Q334" s="434">
        <v>42000</v>
      </c>
      <c r="R334" s="434">
        <v>5532256.333333334</v>
      </c>
      <c r="S334" s="434">
        <v>36493125</v>
      </c>
    </row>
    <row r="335" spans="1:35" x14ac:dyDescent="0.2">
      <c r="C335" s="420"/>
      <c r="D335" s="420"/>
      <c r="E335" s="420"/>
      <c r="F335" s="420" t="s">
        <v>1435</v>
      </c>
      <c r="G335" s="420" t="s">
        <v>1440</v>
      </c>
      <c r="H335" s="433">
        <v>0</v>
      </c>
      <c r="I335" s="433">
        <v>0</v>
      </c>
      <c r="J335" s="433">
        <v>0</v>
      </c>
      <c r="K335" s="433">
        <v>0</v>
      </c>
      <c r="L335" s="433">
        <v>0</v>
      </c>
      <c r="M335" s="433">
        <v>0</v>
      </c>
      <c r="N335" s="433">
        <v>4300000</v>
      </c>
      <c r="O335" s="433">
        <v>0</v>
      </c>
      <c r="P335" s="433">
        <v>0</v>
      </c>
      <c r="Q335" s="438">
        <v>4300000</v>
      </c>
      <c r="R335" s="434">
        <v>0</v>
      </c>
      <c r="S335" s="434">
        <v>4300000</v>
      </c>
    </row>
    <row r="336" spans="1:35" x14ac:dyDescent="0.2">
      <c r="C336" s="420"/>
      <c r="D336" s="420"/>
      <c r="E336" s="420"/>
      <c r="F336" s="420" t="s">
        <v>1435</v>
      </c>
      <c r="G336" s="420" t="s">
        <v>1441</v>
      </c>
      <c r="H336" s="433">
        <v>0</v>
      </c>
      <c r="I336" s="433">
        <v>0</v>
      </c>
      <c r="J336" s="433">
        <v>0</v>
      </c>
      <c r="K336" s="433">
        <v>0</v>
      </c>
      <c r="L336" s="433">
        <v>0</v>
      </c>
      <c r="M336" s="433">
        <v>0</v>
      </c>
      <c r="N336" s="433">
        <v>0</v>
      </c>
      <c r="O336" s="433">
        <v>1980000</v>
      </c>
      <c r="P336" s="433">
        <v>0</v>
      </c>
      <c r="Q336" s="438">
        <v>1980000</v>
      </c>
      <c r="R336" s="434">
        <v>0</v>
      </c>
      <c r="S336" s="434">
        <v>1980000</v>
      </c>
    </row>
    <row r="337" spans="3:23" x14ac:dyDescent="0.2">
      <c r="C337" s="420"/>
      <c r="D337" s="420"/>
      <c r="E337" s="420"/>
      <c r="F337" s="420" t="s">
        <v>1435</v>
      </c>
      <c r="G337" s="420" t="s">
        <v>1442</v>
      </c>
      <c r="H337" s="433" t="s">
        <v>13</v>
      </c>
      <c r="I337" s="433">
        <v>0</v>
      </c>
      <c r="J337" s="433">
        <v>0</v>
      </c>
      <c r="K337" s="433">
        <v>0</v>
      </c>
      <c r="L337" s="433">
        <v>0</v>
      </c>
      <c r="M337" s="433">
        <v>409362</v>
      </c>
      <c r="N337" s="433">
        <v>0</v>
      </c>
      <c r="O337" s="433">
        <v>0</v>
      </c>
      <c r="P337" s="433">
        <v>0</v>
      </c>
      <c r="Q337" s="434">
        <v>0</v>
      </c>
      <c r="R337" s="434">
        <v>0</v>
      </c>
      <c r="S337" s="434">
        <v>409362</v>
      </c>
    </row>
    <row r="338" spans="3:23" x14ac:dyDescent="0.2">
      <c r="C338" s="420"/>
      <c r="D338" s="420"/>
      <c r="E338" s="420"/>
      <c r="F338" s="420"/>
      <c r="G338" s="454" t="s">
        <v>1443</v>
      </c>
      <c r="H338" s="433">
        <v>139473903.81178173</v>
      </c>
      <c r="I338" s="433">
        <v>-130406.23117109499</v>
      </c>
      <c r="J338" s="433">
        <v>139343497.58061063</v>
      </c>
      <c r="K338" s="433">
        <v>-910144.50749999995</v>
      </c>
      <c r="L338" s="433">
        <v>138433353.07311067</v>
      </c>
      <c r="M338" s="433">
        <v>2033742</v>
      </c>
      <c r="N338" s="433">
        <v>4300000</v>
      </c>
      <c r="O338" s="433">
        <v>1980000</v>
      </c>
      <c r="P338" s="433">
        <v>684000</v>
      </c>
      <c r="Q338" s="434">
        <v>6964000</v>
      </c>
      <c r="R338" s="434">
        <v>5532256.333333334</v>
      </c>
      <c r="S338" s="434">
        <v>152963352</v>
      </c>
      <c r="U338" s="435">
        <v>910144.50749999995</v>
      </c>
      <c r="V338" s="435"/>
      <c r="W338" s="455">
        <v>6.5255541189140906E-3</v>
      </c>
    </row>
    <row r="339" spans="3:23" x14ac:dyDescent="0.2">
      <c r="C339" s="420"/>
      <c r="D339" s="420"/>
      <c r="E339" s="420"/>
      <c r="F339" s="420"/>
      <c r="H339" s="443"/>
      <c r="I339" s="443"/>
      <c r="J339" s="443"/>
      <c r="K339" s="443"/>
      <c r="L339" s="443"/>
      <c r="M339" s="443"/>
      <c r="N339" s="433"/>
      <c r="O339" s="433"/>
      <c r="P339" s="433"/>
      <c r="Q339" s="434"/>
      <c r="R339" s="434"/>
      <c r="S339" s="434"/>
    </row>
    <row r="340" spans="3:23" x14ac:dyDescent="0.2">
      <c r="C340" s="420"/>
      <c r="D340" s="420"/>
      <c r="E340" s="420"/>
      <c r="F340" s="420" t="s">
        <v>14</v>
      </c>
      <c r="G340" s="420" t="s">
        <v>1437</v>
      </c>
      <c r="H340" s="433">
        <v>105323832.24818559</v>
      </c>
      <c r="I340" s="433">
        <v>1163614.5289814691</v>
      </c>
      <c r="J340" s="433">
        <v>106487446.77716705</v>
      </c>
      <c r="K340" s="433">
        <v>-36614.43</v>
      </c>
      <c r="L340" s="433">
        <v>106450832.34716704</v>
      </c>
      <c r="M340" s="433">
        <v>3217980</v>
      </c>
      <c r="N340" s="433">
        <v>0</v>
      </c>
      <c r="O340" s="433">
        <v>0</v>
      </c>
      <c r="P340" s="433">
        <v>330000</v>
      </c>
      <c r="Q340" s="433">
        <v>330000</v>
      </c>
      <c r="R340" s="433">
        <v>0</v>
      </c>
      <c r="S340" s="433">
        <v>109998809</v>
      </c>
    </row>
    <row r="341" spans="3:23" x14ac:dyDescent="0.2">
      <c r="C341" s="420"/>
      <c r="D341" s="420"/>
      <c r="E341" s="420"/>
      <c r="F341" s="420" t="s">
        <v>14</v>
      </c>
      <c r="G341" s="420" t="s">
        <v>1438</v>
      </c>
      <c r="H341" s="433">
        <v>3408230.2033272949</v>
      </c>
      <c r="I341" s="433">
        <v>-34011.967867962128</v>
      </c>
      <c r="J341" s="433">
        <v>3374218.2354593328</v>
      </c>
      <c r="K341" s="433">
        <v>0</v>
      </c>
      <c r="L341" s="433">
        <v>3374218.2354593328</v>
      </c>
      <c r="M341" s="433">
        <v>0</v>
      </c>
      <c r="N341" s="433">
        <v>0</v>
      </c>
      <c r="O341" s="433">
        <v>0</v>
      </c>
      <c r="P341" s="433">
        <v>0</v>
      </c>
      <c r="Q341" s="434">
        <v>0</v>
      </c>
      <c r="R341" s="434">
        <v>0</v>
      </c>
      <c r="S341" s="434">
        <v>3374218</v>
      </c>
    </row>
    <row r="342" spans="3:23" x14ac:dyDescent="0.2">
      <c r="C342" s="420"/>
      <c r="D342" s="420"/>
      <c r="E342" s="420"/>
      <c r="F342" s="420" t="s">
        <v>14</v>
      </c>
      <c r="G342" s="420" t="s">
        <v>1439</v>
      </c>
      <c r="H342" s="433">
        <v>136267330.59284073</v>
      </c>
      <c r="I342" s="433">
        <v>-873076.4010769648</v>
      </c>
      <c r="J342" s="433">
        <v>135394254.19176373</v>
      </c>
      <c r="K342" s="433">
        <v>0</v>
      </c>
      <c r="L342" s="433">
        <v>135394254.19176373</v>
      </c>
      <c r="M342" s="433">
        <v>0</v>
      </c>
      <c r="N342" s="433">
        <v>0</v>
      </c>
      <c r="O342" s="433">
        <v>0</v>
      </c>
      <c r="P342" s="433">
        <v>0</v>
      </c>
      <c r="Q342" s="434">
        <v>0</v>
      </c>
      <c r="R342" s="434">
        <v>0</v>
      </c>
      <c r="S342" s="434">
        <v>135394255</v>
      </c>
    </row>
    <row r="343" spans="3:23" x14ac:dyDescent="0.2">
      <c r="C343" s="420"/>
      <c r="D343" s="420"/>
      <c r="E343" s="420"/>
      <c r="F343" s="420" t="s">
        <v>14</v>
      </c>
      <c r="G343" s="420" t="s">
        <v>1440</v>
      </c>
      <c r="H343" s="433">
        <v>0</v>
      </c>
      <c r="I343" s="433">
        <v>0</v>
      </c>
      <c r="J343" s="433">
        <v>0</v>
      </c>
      <c r="K343" s="433">
        <v>0</v>
      </c>
      <c r="L343" s="433">
        <v>0</v>
      </c>
      <c r="M343" s="433">
        <v>0</v>
      </c>
      <c r="N343" s="433">
        <v>5445000</v>
      </c>
      <c r="O343" s="433">
        <v>0</v>
      </c>
      <c r="P343" s="433">
        <v>0</v>
      </c>
      <c r="Q343" s="438">
        <v>5445000</v>
      </c>
      <c r="R343" s="434">
        <v>0</v>
      </c>
      <c r="S343" s="434">
        <v>5445000</v>
      </c>
    </row>
    <row r="344" spans="3:23" x14ac:dyDescent="0.2">
      <c r="C344" s="420"/>
      <c r="D344" s="420"/>
      <c r="E344" s="420"/>
      <c r="F344" s="420" t="s">
        <v>14</v>
      </c>
      <c r="G344" s="420" t="s">
        <v>1441</v>
      </c>
      <c r="H344" s="433">
        <v>0</v>
      </c>
      <c r="I344" s="433">
        <v>0</v>
      </c>
      <c r="J344" s="433">
        <v>0</v>
      </c>
      <c r="K344" s="433">
        <v>0</v>
      </c>
      <c r="L344" s="433">
        <v>0</v>
      </c>
      <c r="M344" s="433">
        <v>0</v>
      </c>
      <c r="N344" s="433">
        <v>0</v>
      </c>
      <c r="O344" s="433">
        <v>2380000</v>
      </c>
      <c r="P344" s="433">
        <v>0</v>
      </c>
      <c r="Q344" s="434">
        <v>2380000</v>
      </c>
      <c r="R344" s="434">
        <v>0</v>
      </c>
      <c r="S344" s="434">
        <v>2380000</v>
      </c>
    </row>
    <row r="345" spans="3:23" x14ac:dyDescent="0.2">
      <c r="C345" s="420"/>
      <c r="D345" s="420"/>
      <c r="E345" s="420"/>
      <c r="F345" s="420" t="s">
        <v>14</v>
      </c>
      <c r="G345" s="420" t="s">
        <v>1442</v>
      </c>
      <c r="H345" s="433">
        <v>0</v>
      </c>
      <c r="I345" s="433">
        <v>0</v>
      </c>
      <c r="J345" s="433">
        <v>0</v>
      </c>
      <c r="K345" s="433">
        <v>0</v>
      </c>
      <c r="L345" s="433">
        <v>0</v>
      </c>
      <c r="M345" s="433">
        <v>0</v>
      </c>
      <c r="N345" s="433">
        <v>0</v>
      </c>
      <c r="O345" s="433">
        <v>0</v>
      </c>
      <c r="P345" s="433">
        <v>0</v>
      </c>
      <c r="Q345" s="434">
        <v>0</v>
      </c>
      <c r="R345" s="434">
        <v>0</v>
      </c>
      <c r="S345" s="434">
        <v>0</v>
      </c>
    </row>
    <row r="346" spans="3:23" x14ac:dyDescent="0.2">
      <c r="C346" s="420"/>
      <c r="D346" s="420"/>
      <c r="E346" s="420"/>
      <c r="F346" s="456"/>
      <c r="G346" s="454" t="s">
        <v>1444</v>
      </c>
      <c r="H346" s="433">
        <v>244999393.0443536</v>
      </c>
      <c r="I346" s="433">
        <v>256526.16003654222</v>
      </c>
      <c r="J346" s="433">
        <v>245255919.20439011</v>
      </c>
      <c r="K346" s="433">
        <v>-36614.43</v>
      </c>
      <c r="L346" s="433">
        <v>245219304.7743901</v>
      </c>
      <c r="M346" s="433">
        <v>3217980</v>
      </c>
      <c r="N346" s="433">
        <v>5445000</v>
      </c>
      <c r="O346" s="433">
        <v>2380000</v>
      </c>
      <c r="P346" s="433">
        <v>330000</v>
      </c>
      <c r="Q346" s="434">
        <v>8155000</v>
      </c>
      <c r="R346" s="434">
        <v>0</v>
      </c>
      <c r="S346" s="434">
        <v>256592282</v>
      </c>
    </row>
    <row r="347" spans="3:23" x14ac:dyDescent="0.2">
      <c r="C347" s="420"/>
      <c r="D347" s="420"/>
      <c r="E347" s="420"/>
      <c r="F347" s="457"/>
      <c r="H347" s="443"/>
      <c r="I347" s="443"/>
      <c r="J347" s="443"/>
      <c r="K347" s="443"/>
      <c r="L347" s="443"/>
      <c r="M347" s="443"/>
      <c r="N347" s="433"/>
      <c r="O347" s="433"/>
      <c r="P347" s="433"/>
      <c r="Q347" s="434"/>
      <c r="R347" s="434"/>
      <c r="S347" s="434"/>
    </row>
    <row r="348" spans="3:23" x14ac:dyDescent="0.2">
      <c r="C348" s="420"/>
      <c r="D348" s="420"/>
      <c r="E348" s="420"/>
      <c r="F348" s="420" t="s">
        <v>1445</v>
      </c>
      <c r="G348" s="420" t="s">
        <v>1437</v>
      </c>
      <c r="H348" s="433">
        <v>0</v>
      </c>
      <c r="I348" s="433">
        <v>0</v>
      </c>
      <c r="J348" s="433">
        <v>0</v>
      </c>
      <c r="K348" s="433">
        <v>0</v>
      </c>
      <c r="L348" s="433">
        <v>0</v>
      </c>
      <c r="M348" s="433">
        <v>0</v>
      </c>
      <c r="N348" s="433">
        <v>0</v>
      </c>
      <c r="O348" s="433">
        <v>0</v>
      </c>
      <c r="P348" s="433">
        <v>0</v>
      </c>
      <c r="Q348" s="434">
        <v>0</v>
      </c>
      <c r="R348" s="434">
        <v>0</v>
      </c>
      <c r="S348" s="434">
        <v>0</v>
      </c>
    </row>
    <row r="349" spans="3:23" x14ac:dyDescent="0.2">
      <c r="C349" s="420"/>
      <c r="D349" s="420"/>
      <c r="E349" s="420"/>
      <c r="F349" s="420" t="s">
        <v>1445</v>
      </c>
      <c r="G349" s="420" t="s">
        <v>1438</v>
      </c>
      <c r="H349" s="433">
        <v>0</v>
      </c>
      <c r="I349" s="433">
        <v>0</v>
      </c>
      <c r="J349" s="433">
        <v>0</v>
      </c>
      <c r="K349" s="433">
        <v>0</v>
      </c>
      <c r="L349" s="433">
        <v>0</v>
      </c>
      <c r="M349" s="433">
        <v>0</v>
      </c>
      <c r="N349" s="433">
        <v>0</v>
      </c>
      <c r="O349" s="433">
        <v>0</v>
      </c>
      <c r="P349" s="433">
        <v>0</v>
      </c>
      <c r="Q349" s="434">
        <v>0</v>
      </c>
      <c r="R349" s="434">
        <v>0</v>
      </c>
      <c r="S349" s="434">
        <v>0</v>
      </c>
    </row>
    <row r="350" spans="3:23" x14ac:dyDescent="0.2">
      <c r="C350" s="420"/>
      <c r="D350" s="420"/>
      <c r="E350" s="420"/>
      <c r="F350" s="420" t="s">
        <v>1445</v>
      </c>
      <c r="G350" s="420" t="s">
        <v>1439</v>
      </c>
      <c r="H350" s="433">
        <v>13018983.901164563</v>
      </c>
      <c r="I350" s="433">
        <v>-126119.49394234602</v>
      </c>
      <c r="J350" s="433">
        <v>12892864.407222215</v>
      </c>
      <c r="K350" s="433">
        <v>0</v>
      </c>
      <c r="L350" s="433">
        <v>12892864.407222215</v>
      </c>
      <c r="M350" s="433">
        <v>0</v>
      </c>
      <c r="N350" s="433">
        <v>0</v>
      </c>
      <c r="O350" s="433">
        <v>0</v>
      </c>
      <c r="P350" s="433">
        <v>0</v>
      </c>
      <c r="Q350" s="434">
        <v>0</v>
      </c>
      <c r="R350" s="434">
        <v>0</v>
      </c>
      <c r="S350" s="434">
        <v>12892864</v>
      </c>
    </row>
    <row r="351" spans="3:23" x14ac:dyDescent="0.2">
      <c r="C351" s="420"/>
      <c r="D351" s="420"/>
      <c r="E351" s="420"/>
      <c r="F351" s="420" t="s">
        <v>1445</v>
      </c>
      <c r="G351" s="420" t="s">
        <v>1440</v>
      </c>
      <c r="H351" s="433">
        <v>0</v>
      </c>
      <c r="I351" s="433">
        <v>0</v>
      </c>
      <c r="J351" s="433">
        <v>0</v>
      </c>
      <c r="K351" s="433">
        <v>0</v>
      </c>
      <c r="L351" s="433">
        <v>0</v>
      </c>
      <c r="M351" s="433">
        <v>0</v>
      </c>
      <c r="N351" s="433">
        <v>640000</v>
      </c>
      <c r="O351" s="433">
        <v>0</v>
      </c>
      <c r="P351" s="433">
        <v>0</v>
      </c>
      <c r="Q351" s="433">
        <v>640000</v>
      </c>
      <c r="R351" s="433">
        <v>0</v>
      </c>
      <c r="S351" s="433">
        <v>640000</v>
      </c>
    </row>
    <row r="352" spans="3:23" x14ac:dyDescent="0.2">
      <c r="C352" s="420"/>
      <c r="D352" s="420"/>
      <c r="E352" s="420"/>
      <c r="F352" s="420" t="s">
        <v>1445</v>
      </c>
      <c r="G352" s="420" t="s">
        <v>1441</v>
      </c>
      <c r="H352" s="433">
        <v>0</v>
      </c>
      <c r="I352" s="433">
        <v>0</v>
      </c>
      <c r="J352" s="433">
        <v>0</v>
      </c>
      <c r="K352" s="433">
        <v>0</v>
      </c>
      <c r="L352" s="433">
        <v>0</v>
      </c>
      <c r="M352" s="433">
        <v>0</v>
      </c>
      <c r="N352" s="433">
        <v>0</v>
      </c>
      <c r="O352" s="433">
        <v>0</v>
      </c>
      <c r="P352" s="433">
        <v>0</v>
      </c>
      <c r="Q352" s="434">
        <v>0</v>
      </c>
      <c r="R352" s="434">
        <v>0</v>
      </c>
      <c r="S352" s="434">
        <v>0</v>
      </c>
    </row>
    <row r="353" spans="3:28" x14ac:dyDescent="0.2">
      <c r="C353" s="420"/>
      <c r="D353" s="420"/>
      <c r="E353" s="420"/>
      <c r="F353" s="420" t="s">
        <v>1445</v>
      </c>
      <c r="G353" s="420" t="s">
        <v>1442</v>
      </c>
      <c r="H353" s="433">
        <v>0</v>
      </c>
      <c r="I353" s="433">
        <v>0</v>
      </c>
      <c r="J353" s="433">
        <v>0</v>
      </c>
      <c r="K353" s="433">
        <v>0</v>
      </c>
      <c r="L353" s="433">
        <v>0</v>
      </c>
      <c r="M353" s="433">
        <v>0</v>
      </c>
      <c r="N353" s="433">
        <v>0</v>
      </c>
      <c r="O353" s="433">
        <v>0</v>
      </c>
      <c r="P353" s="433">
        <v>0</v>
      </c>
      <c r="Q353" s="434">
        <v>0</v>
      </c>
      <c r="R353" s="434">
        <v>0</v>
      </c>
      <c r="S353" s="434">
        <v>0</v>
      </c>
    </row>
    <row r="354" spans="3:28" x14ac:dyDescent="0.2">
      <c r="C354" s="420"/>
      <c r="D354" s="420"/>
      <c r="E354" s="420"/>
      <c r="F354" s="456"/>
      <c r="G354" s="454" t="s">
        <v>1446</v>
      </c>
      <c r="H354" s="433">
        <v>13018983.901164563</v>
      </c>
      <c r="I354" s="433">
        <v>-126119.49394234602</v>
      </c>
      <c r="J354" s="433">
        <v>12892864.407222215</v>
      </c>
      <c r="K354" s="433">
        <v>0</v>
      </c>
      <c r="L354" s="433">
        <v>12892864.407222215</v>
      </c>
      <c r="M354" s="433">
        <v>0</v>
      </c>
      <c r="N354" s="433">
        <v>640000</v>
      </c>
      <c r="O354" s="433">
        <v>0</v>
      </c>
      <c r="P354" s="433">
        <v>0</v>
      </c>
      <c r="Q354" s="434">
        <v>640000</v>
      </c>
      <c r="R354" s="434">
        <v>0</v>
      </c>
      <c r="S354" s="434">
        <v>13532864</v>
      </c>
    </row>
    <row r="355" spans="3:28" x14ac:dyDescent="0.2">
      <c r="C355" s="420"/>
      <c r="D355" s="420"/>
      <c r="E355" s="420"/>
      <c r="F355" s="457"/>
      <c r="H355" s="443"/>
      <c r="I355" s="443"/>
      <c r="J355" s="443"/>
      <c r="K355" s="443"/>
      <c r="L355" s="443"/>
      <c r="M355" s="443"/>
      <c r="N355" s="433"/>
      <c r="O355" s="433"/>
      <c r="P355" s="433"/>
      <c r="Q355" s="434"/>
      <c r="R355" s="434"/>
      <c r="S355" s="434"/>
    </row>
    <row r="356" spans="3:28" s="460" customFormat="1" x14ac:dyDescent="0.2">
      <c r="C356" s="454"/>
      <c r="D356" s="454"/>
      <c r="E356" s="454"/>
      <c r="F356" s="456"/>
      <c r="G356" s="454" t="s">
        <v>1447</v>
      </c>
      <c r="H356" s="458">
        <v>397492280.7572999</v>
      </c>
      <c r="I356" s="458">
        <v>0.43492310121655464</v>
      </c>
      <c r="J356" s="458">
        <v>397492281.19222295</v>
      </c>
      <c r="K356" s="458">
        <v>-946758.9375</v>
      </c>
      <c r="L356" s="458">
        <v>396545522.25472295</v>
      </c>
      <c r="M356" s="458">
        <v>5251722</v>
      </c>
      <c r="N356" s="458">
        <v>10385000</v>
      </c>
      <c r="O356" s="458">
        <v>4360000</v>
      </c>
      <c r="P356" s="458">
        <v>1014000</v>
      </c>
      <c r="Q356" s="459">
        <v>15759000</v>
      </c>
      <c r="R356" s="459">
        <v>5532256.333333334</v>
      </c>
      <c r="S356" s="459">
        <v>423088498</v>
      </c>
      <c r="T356" s="454"/>
      <c r="U356" s="454"/>
      <c r="V356" s="454"/>
      <c r="W356" s="454"/>
      <c r="X356" s="454"/>
      <c r="Y356" s="454"/>
      <c r="Z356" s="454"/>
      <c r="AA356" s="454"/>
      <c r="AB356" s="454"/>
    </row>
    <row r="357" spans="3:28" x14ac:dyDescent="0.2">
      <c r="C357" s="420"/>
      <c r="D357" s="420"/>
      <c r="E357" s="420"/>
      <c r="F357" s="457"/>
      <c r="H357" s="443"/>
      <c r="I357" s="443"/>
      <c r="J357" s="443"/>
      <c r="K357" s="443"/>
      <c r="L357" s="443"/>
      <c r="M357" s="443"/>
      <c r="N357" s="433"/>
      <c r="O357" s="433"/>
      <c r="P357" s="433"/>
      <c r="Q357" s="434"/>
      <c r="R357" s="434"/>
      <c r="S357" s="434"/>
    </row>
    <row r="358" spans="3:28" x14ac:dyDescent="0.2">
      <c r="C358" s="420"/>
      <c r="D358" s="420"/>
      <c r="E358" s="420"/>
      <c r="G358" s="420" t="s">
        <v>1428</v>
      </c>
      <c r="H358" s="433">
        <v>0</v>
      </c>
      <c r="I358" s="433">
        <v>-9.4587448984384537E-11</v>
      </c>
      <c r="J358" s="433">
        <v>0</v>
      </c>
      <c r="K358" s="433">
        <v>0</v>
      </c>
      <c r="L358" s="433">
        <v>0</v>
      </c>
      <c r="M358" s="433">
        <v>0</v>
      </c>
      <c r="N358" s="433">
        <v>0</v>
      </c>
      <c r="O358" s="433">
        <v>0</v>
      </c>
      <c r="P358" s="433">
        <v>0</v>
      </c>
      <c r="Q358" s="434">
        <v>0</v>
      </c>
      <c r="R358" s="434">
        <v>0</v>
      </c>
      <c r="S358" s="434">
        <v>0</v>
      </c>
    </row>
    <row r="363" spans="3:28" x14ac:dyDescent="0.2">
      <c r="C363" s="420"/>
      <c r="D363" s="420"/>
      <c r="E363" s="420"/>
      <c r="F363" s="420"/>
      <c r="G363" s="443"/>
      <c r="H363" s="432"/>
      <c r="I363" s="443"/>
      <c r="J363" s="432"/>
      <c r="K363" s="443"/>
      <c r="L363" s="432"/>
      <c r="M363" s="443"/>
      <c r="N363" s="443"/>
      <c r="O363" s="432"/>
      <c r="P363" s="443"/>
      <c r="Q363" s="461"/>
      <c r="W363" s="420">
        <v>946000</v>
      </c>
    </row>
    <row r="364" spans="3:28" x14ac:dyDescent="0.2">
      <c r="W364" s="420">
        <v>8000000</v>
      </c>
    </row>
    <row r="365" spans="3:28" x14ac:dyDescent="0.2">
      <c r="W365" s="420">
        <v>8946000</v>
      </c>
    </row>
    <row r="366" spans="3:28" x14ac:dyDescent="0.2">
      <c r="W366" s="455">
        <v>2.2559831086059984E-2</v>
      </c>
    </row>
    <row r="375" spans="3:16" x14ac:dyDescent="0.2">
      <c r="C375" s="420"/>
      <c r="D375" s="420"/>
      <c r="E375" s="420"/>
      <c r="F375" s="420"/>
      <c r="M375" s="463"/>
    </row>
    <row r="376" spans="3:16" x14ac:dyDescent="0.2">
      <c r="C376" s="420"/>
      <c r="D376" s="420"/>
      <c r="E376" s="420"/>
      <c r="F376" s="420"/>
      <c r="M376" s="463"/>
      <c r="N376" s="420"/>
      <c r="O376" s="420"/>
      <c r="P376" s="420"/>
    </row>
    <row r="378" spans="3:16" x14ac:dyDescent="0.2">
      <c r="C378" s="420"/>
      <c r="D378" s="420"/>
      <c r="E378" s="420"/>
      <c r="F378" s="420"/>
      <c r="M378" s="464"/>
      <c r="N378" s="420"/>
      <c r="O378" s="420"/>
      <c r="P378" s="420"/>
    </row>
  </sheetData>
  <autoFilter ref="C2:AB330" xr:uid="{00000000-0009-0000-0000-000005000000}"/>
  <mergeCells count="1">
    <mergeCell ref="C1:S1"/>
  </mergeCells>
  <conditionalFormatting sqref="F326">
    <cfRule type="colorScale" priority="2">
      <colorScale>
        <cfvo type="min"/>
        <cfvo type="max"/>
        <color rgb="FFFCFCFF"/>
        <color rgb="FFF8696B"/>
      </colorScale>
    </cfRule>
  </conditionalFormatting>
  <conditionalFormatting sqref="F3:F325">
    <cfRule type="colorScale" priority="3">
      <colorScale>
        <cfvo type="min"/>
        <cfvo type="max"/>
        <color rgb="FFFCFCFF"/>
        <color rgb="FFF8696B"/>
      </colorScale>
    </cfRule>
  </conditionalFormatting>
  <conditionalFormatting sqref="AH3:AH325">
    <cfRule type="colorScale" priority="1">
      <colorScale>
        <cfvo type="min"/>
        <cfvo type="max"/>
        <color rgb="FFFCFCFF"/>
        <color rgb="FFF8696B"/>
      </colorScale>
    </cfRule>
  </conditionalFormatting>
  <pageMargins left="0" right="0" top="0" bottom="0" header="0" footer="0"/>
  <pageSetup paperSize="9"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sheetPr>
  <dimension ref="A1:CK325"/>
  <sheetViews>
    <sheetView topLeftCell="BT286" workbookViewId="0">
      <selection sqref="A1:XFD1048576"/>
    </sheetView>
  </sheetViews>
  <sheetFormatPr defaultRowHeight="12.75" x14ac:dyDescent="0.2"/>
  <cols>
    <col min="1" max="4" width="17.1640625" style="137" customWidth="1"/>
    <col min="5" max="5" width="82" style="137" bestFit="1" customWidth="1"/>
    <col min="6" max="89" width="17.1640625" style="137" customWidth="1"/>
    <col min="90" max="16384" width="9.33203125" style="137"/>
  </cols>
  <sheetData>
    <row r="1" spans="1:89" ht="142.5" customHeight="1" x14ac:dyDescent="0.2">
      <c r="A1" s="141" t="s">
        <v>50</v>
      </c>
      <c r="B1" s="141" t="s">
        <v>777</v>
      </c>
      <c r="C1" s="141" t="s">
        <v>714</v>
      </c>
      <c r="D1" s="141" t="s">
        <v>713</v>
      </c>
      <c r="E1" s="141" t="s">
        <v>712</v>
      </c>
      <c r="F1" s="465" t="s">
        <v>1448</v>
      </c>
      <c r="G1" s="465" t="s">
        <v>1449</v>
      </c>
      <c r="H1" s="465" t="s">
        <v>1450</v>
      </c>
      <c r="I1" s="139" t="s">
        <v>711</v>
      </c>
      <c r="J1" s="139" t="s">
        <v>710</v>
      </c>
      <c r="K1" s="139" t="s">
        <v>709</v>
      </c>
      <c r="L1" s="139" t="s">
        <v>708</v>
      </c>
      <c r="M1" s="139" t="s">
        <v>707</v>
      </c>
      <c r="N1" s="139" t="s">
        <v>1218</v>
      </c>
      <c r="O1" s="139" t="s">
        <v>1219</v>
      </c>
      <c r="P1" s="139" t="s">
        <v>706</v>
      </c>
      <c r="Q1" s="139" t="s">
        <v>705</v>
      </c>
      <c r="R1" s="139" t="s">
        <v>704</v>
      </c>
      <c r="S1" s="139" t="s">
        <v>703</v>
      </c>
      <c r="T1" s="139" t="s">
        <v>702</v>
      </c>
      <c r="U1" s="139" t="s">
        <v>701</v>
      </c>
      <c r="V1" s="139" t="s">
        <v>700</v>
      </c>
      <c r="W1" s="139" t="s">
        <v>699</v>
      </c>
      <c r="X1" s="139" t="s">
        <v>698</v>
      </c>
      <c r="Y1" s="139" t="s">
        <v>697</v>
      </c>
      <c r="Z1" s="139" t="s">
        <v>696</v>
      </c>
      <c r="AA1" s="139" t="s">
        <v>695</v>
      </c>
      <c r="AB1" s="139" t="s">
        <v>694</v>
      </c>
      <c r="AC1" s="139" t="s">
        <v>693</v>
      </c>
      <c r="AD1" s="139" t="s">
        <v>2</v>
      </c>
      <c r="AE1" s="139" t="s">
        <v>692</v>
      </c>
      <c r="AF1" s="139" t="s">
        <v>691</v>
      </c>
      <c r="AG1" s="139" t="s">
        <v>690</v>
      </c>
      <c r="AH1" s="139" t="s">
        <v>689</v>
      </c>
      <c r="AI1" s="139" t="s">
        <v>5</v>
      </c>
      <c r="AJ1" s="139" t="s">
        <v>688</v>
      </c>
      <c r="AK1" s="139" t="s">
        <v>62</v>
      </c>
      <c r="AL1" s="139" t="s">
        <v>687</v>
      </c>
      <c r="AM1" s="139" t="s">
        <v>6</v>
      </c>
      <c r="AN1" s="139" t="s">
        <v>7</v>
      </c>
      <c r="AO1" s="139" t="s">
        <v>1812</v>
      </c>
      <c r="AP1" s="139" t="s">
        <v>1813</v>
      </c>
      <c r="AQ1" s="139" t="s">
        <v>1814</v>
      </c>
      <c r="AR1" s="139" t="s">
        <v>1815</v>
      </c>
      <c r="AS1" s="139" t="s">
        <v>1816</v>
      </c>
      <c r="AT1" s="139" t="s">
        <v>1817</v>
      </c>
      <c r="AU1" s="139" t="s">
        <v>1818</v>
      </c>
      <c r="AV1" s="139" t="s">
        <v>686</v>
      </c>
      <c r="AW1" s="139" t="s">
        <v>685</v>
      </c>
      <c r="AX1" s="140" t="s">
        <v>684</v>
      </c>
      <c r="AY1" s="139" t="s">
        <v>83</v>
      </c>
      <c r="AZ1" s="139" t="s">
        <v>683</v>
      </c>
      <c r="BA1" s="466" t="s">
        <v>1220</v>
      </c>
      <c r="BB1" s="466" t="s">
        <v>1221</v>
      </c>
      <c r="BC1" s="466" t="s">
        <v>1222</v>
      </c>
      <c r="BD1" s="466" t="s">
        <v>1451</v>
      </c>
      <c r="BE1" s="466" t="s">
        <v>1223</v>
      </c>
      <c r="BF1" s="466" t="s">
        <v>1224</v>
      </c>
      <c r="BG1" s="466" t="s">
        <v>1452</v>
      </c>
      <c r="BH1" s="466" t="s">
        <v>1819</v>
      </c>
      <c r="BI1" s="466" t="s">
        <v>1453</v>
      </c>
      <c r="BJ1" s="466" t="s">
        <v>1454</v>
      </c>
      <c r="BK1" s="466" t="s">
        <v>1455</v>
      </c>
      <c r="BL1" s="466" t="s">
        <v>1456</v>
      </c>
      <c r="BM1" s="467" t="s">
        <v>682</v>
      </c>
      <c r="BN1" s="467" t="s">
        <v>681</v>
      </c>
      <c r="BO1" s="466" t="s">
        <v>1820</v>
      </c>
      <c r="BP1" s="466" t="s">
        <v>1457</v>
      </c>
      <c r="BQ1" s="466" t="s">
        <v>1821</v>
      </c>
      <c r="BR1" s="466" t="s">
        <v>1822</v>
      </c>
      <c r="BS1" s="466" t="s">
        <v>1823</v>
      </c>
      <c r="BT1" s="468" t="s">
        <v>679</v>
      </c>
      <c r="BU1" s="468" t="s">
        <v>678</v>
      </c>
      <c r="BV1" s="468" t="s">
        <v>1458</v>
      </c>
      <c r="BW1" s="466" t="s">
        <v>1824</v>
      </c>
      <c r="BX1" s="466" t="s">
        <v>1825</v>
      </c>
      <c r="BY1" s="466" t="s">
        <v>1226</v>
      </c>
      <c r="BZ1" s="466" t="s">
        <v>1227</v>
      </c>
      <c r="CA1" s="467" t="s">
        <v>1826</v>
      </c>
      <c r="CB1" s="138" t="s">
        <v>677</v>
      </c>
      <c r="CC1" s="467" t="s">
        <v>676</v>
      </c>
      <c r="CD1" s="467" t="s">
        <v>675</v>
      </c>
      <c r="CE1" s="467" t="s">
        <v>674</v>
      </c>
      <c r="CF1" s="467" t="s">
        <v>673</v>
      </c>
      <c r="CG1" s="469" t="s">
        <v>1459</v>
      </c>
      <c r="CH1" s="469" t="s">
        <v>1460</v>
      </c>
      <c r="CI1" s="469" t="s">
        <v>1461</v>
      </c>
      <c r="CJ1" s="469" t="s">
        <v>1462</v>
      </c>
      <c r="CK1" s="469" t="s">
        <v>1463</v>
      </c>
    </row>
    <row r="2" spans="1:89" ht="15" x14ac:dyDescent="0.25">
      <c r="A2" s="141"/>
      <c r="B2" s="470"/>
      <c r="C2" s="471" t="s">
        <v>44</v>
      </c>
      <c r="D2" s="472"/>
      <c r="E2" s="473"/>
      <c r="F2" s="474">
        <v>92917.75</v>
      </c>
      <c r="G2" s="474">
        <v>56014.75</v>
      </c>
      <c r="H2" s="474">
        <v>36903</v>
      </c>
      <c r="I2" s="475">
        <v>155373713.55000001</v>
      </c>
      <c r="J2" s="475">
        <v>87699430.799999997</v>
      </c>
      <c r="K2" s="475">
        <v>63354569.599999987</v>
      </c>
      <c r="L2" s="475">
        <v>3127806.9551076726</v>
      </c>
      <c r="M2" s="475">
        <v>1940399.9999999995</v>
      </c>
      <c r="N2" s="475">
        <v>6182079.1227737842</v>
      </c>
      <c r="O2" s="475">
        <v>6986138.7535005072</v>
      </c>
      <c r="P2" s="475">
        <v>1032212.0946059108</v>
      </c>
      <c r="Q2" s="475">
        <v>753722.90549086116</v>
      </c>
      <c r="R2" s="475">
        <v>1271421.389916447</v>
      </c>
      <c r="S2" s="475">
        <v>920466.92323820689</v>
      </c>
      <c r="T2" s="475">
        <v>794916.19393638056</v>
      </c>
      <c r="U2" s="475">
        <v>249042.03666391151</v>
      </c>
      <c r="V2" s="475">
        <v>903060.86799583805</v>
      </c>
      <c r="W2" s="475">
        <v>730574.35531452869</v>
      </c>
      <c r="X2" s="475">
        <v>1095075.915149854</v>
      </c>
      <c r="Y2" s="475">
        <v>730849.71124316205</v>
      </c>
      <c r="Z2" s="475">
        <v>727188.32926758146</v>
      </c>
      <c r="AA2" s="475">
        <v>171758.75644054127</v>
      </c>
      <c r="AB2" s="475">
        <v>1718675.6840446927</v>
      </c>
      <c r="AC2" s="475">
        <v>776539.21143939765</v>
      </c>
      <c r="AD2" s="475">
        <v>0</v>
      </c>
      <c r="AE2" s="475">
        <v>19558049.279886361</v>
      </c>
      <c r="AF2" s="475">
        <v>13794676.654492415</v>
      </c>
      <c r="AG2" s="475">
        <v>0</v>
      </c>
      <c r="AH2" s="475">
        <v>0</v>
      </c>
      <c r="AI2" s="475">
        <v>32890000</v>
      </c>
      <c r="AJ2" s="475">
        <v>961517.4232309747</v>
      </c>
      <c r="AK2" s="475">
        <v>0</v>
      </c>
      <c r="AL2" s="475">
        <v>279000</v>
      </c>
      <c r="AM2" s="475">
        <v>4791875.7235999992</v>
      </c>
      <c r="AN2" s="475">
        <v>0</v>
      </c>
      <c r="AO2" s="475">
        <v>0</v>
      </c>
      <c r="AP2" s="475">
        <v>0</v>
      </c>
      <c r="AQ2" s="475">
        <v>156838</v>
      </c>
      <c r="AR2" s="475">
        <v>0</v>
      </c>
      <c r="AS2" s="475">
        <v>0</v>
      </c>
      <c r="AT2" s="475">
        <v>0</v>
      </c>
      <c r="AU2" s="475">
        <v>0</v>
      </c>
      <c r="AV2" s="475">
        <v>306427713.95000005</v>
      </c>
      <c r="AW2" s="475">
        <v>63464655.140508071</v>
      </c>
      <c r="AX2" s="475">
        <v>39079231.146830976</v>
      </c>
      <c r="AY2" s="475">
        <v>50150784.089701377</v>
      </c>
      <c r="AZ2" s="475">
        <v>408971600.23733902</v>
      </c>
      <c r="BA2" s="475">
        <v>403900724.51373893</v>
      </c>
      <c r="BB2" s="476"/>
      <c r="BC2" s="476">
        <v>373281766.66666669</v>
      </c>
      <c r="BD2" s="475">
        <v>470121.75102928904</v>
      </c>
      <c r="BE2" s="475">
        <v>1159005.6667522518</v>
      </c>
      <c r="BF2" s="475">
        <v>410600727.65512067</v>
      </c>
      <c r="BG2" s="475">
        <v>0</v>
      </c>
      <c r="BH2" s="475">
        <v>0</v>
      </c>
      <c r="BI2" s="475">
        <v>0</v>
      </c>
      <c r="BJ2" s="476"/>
      <c r="BK2" s="475">
        <v>0</v>
      </c>
      <c r="BL2" s="475">
        <v>410600727.65512067</v>
      </c>
      <c r="BM2" s="475">
        <v>223193226.26479194</v>
      </c>
      <c r="BN2" s="475">
        <v>187407501.39032882</v>
      </c>
      <c r="BO2" s="475">
        <v>378352642.39026666</v>
      </c>
      <c r="BP2" s="476"/>
      <c r="BQ2" s="475">
        <v>371957334.50828952</v>
      </c>
      <c r="BR2" s="475">
        <v>1075267.9600500497</v>
      </c>
      <c r="BS2" s="475">
        <v>1042092.8241328031</v>
      </c>
      <c r="BT2" s="476"/>
      <c r="BU2" s="476"/>
      <c r="BV2" s="476"/>
      <c r="BW2" s="475">
        <v>0.29054070540314569</v>
      </c>
      <c r="BX2" s="475">
        <v>410600727.94566125</v>
      </c>
      <c r="BY2" s="476"/>
      <c r="BZ2" s="476"/>
      <c r="CA2" s="476"/>
      <c r="CB2" s="476"/>
      <c r="CC2" s="475">
        <v>-778511.68750000035</v>
      </c>
      <c r="CD2" s="475">
        <v>409822216.25816131</v>
      </c>
      <c r="CE2" s="475">
        <v>0</v>
      </c>
      <c r="CF2" s="475">
        <v>409822216.25816131</v>
      </c>
      <c r="CG2" s="475"/>
      <c r="CH2" s="475"/>
      <c r="CI2" s="475">
        <v>1629127.4177815409</v>
      </c>
      <c r="CJ2" s="475"/>
      <c r="CK2" s="475"/>
    </row>
    <row r="3" spans="1:89" ht="15" customHeight="1" x14ac:dyDescent="0.25">
      <c r="A3" s="136">
        <f>VLOOKUP(D3,'DfE No.'!C:E,3,FALSE)</f>
        <v>205</v>
      </c>
      <c r="B3" s="136">
        <f>VLOOKUP(D3,'Adjusted Factors 19-20'!C:F,4,FALSE)</f>
        <v>0</v>
      </c>
      <c r="C3" s="136">
        <v>124531</v>
      </c>
      <c r="D3" s="136">
        <v>9352002</v>
      </c>
      <c r="E3" s="135" t="s">
        <v>240</v>
      </c>
      <c r="F3" s="477">
        <v>99</v>
      </c>
      <c r="G3" s="477">
        <v>99</v>
      </c>
      <c r="H3" s="477">
        <v>0</v>
      </c>
      <c r="I3" s="133">
        <v>274606.2</v>
      </c>
      <c r="J3" s="133">
        <v>0</v>
      </c>
      <c r="K3" s="133">
        <v>0</v>
      </c>
      <c r="L3" s="133">
        <v>7480.0000000000127</v>
      </c>
      <c r="M3" s="133">
        <v>0</v>
      </c>
      <c r="N3" s="133">
        <v>17061.702127659577</v>
      </c>
      <c r="O3" s="133">
        <v>0</v>
      </c>
      <c r="P3" s="133">
        <v>399.99999999999994</v>
      </c>
      <c r="Q3" s="133">
        <v>0</v>
      </c>
      <c r="R3" s="133">
        <v>0</v>
      </c>
      <c r="S3" s="133">
        <v>0</v>
      </c>
      <c r="T3" s="133">
        <v>0</v>
      </c>
      <c r="U3" s="133">
        <v>0</v>
      </c>
      <c r="V3" s="133">
        <v>0</v>
      </c>
      <c r="W3" s="133">
        <v>0</v>
      </c>
      <c r="X3" s="133">
        <v>0</v>
      </c>
      <c r="Y3" s="133">
        <v>0</v>
      </c>
      <c r="Z3" s="133">
        <v>0</v>
      </c>
      <c r="AA3" s="133">
        <v>0</v>
      </c>
      <c r="AB3" s="133">
        <v>0</v>
      </c>
      <c r="AC3" s="133">
        <v>0</v>
      </c>
      <c r="AD3" s="133">
        <v>0</v>
      </c>
      <c r="AE3" s="133">
        <v>44419.609756097518</v>
      </c>
      <c r="AF3" s="133">
        <v>0</v>
      </c>
      <c r="AG3" s="133">
        <v>0</v>
      </c>
      <c r="AH3" s="133">
        <v>0</v>
      </c>
      <c r="AI3" s="133">
        <v>110000</v>
      </c>
      <c r="AJ3" s="133">
        <v>16955.941255006674</v>
      </c>
      <c r="AK3" s="133">
        <v>0</v>
      </c>
      <c r="AL3" s="133">
        <v>0</v>
      </c>
      <c r="AM3" s="133">
        <v>13052.0131</v>
      </c>
      <c r="AN3" s="133">
        <v>0</v>
      </c>
      <c r="AO3" s="133">
        <v>0</v>
      </c>
      <c r="AP3" s="133">
        <v>0</v>
      </c>
      <c r="AQ3" s="133">
        <v>0</v>
      </c>
      <c r="AR3" s="133">
        <v>0</v>
      </c>
      <c r="AS3" s="133">
        <v>0</v>
      </c>
      <c r="AT3" s="133">
        <v>0</v>
      </c>
      <c r="AU3" s="133">
        <v>0</v>
      </c>
      <c r="AV3" s="133">
        <v>274606.2</v>
      </c>
      <c r="AW3" s="133">
        <v>69361.311883757109</v>
      </c>
      <c r="AX3" s="133">
        <v>140007.95435500669</v>
      </c>
      <c r="AY3" s="133">
        <v>66889.460819927306</v>
      </c>
      <c r="AZ3" s="478">
        <v>483975.46623876382</v>
      </c>
      <c r="BA3" s="478">
        <v>470923.45313876384</v>
      </c>
      <c r="BB3" s="478">
        <v>3500</v>
      </c>
      <c r="BC3" s="478">
        <v>346500</v>
      </c>
      <c r="BD3" s="478">
        <v>0</v>
      </c>
      <c r="BE3" s="478">
        <v>0</v>
      </c>
      <c r="BF3" s="478">
        <v>483975.46623876382</v>
      </c>
      <c r="BG3" s="478" t="s">
        <v>13</v>
      </c>
      <c r="BH3" s="478" t="s">
        <v>13</v>
      </c>
      <c r="BI3" s="478" t="s">
        <v>13</v>
      </c>
      <c r="BJ3" s="134" t="s">
        <v>13</v>
      </c>
      <c r="BK3" s="479" t="s">
        <v>13</v>
      </c>
      <c r="BL3" s="478">
        <v>483975.46623876382</v>
      </c>
      <c r="BM3" s="133">
        <v>483975.46623876377</v>
      </c>
      <c r="BN3" s="133">
        <v>0</v>
      </c>
      <c r="BO3" s="478">
        <v>359552.01309999998</v>
      </c>
      <c r="BP3" s="478">
        <v>219544.05874499329</v>
      </c>
      <c r="BQ3" s="133">
        <v>343967.51188375719</v>
      </c>
      <c r="BR3" s="133">
        <v>3474.4193119571432</v>
      </c>
      <c r="BS3" s="133">
        <v>3155.6892886558417</v>
      </c>
      <c r="BT3" s="134">
        <v>0.10100171282612677</v>
      </c>
      <c r="BU3" s="134">
        <v>-9.9120353921314502E-3</v>
      </c>
      <c r="BV3" s="134">
        <v>0</v>
      </c>
      <c r="BW3" s="133">
        <v>-3096.6510876569555</v>
      </c>
      <c r="BX3" s="478">
        <v>480878.81515110686</v>
      </c>
      <c r="BY3" s="478">
        <v>4725.5232530414833</v>
      </c>
      <c r="BZ3" s="478" t="s">
        <v>1228</v>
      </c>
      <c r="CA3" s="478">
        <v>4857.3617692030994</v>
      </c>
      <c r="CB3" s="134">
        <v>3.3218738635860445E-2</v>
      </c>
      <c r="CC3" s="133">
        <v>-2632.41</v>
      </c>
      <c r="CD3" s="133">
        <v>478246.40515110688</v>
      </c>
      <c r="CE3" s="133">
        <v>0</v>
      </c>
      <c r="CF3" s="133">
        <v>478246.40515110688</v>
      </c>
      <c r="CG3" s="133">
        <f>IF(B3=0,CJ3,0)</f>
        <v>161872.94</v>
      </c>
      <c r="CH3" s="133">
        <f>IF(B3=0,CK3,0)</f>
        <v>6850.94</v>
      </c>
      <c r="CI3" s="133">
        <v>0</v>
      </c>
      <c r="CJ3" s="133">
        <v>161872.94</v>
      </c>
      <c r="CK3" s="133">
        <v>6850.94</v>
      </c>
    </row>
    <row r="4" spans="1:89" ht="15" customHeight="1" x14ac:dyDescent="0.25">
      <c r="A4" s="136">
        <f>VLOOKUP(D4,'DfE No.'!C:E,3,FALSE)</f>
        <v>436</v>
      </c>
      <c r="B4" s="136">
        <f>VLOOKUP(D4,'Adjusted Factors 19-20'!C:F,4,FALSE)</f>
        <v>0</v>
      </c>
      <c r="C4" s="136">
        <v>124534</v>
      </c>
      <c r="D4" s="136">
        <v>9352007</v>
      </c>
      <c r="E4" s="135" t="s">
        <v>362</v>
      </c>
      <c r="F4" s="477">
        <v>284</v>
      </c>
      <c r="G4" s="477">
        <v>284</v>
      </c>
      <c r="H4" s="477">
        <v>0</v>
      </c>
      <c r="I4" s="133">
        <v>787759.20000000007</v>
      </c>
      <c r="J4" s="133">
        <v>0</v>
      </c>
      <c r="K4" s="133">
        <v>0</v>
      </c>
      <c r="L4" s="133">
        <v>9240.0000000000018</v>
      </c>
      <c r="M4" s="133">
        <v>0</v>
      </c>
      <c r="N4" s="133">
        <v>16914.705882352941</v>
      </c>
      <c r="O4" s="133">
        <v>0</v>
      </c>
      <c r="P4" s="133">
        <v>0</v>
      </c>
      <c r="Q4" s="133">
        <v>0</v>
      </c>
      <c r="R4" s="133">
        <v>0</v>
      </c>
      <c r="S4" s="133">
        <v>0</v>
      </c>
      <c r="T4" s="133">
        <v>0</v>
      </c>
      <c r="U4" s="133">
        <v>0</v>
      </c>
      <c r="V4" s="133">
        <v>0</v>
      </c>
      <c r="W4" s="133">
        <v>0</v>
      </c>
      <c r="X4" s="133">
        <v>0</v>
      </c>
      <c r="Y4" s="133">
        <v>0</v>
      </c>
      <c r="Z4" s="133">
        <v>0</v>
      </c>
      <c r="AA4" s="133">
        <v>0</v>
      </c>
      <c r="AB4" s="133">
        <v>1218.8333333333328</v>
      </c>
      <c r="AC4" s="133">
        <v>0</v>
      </c>
      <c r="AD4" s="133">
        <v>0</v>
      </c>
      <c r="AE4" s="133">
        <v>92239.830508474712</v>
      </c>
      <c r="AF4" s="133">
        <v>0</v>
      </c>
      <c r="AG4" s="133">
        <v>0</v>
      </c>
      <c r="AH4" s="133">
        <v>0</v>
      </c>
      <c r="AI4" s="133">
        <v>110000</v>
      </c>
      <c r="AJ4" s="133">
        <v>0</v>
      </c>
      <c r="AK4" s="133">
        <v>0</v>
      </c>
      <c r="AL4" s="133">
        <v>0</v>
      </c>
      <c r="AM4" s="133">
        <v>28719.222000000002</v>
      </c>
      <c r="AN4" s="133">
        <v>0</v>
      </c>
      <c r="AO4" s="133">
        <v>0</v>
      </c>
      <c r="AP4" s="133">
        <v>0</v>
      </c>
      <c r="AQ4" s="133">
        <v>0</v>
      </c>
      <c r="AR4" s="133">
        <v>0</v>
      </c>
      <c r="AS4" s="133">
        <v>0</v>
      </c>
      <c r="AT4" s="133">
        <v>0</v>
      </c>
      <c r="AU4" s="133">
        <v>0</v>
      </c>
      <c r="AV4" s="133">
        <v>787759.20000000007</v>
      </c>
      <c r="AW4" s="133">
        <v>119613.36972416099</v>
      </c>
      <c r="AX4" s="133">
        <v>138719.22200000001</v>
      </c>
      <c r="AY4" s="133">
        <v>115316.18344965119</v>
      </c>
      <c r="AZ4" s="478">
        <v>1046091.791724161</v>
      </c>
      <c r="BA4" s="478">
        <v>1017372.5697241611</v>
      </c>
      <c r="BB4" s="478">
        <v>3500</v>
      </c>
      <c r="BC4" s="478">
        <v>994000</v>
      </c>
      <c r="BD4" s="478">
        <v>0</v>
      </c>
      <c r="BE4" s="478">
        <v>0</v>
      </c>
      <c r="BF4" s="478">
        <v>1046091.791724161</v>
      </c>
      <c r="BG4" s="478" t="s">
        <v>13</v>
      </c>
      <c r="BH4" s="478" t="s">
        <v>13</v>
      </c>
      <c r="BI4" s="478" t="s">
        <v>13</v>
      </c>
      <c r="BJ4" s="134" t="s">
        <v>13</v>
      </c>
      <c r="BK4" s="479" t="s">
        <v>13</v>
      </c>
      <c r="BL4" s="478">
        <v>1046091.791724161</v>
      </c>
      <c r="BM4" s="133">
        <v>1046091.791724161</v>
      </c>
      <c r="BN4" s="133">
        <v>0</v>
      </c>
      <c r="BO4" s="478">
        <v>1022719.222</v>
      </c>
      <c r="BP4" s="478">
        <v>884000</v>
      </c>
      <c r="BQ4" s="133">
        <v>907372.56972416106</v>
      </c>
      <c r="BR4" s="133">
        <v>3194.9738370569053</v>
      </c>
      <c r="BS4" s="133">
        <v>3040.0987808988766</v>
      </c>
      <c r="BT4" s="134">
        <v>5.0944086794520609E-2</v>
      </c>
      <c r="BU4" s="134">
        <v>-4.999515128979907E-3</v>
      </c>
      <c r="BV4" s="134">
        <v>0</v>
      </c>
      <c r="BW4" s="133">
        <v>-4316.5216370300341</v>
      </c>
      <c r="BX4" s="478">
        <v>1041775.2700871309</v>
      </c>
      <c r="BY4" s="478">
        <v>3567.0987608701794</v>
      </c>
      <c r="BZ4" s="478" t="s">
        <v>1228</v>
      </c>
      <c r="CA4" s="478">
        <v>3668.2227819969398</v>
      </c>
      <c r="CB4" s="134">
        <v>3.1172750484032896E-2</v>
      </c>
      <c r="CC4" s="133">
        <v>-7551.56</v>
      </c>
      <c r="CD4" s="133">
        <v>1034223.7100871309</v>
      </c>
      <c r="CE4" s="133">
        <v>0</v>
      </c>
      <c r="CF4" s="133">
        <v>1034223.7100871309</v>
      </c>
      <c r="CG4" s="133">
        <f t="shared" ref="CG4:CG67" si="0">IF(B4=0,CJ4,0)</f>
        <v>102462.54000000001</v>
      </c>
      <c r="CH4" s="133">
        <f t="shared" ref="CH4:CH67" si="1">IF(B4=0,CK4,0)</f>
        <v>9893.2099999999991</v>
      </c>
      <c r="CI4" s="133">
        <v>0</v>
      </c>
      <c r="CJ4" s="133">
        <v>102462.54000000001</v>
      </c>
      <c r="CK4" s="133">
        <v>9893.2099999999991</v>
      </c>
    </row>
    <row r="5" spans="1:89" ht="15" customHeight="1" x14ac:dyDescent="0.25">
      <c r="A5" s="136">
        <f>VLOOKUP(D5,'DfE No.'!C:E,3,FALSE)</f>
        <v>443</v>
      </c>
      <c r="B5" s="136">
        <f>VLOOKUP(D5,'Adjusted Factors 19-20'!C:F,4,FALSE)</f>
        <v>0</v>
      </c>
      <c r="C5" s="136">
        <v>124536</v>
      </c>
      <c r="D5" s="136">
        <v>9352009</v>
      </c>
      <c r="E5" s="135" t="s">
        <v>367</v>
      </c>
      <c r="F5" s="477">
        <v>306</v>
      </c>
      <c r="G5" s="477">
        <v>306</v>
      </c>
      <c r="H5" s="477">
        <v>0</v>
      </c>
      <c r="I5" s="133">
        <v>848782.8</v>
      </c>
      <c r="J5" s="133">
        <v>0</v>
      </c>
      <c r="K5" s="133">
        <v>0</v>
      </c>
      <c r="L5" s="133">
        <v>29040.000000000007</v>
      </c>
      <c r="M5" s="133">
        <v>0</v>
      </c>
      <c r="N5" s="133">
        <v>48494.34782608696</v>
      </c>
      <c r="O5" s="133">
        <v>0</v>
      </c>
      <c r="P5" s="133">
        <v>29200</v>
      </c>
      <c r="Q5" s="133">
        <v>720</v>
      </c>
      <c r="R5" s="133">
        <v>19799.999999999971</v>
      </c>
      <c r="S5" s="133">
        <v>389.99999999999994</v>
      </c>
      <c r="T5" s="133">
        <v>419.99999999999994</v>
      </c>
      <c r="U5" s="133">
        <v>0</v>
      </c>
      <c r="V5" s="133">
        <v>0</v>
      </c>
      <c r="W5" s="133">
        <v>0</v>
      </c>
      <c r="X5" s="133">
        <v>0</v>
      </c>
      <c r="Y5" s="133">
        <v>0</v>
      </c>
      <c r="Z5" s="133">
        <v>0</v>
      </c>
      <c r="AA5" s="133">
        <v>0</v>
      </c>
      <c r="AB5" s="133">
        <v>7217.8625954198551</v>
      </c>
      <c r="AC5" s="133">
        <v>0</v>
      </c>
      <c r="AD5" s="133">
        <v>0</v>
      </c>
      <c r="AE5" s="133">
        <v>123382.546875</v>
      </c>
      <c r="AF5" s="133">
        <v>0</v>
      </c>
      <c r="AG5" s="133">
        <v>0</v>
      </c>
      <c r="AH5" s="133">
        <v>0</v>
      </c>
      <c r="AI5" s="133">
        <v>110000</v>
      </c>
      <c r="AJ5" s="133">
        <v>0</v>
      </c>
      <c r="AK5" s="133">
        <v>0</v>
      </c>
      <c r="AL5" s="133">
        <v>0</v>
      </c>
      <c r="AM5" s="133">
        <v>15628.076520000001</v>
      </c>
      <c r="AN5" s="133">
        <v>0</v>
      </c>
      <c r="AO5" s="133">
        <v>0</v>
      </c>
      <c r="AP5" s="133">
        <v>0</v>
      </c>
      <c r="AQ5" s="133">
        <v>0</v>
      </c>
      <c r="AR5" s="133">
        <v>0</v>
      </c>
      <c r="AS5" s="133">
        <v>0</v>
      </c>
      <c r="AT5" s="133">
        <v>0</v>
      </c>
      <c r="AU5" s="133">
        <v>0</v>
      </c>
      <c r="AV5" s="133">
        <v>848782.8</v>
      </c>
      <c r="AW5" s="133">
        <v>258664.75729650681</v>
      </c>
      <c r="AX5" s="133">
        <v>125628.07652</v>
      </c>
      <c r="AY5" s="133">
        <v>197413.72078804346</v>
      </c>
      <c r="AZ5" s="478">
        <v>1233075.6338165067</v>
      </c>
      <c r="BA5" s="478">
        <v>1217447.5572965068</v>
      </c>
      <c r="BB5" s="478">
        <v>3500</v>
      </c>
      <c r="BC5" s="478">
        <v>1071000</v>
      </c>
      <c r="BD5" s="478">
        <v>0</v>
      </c>
      <c r="BE5" s="478">
        <v>0</v>
      </c>
      <c r="BF5" s="478">
        <v>1233075.6338165067</v>
      </c>
      <c r="BG5" s="478" t="s">
        <v>13</v>
      </c>
      <c r="BH5" s="478" t="s">
        <v>13</v>
      </c>
      <c r="BI5" s="478" t="s">
        <v>13</v>
      </c>
      <c r="BJ5" s="134" t="s">
        <v>13</v>
      </c>
      <c r="BK5" s="479" t="s">
        <v>13</v>
      </c>
      <c r="BL5" s="478">
        <v>1233075.6338165067</v>
      </c>
      <c r="BM5" s="133">
        <v>1233075.6338165067</v>
      </c>
      <c r="BN5" s="133">
        <v>0</v>
      </c>
      <c r="BO5" s="478">
        <v>1086628.0765199999</v>
      </c>
      <c r="BP5" s="478">
        <v>960999.99999999988</v>
      </c>
      <c r="BQ5" s="133">
        <v>1107447.5572965068</v>
      </c>
      <c r="BR5" s="133">
        <v>3619.1096643676692</v>
      </c>
      <c r="BS5" s="133">
        <v>3489.7599942238276</v>
      </c>
      <c r="BT5" s="134">
        <v>3.706549171230638E-2</v>
      </c>
      <c r="BU5" s="134">
        <v>-3.6375072798181247E-3</v>
      </c>
      <c r="BV5" s="134">
        <v>0</v>
      </c>
      <c r="BW5" s="133">
        <v>-3884.3723794450125</v>
      </c>
      <c r="BX5" s="478">
        <v>1229191.2614370617</v>
      </c>
      <c r="BY5" s="478">
        <v>3965.8927611668687</v>
      </c>
      <c r="BZ5" s="478" t="s">
        <v>1228</v>
      </c>
      <c r="CA5" s="478">
        <v>4016.9649066570646</v>
      </c>
      <c r="CB5" s="134">
        <v>1.8997209001199389E-2</v>
      </c>
      <c r="CC5" s="133">
        <v>-8136.54</v>
      </c>
      <c r="CD5" s="133">
        <v>1221054.7214370617</v>
      </c>
      <c r="CE5" s="133">
        <v>0</v>
      </c>
      <c r="CF5" s="133">
        <v>1221054.7214370617</v>
      </c>
      <c r="CG5" s="133">
        <f t="shared" si="0"/>
        <v>124703.81999999998</v>
      </c>
      <c r="CH5" s="133">
        <f t="shared" si="1"/>
        <v>3365.9</v>
      </c>
      <c r="CI5" s="133">
        <v>0</v>
      </c>
      <c r="CJ5" s="133">
        <v>124703.81999999998</v>
      </c>
      <c r="CK5" s="133">
        <v>3365.9</v>
      </c>
    </row>
    <row r="6" spans="1:89" ht="15" customHeight="1" x14ac:dyDescent="0.25">
      <c r="A6" s="136">
        <f>VLOOKUP(D6,'DfE No.'!C:E,3,FALSE)</f>
        <v>451</v>
      </c>
      <c r="B6" s="136">
        <f>VLOOKUP(D6,'Adjusted Factors 19-20'!C:F,4,FALSE)</f>
        <v>0</v>
      </c>
      <c r="C6" s="136">
        <v>124537</v>
      </c>
      <c r="D6" s="136">
        <v>9352011</v>
      </c>
      <c r="E6" s="135" t="s">
        <v>375</v>
      </c>
      <c r="F6" s="477">
        <v>203</v>
      </c>
      <c r="G6" s="477">
        <v>203</v>
      </c>
      <c r="H6" s="477">
        <v>0</v>
      </c>
      <c r="I6" s="133">
        <v>563081.4</v>
      </c>
      <c r="J6" s="133">
        <v>0</v>
      </c>
      <c r="K6" s="133">
        <v>0</v>
      </c>
      <c r="L6" s="133">
        <v>8799.9999999999982</v>
      </c>
      <c r="M6" s="133">
        <v>0</v>
      </c>
      <c r="N6" s="133">
        <v>17946.637168141595</v>
      </c>
      <c r="O6" s="133">
        <v>0</v>
      </c>
      <c r="P6" s="133">
        <v>3200.0000000000009</v>
      </c>
      <c r="Q6" s="133">
        <v>240.00000000000017</v>
      </c>
      <c r="R6" s="133">
        <v>0</v>
      </c>
      <c r="S6" s="133">
        <v>0</v>
      </c>
      <c r="T6" s="133">
        <v>0</v>
      </c>
      <c r="U6" s="133">
        <v>0</v>
      </c>
      <c r="V6" s="133">
        <v>0</v>
      </c>
      <c r="W6" s="133">
        <v>0</v>
      </c>
      <c r="X6" s="133">
        <v>0</v>
      </c>
      <c r="Y6" s="133">
        <v>0</v>
      </c>
      <c r="Z6" s="133">
        <v>0</v>
      </c>
      <c r="AA6" s="133">
        <v>0</v>
      </c>
      <c r="AB6" s="133">
        <v>3625.8381502890184</v>
      </c>
      <c r="AC6" s="133">
        <v>0</v>
      </c>
      <c r="AD6" s="133">
        <v>0</v>
      </c>
      <c r="AE6" s="133">
        <v>77196.651162790717</v>
      </c>
      <c r="AF6" s="133">
        <v>0</v>
      </c>
      <c r="AG6" s="133">
        <v>0</v>
      </c>
      <c r="AH6" s="133">
        <v>0</v>
      </c>
      <c r="AI6" s="133">
        <v>110000</v>
      </c>
      <c r="AJ6" s="133">
        <v>0</v>
      </c>
      <c r="AK6" s="133">
        <v>0</v>
      </c>
      <c r="AL6" s="133">
        <v>0</v>
      </c>
      <c r="AM6" s="133">
        <v>23301.599999999999</v>
      </c>
      <c r="AN6" s="133">
        <v>0</v>
      </c>
      <c r="AO6" s="133">
        <v>0</v>
      </c>
      <c r="AP6" s="133">
        <v>0</v>
      </c>
      <c r="AQ6" s="133">
        <v>0</v>
      </c>
      <c r="AR6" s="133">
        <v>0</v>
      </c>
      <c r="AS6" s="133">
        <v>0</v>
      </c>
      <c r="AT6" s="133">
        <v>0</v>
      </c>
      <c r="AU6" s="133">
        <v>0</v>
      </c>
      <c r="AV6" s="133">
        <v>563081.4</v>
      </c>
      <c r="AW6" s="133">
        <v>111009.12648122132</v>
      </c>
      <c r="AX6" s="133">
        <v>133301.6</v>
      </c>
      <c r="AY6" s="133">
        <v>102288.96974686152</v>
      </c>
      <c r="AZ6" s="478">
        <v>807392.12648122129</v>
      </c>
      <c r="BA6" s="478">
        <v>784090.52648122131</v>
      </c>
      <c r="BB6" s="478">
        <v>3500</v>
      </c>
      <c r="BC6" s="478">
        <v>710500</v>
      </c>
      <c r="BD6" s="478">
        <v>0</v>
      </c>
      <c r="BE6" s="478">
        <v>0</v>
      </c>
      <c r="BF6" s="478">
        <v>807392.12648122129</v>
      </c>
      <c r="BG6" s="478" t="s">
        <v>13</v>
      </c>
      <c r="BH6" s="478" t="s">
        <v>13</v>
      </c>
      <c r="BI6" s="478" t="s">
        <v>13</v>
      </c>
      <c r="BJ6" s="134" t="s">
        <v>13</v>
      </c>
      <c r="BK6" s="479" t="s">
        <v>13</v>
      </c>
      <c r="BL6" s="478">
        <v>807392.12648122129</v>
      </c>
      <c r="BM6" s="133">
        <v>807392.12648122129</v>
      </c>
      <c r="BN6" s="133">
        <v>0</v>
      </c>
      <c r="BO6" s="478">
        <v>733801.6</v>
      </c>
      <c r="BP6" s="478">
        <v>600500</v>
      </c>
      <c r="BQ6" s="133">
        <v>674090.52648122131</v>
      </c>
      <c r="BR6" s="133">
        <v>3320.6429875922231</v>
      </c>
      <c r="BS6" s="133">
        <v>3128.8177607929515</v>
      </c>
      <c r="BT6" s="134">
        <v>6.1309172174558481E-2</v>
      </c>
      <c r="BU6" s="134">
        <v>-6.0167166224462977E-3</v>
      </c>
      <c r="BV6" s="134">
        <v>0</v>
      </c>
      <c r="BW6" s="133">
        <v>-3821.5175954835354</v>
      </c>
      <c r="BX6" s="478">
        <v>803570.60888573772</v>
      </c>
      <c r="BY6" s="478">
        <v>3843.6896989445208</v>
      </c>
      <c r="BZ6" s="478" t="s">
        <v>1228</v>
      </c>
      <c r="CA6" s="478">
        <v>3958.4759058410723</v>
      </c>
      <c r="CB6" s="134">
        <v>6.587147874766508E-2</v>
      </c>
      <c r="CC6" s="133">
        <v>-5397.7699999999995</v>
      </c>
      <c r="CD6" s="133">
        <v>798172.8388857377</v>
      </c>
      <c r="CE6" s="133">
        <v>0</v>
      </c>
      <c r="CF6" s="133">
        <v>798172.8388857377</v>
      </c>
      <c r="CG6" s="133">
        <f t="shared" si="0"/>
        <v>68344.639999999985</v>
      </c>
      <c r="CH6" s="133">
        <f t="shared" si="1"/>
        <v>13704.46</v>
      </c>
      <c r="CI6" s="133">
        <v>0</v>
      </c>
      <c r="CJ6" s="133">
        <v>68344.639999999985</v>
      </c>
      <c r="CK6" s="133">
        <v>13704.46</v>
      </c>
    </row>
    <row r="7" spans="1:89" ht="15" customHeight="1" x14ac:dyDescent="0.25">
      <c r="A7" s="136">
        <f>VLOOKUP(D7,'DfE No.'!C:E,3,FALSE)</f>
        <v>460</v>
      </c>
      <c r="B7" s="136">
        <f>VLOOKUP(D7,'Adjusted Factors 19-20'!C:F,4,FALSE)</f>
        <v>0</v>
      </c>
      <c r="C7" s="136">
        <v>124538</v>
      </c>
      <c r="D7" s="136">
        <v>9352012</v>
      </c>
      <c r="E7" s="135" t="s">
        <v>381</v>
      </c>
      <c r="F7" s="477">
        <v>84</v>
      </c>
      <c r="G7" s="477">
        <v>84</v>
      </c>
      <c r="H7" s="477">
        <v>0</v>
      </c>
      <c r="I7" s="133">
        <v>232999.2</v>
      </c>
      <c r="J7" s="133">
        <v>0</v>
      </c>
      <c r="K7" s="133">
        <v>0</v>
      </c>
      <c r="L7" s="133">
        <v>2639.9999999999986</v>
      </c>
      <c r="M7" s="133">
        <v>0</v>
      </c>
      <c r="N7" s="133">
        <v>4930.4347826086951</v>
      </c>
      <c r="O7" s="133">
        <v>0</v>
      </c>
      <c r="P7" s="133">
        <v>599.99999999999977</v>
      </c>
      <c r="Q7" s="133">
        <v>0</v>
      </c>
      <c r="R7" s="133">
        <v>0</v>
      </c>
      <c r="S7" s="133">
        <v>0</v>
      </c>
      <c r="T7" s="133">
        <v>0</v>
      </c>
      <c r="U7" s="133">
        <v>0</v>
      </c>
      <c r="V7" s="133">
        <v>0</v>
      </c>
      <c r="W7" s="133">
        <v>0</v>
      </c>
      <c r="X7" s="133">
        <v>0</v>
      </c>
      <c r="Y7" s="133">
        <v>0</v>
      </c>
      <c r="Z7" s="133">
        <v>0</v>
      </c>
      <c r="AA7" s="133">
        <v>0</v>
      </c>
      <c r="AB7" s="133">
        <v>0</v>
      </c>
      <c r="AC7" s="133">
        <v>0</v>
      </c>
      <c r="AD7" s="133">
        <v>0</v>
      </c>
      <c r="AE7" s="133">
        <v>29760.640000000029</v>
      </c>
      <c r="AF7" s="133">
        <v>0</v>
      </c>
      <c r="AG7" s="133">
        <v>0</v>
      </c>
      <c r="AH7" s="133">
        <v>0</v>
      </c>
      <c r="AI7" s="133">
        <v>110000</v>
      </c>
      <c r="AJ7" s="133">
        <v>21962.616822429904</v>
      </c>
      <c r="AK7" s="133">
        <v>0</v>
      </c>
      <c r="AL7" s="133">
        <v>0</v>
      </c>
      <c r="AM7" s="133">
        <v>7603.68</v>
      </c>
      <c r="AN7" s="133">
        <v>0</v>
      </c>
      <c r="AO7" s="133">
        <v>0</v>
      </c>
      <c r="AP7" s="133">
        <v>0</v>
      </c>
      <c r="AQ7" s="133">
        <v>0</v>
      </c>
      <c r="AR7" s="133">
        <v>0</v>
      </c>
      <c r="AS7" s="133">
        <v>0</v>
      </c>
      <c r="AT7" s="133">
        <v>0</v>
      </c>
      <c r="AU7" s="133">
        <v>0</v>
      </c>
      <c r="AV7" s="133">
        <v>232999.2</v>
      </c>
      <c r="AW7" s="133">
        <v>37931.074782608724</v>
      </c>
      <c r="AX7" s="133">
        <v>139566.2968224299</v>
      </c>
      <c r="AY7" s="133">
        <v>43844.857391304373</v>
      </c>
      <c r="AZ7" s="478">
        <v>410496.5716050386</v>
      </c>
      <c r="BA7" s="478">
        <v>402892.8916050386</v>
      </c>
      <c r="BB7" s="478">
        <v>3500</v>
      </c>
      <c r="BC7" s="478">
        <v>294000</v>
      </c>
      <c r="BD7" s="478">
        <v>0</v>
      </c>
      <c r="BE7" s="478">
        <v>0</v>
      </c>
      <c r="BF7" s="478">
        <v>410496.5716050386</v>
      </c>
      <c r="BG7" s="478" t="s">
        <v>13</v>
      </c>
      <c r="BH7" s="478" t="s">
        <v>13</v>
      </c>
      <c r="BI7" s="478" t="s">
        <v>13</v>
      </c>
      <c r="BJ7" s="134" t="s">
        <v>13</v>
      </c>
      <c r="BK7" s="479" t="s">
        <v>13</v>
      </c>
      <c r="BL7" s="478">
        <v>410496.5716050386</v>
      </c>
      <c r="BM7" s="133">
        <v>410496.5716050386</v>
      </c>
      <c r="BN7" s="133">
        <v>0</v>
      </c>
      <c r="BO7" s="478">
        <v>301603.68</v>
      </c>
      <c r="BP7" s="478">
        <v>162037.3831775701</v>
      </c>
      <c r="BQ7" s="133">
        <v>270930.27478260867</v>
      </c>
      <c r="BR7" s="133">
        <v>3225.3604140786747</v>
      </c>
      <c r="BS7" s="133">
        <v>2963.7576671475013</v>
      </c>
      <c r="BT7" s="134">
        <v>8.8267252694433571E-2</v>
      </c>
      <c r="BU7" s="134">
        <v>-8.6623098578494356E-3</v>
      </c>
      <c r="BV7" s="134">
        <v>0</v>
      </c>
      <c r="BW7" s="133">
        <v>-2156.5309295383263</v>
      </c>
      <c r="BX7" s="478">
        <v>408340.04067550029</v>
      </c>
      <c r="BY7" s="478">
        <v>4770.6709604226226</v>
      </c>
      <c r="BZ7" s="478" t="s">
        <v>1228</v>
      </c>
      <c r="CA7" s="478">
        <v>4861.1909604226221</v>
      </c>
      <c r="CB7" s="134">
        <v>8.5328680377948274E-2</v>
      </c>
      <c r="CC7" s="133">
        <v>-2233.56</v>
      </c>
      <c r="CD7" s="133">
        <v>406106.48067550029</v>
      </c>
      <c r="CE7" s="133">
        <v>0</v>
      </c>
      <c r="CF7" s="133">
        <v>406106.48067550029</v>
      </c>
      <c r="CG7" s="133">
        <f t="shared" si="0"/>
        <v>62377.839999999924</v>
      </c>
      <c r="CH7" s="133">
        <f t="shared" si="1"/>
        <v>-9100.42</v>
      </c>
      <c r="CI7" s="133">
        <v>0</v>
      </c>
      <c r="CJ7" s="133">
        <v>62377.839999999924</v>
      </c>
      <c r="CK7" s="133">
        <v>-9100.42</v>
      </c>
    </row>
    <row r="8" spans="1:89" ht="15" customHeight="1" x14ac:dyDescent="0.25">
      <c r="A8" s="136">
        <f>VLOOKUP(D8,'DfE No.'!C:E,3,FALSE)</f>
        <v>466</v>
      </c>
      <c r="B8" s="136">
        <f>VLOOKUP(D8,'Adjusted Factors 19-20'!C:F,4,FALSE)</f>
        <v>0</v>
      </c>
      <c r="C8" s="136">
        <v>124539</v>
      </c>
      <c r="D8" s="136">
        <v>9352013</v>
      </c>
      <c r="E8" s="135" t="s">
        <v>385</v>
      </c>
      <c r="F8" s="477">
        <v>288</v>
      </c>
      <c r="G8" s="477">
        <v>288</v>
      </c>
      <c r="H8" s="477">
        <v>0</v>
      </c>
      <c r="I8" s="133">
        <v>798854.4</v>
      </c>
      <c r="J8" s="133">
        <v>0</v>
      </c>
      <c r="K8" s="133">
        <v>0</v>
      </c>
      <c r="L8" s="133">
        <v>12759.999999999944</v>
      </c>
      <c r="M8" s="133">
        <v>0</v>
      </c>
      <c r="N8" s="133">
        <v>35345.454545454544</v>
      </c>
      <c r="O8" s="133">
        <v>0</v>
      </c>
      <c r="P8" s="133">
        <v>399.99999999999972</v>
      </c>
      <c r="Q8" s="133">
        <v>0</v>
      </c>
      <c r="R8" s="133">
        <v>0</v>
      </c>
      <c r="S8" s="133">
        <v>0</v>
      </c>
      <c r="T8" s="133">
        <v>0</v>
      </c>
      <c r="U8" s="133">
        <v>0</v>
      </c>
      <c r="V8" s="133">
        <v>0</v>
      </c>
      <c r="W8" s="133">
        <v>0</v>
      </c>
      <c r="X8" s="133">
        <v>0</v>
      </c>
      <c r="Y8" s="133">
        <v>0</v>
      </c>
      <c r="Z8" s="133">
        <v>0</v>
      </c>
      <c r="AA8" s="133">
        <v>0</v>
      </c>
      <c r="AB8" s="133">
        <v>2441.4814814814754</v>
      </c>
      <c r="AC8" s="133">
        <v>0</v>
      </c>
      <c r="AD8" s="133">
        <v>0</v>
      </c>
      <c r="AE8" s="133">
        <v>101022.1016949153</v>
      </c>
      <c r="AF8" s="133">
        <v>0</v>
      </c>
      <c r="AG8" s="133">
        <v>0</v>
      </c>
      <c r="AH8" s="133">
        <v>0</v>
      </c>
      <c r="AI8" s="133">
        <v>110000</v>
      </c>
      <c r="AJ8" s="133">
        <v>0</v>
      </c>
      <c r="AK8" s="133">
        <v>0</v>
      </c>
      <c r="AL8" s="133">
        <v>0</v>
      </c>
      <c r="AM8" s="133">
        <v>15971.550279999999</v>
      </c>
      <c r="AN8" s="133">
        <v>0</v>
      </c>
      <c r="AO8" s="133">
        <v>0</v>
      </c>
      <c r="AP8" s="133">
        <v>0</v>
      </c>
      <c r="AQ8" s="133">
        <v>0</v>
      </c>
      <c r="AR8" s="133">
        <v>0</v>
      </c>
      <c r="AS8" s="133">
        <v>0</v>
      </c>
      <c r="AT8" s="133">
        <v>0</v>
      </c>
      <c r="AU8" s="133">
        <v>0</v>
      </c>
      <c r="AV8" s="133">
        <v>798854.4</v>
      </c>
      <c r="AW8" s="133">
        <v>151969.03772185126</v>
      </c>
      <c r="AX8" s="133">
        <v>125971.55028</v>
      </c>
      <c r="AY8" s="133">
        <v>135273.82896764253</v>
      </c>
      <c r="AZ8" s="478">
        <v>1076794.9880018514</v>
      </c>
      <c r="BA8" s="478">
        <v>1060823.4377218513</v>
      </c>
      <c r="BB8" s="478">
        <v>3500</v>
      </c>
      <c r="BC8" s="478">
        <v>1008000</v>
      </c>
      <c r="BD8" s="478">
        <v>0</v>
      </c>
      <c r="BE8" s="478">
        <v>0</v>
      </c>
      <c r="BF8" s="478">
        <v>1076794.9880018514</v>
      </c>
      <c r="BG8" s="478" t="s">
        <v>13</v>
      </c>
      <c r="BH8" s="478" t="s">
        <v>13</v>
      </c>
      <c r="BI8" s="478" t="s">
        <v>13</v>
      </c>
      <c r="BJ8" s="134" t="s">
        <v>13</v>
      </c>
      <c r="BK8" s="479" t="s">
        <v>13</v>
      </c>
      <c r="BL8" s="478">
        <v>1076794.9880018514</v>
      </c>
      <c r="BM8" s="133">
        <v>1076794.9880018514</v>
      </c>
      <c r="BN8" s="133">
        <v>0</v>
      </c>
      <c r="BO8" s="478">
        <v>1023971.55028</v>
      </c>
      <c r="BP8" s="478">
        <v>898000</v>
      </c>
      <c r="BQ8" s="133">
        <v>950823.4377218514</v>
      </c>
      <c r="BR8" s="133">
        <v>3301.4702698675396</v>
      </c>
      <c r="BS8" s="133">
        <v>3131.6936893103448</v>
      </c>
      <c r="BT8" s="134">
        <v>5.4212383904820111E-2</v>
      </c>
      <c r="BU8" s="134">
        <v>-5.3202569829825025E-3</v>
      </c>
      <c r="BV8" s="134">
        <v>0</v>
      </c>
      <c r="BW8" s="133">
        <v>-4798.4875831052923</v>
      </c>
      <c r="BX8" s="478">
        <v>1071996.5004187461</v>
      </c>
      <c r="BY8" s="478">
        <v>3666.7532990928685</v>
      </c>
      <c r="BZ8" s="478" t="s">
        <v>1228</v>
      </c>
      <c r="CA8" s="478">
        <v>3722.210070898424</v>
      </c>
      <c r="CB8" s="134">
        <v>4.4130343215921686E-2</v>
      </c>
      <c r="CC8" s="133">
        <v>-7657.92</v>
      </c>
      <c r="CD8" s="133">
        <v>1064338.5804187462</v>
      </c>
      <c r="CE8" s="133">
        <v>0</v>
      </c>
      <c r="CF8" s="133">
        <v>1064338.5804187462</v>
      </c>
      <c r="CG8" s="133">
        <f t="shared" si="0"/>
        <v>154754.37</v>
      </c>
      <c r="CH8" s="133">
        <f t="shared" si="1"/>
        <v>27586</v>
      </c>
      <c r="CI8" s="133">
        <v>0</v>
      </c>
      <c r="CJ8" s="133">
        <v>154754.37</v>
      </c>
      <c r="CK8" s="133">
        <v>27586</v>
      </c>
    </row>
    <row r="9" spans="1:89" ht="15" customHeight="1" x14ac:dyDescent="0.25">
      <c r="A9" s="136">
        <f>VLOOKUP(D9,'DfE No.'!C:E,3,FALSE)</f>
        <v>467</v>
      </c>
      <c r="B9" s="136">
        <f>VLOOKUP(D9,'Adjusted Factors 19-20'!C:F,4,FALSE)</f>
        <v>0</v>
      </c>
      <c r="C9" s="136">
        <v>124540</v>
      </c>
      <c r="D9" s="136">
        <v>9352015</v>
      </c>
      <c r="E9" s="135" t="s">
        <v>386</v>
      </c>
      <c r="F9" s="477">
        <v>109</v>
      </c>
      <c r="G9" s="477">
        <v>109</v>
      </c>
      <c r="H9" s="477">
        <v>0</v>
      </c>
      <c r="I9" s="133">
        <v>302344.2</v>
      </c>
      <c r="J9" s="133">
        <v>0</v>
      </c>
      <c r="K9" s="133">
        <v>0</v>
      </c>
      <c r="L9" s="133">
        <v>3519.9999999999982</v>
      </c>
      <c r="M9" s="133">
        <v>0</v>
      </c>
      <c r="N9" s="133">
        <v>5995</v>
      </c>
      <c r="O9" s="133">
        <v>0</v>
      </c>
      <c r="P9" s="133">
        <v>0</v>
      </c>
      <c r="Q9" s="133">
        <v>0</v>
      </c>
      <c r="R9" s="133">
        <v>1799.9999999999991</v>
      </c>
      <c r="S9" s="133">
        <v>0</v>
      </c>
      <c r="T9" s="133">
        <v>0</v>
      </c>
      <c r="U9" s="133">
        <v>0</v>
      </c>
      <c r="V9" s="133">
        <v>0</v>
      </c>
      <c r="W9" s="133">
        <v>0</v>
      </c>
      <c r="X9" s="133">
        <v>0</v>
      </c>
      <c r="Y9" s="133">
        <v>0</v>
      </c>
      <c r="Z9" s="133">
        <v>0</v>
      </c>
      <c r="AA9" s="133">
        <v>0</v>
      </c>
      <c r="AB9" s="133">
        <v>603.60215053763375</v>
      </c>
      <c r="AC9" s="133">
        <v>0</v>
      </c>
      <c r="AD9" s="133">
        <v>0</v>
      </c>
      <c r="AE9" s="133">
        <v>22034.769230769252</v>
      </c>
      <c r="AF9" s="133">
        <v>0</v>
      </c>
      <c r="AG9" s="133">
        <v>0</v>
      </c>
      <c r="AH9" s="133">
        <v>0</v>
      </c>
      <c r="AI9" s="133">
        <v>110000</v>
      </c>
      <c r="AJ9" s="133">
        <v>13618.157543391186</v>
      </c>
      <c r="AK9" s="133">
        <v>0</v>
      </c>
      <c r="AL9" s="133">
        <v>0</v>
      </c>
      <c r="AM9" s="133">
        <v>15242.588339999998</v>
      </c>
      <c r="AN9" s="133">
        <v>0</v>
      </c>
      <c r="AO9" s="133">
        <v>0</v>
      </c>
      <c r="AP9" s="133">
        <v>0</v>
      </c>
      <c r="AQ9" s="133">
        <v>0</v>
      </c>
      <c r="AR9" s="133">
        <v>0</v>
      </c>
      <c r="AS9" s="133">
        <v>0</v>
      </c>
      <c r="AT9" s="133">
        <v>0</v>
      </c>
      <c r="AU9" s="133">
        <v>0</v>
      </c>
      <c r="AV9" s="133">
        <v>302344.2</v>
      </c>
      <c r="AW9" s="133">
        <v>33953.371381306883</v>
      </c>
      <c r="AX9" s="133">
        <v>138860.74588339118</v>
      </c>
      <c r="AY9" s="133">
        <v>37691.269230769249</v>
      </c>
      <c r="AZ9" s="478">
        <v>475158.3172646981</v>
      </c>
      <c r="BA9" s="478">
        <v>459915.72892469808</v>
      </c>
      <c r="BB9" s="478">
        <v>3500</v>
      </c>
      <c r="BC9" s="478">
        <v>381500</v>
      </c>
      <c r="BD9" s="478">
        <v>0</v>
      </c>
      <c r="BE9" s="478">
        <v>0</v>
      </c>
      <c r="BF9" s="478">
        <v>475158.3172646981</v>
      </c>
      <c r="BG9" s="478" t="s">
        <v>13</v>
      </c>
      <c r="BH9" s="478" t="s">
        <v>13</v>
      </c>
      <c r="BI9" s="478" t="s">
        <v>13</v>
      </c>
      <c r="BJ9" s="134" t="s">
        <v>13</v>
      </c>
      <c r="BK9" s="479" t="s">
        <v>13</v>
      </c>
      <c r="BL9" s="478">
        <v>475158.3172646981</v>
      </c>
      <c r="BM9" s="133">
        <v>475158.3172646981</v>
      </c>
      <c r="BN9" s="133">
        <v>0</v>
      </c>
      <c r="BO9" s="478">
        <v>396742.58834000002</v>
      </c>
      <c r="BP9" s="478">
        <v>257881.84245660881</v>
      </c>
      <c r="BQ9" s="133">
        <v>336297.57138130686</v>
      </c>
      <c r="BR9" s="133">
        <v>3085.2988200119894</v>
      </c>
      <c r="BS9" s="133">
        <v>2989.4930420434794</v>
      </c>
      <c r="BT9" s="134">
        <v>3.2047499900859991E-2</v>
      </c>
      <c r="BU9" s="134">
        <v>-3.1450551120206669E-3</v>
      </c>
      <c r="BV9" s="134">
        <v>0</v>
      </c>
      <c r="BW9" s="133">
        <v>-1024.8311207909676</v>
      </c>
      <c r="BX9" s="478">
        <v>474133.48614390712</v>
      </c>
      <c r="BY9" s="478">
        <v>4210.0082367330924</v>
      </c>
      <c r="BZ9" s="478" t="s">
        <v>1228</v>
      </c>
      <c r="CA9" s="478">
        <v>4349.8484967330933</v>
      </c>
      <c r="CB9" s="134">
        <v>3.5652903751381526E-2</v>
      </c>
      <c r="CC9" s="133">
        <v>-2898.31</v>
      </c>
      <c r="CD9" s="133">
        <v>471235.17614390713</v>
      </c>
      <c r="CE9" s="133">
        <v>0</v>
      </c>
      <c r="CF9" s="133">
        <v>471235.17614390713</v>
      </c>
      <c r="CG9" s="133">
        <f t="shared" si="0"/>
        <v>132482.87</v>
      </c>
      <c r="CH9" s="133">
        <f t="shared" si="1"/>
        <v>24206.25</v>
      </c>
      <c r="CI9" s="133">
        <v>0</v>
      </c>
      <c r="CJ9" s="133">
        <v>132482.87</v>
      </c>
      <c r="CK9" s="133">
        <v>24206.25</v>
      </c>
    </row>
    <row r="10" spans="1:89" ht="15" customHeight="1" x14ac:dyDescent="0.25">
      <c r="A10" s="136">
        <f>VLOOKUP(D10,'DfE No.'!C:E,3,FALSE)</f>
        <v>508</v>
      </c>
      <c r="B10" s="136">
        <f>VLOOKUP(D10,'Adjusted Factors 19-20'!C:F,4,FALSE)</f>
        <v>0</v>
      </c>
      <c r="C10" s="136">
        <v>140623</v>
      </c>
      <c r="D10" s="136">
        <v>9352016</v>
      </c>
      <c r="E10" s="135" t="s">
        <v>666</v>
      </c>
      <c r="F10" s="477">
        <v>134.25</v>
      </c>
      <c r="G10" s="477">
        <v>134.25</v>
      </c>
      <c r="H10" s="477">
        <v>0</v>
      </c>
      <c r="I10" s="133">
        <v>372382.65</v>
      </c>
      <c r="J10" s="133">
        <v>0</v>
      </c>
      <c r="K10" s="133">
        <v>0</v>
      </c>
      <c r="L10" s="133">
        <v>6491.2087912087982</v>
      </c>
      <c r="M10" s="133">
        <v>0</v>
      </c>
      <c r="N10" s="133">
        <v>8473.4415584415583</v>
      </c>
      <c r="O10" s="133">
        <v>0</v>
      </c>
      <c r="P10" s="133">
        <v>590.10989010989067</v>
      </c>
      <c r="Q10" s="133">
        <v>0</v>
      </c>
      <c r="R10" s="133">
        <v>7966.483516483524</v>
      </c>
      <c r="S10" s="133">
        <v>0</v>
      </c>
      <c r="T10" s="133">
        <v>0</v>
      </c>
      <c r="U10" s="133">
        <v>0</v>
      </c>
      <c r="V10" s="133">
        <v>0</v>
      </c>
      <c r="W10" s="133">
        <v>0</v>
      </c>
      <c r="X10" s="133">
        <v>0</v>
      </c>
      <c r="Y10" s="133">
        <v>0</v>
      </c>
      <c r="Z10" s="133">
        <v>0</v>
      </c>
      <c r="AA10" s="133">
        <v>0</v>
      </c>
      <c r="AB10" s="133">
        <v>3050.2389705882329</v>
      </c>
      <c r="AC10" s="133">
        <v>0</v>
      </c>
      <c r="AD10" s="133">
        <v>0</v>
      </c>
      <c r="AE10" s="133">
        <v>23219.053846153813</v>
      </c>
      <c r="AF10" s="133">
        <v>0</v>
      </c>
      <c r="AG10" s="133">
        <v>0</v>
      </c>
      <c r="AH10" s="133">
        <v>0</v>
      </c>
      <c r="AI10" s="133">
        <v>110000</v>
      </c>
      <c r="AJ10" s="133">
        <v>0</v>
      </c>
      <c r="AK10" s="133">
        <v>0</v>
      </c>
      <c r="AL10" s="133">
        <v>0</v>
      </c>
      <c r="AM10" s="133">
        <v>7960.7667999999994</v>
      </c>
      <c r="AN10" s="133">
        <v>0</v>
      </c>
      <c r="AO10" s="133">
        <v>0</v>
      </c>
      <c r="AP10" s="133">
        <v>0</v>
      </c>
      <c r="AQ10" s="133">
        <v>0</v>
      </c>
      <c r="AR10" s="133">
        <v>0</v>
      </c>
      <c r="AS10" s="133">
        <v>0</v>
      </c>
      <c r="AT10" s="133">
        <v>0</v>
      </c>
      <c r="AU10" s="133">
        <v>0</v>
      </c>
      <c r="AV10" s="133">
        <v>372382.65</v>
      </c>
      <c r="AW10" s="133">
        <v>49790.536572985817</v>
      </c>
      <c r="AX10" s="133">
        <v>117960.7668</v>
      </c>
      <c r="AY10" s="133">
        <v>44978.675724275701</v>
      </c>
      <c r="AZ10" s="478">
        <v>540133.95337298582</v>
      </c>
      <c r="BA10" s="478">
        <v>532173.18657298584</v>
      </c>
      <c r="BB10" s="478">
        <v>3500</v>
      </c>
      <c r="BC10" s="478">
        <v>469875</v>
      </c>
      <c r="BD10" s="478">
        <v>0</v>
      </c>
      <c r="BE10" s="478">
        <v>0</v>
      </c>
      <c r="BF10" s="478">
        <v>540133.95337298582</v>
      </c>
      <c r="BG10" s="478" t="s">
        <v>13</v>
      </c>
      <c r="BH10" s="478" t="s">
        <v>13</v>
      </c>
      <c r="BI10" s="478" t="s">
        <v>13</v>
      </c>
      <c r="BJ10" s="134" t="s">
        <v>13</v>
      </c>
      <c r="BK10" s="479" t="s">
        <v>13</v>
      </c>
      <c r="BL10" s="478">
        <v>540133.95337298582</v>
      </c>
      <c r="BM10" s="133">
        <v>540133.95337298594</v>
      </c>
      <c r="BN10" s="133">
        <v>0</v>
      </c>
      <c r="BO10" s="478">
        <v>477835.76679999998</v>
      </c>
      <c r="BP10" s="478">
        <v>359875</v>
      </c>
      <c r="BQ10" s="133">
        <v>422173.18657298584</v>
      </c>
      <c r="BR10" s="133">
        <v>3144.6792295939354</v>
      </c>
      <c r="BS10" s="133">
        <v>3167.3015812366739</v>
      </c>
      <c r="BT10" s="134">
        <v>-7.1424684585626409E-3</v>
      </c>
      <c r="BU10" s="134">
        <v>0</v>
      </c>
      <c r="BV10" s="134">
        <v>0</v>
      </c>
      <c r="BW10" s="133">
        <v>0</v>
      </c>
      <c r="BX10" s="478">
        <v>540133.95337298582</v>
      </c>
      <c r="BY10" s="478">
        <v>3964.0460824803413</v>
      </c>
      <c r="BZ10" s="478" t="s">
        <v>1228</v>
      </c>
      <c r="CA10" s="478">
        <v>4023.3441592028739</v>
      </c>
      <c r="CB10" s="134">
        <v>-9.3359184618890922E-2</v>
      </c>
      <c r="CC10" s="133">
        <v>-3569.7075</v>
      </c>
      <c r="CD10" s="133">
        <v>536564.2458729858</v>
      </c>
      <c r="CE10" s="133">
        <v>0</v>
      </c>
      <c r="CF10" s="133">
        <v>536564.2458729858</v>
      </c>
      <c r="CG10" s="133">
        <f t="shared" si="0"/>
        <v>95993.93</v>
      </c>
      <c r="CH10" s="133">
        <f t="shared" si="1"/>
        <v>0</v>
      </c>
      <c r="CI10" s="133">
        <v>0</v>
      </c>
      <c r="CJ10" s="133">
        <v>95993.93</v>
      </c>
      <c r="CK10" s="133">
        <v>0</v>
      </c>
    </row>
    <row r="11" spans="1:89" ht="15" customHeight="1" x14ac:dyDescent="0.25">
      <c r="A11" s="136">
        <f>VLOOKUP(D11,'DfE No.'!C:E,3,FALSE)</f>
        <v>479</v>
      </c>
      <c r="B11" s="136">
        <f>VLOOKUP(D11,'Adjusted Factors 19-20'!C:F,4,FALSE)</f>
        <v>0</v>
      </c>
      <c r="C11" s="136">
        <v>124543</v>
      </c>
      <c r="D11" s="136">
        <v>9352020</v>
      </c>
      <c r="E11" s="135" t="s">
        <v>395</v>
      </c>
      <c r="F11" s="477">
        <v>202</v>
      </c>
      <c r="G11" s="477">
        <v>202</v>
      </c>
      <c r="H11" s="477">
        <v>0</v>
      </c>
      <c r="I11" s="133">
        <v>560307.60000000009</v>
      </c>
      <c r="J11" s="133">
        <v>0</v>
      </c>
      <c r="K11" s="133">
        <v>0</v>
      </c>
      <c r="L11" s="133">
        <v>2200.0000000000041</v>
      </c>
      <c r="M11" s="133">
        <v>0</v>
      </c>
      <c r="N11" s="133">
        <v>3688.6956521739125</v>
      </c>
      <c r="O11" s="133">
        <v>0</v>
      </c>
      <c r="P11" s="133">
        <v>0</v>
      </c>
      <c r="Q11" s="133">
        <v>239.99999999999997</v>
      </c>
      <c r="R11" s="133">
        <v>0</v>
      </c>
      <c r="S11" s="133">
        <v>0</v>
      </c>
      <c r="T11" s="133">
        <v>0</v>
      </c>
      <c r="U11" s="133">
        <v>0</v>
      </c>
      <c r="V11" s="133">
        <v>0</v>
      </c>
      <c r="W11" s="133">
        <v>0</v>
      </c>
      <c r="X11" s="133">
        <v>0</v>
      </c>
      <c r="Y11" s="133">
        <v>0</v>
      </c>
      <c r="Z11" s="133">
        <v>0</v>
      </c>
      <c r="AA11" s="133">
        <v>0</v>
      </c>
      <c r="AB11" s="133">
        <v>1195.7471264367796</v>
      </c>
      <c r="AC11" s="133">
        <v>0</v>
      </c>
      <c r="AD11" s="133">
        <v>0</v>
      </c>
      <c r="AE11" s="133">
        <v>72436.491228070139</v>
      </c>
      <c r="AF11" s="133">
        <v>0</v>
      </c>
      <c r="AG11" s="133">
        <v>0</v>
      </c>
      <c r="AH11" s="133">
        <v>0</v>
      </c>
      <c r="AI11" s="133">
        <v>110000</v>
      </c>
      <c r="AJ11" s="133">
        <v>0</v>
      </c>
      <c r="AK11" s="133">
        <v>0</v>
      </c>
      <c r="AL11" s="133">
        <v>0</v>
      </c>
      <c r="AM11" s="133">
        <v>18432.6387</v>
      </c>
      <c r="AN11" s="133">
        <v>0</v>
      </c>
      <c r="AO11" s="133">
        <v>0</v>
      </c>
      <c r="AP11" s="133">
        <v>0</v>
      </c>
      <c r="AQ11" s="133">
        <v>0</v>
      </c>
      <c r="AR11" s="133">
        <v>0</v>
      </c>
      <c r="AS11" s="133">
        <v>0</v>
      </c>
      <c r="AT11" s="133">
        <v>0</v>
      </c>
      <c r="AU11" s="133">
        <v>0</v>
      </c>
      <c r="AV11" s="133">
        <v>560307.60000000009</v>
      </c>
      <c r="AW11" s="133">
        <v>79760.934006680836</v>
      </c>
      <c r="AX11" s="133">
        <v>128432.6387</v>
      </c>
      <c r="AY11" s="133">
        <v>85499.839054157099</v>
      </c>
      <c r="AZ11" s="478">
        <v>768501.17270668095</v>
      </c>
      <c r="BA11" s="478">
        <v>750068.53400668094</v>
      </c>
      <c r="BB11" s="478">
        <v>3500</v>
      </c>
      <c r="BC11" s="478">
        <v>707000</v>
      </c>
      <c r="BD11" s="478">
        <v>0</v>
      </c>
      <c r="BE11" s="478">
        <v>0</v>
      </c>
      <c r="BF11" s="478">
        <v>768501.17270668095</v>
      </c>
      <c r="BG11" s="478" t="s">
        <v>13</v>
      </c>
      <c r="BH11" s="478" t="s">
        <v>13</v>
      </c>
      <c r="BI11" s="478" t="s">
        <v>13</v>
      </c>
      <c r="BJ11" s="134" t="s">
        <v>13</v>
      </c>
      <c r="BK11" s="479" t="s">
        <v>13</v>
      </c>
      <c r="BL11" s="478">
        <v>768501.17270668095</v>
      </c>
      <c r="BM11" s="133">
        <v>768501.17270668095</v>
      </c>
      <c r="BN11" s="133">
        <v>0</v>
      </c>
      <c r="BO11" s="478">
        <v>725432.63870000001</v>
      </c>
      <c r="BP11" s="478">
        <v>597000</v>
      </c>
      <c r="BQ11" s="133">
        <v>640068.53400668094</v>
      </c>
      <c r="BR11" s="133">
        <v>3168.6561089439651</v>
      </c>
      <c r="BS11" s="133">
        <v>2979.1857201923076</v>
      </c>
      <c r="BT11" s="134">
        <v>6.3598045421427149E-2</v>
      </c>
      <c r="BU11" s="134">
        <v>-6.2413404629362221E-3</v>
      </c>
      <c r="BV11" s="134">
        <v>0</v>
      </c>
      <c r="BW11" s="133">
        <v>-3756.0107011716836</v>
      </c>
      <c r="BX11" s="478">
        <v>764745.16200550925</v>
      </c>
      <c r="BY11" s="478">
        <v>3694.6164520074717</v>
      </c>
      <c r="BZ11" s="478" t="s">
        <v>1228</v>
      </c>
      <c r="CA11" s="478">
        <v>3785.8671386411347</v>
      </c>
      <c r="CB11" s="134">
        <v>5.3167768517921044E-2</v>
      </c>
      <c r="CC11" s="133">
        <v>-5371.18</v>
      </c>
      <c r="CD11" s="133">
        <v>759373.9820055092</v>
      </c>
      <c r="CE11" s="133">
        <v>0</v>
      </c>
      <c r="CF11" s="133">
        <v>759373.9820055092</v>
      </c>
      <c r="CG11" s="133">
        <f t="shared" si="0"/>
        <v>47897.346791510237</v>
      </c>
      <c r="CH11" s="133">
        <f t="shared" si="1"/>
        <v>3435.21</v>
      </c>
      <c r="CI11" s="133">
        <v>0</v>
      </c>
      <c r="CJ11" s="133">
        <v>47897.346791510237</v>
      </c>
      <c r="CK11" s="133">
        <v>3435.21</v>
      </c>
    </row>
    <row r="12" spans="1:89" ht="15" customHeight="1" x14ac:dyDescent="0.25">
      <c r="A12" s="136">
        <f>VLOOKUP(D12,'DfE No.'!C:E,3,FALSE)</f>
        <v>482</v>
      </c>
      <c r="B12" s="136">
        <f>VLOOKUP(D12,'Adjusted Factors 19-20'!C:F,4,FALSE)</f>
        <v>0</v>
      </c>
      <c r="C12" s="136">
        <v>124544</v>
      </c>
      <c r="D12" s="136">
        <v>9352021</v>
      </c>
      <c r="E12" s="135" t="s">
        <v>398</v>
      </c>
      <c r="F12" s="477">
        <v>208</v>
      </c>
      <c r="G12" s="477">
        <v>208</v>
      </c>
      <c r="H12" s="477">
        <v>0</v>
      </c>
      <c r="I12" s="133">
        <v>576950.4</v>
      </c>
      <c r="J12" s="133">
        <v>0</v>
      </c>
      <c r="K12" s="133">
        <v>0</v>
      </c>
      <c r="L12" s="133">
        <v>3960.0000000000032</v>
      </c>
      <c r="M12" s="133">
        <v>0</v>
      </c>
      <c r="N12" s="133">
        <v>11619.310344827587</v>
      </c>
      <c r="O12" s="133">
        <v>0</v>
      </c>
      <c r="P12" s="133">
        <v>599.99999999999898</v>
      </c>
      <c r="Q12" s="133">
        <v>0</v>
      </c>
      <c r="R12" s="133">
        <v>0</v>
      </c>
      <c r="S12" s="133">
        <v>0</v>
      </c>
      <c r="T12" s="133">
        <v>0</v>
      </c>
      <c r="U12" s="133">
        <v>0</v>
      </c>
      <c r="V12" s="133">
        <v>0</v>
      </c>
      <c r="W12" s="133">
        <v>0</v>
      </c>
      <c r="X12" s="133">
        <v>0</v>
      </c>
      <c r="Y12" s="133">
        <v>0</v>
      </c>
      <c r="Z12" s="133">
        <v>0</v>
      </c>
      <c r="AA12" s="133">
        <v>0</v>
      </c>
      <c r="AB12" s="133">
        <v>2407.1910112359601</v>
      </c>
      <c r="AC12" s="133">
        <v>0</v>
      </c>
      <c r="AD12" s="133">
        <v>0</v>
      </c>
      <c r="AE12" s="133">
        <v>51018.240000000005</v>
      </c>
      <c r="AF12" s="133">
        <v>0</v>
      </c>
      <c r="AG12" s="133">
        <v>0</v>
      </c>
      <c r="AH12" s="133">
        <v>0</v>
      </c>
      <c r="AI12" s="133">
        <v>110000</v>
      </c>
      <c r="AJ12" s="133">
        <v>0</v>
      </c>
      <c r="AK12" s="133">
        <v>0</v>
      </c>
      <c r="AL12" s="133">
        <v>0</v>
      </c>
      <c r="AM12" s="133">
        <v>11678.118059999999</v>
      </c>
      <c r="AN12" s="133">
        <v>0</v>
      </c>
      <c r="AO12" s="133">
        <v>0</v>
      </c>
      <c r="AP12" s="133">
        <v>0</v>
      </c>
      <c r="AQ12" s="133">
        <v>0</v>
      </c>
      <c r="AR12" s="133">
        <v>0</v>
      </c>
      <c r="AS12" s="133">
        <v>0</v>
      </c>
      <c r="AT12" s="133">
        <v>0</v>
      </c>
      <c r="AU12" s="133">
        <v>0</v>
      </c>
      <c r="AV12" s="133">
        <v>576950.4</v>
      </c>
      <c r="AW12" s="133">
        <v>69604.741356063547</v>
      </c>
      <c r="AX12" s="133">
        <v>121678.11805999999</v>
      </c>
      <c r="AY12" s="133">
        <v>69106.895172413802</v>
      </c>
      <c r="AZ12" s="478">
        <v>768233.25941606355</v>
      </c>
      <c r="BA12" s="478">
        <v>756555.14135606354</v>
      </c>
      <c r="BB12" s="478">
        <v>3500</v>
      </c>
      <c r="BC12" s="478">
        <v>728000</v>
      </c>
      <c r="BD12" s="478">
        <v>0</v>
      </c>
      <c r="BE12" s="478">
        <v>0</v>
      </c>
      <c r="BF12" s="478">
        <v>768233.25941606355</v>
      </c>
      <c r="BG12" s="478" t="s">
        <v>13</v>
      </c>
      <c r="BH12" s="478" t="s">
        <v>13</v>
      </c>
      <c r="BI12" s="478" t="s">
        <v>13</v>
      </c>
      <c r="BJ12" s="134" t="s">
        <v>13</v>
      </c>
      <c r="BK12" s="479" t="s">
        <v>13</v>
      </c>
      <c r="BL12" s="478">
        <v>768233.25941606355</v>
      </c>
      <c r="BM12" s="133">
        <v>768233.25941606355</v>
      </c>
      <c r="BN12" s="133">
        <v>0</v>
      </c>
      <c r="BO12" s="478">
        <v>739678.11806000001</v>
      </c>
      <c r="BP12" s="478">
        <v>618000</v>
      </c>
      <c r="BQ12" s="133">
        <v>646555.14135606354</v>
      </c>
      <c r="BR12" s="133">
        <v>3108.4381795964591</v>
      </c>
      <c r="BS12" s="133">
        <v>2997.398237073171</v>
      </c>
      <c r="BT12" s="134">
        <v>3.7045441993625042E-2</v>
      </c>
      <c r="BU12" s="134">
        <v>-3.6355396545609789E-3</v>
      </c>
      <c r="BV12" s="134">
        <v>0</v>
      </c>
      <c r="BW12" s="133">
        <v>-2266.6093114892619</v>
      </c>
      <c r="BX12" s="478">
        <v>765966.65010457428</v>
      </c>
      <c r="BY12" s="478">
        <v>3626.3871732912226</v>
      </c>
      <c r="BZ12" s="478" t="s">
        <v>1228</v>
      </c>
      <c r="CA12" s="478">
        <v>3682.5319716566073</v>
      </c>
      <c r="CB12" s="134">
        <v>2.5853861987912508E-2</v>
      </c>
      <c r="CC12" s="133">
        <v>-5530.72</v>
      </c>
      <c r="CD12" s="133">
        <v>760435.93010457431</v>
      </c>
      <c r="CE12" s="133">
        <v>0</v>
      </c>
      <c r="CF12" s="133">
        <v>760435.93010457431</v>
      </c>
      <c r="CG12" s="133">
        <f t="shared" si="0"/>
        <v>151959.12</v>
      </c>
      <c r="CH12" s="133">
        <f t="shared" si="1"/>
        <v>44666.75</v>
      </c>
      <c r="CI12" s="133">
        <v>0</v>
      </c>
      <c r="CJ12" s="133">
        <v>151959.12</v>
      </c>
      <c r="CK12" s="133">
        <v>44666.75</v>
      </c>
    </row>
    <row r="13" spans="1:89" ht="15" customHeight="1" x14ac:dyDescent="0.25">
      <c r="A13" s="136">
        <f>VLOOKUP(D13,'DfE No.'!C:E,3,FALSE)</f>
        <v>499</v>
      </c>
      <c r="B13" s="136">
        <f>VLOOKUP(D13,'Adjusted Factors 19-20'!C:F,4,FALSE)</f>
        <v>0</v>
      </c>
      <c r="C13" s="136">
        <v>124547</v>
      </c>
      <c r="D13" s="136">
        <v>9352026</v>
      </c>
      <c r="E13" s="135" t="s">
        <v>409</v>
      </c>
      <c r="F13" s="477">
        <v>199</v>
      </c>
      <c r="G13" s="477">
        <v>199</v>
      </c>
      <c r="H13" s="477">
        <v>0</v>
      </c>
      <c r="I13" s="133">
        <v>551986.20000000007</v>
      </c>
      <c r="J13" s="133">
        <v>0</v>
      </c>
      <c r="K13" s="133">
        <v>0</v>
      </c>
      <c r="L13" s="133">
        <v>3519.9999999999977</v>
      </c>
      <c r="M13" s="133">
        <v>0</v>
      </c>
      <c r="N13" s="133">
        <v>20246.08695652174</v>
      </c>
      <c r="O13" s="133">
        <v>0</v>
      </c>
      <c r="P13" s="133">
        <v>0</v>
      </c>
      <c r="Q13" s="133">
        <v>0</v>
      </c>
      <c r="R13" s="133">
        <v>0</v>
      </c>
      <c r="S13" s="133">
        <v>0</v>
      </c>
      <c r="T13" s="133">
        <v>0</v>
      </c>
      <c r="U13" s="133">
        <v>0</v>
      </c>
      <c r="V13" s="133">
        <v>0</v>
      </c>
      <c r="W13" s="133">
        <v>0</v>
      </c>
      <c r="X13" s="133">
        <v>0</v>
      </c>
      <c r="Y13" s="133">
        <v>0</v>
      </c>
      <c r="Z13" s="133">
        <v>0</v>
      </c>
      <c r="AA13" s="133">
        <v>0</v>
      </c>
      <c r="AB13" s="133">
        <v>0</v>
      </c>
      <c r="AC13" s="133">
        <v>0</v>
      </c>
      <c r="AD13" s="133">
        <v>0</v>
      </c>
      <c r="AE13" s="133">
        <v>69446.146341463347</v>
      </c>
      <c r="AF13" s="133">
        <v>0</v>
      </c>
      <c r="AG13" s="133">
        <v>0</v>
      </c>
      <c r="AH13" s="133">
        <v>0</v>
      </c>
      <c r="AI13" s="133">
        <v>110000</v>
      </c>
      <c r="AJ13" s="133">
        <v>0</v>
      </c>
      <c r="AK13" s="133">
        <v>0</v>
      </c>
      <c r="AL13" s="133">
        <v>0</v>
      </c>
      <c r="AM13" s="133">
        <v>19578.03498</v>
      </c>
      <c r="AN13" s="133">
        <v>0</v>
      </c>
      <c r="AO13" s="133">
        <v>0</v>
      </c>
      <c r="AP13" s="133">
        <v>0</v>
      </c>
      <c r="AQ13" s="133">
        <v>0</v>
      </c>
      <c r="AR13" s="133">
        <v>0</v>
      </c>
      <c r="AS13" s="133">
        <v>0</v>
      </c>
      <c r="AT13" s="133">
        <v>0</v>
      </c>
      <c r="AU13" s="133">
        <v>0</v>
      </c>
      <c r="AV13" s="133">
        <v>551986.20000000007</v>
      </c>
      <c r="AW13" s="133">
        <v>93212.233297985076</v>
      </c>
      <c r="AX13" s="133">
        <v>129578.03498</v>
      </c>
      <c r="AY13" s="133">
        <v>91328.189819724212</v>
      </c>
      <c r="AZ13" s="478">
        <v>774776.46827798511</v>
      </c>
      <c r="BA13" s="478">
        <v>755198.43329798512</v>
      </c>
      <c r="BB13" s="478">
        <v>3500</v>
      </c>
      <c r="BC13" s="478">
        <v>696500</v>
      </c>
      <c r="BD13" s="478">
        <v>0</v>
      </c>
      <c r="BE13" s="478">
        <v>0</v>
      </c>
      <c r="BF13" s="478">
        <v>774776.46827798511</v>
      </c>
      <c r="BG13" s="478" t="s">
        <v>13</v>
      </c>
      <c r="BH13" s="478" t="s">
        <v>13</v>
      </c>
      <c r="BI13" s="478" t="s">
        <v>13</v>
      </c>
      <c r="BJ13" s="134" t="s">
        <v>13</v>
      </c>
      <c r="BK13" s="479" t="s">
        <v>13</v>
      </c>
      <c r="BL13" s="478">
        <v>774776.46827798511</v>
      </c>
      <c r="BM13" s="133">
        <v>774776.46827798511</v>
      </c>
      <c r="BN13" s="133">
        <v>0</v>
      </c>
      <c r="BO13" s="478">
        <v>716078.03498</v>
      </c>
      <c r="BP13" s="478">
        <v>586500</v>
      </c>
      <c r="BQ13" s="133">
        <v>645198.43329798512</v>
      </c>
      <c r="BR13" s="133">
        <v>3242.2031824019355</v>
      </c>
      <c r="BS13" s="133">
        <v>3096.4526717073172</v>
      </c>
      <c r="BT13" s="134">
        <v>4.7070156126188922E-2</v>
      </c>
      <c r="BU13" s="134">
        <v>-4.6193380328026397E-3</v>
      </c>
      <c r="BV13" s="134">
        <v>0</v>
      </c>
      <c r="BW13" s="133">
        <v>-2846.4087570450001</v>
      </c>
      <c r="BX13" s="478">
        <v>771930.05952094006</v>
      </c>
      <c r="BY13" s="478">
        <v>3780.6634399042214</v>
      </c>
      <c r="BZ13" s="478" t="s">
        <v>1228</v>
      </c>
      <c r="CA13" s="478">
        <v>3879.0455252308548</v>
      </c>
      <c r="CB13" s="134">
        <v>4.5241868696650922E-2</v>
      </c>
      <c r="CC13" s="133">
        <v>-5291.41</v>
      </c>
      <c r="CD13" s="133">
        <v>766638.64952094003</v>
      </c>
      <c r="CE13" s="133">
        <v>0</v>
      </c>
      <c r="CF13" s="133">
        <v>766638.64952094003</v>
      </c>
      <c r="CG13" s="133">
        <f t="shared" si="0"/>
        <v>-23657.189999999991</v>
      </c>
      <c r="CH13" s="133">
        <f t="shared" si="1"/>
        <v>8929.7000000000007</v>
      </c>
      <c r="CI13" s="133">
        <v>0</v>
      </c>
      <c r="CJ13" s="133">
        <v>-23657.189999999991</v>
      </c>
      <c r="CK13" s="133">
        <v>8929.7000000000007</v>
      </c>
    </row>
    <row r="14" spans="1:89" ht="15" customHeight="1" x14ac:dyDescent="0.25">
      <c r="A14" s="136">
        <f>VLOOKUP(D14,'DfE No.'!C:E,3,FALSE)</f>
        <v>415</v>
      </c>
      <c r="B14" s="136">
        <f>VLOOKUP(D14,'Adjusted Factors 19-20'!C:F,4,FALSE)</f>
        <v>0</v>
      </c>
      <c r="C14" s="136">
        <v>124550</v>
      </c>
      <c r="D14" s="136">
        <v>9352032</v>
      </c>
      <c r="E14" s="135" t="s">
        <v>347</v>
      </c>
      <c r="F14" s="477">
        <v>362</v>
      </c>
      <c r="G14" s="477">
        <v>362</v>
      </c>
      <c r="H14" s="477">
        <v>0</v>
      </c>
      <c r="I14" s="133">
        <v>1004115.6000000001</v>
      </c>
      <c r="J14" s="133">
        <v>0</v>
      </c>
      <c r="K14" s="133">
        <v>0</v>
      </c>
      <c r="L14" s="133">
        <v>14960.000000000005</v>
      </c>
      <c r="M14" s="133">
        <v>0</v>
      </c>
      <c r="N14" s="133">
        <v>26203.753351206436</v>
      </c>
      <c r="O14" s="133">
        <v>0</v>
      </c>
      <c r="P14" s="133">
        <v>12634.903047091433</v>
      </c>
      <c r="Q14" s="133">
        <v>0</v>
      </c>
      <c r="R14" s="133">
        <v>3609.9722991689682</v>
      </c>
      <c r="S14" s="133">
        <v>0</v>
      </c>
      <c r="T14" s="133">
        <v>0</v>
      </c>
      <c r="U14" s="133">
        <v>0</v>
      </c>
      <c r="V14" s="133">
        <v>0</v>
      </c>
      <c r="W14" s="133">
        <v>0</v>
      </c>
      <c r="X14" s="133">
        <v>0</v>
      </c>
      <c r="Y14" s="133">
        <v>0</v>
      </c>
      <c r="Z14" s="133">
        <v>0</v>
      </c>
      <c r="AA14" s="133">
        <v>0</v>
      </c>
      <c r="AB14" s="133">
        <v>13569.27215189874</v>
      </c>
      <c r="AC14" s="133">
        <v>0</v>
      </c>
      <c r="AD14" s="133">
        <v>0</v>
      </c>
      <c r="AE14" s="133">
        <v>124676.51282051283</v>
      </c>
      <c r="AF14" s="133">
        <v>0</v>
      </c>
      <c r="AG14" s="133">
        <v>0</v>
      </c>
      <c r="AH14" s="133">
        <v>0</v>
      </c>
      <c r="AI14" s="133">
        <v>110000</v>
      </c>
      <c r="AJ14" s="133">
        <v>0</v>
      </c>
      <c r="AK14" s="133">
        <v>0</v>
      </c>
      <c r="AL14" s="133">
        <v>0</v>
      </c>
      <c r="AM14" s="133">
        <v>21829.919999999998</v>
      </c>
      <c r="AN14" s="133">
        <v>0</v>
      </c>
      <c r="AO14" s="133">
        <v>0</v>
      </c>
      <c r="AP14" s="133">
        <v>0</v>
      </c>
      <c r="AQ14" s="133">
        <v>0</v>
      </c>
      <c r="AR14" s="133">
        <v>0</v>
      </c>
      <c r="AS14" s="133">
        <v>0</v>
      </c>
      <c r="AT14" s="133">
        <v>0</v>
      </c>
      <c r="AU14" s="133">
        <v>0</v>
      </c>
      <c r="AV14" s="133">
        <v>1004115.6000000001</v>
      </c>
      <c r="AW14" s="133">
        <v>195654.41366987841</v>
      </c>
      <c r="AX14" s="133">
        <v>131829.91999999998</v>
      </c>
      <c r="AY14" s="133">
        <v>163379.82716924624</v>
      </c>
      <c r="AZ14" s="478">
        <v>1331599.9336698784</v>
      </c>
      <c r="BA14" s="478">
        <v>1309770.0136698785</v>
      </c>
      <c r="BB14" s="478">
        <v>3500</v>
      </c>
      <c r="BC14" s="478">
        <v>1267000</v>
      </c>
      <c r="BD14" s="478">
        <v>0</v>
      </c>
      <c r="BE14" s="478">
        <v>0</v>
      </c>
      <c r="BF14" s="478">
        <v>1331599.9336698784</v>
      </c>
      <c r="BG14" s="478" t="s">
        <v>13</v>
      </c>
      <c r="BH14" s="478" t="s">
        <v>13</v>
      </c>
      <c r="BI14" s="478" t="s">
        <v>13</v>
      </c>
      <c r="BJ14" s="134" t="s">
        <v>13</v>
      </c>
      <c r="BK14" s="479" t="s">
        <v>13</v>
      </c>
      <c r="BL14" s="478">
        <v>1331599.9336698784</v>
      </c>
      <c r="BM14" s="133">
        <v>1331599.9336698784</v>
      </c>
      <c r="BN14" s="133">
        <v>0</v>
      </c>
      <c r="BO14" s="478">
        <v>1288829.92</v>
      </c>
      <c r="BP14" s="478">
        <v>1157000</v>
      </c>
      <c r="BQ14" s="133">
        <v>1199770.0136698785</v>
      </c>
      <c r="BR14" s="133">
        <v>3314.2818057178965</v>
      </c>
      <c r="BS14" s="133">
        <v>3116.5741310344824</v>
      </c>
      <c r="BT14" s="134">
        <v>6.3437501041500699E-2</v>
      </c>
      <c r="BU14" s="134">
        <v>-6.2255850709600664E-3</v>
      </c>
      <c r="BV14" s="134">
        <v>0</v>
      </c>
      <c r="BW14" s="133">
        <v>-7023.7040525405191</v>
      </c>
      <c r="BX14" s="478">
        <v>1324576.2296173379</v>
      </c>
      <c r="BY14" s="478">
        <v>3598.7467116501048</v>
      </c>
      <c r="BZ14" s="478" t="s">
        <v>1228</v>
      </c>
      <c r="CA14" s="478">
        <v>3659.0503580589448</v>
      </c>
      <c r="CB14" s="134">
        <v>5.6000202504870034E-2</v>
      </c>
      <c r="CC14" s="133">
        <v>-9625.58</v>
      </c>
      <c r="CD14" s="133">
        <v>1314950.6496173379</v>
      </c>
      <c r="CE14" s="133">
        <v>0</v>
      </c>
      <c r="CF14" s="133">
        <v>1314950.6496173379</v>
      </c>
      <c r="CG14" s="133">
        <f t="shared" si="0"/>
        <v>41447.139999999992</v>
      </c>
      <c r="CH14" s="133">
        <f t="shared" si="1"/>
        <v>3325.35</v>
      </c>
      <c r="CI14" s="133">
        <v>0</v>
      </c>
      <c r="CJ14" s="133">
        <v>41447.139999999992</v>
      </c>
      <c r="CK14" s="133">
        <v>3325.35</v>
      </c>
    </row>
    <row r="15" spans="1:89" ht="15" customHeight="1" x14ac:dyDescent="0.25">
      <c r="A15" s="136">
        <f>VLOOKUP(D15,'DfE No.'!C:E,3,FALSE)</f>
        <v>424</v>
      </c>
      <c r="B15" s="136">
        <f>VLOOKUP(D15,'Adjusted Factors 19-20'!C:F,4,FALSE)</f>
        <v>0</v>
      </c>
      <c r="C15" s="136">
        <v>124552</v>
      </c>
      <c r="D15" s="136">
        <v>9352034</v>
      </c>
      <c r="E15" s="135" t="s">
        <v>355</v>
      </c>
      <c r="F15" s="477">
        <v>329</v>
      </c>
      <c r="G15" s="477">
        <v>329</v>
      </c>
      <c r="H15" s="477">
        <v>0</v>
      </c>
      <c r="I15" s="133">
        <v>912580.20000000007</v>
      </c>
      <c r="J15" s="133">
        <v>0</v>
      </c>
      <c r="K15" s="133">
        <v>0</v>
      </c>
      <c r="L15" s="133">
        <v>25959.999999999935</v>
      </c>
      <c r="M15" s="133">
        <v>0</v>
      </c>
      <c r="N15" s="133">
        <v>56304.553846153845</v>
      </c>
      <c r="O15" s="133">
        <v>0</v>
      </c>
      <c r="P15" s="133">
        <v>23799.999999999967</v>
      </c>
      <c r="Q15" s="133">
        <v>0</v>
      </c>
      <c r="R15" s="133">
        <v>2880</v>
      </c>
      <c r="S15" s="133">
        <v>0</v>
      </c>
      <c r="T15" s="133">
        <v>0</v>
      </c>
      <c r="U15" s="133">
        <v>0</v>
      </c>
      <c r="V15" s="133">
        <v>0</v>
      </c>
      <c r="W15" s="133">
        <v>0</v>
      </c>
      <c r="X15" s="133">
        <v>0</v>
      </c>
      <c r="Y15" s="133">
        <v>0</v>
      </c>
      <c r="Z15" s="133">
        <v>0</v>
      </c>
      <c r="AA15" s="133">
        <v>0</v>
      </c>
      <c r="AB15" s="133">
        <v>7838.6298932384279</v>
      </c>
      <c r="AC15" s="133">
        <v>0</v>
      </c>
      <c r="AD15" s="133">
        <v>0</v>
      </c>
      <c r="AE15" s="133">
        <v>113727.5588235294</v>
      </c>
      <c r="AF15" s="133">
        <v>0</v>
      </c>
      <c r="AG15" s="133">
        <v>0</v>
      </c>
      <c r="AH15" s="133">
        <v>0</v>
      </c>
      <c r="AI15" s="133">
        <v>110000</v>
      </c>
      <c r="AJ15" s="133">
        <v>0</v>
      </c>
      <c r="AK15" s="133">
        <v>0</v>
      </c>
      <c r="AL15" s="133">
        <v>0</v>
      </c>
      <c r="AM15" s="133">
        <v>32246.144</v>
      </c>
      <c r="AN15" s="133">
        <v>0</v>
      </c>
      <c r="AO15" s="133">
        <v>0</v>
      </c>
      <c r="AP15" s="133">
        <v>0</v>
      </c>
      <c r="AQ15" s="133">
        <v>0</v>
      </c>
      <c r="AR15" s="133">
        <v>0</v>
      </c>
      <c r="AS15" s="133">
        <v>0</v>
      </c>
      <c r="AT15" s="133">
        <v>0</v>
      </c>
      <c r="AU15" s="133">
        <v>0</v>
      </c>
      <c r="AV15" s="133">
        <v>912580.20000000007</v>
      </c>
      <c r="AW15" s="133">
        <v>230510.74256292157</v>
      </c>
      <c r="AX15" s="133">
        <v>142246.144</v>
      </c>
      <c r="AY15" s="133">
        <v>178198.83574660629</v>
      </c>
      <c r="AZ15" s="478">
        <v>1285337.0865629218</v>
      </c>
      <c r="BA15" s="478">
        <v>1253090.9425629217</v>
      </c>
      <c r="BB15" s="478">
        <v>3500</v>
      </c>
      <c r="BC15" s="478">
        <v>1151500</v>
      </c>
      <c r="BD15" s="478">
        <v>0</v>
      </c>
      <c r="BE15" s="478">
        <v>0</v>
      </c>
      <c r="BF15" s="478">
        <v>1285337.0865629218</v>
      </c>
      <c r="BG15" s="478" t="s">
        <v>13</v>
      </c>
      <c r="BH15" s="478" t="s">
        <v>13</v>
      </c>
      <c r="BI15" s="478" t="s">
        <v>13</v>
      </c>
      <c r="BJ15" s="134" t="s">
        <v>13</v>
      </c>
      <c r="BK15" s="479" t="s">
        <v>13</v>
      </c>
      <c r="BL15" s="478">
        <v>1285337.0865629218</v>
      </c>
      <c r="BM15" s="133">
        <v>1285337.0865629218</v>
      </c>
      <c r="BN15" s="133">
        <v>0</v>
      </c>
      <c r="BO15" s="478">
        <v>1183746.1440000001</v>
      </c>
      <c r="BP15" s="478">
        <v>1041500.0000000001</v>
      </c>
      <c r="BQ15" s="133">
        <v>1143090.9425629217</v>
      </c>
      <c r="BR15" s="133">
        <v>3474.4405549024973</v>
      </c>
      <c r="BS15" s="133">
        <v>3310.9155523952099</v>
      </c>
      <c r="BT15" s="134">
        <v>4.9389662744188309E-2</v>
      </c>
      <c r="BU15" s="134">
        <v>-4.8469681496252316E-3</v>
      </c>
      <c r="BV15" s="134">
        <v>0</v>
      </c>
      <c r="BW15" s="133">
        <v>-5279.7598331957179</v>
      </c>
      <c r="BX15" s="478">
        <v>1280057.326729726</v>
      </c>
      <c r="BY15" s="478">
        <v>3792.7391572332094</v>
      </c>
      <c r="BZ15" s="478" t="s">
        <v>1228</v>
      </c>
      <c r="CA15" s="478">
        <v>3890.7517529778906</v>
      </c>
      <c r="CB15" s="134">
        <v>3.9278133095439705E-2</v>
      </c>
      <c r="CC15" s="133">
        <v>-8748.11</v>
      </c>
      <c r="CD15" s="133">
        <v>1271309.2167297259</v>
      </c>
      <c r="CE15" s="133">
        <v>0</v>
      </c>
      <c r="CF15" s="133">
        <v>1271309.2167297259</v>
      </c>
      <c r="CG15" s="133">
        <f t="shared" si="0"/>
        <v>-11363.810000000149</v>
      </c>
      <c r="CH15" s="133">
        <f t="shared" si="1"/>
        <v>5415.15</v>
      </c>
      <c r="CI15" s="133">
        <v>0</v>
      </c>
      <c r="CJ15" s="133">
        <v>-11363.810000000149</v>
      </c>
      <c r="CK15" s="133">
        <v>5415.15</v>
      </c>
    </row>
    <row r="16" spans="1:89" ht="15" customHeight="1" x14ac:dyDescent="0.25">
      <c r="A16" s="136">
        <f>VLOOKUP(D16,'DfE No.'!C:E,3,FALSE)</f>
        <v>422</v>
      </c>
      <c r="B16" s="136">
        <f>VLOOKUP(D16,'Adjusted Factors 19-20'!C:F,4,FALSE)</f>
        <v>0</v>
      </c>
      <c r="C16" s="136">
        <v>124553</v>
      </c>
      <c r="D16" s="136">
        <v>9352035</v>
      </c>
      <c r="E16" s="135" t="s">
        <v>1229</v>
      </c>
      <c r="F16" s="477">
        <v>176</v>
      </c>
      <c r="G16" s="477">
        <v>176</v>
      </c>
      <c r="H16" s="477">
        <v>0</v>
      </c>
      <c r="I16" s="133">
        <v>488188.80000000005</v>
      </c>
      <c r="J16" s="133">
        <v>0</v>
      </c>
      <c r="K16" s="133">
        <v>0</v>
      </c>
      <c r="L16" s="133">
        <v>5280.0000000000018</v>
      </c>
      <c r="M16" s="133">
        <v>0</v>
      </c>
      <c r="N16" s="133">
        <v>14120.228571428572</v>
      </c>
      <c r="O16" s="133">
        <v>0</v>
      </c>
      <c r="P16" s="133">
        <v>6999.9999999999873</v>
      </c>
      <c r="Q16" s="133">
        <v>0</v>
      </c>
      <c r="R16" s="133">
        <v>4320.0000000000009</v>
      </c>
      <c r="S16" s="133">
        <v>0</v>
      </c>
      <c r="T16" s="133">
        <v>0</v>
      </c>
      <c r="U16" s="133">
        <v>0</v>
      </c>
      <c r="V16" s="133">
        <v>0</v>
      </c>
      <c r="W16" s="133">
        <v>0</v>
      </c>
      <c r="X16" s="133">
        <v>0</v>
      </c>
      <c r="Y16" s="133">
        <v>0</v>
      </c>
      <c r="Z16" s="133">
        <v>0</v>
      </c>
      <c r="AA16" s="133">
        <v>0</v>
      </c>
      <c r="AB16" s="133">
        <v>4932.7891156462583</v>
      </c>
      <c r="AC16" s="133">
        <v>0</v>
      </c>
      <c r="AD16" s="133">
        <v>0</v>
      </c>
      <c r="AE16" s="133">
        <v>50313.846153846207</v>
      </c>
      <c r="AF16" s="133">
        <v>0</v>
      </c>
      <c r="AG16" s="133">
        <v>0</v>
      </c>
      <c r="AH16" s="133">
        <v>0</v>
      </c>
      <c r="AI16" s="133">
        <v>110000</v>
      </c>
      <c r="AJ16" s="133">
        <v>0</v>
      </c>
      <c r="AK16" s="133">
        <v>0</v>
      </c>
      <c r="AL16" s="133">
        <v>0</v>
      </c>
      <c r="AM16" s="133">
        <v>32300.126039999999</v>
      </c>
      <c r="AN16" s="133">
        <v>0</v>
      </c>
      <c r="AO16" s="133">
        <v>0</v>
      </c>
      <c r="AP16" s="133">
        <v>0</v>
      </c>
      <c r="AQ16" s="133">
        <v>0</v>
      </c>
      <c r="AR16" s="133">
        <v>0</v>
      </c>
      <c r="AS16" s="133">
        <v>0</v>
      </c>
      <c r="AT16" s="133">
        <v>0</v>
      </c>
      <c r="AU16" s="133">
        <v>0</v>
      </c>
      <c r="AV16" s="133">
        <v>488188.80000000005</v>
      </c>
      <c r="AW16" s="133">
        <v>85966.863840921025</v>
      </c>
      <c r="AX16" s="133">
        <v>142300.12604</v>
      </c>
      <c r="AY16" s="133">
        <v>75672.960439560484</v>
      </c>
      <c r="AZ16" s="478">
        <v>716455.78988092113</v>
      </c>
      <c r="BA16" s="478">
        <v>684155.66384092113</v>
      </c>
      <c r="BB16" s="478">
        <v>3500</v>
      </c>
      <c r="BC16" s="478">
        <v>616000</v>
      </c>
      <c r="BD16" s="478">
        <v>0</v>
      </c>
      <c r="BE16" s="478">
        <v>0</v>
      </c>
      <c r="BF16" s="478">
        <v>716455.78988092113</v>
      </c>
      <c r="BG16" s="478" t="s">
        <v>13</v>
      </c>
      <c r="BH16" s="478" t="s">
        <v>13</v>
      </c>
      <c r="BI16" s="478" t="s">
        <v>13</v>
      </c>
      <c r="BJ16" s="134" t="s">
        <v>13</v>
      </c>
      <c r="BK16" s="479" t="s">
        <v>13</v>
      </c>
      <c r="BL16" s="478">
        <v>716455.78988092113</v>
      </c>
      <c r="BM16" s="133">
        <v>716455.78988092113</v>
      </c>
      <c r="BN16" s="133">
        <v>0</v>
      </c>
      <c r="BO16" s="478">
        <v>648300.12604</v>
      </c>
      <c r="BP16" s="478">
        <v>506000</v>
      </c>
      <c r="BQ16" s="133">
        <v>574155.66384092113</v>
      </c>
      <c r="BR16" s="133">
        <v>3262.2480900052337</v>
      </c>
      <c r="BS16" s="133">
        <v>3201.0919459302331</v>
      </c>
      <c r="BT16" s="134">
        <v>1.9104775841491398E-2</v>
      </c>
      <c r="BU16" s="134">
        <v>-1.8748911181891937E-3</v>
      </c>
      <c r="BV16" s="134">
        <v>0</v>
      </c>
      <c r="BW16" s="133">
        <v>-1056.298998995954</v>
      </c>
      <c r="BX16" s="478">
        <v>715399.49088192522</v>
      </c>
      <c r="BY16" s="478">
        <v>3881.2463911473023</v>
      </c>
      <c r="BZ16" s="478" t="s">
        <v>1228</v>
      </c>
      <c r="CA16" s="478">
        <v>4064.7698345563931</v>
      </c>
      <c r="CB16" s="134">
        <v>2.4843095603271248E-2</v>
      </c>
      <c r="CC16" s="133">
        <v>-4679.84</v>
      </c>
      <c r="CD16" s="133">
        <v>710719.65088192525</v>
      </c>
      <c r="CE16" s="133">
        <v>0</v>
      </c>
      <c r="CF16" s="133">
        <v>710719.65088192525</v>
      </c>
      <c r="CG16" s="133">
        <f t="shared" si="0"/>
        <v>34099.04999999993</v>
      </c>
      <c r="CH16" s="133">
        <f t="shared" si="1"/>
        <v>682.75</v>
      </c>
      <c r="CI16" s="133">
        <v>0</v>
      </c>
      <c r="CJ16" s="133">
        <v>34099.04999999993</v>
      </c>
      <c r="CK16" s="133">
        <v>682.75</v>
      </c>
    </row>
    <row r="17" spans="1:89" ht="15" customHeight="1" x14ac:dyDescent="0.25">
      <c r="A17" s="136">
        <f>VLOOKUP(D17,'DfE No.'!C:E,3,FALSE)</f>
        <v>239</v>
      </c>
      <c r="B17" s="136">
        <f>VLOOKUP(D17,'Adjusted Factors 19-20'!C:F,4,FALSE)</f>
        <v>0</v>
      </c>
      <c r="C17" s="136">
        <v>124559</v>
      </c>
      <c r="D17" s="136">
        <v>9352042</v>
      </c>
      <c r="E17" s="135" t="s">
        <v>260</v>
      </c>
      <c r="F17" s="477">
        <v>509</v>
      </c>
      <c r="G17" s="477">
        <v>509</v>
      </c>
      <c r="H17" s="477">
        <v>0</v>
      </c>
      <c r="I17" s="133">
        <v>1411864.2000000002</v>
      </c>
      <c r="J17" s="133">
        <v>0</v>
      </c>
      <c r="K17" s="133">
        <v>0</v>
      </c>
      <c r="L17" s="133">
        <v>22000.000000000007</v>
      </c>
      <c r="M17" s="133">
        <v>0</v>
      </c>
      <c r="N17" s="133">
        <v>35968.0078125</v>
      </c>
      <c r="O17" s="133">
        <v>0</v>
      </c>
      <c r="P17" s="133">
        <v>20600.00000000004</v>
      </c>
      <c r="Q17" s="133">
        <v>0</v>
      </c>
      <c r="R17" s="133">
        <v>360.0000000000008</v>
      </c>
      <c r="S17" s="133">
        <v>0</v>
      </c>
      <c r="T17" s="133">
        <v>0</v>
      </c>
      <c r="U17" s="133">
        <v>0</v>
      </c>
      <c r="V17" s="133">
        <v>0</v>
      </c>
      <c r="W17" s="133">
        <v>0</v>
      </c>
      <c r="X17" s="133">
        <v>0</v>
      </c>
      <c r="Y17" s="133">
        <v>0</v>
      </c>
      <c r="Z17" s="133">
        <v>0</v>
      </c>
      <c r="AA17" s="133">
        <v>0</v>
      </c>
      <c r="AB17" s="133">
        <v>5917.26862302482</v>
      </c>
      <c r="AC17" s="133">
        <v>0</v>
      </c>
      <c r="AD17" s="133">
        <v>0</v>
      </c>
      <c r="AE17" s="133">
        <v>121141.99999999993</v>
      </c>
      <c r="AF17" s="133">
        <v>0</v>
      </c>
      <c r="AG17" s="133">
        <v>0</v>
      </c>
      <c r="AH17" s="133">
        <v>0</v>
      </c>
      <c r="AI17" s="133">
        <v>110000</v>
      </c>
      <c r="AJ17" s="133">
        <v>0</v>
      </c>
      <c r="AK17" s="133">
        <v>0</v>
      </c>
      <c r="AL17" s="133">
        <v>0</v>
      </c>
      <c r="AM17" s="133">
        <v>39551.911</v>
      </c>
      <c r="AN17" s="133">
        <v>0</v>
      </c>
      <c r="AO17" s="133">
        <v>0</v>
      </c>
      <c r="AP17" s="133">
        <v>0</v>
      </c>
      <c r="AQ17" s="133">
        <v>0</v>
      </c>
      <c r="AR17" s="133">
        <v>0</v>
      </c>
      <c r="AS17" s="133">
        <v>0</v>
      </c>
      <c r="AT17" s="133">
        <v>0</v>
      </c>
      <c r="AU17" s="133">
        <v>0</v>
      </c>
      <c r="AV17" s="133">
        <v>1411864.2000000002</v>
      </c>
      <c r="AW17" s="133">
        <v>205987.27643552481</v>
      </c>
      <c r="AX17" s="133">
        <v>149551.91099999999</v>
      </c>
      <c r="AY17" s="133">
        <v>170605.00390624994</v>
      </c>
      <c r="AZ17" s="478">
        <v>1767403.387435525</v>
      </c>
      <c r="BA17" s="478">
        <v>1727851.4764355249</v>
      </c>
      <c r="BB17" s="478">
        <v>3500</v>
      </c>
      <c r="BC17" s="478">
        <v>1781500</v>
      </c>
      <c r="BD17" s="478">
        <v>53648.523564475123</v>
      </c>
      <c r="BE17" s="478">
        <v>0</v>
      </c>
      <c r="BF17" s="478">
        <v>1821051.9110000001</v>
      </c>
      <c r="BG17" s="478" t="s">
        <v>13</v>
      </c>
      <c r="BH17" s="478" t="s">
        <v>13</v>
      </c>
      <c r="BI17" s="478" t="s">
        <v>13</v>
      </c>
      <c r="BJ17" s="134" t="s">
        <v>13</v>
      </c>
      <c r="BK17" s="479" t="s">
        <v>13</v>
      </c>
      <c r="BL17" s="478">
        <v>1821051.9110000001</v>
      </c>
      <c r="BM17" s="133">
        <v>1821051.9110000003</v>
      </c>
      <c r="BN17" s="133">
        <v>0</v>
      </c>
      <c r="BO17" s="478">
        <v>1821051.9110000001</v>
      </c>
      <c r="BP17" s="478">
        <v>1671500</v>
      </c>
      <c r="BQ17" s="133">
        <v>1671500</v>
      </c>
      <c r="BR17" s="133">
        <v>3283.8899803536347</v>
      </c>
      <c r="BS17" s="133">
        <v>3083.0374753451679</v>
      </c>
      <c r="BT17" s="134">
        <v>6.5147604145155552E-2</v>
      </c>
      <c r="BU17" s="134">
        <v>-6.3934099722743739E-3</v>
      </c>
      <c r="BV17" s="134">
        <v>0</v>
      </c>
      <c r="BW17" s="133">
        <v>0</v>
      </c>
      <c r="BX17" s="478">
        <v>1821051.9110000001</v>
      </c>
      <c r="BY17" s="478">
        <v>3500</v>
      </c>
      <c r="BZ17" s="478" t="s">
        <v>1228</v>
      </c>
      <c r="CA17" s="478">
        <v>3577.705129666012</v>
      </c>
      <c r="CB17" s="134">
        <v>5.9642464610021984E-2</v>
      </c>
      <c r="CC17" s="133">
        <v>-13534.31</v>
      </c>
      <c r="CD17" s="133">
        <v>1807517.601</v>
      </c>
      <c r="CE17" s="133">
        <v>0</v>
      </c>
      <c r="CF17" s="133">
        <v>1807517.601</v>
      </c>
      <c r="CG17" s="133">
        <f t="shared" si="0"/>
        <v>44179.750000000131</v>
      </c>
      <c r="CH17" s="133">
        <f t="shared" si="1"/>
        <v>2714.8900000000003</v>
      </c>
      <c r="CI17" s="133">
        <v>53648.523564475123</v>
      </c>
      <c r="CJ17" s="133">
        <v>44179.750000000131</v>
      </c>
      <c r="CK17" s="133">
        <v>2714.8900000000003</v>
      </c>
    </row>
    <row r="18" spans="1:89" ht="15" customHeight="1" x14ac:dyDescent="0.25">
      <c r="A18" s="136">
        <f>VLOOKUP(D18,'DfE No.'!C:E,3,FALSE)</f>
        <v>416</v>
      </c>
      <c r="B18" s="136">
        <f>VLOOKUP(D18,'Adjusted Factors 19-20'!C:F,4,FALSE)</f>
        <v>0</v>
      </c>
      <c r="C18" s="136">
        <v>124561</v>
      </c>
      <c r="D18" s="136">
        <v>9352045</v>
      </c>
      <c r="E18" s="135" t="s">
        <v>348</v>
      </c>
      <c r="F18" s="477">
        <v>291</v>
      </c>
      <c r="G18" s="477">
        <v>291</v>
      </c>
      <c r="H18" s="477">
        <v>0</v>
      </c>
      <c r="I18" s="133">
        <v>807175.8</v>
      </c>
      <c r="J18" s="133">
        <v>0</v>
      </c>
      <c r="K18" s="133">
        <v>0</v>
      </c>
      <c r="L18" s="133">
        <v>11440.000000000002</v>
      </c>
      <c r="M18" s="133">
        <v>0</v>
      </c>
      <c r="N18" s="133">
        <v>18812.535211267605</v>
      </c>
      <c r="O18" s="133">
        <v>0</v>
      </c>
      <c r="P18" s="133">
        <v>2000.0000000000014</v>
      </c>
      <c r="Q18" s="133">
        <v>240.00000000000017</v>
      </c>
      <c r="R18" s="133">
        <v>1440.000000000005</v>
      </c>
      <c r="S18" s="133">
        <v>0</v>
      </c>
      <c r="T18" s="133">
        <v>0</v>
      </c>
      <c r="U18" s="133">
        <v>0</v>
      </c>
      <c r="V18" s="133">
        <v>0</v>
      </c>
      <c r="W18" s="133">
        <v>0</v>
      </c>
      <c r="X18" s="133">
        <v>0</v>
      </c>
      <c r="Y18" s="133">
        <v>0</v>
      </c>
      <c r="Z18" s="133">
        <v>0</v>
      </c>
      <c r="AA18" s="133">
        <v>0</v>
      </c>
      <c r="AB18" s="133">
        <v>7080.2362204724441</v>
      </c>
      <c r="AC18" s="133">
        <v>0</v>
      </c>
      <c r="AD18" s="133">
        <v>0</v>
      </c>
      <c r="AE18" s="133">
        <v>92170.041322314108</v>
      </c>
      <c r="AF18" s="133">
        <v>0</v>
      </c>
      <c r="AG18" s="133">
        <v>0</v>
      </c>
      <c r="AH18" s="133">
        <v>0</v>
      </c>
      <c r="AI18" s="133">
        <v>110000</v>
      </c>
      <c r="AJ18" s="133">
        <v>0</v>
      </c>
      <c r="AK18" s="133">
        <v>0</v>
      </c>
      <c r="AL18" s="133">
        <v>0</v>
      </c>
      <c r="AM18" s="133">
        <v>27963.453000000001</v>
      </c>
      <c r="AN18" s="133">
        <v>0</v>
      </c>
      <c r="AO18" s="133">
        <v>0</v>
      </c>
      <c r="AP18" s="133">
        <v>0</v>
      </c>
      <c r="AQ18" s="133">
        <v>0</v>
      </c>
      <c r="AR18" s="133">
        <v>0</v>
      </c>
      <c r="AS18" s="133">
        <v>0</v>
      </c>
      <c r="AT18" s="133">
        <v>0</v>
      </c>
      <c r="AU18" s="133">
        <v>0</v>
      </c>
      <c r="AV18" s="133">
        <v>807175.8</v>
      </c>
      <c r="AW18" s="133">
        <v>133182.81275405415</v>
      </c>
      <c r="AX18" s="133">
        <v>137963.45300000001</v>
      </c>
      <c r="AY18" s="133">
        <v>119135.30892794792</v>
      </c>
      <c r="AZ18" s="478">
        <v>1078322.0657540541</v>
      </c>
      <c r="BA18" s="478">
        <v>1050358.6127540541</v>
      </c>
      <c r="BB18" s="478">
        <v>3500</v>
      </c>
      <c r="BC18" s="478">
        <v>1018500</v>
      </c>
      <c r="BD18" s="478">
        <v>0</v>
      </c>
      <c r="BE18" s="478">
        <v>0</v>
      </c>
      <c r="BF18" s="478">
        <v>1078322.0657540541</v>
      </c>
      <c r="BG18" s="478" t="s">
        <v>13</v>
      </c>
      <c r="BH18" s="478" t="s">
        <v>13</v>
      </c>
      <c r="BI18" s="478" t="s">
        <v>13</v>
      </c>
      <c r="BJ18" s="134" t="s">
        <v>13</v>
      </c>
      <c r="BK18" s="479" t="s">
        <v>13</v>
      </c>
      <c r="BL18" s="478">
        <v>1078322.0657540541</v>
      </c>
      <c r="BM18" s="133">
        <v>1078322.0657540543</v>
      </c>
      <c r="BN18" s="133">
        <v>0</v>
      </c>
      <c r="BO18" s="478">
        <v>1046463.453</v>
      </c>
      <c r="BP18" s="478">
        <v>908500</v>
      </c>
      <c r="BQ18" s="133">
        <v>940358.61275405413</v>
      </c>
      <c r="BR18" s="133">
        <v>3231.4728960620419</v>
      </c>
      <c r="BS18" s="133">
        <v>3075.3076367491167</v>
      </c>
      <c r="BT18" s="134">
        <v>5.0780369887809415E-2</v>
      </c>
      <c r="BU18" s="134">
        <v>-4.9834483937909188E-3</v>
      </c>
      <c r="BV18" s="134">
        <v>0</v>
      </c>
      <c r="BW18" s="133">
        <v>-4459.7603387061672</v>
      </c>
      <c r="BX18" s="478">
        <v>1073862.3054153479</v>
      </c>
      <c r="BY18" s="478">
        <v>3594.1541320115048</v>
      </c>
      <c r="BZ18" s="478" t="s">
        <v>1228</v>
      </c>
      <c r="CA18" s="478">
        <v>3690.2484722176905</v>
      </c>
      <c r="CB18" s="134">
        <v>3.6387534464972449E-2</v>
      </c>
      <c r="CC18" s="133">
        <v>-7737.69</v>
      </c>
      <c r="CD18" s="133">
        <v>1066124.615415348</v>
      </c>
      <c r="CE18" s="133">
        <v>0</v>
      </c>
      <c r="CF18" s="133">
        <v>1066124.615415348</v>
      </c>
      <c r="CG18" s="133">
        <f t="shared" si="0"/>
        <v>121896.32999999996</v>
      </c>
      <c r="CH18" s="133">
        <f t="shared" si="1"/>
        <v>35652.5</v>
      </c>
      <c r="CI18" s="133">
        <v>0</v>
      </c>
      <c r="CJ18" s="133">
        <v>121896.32999999996</v>
      </c>
      <c r="CK18" s="133">
        <v>35652.5</v>
      </c>
    </row>
    <row r="19" spans="1:89" ht="15" customHeight="1" x14ac:dyDescent="0.25">
      <c r="A19" s="136">
        <f>VLOOKUP(D19,'DfE No.'!C:E,3,FALSE)</f>
        <v>486</v>
      </c>
      <c r="B19" s="136">
        <f>VLOOKUP(D19,'Adjusted Factors 19-20'!C:F,4,FALSE)</f>
        <v>0</v>
      </c>
      <c r="C19" s="136">
        <v>124565</v>
      </c>
      <c r="D19" s="136">
        <v>9352055</v>
      </c>
      <c r="E19" s="135" t="s">
        <v>401</v>
      </c>
      <c r="F19" s="477">
        <v>200</v>
      </c>
      <c r="G19" s="477">
        <v>200</v>
      </c>
      <c r="H19" s="477">
        <v>0</v>
      </c>
      <c r="I19" s="133">
        <v>554760</v>
      </c>
      <c r="J19" s="133">
        <v>0</v>
      </c>
      <c r="K19" s="133">
        <v>0</v>
      </c>
      <c r="L19" s="133">
        <v>6160.0000000000009</v>
      </c>
      <c r="M19" s="133">
        <v>0</v>
      </c>
      <c r="N19" s="133">
        <v>15120.000000000002</v>
      </c>
      <c r="O19" s="133">
        <v>0</v>
      </c>
      <c r="P19" s="133">
        <v>4000</v>
      </c>
      <c r="Q19" s="133">
        <v>0</v>
      </c>
      <c r="R19" s="133">
        <v>0</v>
      </c>
      <c r="S19" s="133">
        <v>0</v>
      </c>
      <c r="T19" s="133">
        <v>0</v>
      </c>
      <c r="U19" s="133">
        <v>0</v>
      </c>
      <c r="V19" s="133">
        <v>0</v>
      </c>
      <c r="W19" s="133">
        <v>0</v>
      </c>
      <c r="X19" s="133">
        <v>0</v>
      </c>
      <c r="Y19" s="133">
        <v>0</v>
      </c>
      <c r="Z19" s="133">
        <v>0</v>
      </c>
      <c r="AA19" s="133">
        <v>0</v>
      </c>
      <c r="AB19" s="133">
        <v>7270.5882352941126</v>
      </c>
      <c r="AC19" s="133">
        <v>0</v>
      </c>
      <c r="AD19" s="133">
        <v>0</v>
      </c>
      <c r="AE19" s="133">
        <v>60042.5</v>
      </c>
      <c r="AF19" s="133">
        <v>0</v>
      </c>
      <c r="AG19" s="133">
        <v>0</v>
      </c>
      <c r="AH19" s="133">
        <v>0</v>
      </c>
      <c r="AI19" s="133">
        <v>110000</v>
      </c>
      <c r="AJ19" s="133">
        <v>0</v>
      </c>
      <c r="AK19" s="133">
        <v>0</v>
      </c>
      <c r="AL19" s="133">
        <v>0</v>
      </c>
      <c r="AM19" s="133">
        <v>14254.171259999999</v>
      </c>
      <c r="AN19" s="133">
        <v>0</v>
      </c>
      <c r="AO19" s="133">
        <v>0</v>
      </c>
      <c r="AP19" s="133">
        <v>0</v>
      </c>
      <c r="AQ19" s="133">
        <v>0</v>
      </c>
      <c r="AR19" s="133">
        <v>0</v>
      </c>
      <c r="AS19" s="133">
        <v>0</v>
      </c>
      <c r="AT19" s="133">
        <v>0</v>
      </c>
      <c r="AU19" s="133">
        <v>0</v>
      </c>
      <c r="AV19" s="133">
        <v>554760</v>
      </c>
      <c r="AW19" s="133">
        <v>92593.088235294112</v>
      </c>
      <c r="AX19" s="133">
        <v>124254.17126</v>
      </c>
      <c r="AY19" s="133">
        <v>82681.5</v>
      </c>
      <c r="AZ19" s="478">
        <v>771607.25949529407</v>
      </c>
      <c r="BA19" s="478">
        <v>757353.0882352941</v>
      </c>
      <c r="BB19" s="478">
        <v>3500</v>
      </c>
      <c r="BC19" s="478">
        <v>700000</v>
      </c>
      <c r="BD19" s="478">
        <v>0</v>
      </c>
      <c r="BE19" s="478">
        <v>0</v>
      </c>
      <c r="BF19" s="478">
        <v>771607.25949529407</v>
      </c>
      <c r="BG19" s="478" t="s">
        <v>13</v>
      </c>
      <c r="BH19" s="478" t="s">
        <v>13</v>
      </c>
      <c r="BI19" s="478" t="s">
        <v>13</v>
      </c>
      <c r="BJ19" s="134" t="s">
        <v>13</v>
      </c>
      <c r="BK19" s="479" t="s">
        <v>13</v>
      </c>
      <c r="BL19" s="478">
        <v>771607.25949529407</v>
      </c>
      <c r="BM19" s="133">
        <v>771607.25949529407</v>
      </c>
      <c r="BN19" s="133">
        <v>0</v>
      </c>
      <c r="BO19" s="478">
        <v>714254.17125999997</v>
      </c>
      <c r="BP19" s="478">
        <v>590000</v>
      </c>
      <c r="BQ19" s="133">
        <v>647353.0882352941</v>
      </c>
      <c r="BR19" s="133">
        <v>3236.7654411764706</v>
      </c>
      <c r="BS19" s="133">
        <v>3095.0315606060608</v>
      </c>
      <c r="BT19" s="134">
        <v>4.5794001707257517E-2</v>
      </c>
      <c r="BU19" s="134">
        <v>-4.4940996837456431E-3</v>
      </c>
      <c r="BV19" s="134">
        <v>0</v>
      </c>
      <c r="BW19" s="133">
        <v>-2781.8760715404965</v>
      </c>
      <c r="BX19" s="478">
        <v>768825.38342375355</v>
      </c>
      <c r="BY19" s="478">
        <v>3772.8560608187677</v>
      </c>
      <c r="BZ19" s="478" t="s">
        <v>1228</v>
      </c>
      <c r="CA19" s="478">
        <v>3844.1269171187678</v>
      </c>
      <c r="CB19" s="134">
        <v>3.3081915670421624E-2</v>
      </c>
      <c r="CC19" s="133">
        <v>-5318</v>
      </c>
      <c r="CD19" s="133">
        <v>763507.38342375355</v>
      </c>
      <c r="CE19" s="133">
        <v>0</v>
      </c>
      <c r="CF19" s="133">
        <v>763507.38342375355</v>
      </c>
      <c r="CG19" s="133">
        <f t="shared" si="0"/>
        <v>228752.22000000003</v>
      </c>
      <c r="CH19" s="133">
        <f t="shared" si="1"/>
        <v>32307.42</v>
      </c>
      <c r="CI19" s="133">
        <v>0</v>
      </c>
      <c r="CJ19" s="133">
        <v>228752.22000000003</v>
      </c>
      <c r="CK19" s="133">
        <v>32307.42</v>
      </c>
    </row>
    <row r="20" spans="1:89" ht="15" customHeight="1" x14ac:dyDescent="0.25">
      <c r="A20" s="136">
        <f>VLOOKUP(D20,'DfE No.'!C:E,3,FALSE)</f>
        <v>211</v>
      </c>
      <c r="B20" s="136">
        <f>VLOOKUP(D20,'Adjusted Factors 19-20'!C:F,4,FALSE)</f>
        <v>0</v>
      </c>
      <c r="C20" s="136">
        <v>124572</v>
      </c>
      <c r="D20" s="136">
        <v>9352066</v>
      </c>
      <c r="E20" s="135" t="s">
        <v>243</v>
      </c>
      <c r="F20" s="477">
        <v>98</v>
      </c>
      <c r="G20" s="477">
        <v>98</v>
      </c>
      <c r="H20" s="477">
        <v>0</v>
      </c>
      <c r="I20" s="133">
        <v>271832.40000000002</v>
      </c>
      <c r="J20" s="133">
        <v>0</v>
      </c>
      <c r="K20" s="133">
        <v>0</v>
      </c>
      <c r="L20" s="133">
        <v>2640.0000000000014</v>
      </c>
      <c r="M20" s="133">
        <v>0</v>
      </c>
      <c r="N20" s="133">
        <v>4715.6435643564346</v>
      </c>
      <c r="O20" s="133">
        <v>0</v>
      </c>
      <c r="P20" s="133">
        <v>799.99999999999909</v>
      </c>
      <c r="Q20" s="133">
        <v>959.99999999999898</v>
      </c>
      <c r="R20" s="133">
        <v>0</v>
      </c>
      <c r="S20" s="133">
        <v>1949.9999999999995</v>
      </c>
      <c r="T20" s="133">
        <v>0</v>
      </c>
      <c r="U20" s="133">
        <v>0</v>
      </c>
      <c r="V20" s="133">
        <v>0</v>
      </c>
      <c r="W20" s="133">
        <v>0</v>
      </c>
      <c r="X20" s="133">
        <v>0</v>
      </c>
      <c r="Y20" s="133">
        <v>0</v>
      </c>
      <c r="Z20" s="133">
        <v>0</v>
      </c>
      <c r="AA20" s="133">
        <v>0</v>
      </c>
      <c r="AB20" s="133">
        <v>0</v>
      </c>
      <c r="AC20" s="133">
        <v>0</v>
      </c>
      <c r="AD20" s="133">
        <v>0</v>
      </c>
      <c r="AE20" s="133">
        <v>21624.590909090919</v>
      </c>
      <c r="AF20" s="133">
        <v>0</v>
      </c>
      <c r="AG20" s="133">
        <v>0</v>
      </c>
      <c r="AH20" s="133">
        <v>0</v>
      </c>
      <c r="AI20" s="133">
        <v>110000</v>
      </c>
      <c r="AJ20" s="133">
        <v>0</v>
      </c>
      <c r="AK20" s="133">
        <v>0</v>
      </c>
      <c r="AL20" s="133">
        <v>0</v>
      </c>
      <c r="AM20" s="133">
        <v>10132.486140000001</v>
      </c>
      <c r="AN20" s="133">
        <v>0</v>
      </c>
      <c r="AO20" s="133">
        <v>0</v>
      </c>
      <c r="AP20" s="133">
        <v>0</v>
      </c>
      <c r="AQ20" s="133">
        <v>0</v>
      </c>
      <c r="AR20" s="133">
        <v>0</v>
      </c>
      <c r="AS20" s="133">
        <v>0</v>
      </c>
      <c r="AT20" s="133">
        <v>0</v>
      </c>
      <c r="AU20" s="133">
        <v>0</v>
      </c>
      <c r="AV20" s="133">
        <v>271832.40000000002</v>
      </c>
      <c r="AW20" s="133">
        <v>32690.234473447352</v>
      </c>
      <c r="AX20" s="133">
        <v>120132.48613999999</v>
      </c>
      <c r="AY20" s="133">
        <v>37156.412691269135</v>
      </c>
      <c r="AZ20" s="478">
        <v>424655.12061344739</v>
      </c>
      <c r="BA20" s="478">
        <v>414522.6344734474</v>
      </c>
      <c r="BB20" s="478">
        <v>3500</v>
      </c>
      <c r="BC20" s="478">
        <v>343000</v>
      </c>
      <c r="BD20" s="478">
        <v>0</v>
      </c>
      <c r="BE20" s="478">
        <v>0</v>
      </c>
      <c r="BF20" s="478">
        <v>424655.12061344739</v>
      </c>
      <c r="BG20" s="478" t="s">
        <v>13</v>
      </c>
      <c r="BH20" s="478" t="s">
        <v>13</v>
      </c>
      <c r="BI20" s="478" t="s">
        <v>13</v>
      </c>
      <c r="BJ20" s="134" t="s">
        <v>13</v>
      </c>
      <c r="BK20" s="479" t="s">
        <v>13</v>
      </c>
      <c r="BL20" s="478">
        <v>424655.12061344739</v>
      </c>
      <c r="BM20" s="133">
        <v>424655.12061344739</v>
      </c>
      <c r="BN20" s="133">
        <v>0</v>
      </c>
      <c r="BO20" s="478">
        <v>353132.48613999999</v>
      </c>
      <c r="BP20" s="478">
        <v>233000</v>
      </c>
      <c r="BQ20" s="133">
        <v>304522.6344734474</v>
      </c>
      <c r="BR20" s="133">
        <v>3107.3738211576265</v>
      </c>
      <c r="BS20" s="133">
        <v>3021.9336911764708</v>
      </c>
      <c r="BT20" s="134">
        <v>2.8273330493857704E-2</v>
      </c>
      <c r="BU20" s="134">
        <v>-2.7746683166748618E-3</v>
      </c>
      <c r="BV20" s="134">
        <v>0</v>
      </c>
      <c r="BW20" s="133">
        <v>-821.71663946396757</v>
      </c>
      <c r="BX20" s="478">
        <v>423833.40397398343</v>
      </c>
      <c r="BY20" s="478">
        <v>4221.437937081464</v>
      </c>
      <c r="BZ20" s="478" t="s">
        <v>1228</v>
      </c>
      <c r="CA20" s="478">
        <v>4324.8306527957493</v>
      </c>
      <c r="CB20" s="134">
        <v>3.0318980211899271E-2</v>
      </c>
      <c r="CC20" s="133">
        <v>-2605.8200000000002</v>
      </c>
      <c r="CD20" s="133">
        <v>421227.58397398342</v>
      </c>
      <c r="CE20" s="133">
        <v>0</v>
      </c>
      <c r="CF20" s="133">
        <v>421227.58397398342</v>
      </c>
      <c r="CG20" s="133">
        <f t="shared" si="0"/>
        <v>55787.819999999992</v>
      </c>
      <c r="CH20" s="133">
        <f t="shared" si="1"/>
        <v>12167.48</v>
      </c>
      <c r="CI20" s="133">
        <v>0</v>
      </c>
      <c r="CJ20" s="133">
        <v>55787.819999999992</v>
      </c>
      <c r="CK20" s="133">
        <v>12167.48</v>
      </c>
    </row>
    <row r="21" spans="1:89" ht="15" customHeight="1" x14ac:dyDescent="0.25">
      <c r="A21" s="136">
        <f>VLOOKUP(D21,'DfE No.'!C:E,3,FALSE)</f>
        <v>19</v>
      </c>
      <c r="B21" s="136">
        <f>VLOOKUP(D21,'Adjusted Factors 19-20'!C:F,4,FALSE)</f>
        <v>0</v>
      </c>
      <c r="C21" s="136">
        <v>124574</v>
      </c>
      <c r="D21" s="136">
        <v>9352068</v>
      </c>
      <c r="E21" s="135" t="s">
        <v>128</v>
      </c>
      <c r="F21" s="477">
        <v>417</v>
      </c>
      <c r="G21" s="477">
        <v>417</v>
      </c>
      <c r="H21" s="477">
        <v>0</v>
      </c>
      <c r="I21" s="133">
        <v>1156674.6000000001</v>
      </c>
      <c r="J21" s="133">
        <v>0</v>
      </c>
      <c r="K21" s="133">
        <v>0</v>
      </c>
      <c r="L21" s="133">
        <v>25079.999999999931</v>
      </c>
      <c r="M21" s="133">
        <v>0</v>
      </c>
      <c r="N21" s="133">
        <v>42254.679334916858</v>
      </c>
      <c r="O21" s="133">
        <v>0</v>
      </c>
      <c r="P21" s="133">
        <v>20999.999999999989</v>
      </c>
      <c r="Q21" s="133">
        <v>2639.9999999999995</v>
      </c>
      <c r="R21" s="133">
        <v>13679.999999999998</v>
      </c>
      <c r="S21" s="133">
        <v>1949.999999999998</v>
      </c>
      <c r="T21" s="133">
        <v>1260.0000000000005</v>
      </c>
      <c r="U21" s="133">
        <v>0</v>
      </c>
      <c r="V21" s="133">
        <v>0</v>
      </c>
      <c r="W21" s="133">
        <v>0</v>
      </c>
      <c r="X21" s="133">
        <v>0</v>
      </c>
      <c r="Y21" s="133">
        <v>0</v>
      </c>
      <c r="Z21" s="133">
        <v>0</v>
      </c>
      <c r="AA21" s="133">
        <v>0</v>
      </c>
      <c r="AB21" s="133">
        <v>1784.6675900276998</v>
      </c>
      <c r="AC21" s="133">
        <v>0</v>
      </c>
      <c r="AD21" s="133">
        <v>0</v>
      </c>
      <c r="AE21" s="133">
        <v>124646.99164345427</v>
      </c>
      <c r="AF21" s="133">
        <v>0</v>
      </c>
      <c r="AG21" s="133">
        <v>0</v>
      </c>
      <c r="AH21" s="133">
        <v>0</v>
      </c>
      <c r="AI21" s="133">
        <v>110000</v>
      </c>
      <c r="AJ21" s="133">
        <v>0</v>
      </c>
      <c r="AK21" s="133">
        <v>0</v>
      </c>
      <c r="AL21" s="133">
        <v>0</v>
      </c>
      <c r="AM21" s="133">
        <v>41567.294999999998</v>
      </c>
      <c r="AN21" s="133">
        <v>0</v>
      </c>
      <c r="AO21" s="133">
        <v>0</v>
      </c>
      <c r="AP21" s="133">
        <v>0</v>
      </c>
      <c r="AQ21" s="133">
        <v>0</v>
      </c>
      <c r="AR21" s="133">
        <v>0</v>
      </c>
      <c r="AS21" s="133">
        <v>0</v>
      </c>
      <c r="AT21" s="133">
        <v>0</v>
      </c>
      <c r="AU21" s="133">
        <v>0</v>
      </c>
      <c r="AV21" s="133">
        <v>1156674.6000000001</v>
      </c>
      <c r="AW21" s="133">
        <v>234296.33856839873</v>
      </c>
      <c r="AX21" s="133">
        <v>151567.29499999998</v>
      </c>
      <c r="AY21" s="133">
        <v>188578.33131091265</v>
      </c>
      <c r="AZ21" s="478">
        <v>1542538.2335683987</v>
      </c>
      <c r="BA21" s="478">
        <v>1500970.9385683988</v>
      </c>
      <c r="BB21" s="478">
        <v>3500</v>
      </c>
      <c r="BC21" s="478">
        <v>1459500</v>
      </c>
      <c r="BD21" s="478">
        <v>0</v>
      </c>
      <c r="BE21" s="478">
        <v>0</v>
      </c>
      <c r="BF21" s="478">
        <v>1542538.2335683987</v>
      </c>
      <c r="BG21" s="478" t="s">
        <v>13</v>
      </c>
      <c r="BH21" s="478" t="s">
        <v>13</v>
      </c>
      <c r="BI21" s="478" t="s">
        <v>13</v>
      </c>
      <c r="BJ21" s="134" t="s">
        <v>13</v>
      </c>
      <c r="BK21" s="479" t="s">
        <v>13</v>
      </c>
      <c r="BL21" s="478">
        <v>1542538.2335683987</v>
      </c>
      <c r="BM21" s="133">
        <v>1542538.2335683987</v>
      </c>
      <c r="BN21" s="133">
        <v>0</v>
      </c>
      <c r="BO21" s="478">
        <v>1501067.2949999999</v>
      </c>
      <c r="BP21" s="478">
        <v>1349500</v>
      </c>
      <c r="BQ21" s="133">
        <v>1390970.9385683988</v>
      </c>
      <c r="BR21" s="133">
        <v>3335.6617231856085</v>
      </c>
      <c r="BS21" s="133">
        <v>3180.0798973747014</v>
      </c>
      <c r="BT21" s="134">
        <v>4.8923873245872475E-2</v>
      </c>
      <c r="BU21" s="134">
        <v>-4.8012568258921605E-3</v>
      </c>
      <c r="BV21" s="134">
        <v>0</v>
      </c>
      <c r="BW21" s="133">
        <v>-6366.9145910016869</v>
      </c>
      <c r="BX21" s="478">
        <v>1536171.3189773972</v>
      </c>
      <c r="BY21" s="478">
        <v>3584.1823116963965</v>
      </c>
      <c r="BZ21" s="478" t="s">
        <v>1228</v>
      </c>
      <c r="CA21" s="478">
        <v>3683.864074286324</v>
      </c>
      <c r="CB21" s="134">
        <v>4.0733606627382235E-2</v>
      </c>
      <c r="CC21" s="133">
        <v>-11088.03</v>
      </c>
      <c r="CD21" s="133">
        <v>1525083.2889773971</v>
      </c>
      <c r="CE21" s="133">
        <v>0</v>
      </c>
      <c r="CF21" s="133">
        <v>1525083.2889773971</v>
      </c>
      <c r="CG21" s="133">
        <f t="shared" si="0"/>
        <v>104432.94999999995</v>
      </c>
      <c r="CH21" s="133">
        <f t="shared" si="1"/>
        <v>7807.5</v>
      </c>
      <c r="CI21" s="133">
        <v>0</v>
      </c>
      <c r="CJ21" s="133">
        <v>104432.94999999995</v>
      </c>
      <c r="CK21" s="133">
        <v>7807.5</v>
      </c>
    </row>
    <row r="22" spans="1:89" ht="15" customHeight="1" x14ac:dyDescent="0.25">
      <c r="A22" s="136">
        <f>VLOOKUP(D22,'DfE No.'!C:E,3,FALSE)</f>
        <v>431</v>
      </c>
      <c r="B22" s="136">
        <f>VLOOKUP(D22,'Adjusted Factors 19-20'!C:F,4,FALSE)</f>
        <v>0</v>
      </c>
      <c r="C22" s="136">
        <v>124576</v>
      </c>
      <c r="D22" s="136">
        <v>9352070</v>
      </c>
      <c r="E22" s="135" t="s">
        <v>360</v>
      </c>
      <c r="F22" s="477">
        <v>389</v>
      </c>
      <c r="G22" s="477">
        <v>389</v>
      </c>
      <c r="H22" s="477">
        <v>0</v>
      </c>
      <c r="I22" s="133">
        <v>1079008.2000000002</v>
      </c>
      <c r="J22" s="133">
        <v>0</v>
      </c>
      <c r="K22" s="133">
        <v>0</v>
      </c>
      <c r="L22" s="133">
        <v>32120.000000000044</v>
      </c>
      <c r="M22" s="133">
        <v>0</v>
      </c>
      <c r="N22" s="133">
        <v>60319.49622166247</v>
      </c>
      <c r="O22" s="133">
        <v>0</v>
      </c>
      <c r="P22" s="133">
        <v>1200.0000000000005</v>
      </c>
      <c r="Q22" s="133">
        <v>2160.0000000000009</v>
      </c>
      <c r="R22" s="133">
        <v>41039.999999999964</v>
      </c>
      <c r="S22" s="133">
        <v>0</v>
      </c>
      <c r="T22" s="133">
        <v>0</v>
      </c>
      <c r="U22" s="133">
        <v>0</v>
      </c>
      <c r="V22" s="133">
        <v>0</v>
      </c>
      <c r="W22" s="133">
        <v>0</v>
      </c>
      <c r="X22" s="133">
        <v>0</v>
      </c>
      <c r="Y22" s="133">
        <v>0</v>
      </c>
      <c r="Z22" s="133">
        <v>0</v>
      </c>
      <c r="AA22" s="133">
        <v>0</v>
      </c>
      <c r="AB22" s="133">
        <v>4262.4468085106482</v>
      </c>
      <c r="AC22" s="133">
        <v>0</v>
      </c>
      <c r="AD22" s="133">
        <v>0</v>
      </c>
      <c r="AE22" s="133">
        <v>153187.48623853203</v>
      </c>
      <c r="AF22" s="133">
        <v>0</v>
      </c>
      <c r="AG22" s="133">
        <v>0</v>
      </c>
      <c r="AH22" s="133">
        <v>0</v>
      </c>
      <c r="AI22" s="133">
        <v>110000</v>
      </c>
      <c r="AJ22" s="133">
        <v>0</v>
      </c>
      <c r="AK22" s="133">
        <v>0</v>
      </c>
      <c r="AL22" s="133">
        <v>1000</v>
      </c>
      <c r="AM22" s="133">
        <v>33757.682000000001</v>
      </c>
      <c r="AN22" s="133">
        <v>0</v>
      </c>
      <c r="AO22" s="133">
        <v>0</v>
      </c>
      <c r="AP22" s="133">
        <v>0</v>
      </c>
      <c r="AQ22" s="133">
        <v>0</v>
      </c>
      <c r="AR22" s="133">
        <v>0</v>
      </c>
      <c r="AS22" s="133">
        <v>0</v>
      </c>
      <c r="AT22" s="133">
        <v>0</v>
      </c>
      <c r="AU22" s="133">
        <v>0</v>
      </c>
      <c r="AV22" s="133">
        <v>1079008.2000000002</v>
      </c>
      <c r="AW22" s="133">
        <v>294289.42926870513</v>
      </c>
      <c r="AX22" s="133">
        <v>144757.682</v>
      </c>
      <c r="AY22" s="133">
        <v>231606.23434936325</v>
      </c>
      <c r="AZ22" s="478">
        <v>1518055.3112687054</v>
      </c>
      <c r="BA22" s="478">
        <v>1483297.6292687054</v>
      </c>
      <c r="BB22" s="478">
        <v>3500</v>
      </c>
      <c r="BC22" s="478">
        <v>1361500</v>
      </c>
      <c r="BD22" s="478">
        <v>0</v>
      </c>
      <c r="BE22" s="478">
        <v>0</v>
      </c>
      <c r="BF22" s="478">
        <v>1518055.3112687054</v>
      </c>
      <c r="BG22" s="478" t="s">
        <v>13</v>
      </c>
      <c r="BH22" s="478" t="s">
        <v>13</v>
      </c>
      <c r="BI22" s="478" t="s">
        <v>13</v>
      </c>
      <c r="BJ22" s="134" t="s">
        <v>13</v>
      </c>
      <c r="BK22" s="479" t="s">
        <v>13</v>
      </c>
      <c r="BL22" s="478">
        <v>1518055.3112687054</v>
      </c>
      <c r="BM22" s="133">
        <v>1518055.3112687054</v>
      </c>
      <c r="BN22" s="133">
        <v>0</v>
      </c>
      <c r="BO22" s="478">
        <v>1396257.682</v>
      </c>
      <c r="BP22" s="478">
        <v>1252500</v>
      </c>
      <c r="BQ22" s="133">
        <v>1374297.6292687054</v>
      </c>
      <c r="BR22" s="133">
        <v>3532.898789893844</v>
      </c>
      <c r="BS22" s="133">
        <v>3342.7535052369076</v>
      </c>
      <c r="BT22" s="134">
        <v>5.6882831581522915E-2</v>
      </c>
      <c r="BU22" s="134">
        <v>-5.5823275077653885E-3</v>
      </c>
      <c r="BV22" s="134">
        <v>0</v>
      </c>
      <c r="BW22" s="133">
        <v>-7258.8741443016706</v>
      </c>
      <c r="BX22" s="478">
        <v>1510796.4371244037</v>
      </c>
      <c r="BY22" s="478">
        <v>3794.4441005768731</v>
      </c>
      <c r="BZ22" s="478" t="s">
        <v>1228</v>
      </c>
      <c r="CA22" s="478">
        <v>3883.7954681861274</v>
      </c>
      <c r="CB22" s="134">
        <v>4.9833545822165926E-2</v>
      </c>
      <c r="CC22" s="133">
        <v>-10343.51</v>
      </c>
      <c r="CD22" s="133">
        <v>1500452.9271244036</v>
      </c>
      <c r="CE22" s="133">
        <v>0</v>
      </c>
      <c r="CF22" s="133">
        <v>1500452.9271244036</v>
      </c>
      <c r="CG22" s="133">
        <f t="shared" si="0"/>
        <v>296604.80000000005</v>
      </c>
      <c r="CH22" s="133">
        <f t="shared" si="1"/>
        <v>20671.75</v>
      </c>
      <c r="CI22" s="133">
        <v>0</v>
      </c>
      <c r="CJ22" s="133">
        <v>296604.80000000005</v>
      </c>
      <c r="CK22" s="133">
        <v>20671.75</v>
      </c>
    </row>
    <row r="23" spans="1:89" ht="15" customHeight="1" x14ac:dyDescent="0.25">
      <c r="A23" s="136">
        <f>VLOOKUP(D23,'DfE No.'!C:E,3,FALSE)</f>
        <v>220</v>
      </c>
      <c r="B23" s="136">
        <f>VLOOKUP(D23,'Adjusted Factors 19-20'!C:F,4,FALSE)</f>
        <v>0</v>
      </c>
      <c r="C23" s="136">
        <v>124577</v>
      </c>
      <c r="D23" s="136">
        <v>9352071</v>
      </c>
      <c r="E23" s="135" t="s">
        <v>247</v>
      </c>
      <c r="F23" s="477">
        <v>81</v>
      </c>
      <c r="G23" s="477">
        <v>81</v>
      </c>
      <c r="H23" s="477">
        <v>0</v>
      </c>
      <c r="I23" s="133">
        <v>224677.80000000002</v>
      </c>
      <c r="J23" s="133">
        <v>0</v>
      </c>
      <c r="K23" s="133">
        <v>0</v>
      </c>
      <c r="L23" s="133">
        <v>2640.0000000000009</v>
      </c>
      <c r="M23" s="133">
        <v>0</v>
      </c>
      <c r="N23" s="133">
        <v>4920.75</v>
      </c>
      <c r="O23" s="133">
        <v>0</v>
      </c>
      <c r="P23" s="133">
        <v>0</v>
      </c>
      <c r="Q23" s="133">
        <v>719.9999999999992</v>
      </c>
      <c r="R23" s="133">
        <v>1439.9999999999995</v>
      </c>
      <c r="S23" s="133">
        <v>0</v>
      </c>
      <c r="T23" s="133">
        <v>0</v>
      </c>
      <c r="U23" s="133">
        <v>0</v>
      </c>
      <c r="V23" s="133">
        <v>0</v>
      </c>
      <c r="W23" s="133">
        <v>0</v>
      </c>
      <c r="X23" s="133">
        <v>0</v>
      </c>
      <c r="Y23" s="133">
        <v>0</v>
      </c>
      <c r="Z23" s="133">
        <v>0</v>
      </c>
      <c r="AA23" s="133">
        <v>0</v>
      </c>
      <c r="AB23" s="133">
        <v>0</v>
      </c>
      <c r="AC23" s="133">
        <v>0</v>
      </c>
      <c r="AD23" s="133">
        <v>0</v>
      </c>
      <c r="AE23" s="133">
        <v>31651.941176470624</v>
      </c>
      <c r="AF23" s="133">
        <v>0</v>
      </c>
      <c r="AG23" s="133">
        <v>0</v>
      </c>
      <c r="AH23" s="133">
        <v>0</v>
      </c>
      <c r="AI23" s="133">
        <v>110000</v>
      </c>
      <c r="AJ23" s="133">
        <v>0</v>
      </c>
      <c r="AK23" s="133">
        <v>0</v>
      </c>
      <c r="AL23" s="133">
        <v>1000</v>
      </c>
      <c r="AM23" s="133">
        <v>7848.96</v>
      </c>
      <c r="AN23" s="133">
        <v>0</v>
      </c>
      <c r="AO23" s="133">
        <v>0</v>
      </c>
      <c r="AP23" s="133">
        <v>0</v>
      </c>
      <c r="AQ23" s="133">
        <v>0</v>
      </c>
      <c r="AR23" s="133">
        <v>0</v>
      </c>
      <c r="AS23" s="133">
        <v>0</v>
      </c>
      <c r="AT23" s="133">
        <v>0</v>
      </c>
      <c r="AU23" s="133">
        <v>0</v>
      </c>
      <c r="AV23" s="133">
        <v>224677.80000000002</v>
      </c>
      <c r="AW23" s="133">
        <v>41372.691176470624</v>
      </c>
      <c r="AX23" s="133">
        <v>118848.96000000001</v>
      </c>
      <c r="AY23" s="133">
        <v>46511.316176470624</v>
      </c>
      <c r="AZ23" s="478">
        <v>384899.45117647067</v>
      </c>
      <c r="BA23" s="478">
        <v>376050.49117647065</v>
      </c>
      <c r="BB23" s="478">
        <v>3500</v>
      </c>
      <c r="BC23" s="478">
        <v>283500</v>
      </c>
      <c r="BD23" s="478">
        <v>0</v>
      </c>
      <c r="BE23" s="478">
        <v>0</v>
      </c>
      <c r="BF23" s="478">
        <v>384899.45117647067</v>
      </c>
      <c r="BG23" s="478" t="s">
        <v>13</v>
      </c>
      <c r="BH23" s="478" t="s">
        <v>13</v>
      </c>
      <c r="BI23" s="478" t="s">
        <v>13</v>
      </c>
      <c r="BJ23" s="134" t="s">
        <v>13</v>
      </c>
      <c r="BK23" s="479" t="s">
        <v>13</v>
      </c>
      <c r="BL23" s="478">
        <v>384899.45117647067</v>
      </c>
      <c r="BM23" s="133">
        <v>384899.45117647067</v>
      </c>
      <c r="BN23" s="133">
        <v>0</v>
      </c>
      <c r="BO23" s="478">
        <v>292348.96000000002</v>
      </c>
      <c r="BP23" s="478">
        <v>174500.00000000003</v>
      </c>
      <c r="BQ23" s="133">
        <v>267050.49117647065</v>
      </c>
      <c r="BR23" s="133">
        <v>3296.9196441539584</v>
      </c>
      <c r="BS23" s="133">
        <v>3160.0388451219515</v>
      </c>
      <c r="BT23" s="134">
        <v>4.3316176079071109E-2</v>
      </c>
      <c r="BU23" s="134">
        <v>-4.2509325667246254E-3</v>
      </c>
      <c r="BV23" s="134">
        <v>0</v>
      </c>
      <c r="BW23" s="133">
        <v>-1088.0820751463459</v>
      </c>
      <c r="BX23" s="478">
        <v>383811.36910132435</v>
      </c>
      <c r="BY23" s="478">
        <v>4629.1655444607941</v>
      </c>
      <c r="BZ23" s="478" t="s">
        <v>1228</v>
      </c>
      <c r="CA23" s="478">
        <v>4738.4119642138812</v>
      </c>
      <c r="CB23" s="134">
        <v>3.117435367799759E-2</v>
      </c>
      <c r="CC23" s="133">
        <v>-2153.79</v>
      </c>
      <c r="CD23" s="133">
        <v>381657.57910132437</v>
      </c>
      <c r="CE23" s="133">
        <v>0</v>
      </c>
      <c r="CF23" s="133">
        <v>381657.57910132437</v>
      </c>
      <c r="CG23" s="133">
        <f t="shared" si="0"/>
        <v>100685.74999999997</v>
      </c>
      <c r="CH23" s="133">
        <f t="shared" si="1"/>
        <v>7702.91</v>
      </c>
      <c r="CI23" s="133">
        <v>0</v>
      </c>
      <c r="CJ23" s="133">
        <v>100685.74999999997</v>
      </c>
      <c r="CK23" s="133">
        <v>7702.91</v>
      </c>
    </row>
    <row r="24" spans="1:89" ht="15" customHeight="1" x14ac:dyDescent="0.25">
      <c r="A24" s="136">
        <f>VLOOKUP(D24,'DfE No.'!C:E,3,FALSE)</f>
        <v>29</v>
      </c>
      <c r="B24" s="136">
        <f>VLOOKUP(D24,'Adjusted Factors 19-20'!C:F,4,FALSE)</f>
        <v>0</v>
      </c>
      <c r="C24" s="136">
        <v>124578</v>
      </c>
      <c r="D24" s="136">
        <v>9352072</v>
      </c>
      <c r="E24" s="135" t="s">
        <v>139</v>
      </c>
      <c r="F24" s="477">
        <v>57</v>
      </c>
      <c r="G24" s="477">
        <v>57</v>
      </c>
      <c r="H24" s="477">
        <v>0</v>
      </c>
      <c r="I24" s="133">
        <v>158106.6</v>
      </c>
      <c r="J24" s="133">
        <v>0</v>
      </c>
      <c r="K24" s="133">
        <v>0</v>
      </c>
      <c r="L24" s="133">
        <v>2199.9999999999991</v>
      </c>
      <c r="M24" s="133">
        <v>0</v>
      </c>
      <c r="N24" s="133">
        <v>4860</v>
      </c>
      <c r="O24" s="133">
        <v>0</v>
      </c>
      <c r="P24" s="133">
        <v>0</v>
      </c>
      <c r="Q24" s="133">
        <v>0</v>
      </c>
      <c r="R24" s="133">
        <v>0</v>
      </c>
      <c r="S24" s="133">
        <v>0</v>
      </c>
      <c r="T24" s="133">
        <v>0</v>
      </c>
      <c r="U24" s="133">
        <v>0</v>
      </c>
      <c r="V24" s="133">
        <v>0</v>
      </c>
      <c r="W24" s="133">
        <v>0</v>
      </c>
      <c r="X24" s="133">
        <v>0</v>
      </c>
      <c r="Y24" s="133">
        <v>0</v>
      </c>
      <c r="Z24" s="133">
        <v>0</v>
      </c>
      <c r="AA24" s="133">
        <v>0</v>
      </c>
      <c r="AB24" s="133">
        <v>0</v>
      </c>
      <c r="AC24" s="133">
        <v>0</v>
      </c>
      <c r="AD24" s="133">
        <v>0</v>
      </c>
      <c r="AE24" s="133">
        <v>21675.906976744183</v>
      </c>
      <c r="AF24" s="133">
        <v>0</v>
      </c>
      <c r="AG24" s="133">
        <v>0</v>
      </c>
      <c r="AH24" s="133">
        <v>0</v>
      </c>
      <c r="AI24" s="133">
        <v>110000</v>
      </c>
      <c r="AJ24" s="133">
        <v>25000</v>
      </c>
      <c r="AK24" s="133">
        <v>0</v>
      </c>
      <c r="AL24" s="133">
        <v>0</v>
      </c>
      <c r="AM24" s="133">
        <v>8212.1992399999999</v>
      </c>
      <c r="AN24" s="133">
        <v>0</v>
      </c>
      <c r="AO24" s="133">
        <v>0</v>
      </c>
      <c r="AP24" s="133">
        <v>0</v>
      </c>
      <c r="AQ24" s="133">
        <v>2970</v>
      </c>
      <c r="AR24" s="133">
        <v>0</v>
      </c>
      <c r="AS24" s="133">
        <v>0</v>
      </c>
      <c r="AT24" s="133">
        <v>0</v>
      </c>
      <c r="AU24" s="133">
        <v>0</v>
      </c>
      <c r="AV24" s="133">
        <v>158106.6</v>
      </c>
      <c r="AW24" s="133">
        <v>28735.906976744183</v>
      </c>
      <c r="AX24" s="133">
        <v>146182.19923999999</v>
      </c>
      <c r="AY24" s="133">
        <v>35204.906976744183</v>
      </c>
      <c r="AZ24" s="478">
        <v>333024.70621674415</v>
      </c>
      <c r="BA24" s="478">
        <v>324812.50697674416</v>
      </c>
      <c r="BB24" s="478">
        <v>3500</v>
      </c>
      <c r="BC24" s="478">
        <v>199500</v>
      </c>
      <c r="BD24" s="478">
        <v>0</v>
      </c>
      <c r="BE24" s="478">
        <v>0</v>
      </c>
      <c r="BF24" s="478">
        <v>333024.70621674415</v>
      </c>
      <c r="BG24" s="478" t="s">
        <v>13</v>
      </c>
      <c r="BH24" s="478" t="s">
        <v>13</v>
      </c>
      <c r="BI24" s="478" t="s">
        <v>13</v>
      </c>
      <c r="BJ24" s="134" t="s">
        <v>13</v>
      </c>
      <c r="BK24" s="479" t="s">
        <v>13</v>
      </c>
      <c r="BL24" s="478">
        <v>333024.70621674415</v>
      </c>
      <c r="BM24" s="133">
        <v>333024.70621674415</v>
      </c>
      <c r="BN24" s="133">
        <v>0</v>
      </c>
      <c r="BO24" s="478">
        <v>207712.19923999999</v>
      </c>
      <c r="BP24" s="478">
        <v>64499.999999999985</v>
      </c>
      <c r="BQ24" s="133">
        <v>189812.50697674416</v>
      </c>
      <c r="BR24" s="133">
        <v>3330.0439820481433</v>
      </c>
      <c r="BS24" s="133">
        <v>3022.0339793103449</v>
      </c>
      <c r="BT24" s="134">
        <v>0.10192142273929332</v>
      </c>
      <c r="BU24" s="134">
        <v>-1.0002293239792849E-2</v>
      </c>
      <c r="BV24" s="134">
        <v>0</v>
      </c>
      <c r="BW24" s="133">
        <v>-1722.9543923757683</v>
      </c>
      <c r="BX24" s="478">
        <v>331301.75182436837</v>
      </c>
      <c r="BY24" s="478">
        <v>5668.2377646380419</v>
      </c>
      <c r="BZ24" s="478" t="s">
        <v>1228</v>
      </c>
      <c r="CA24" s="478">
        <v>5812.3114355152347</v>
      </c>
      <c r="CB24" s="134">
        <v>5.9063404189917623E-2</v>
      </c>
      <c r="CC24" s="133">
        <v>-1515.6299999999999</v>
      </c>
      <c r="CD24" s="133">
        <v>329786.12182436837</v>
      </c>
      <c r="CE24" s="133">
        <v>0</v>
      </c>
      <c r="CF24" s="133">
        <v>329786.12182436837</v>
      </c>
      <c r="CG24" s="133">
        <f t="shared" si="0"/>
        <v>66443.419999999969</v>
      </c>
      <c r="CH24" s="133">
        <f t="shared" si="1"/>
        <v>11341.3</v>
      </c>
      <c r="CI24" s="133">
        <v>0</v>
      </c>
      <c r="CJ24" s="133">
        <v>66443.419999999969</v>
      </c>
      <c r="CK24" s="133">
        <v>11341.3</v>
      </c>
    </row>
    <row r="25" spans="1:89" ht="15" customHeight="1" x14ac:dyDescent="0.25">
      <c r="A25" s="136">
        <f>VLOOKUP(D25,'DfE No.'!C:E,3,FALSE)</f>
        <v>228</v>
      </c>
      <c r="B25" s="136">
        <f>VLOOKUP(D25,'Adjusted Factors 19-20'!C:F,4,FALSE)</f>
        <v>0</v>
      </c>
      <c r="C25" s="136">
        <v>124580</v>
      </c>
      <c r="D25" s="136">
        <v>9352074</v>
      </c>
      <c r="E25" s="135" t="s">
        <v>251</v>
      </c>
      <c r="F25" s="477">
        <v>213</v>
      </c>
      <c r="G25" s="477">
        <v>213</v>
      </c>
      <c r="H25" s="477">
        <v>0</v>
      </c>
      <c r="I25" s="133">
        <v>590819.4</v>
      </c>
      <c r="J25" s="133">
        <v>0</v>
      </c>
      <c r="K25" s="133">
        <v>0</v>
      </c>
      <c r="L25" s="133">
        <v>24200.000000000044</v>
      </c>
      <c r="M25" s="133">
        <v>0</v>
      </c>
      <c r="N25" s="133">
        <v>58073.823529411769</v>
      </c>
      <c r="O25" s="133">
        <v>0</v>
      </c>
      <c r="P25" s="133">
        <v>6028.3018867924466</v>
      </c>
      <c r="Q25" s="133">
        <v>19290.566037735862</v>
      </c>
      <c r="R25" s="133">
        <v>12659.433962264189</v>
      </c>
      <c r="S25" s="133">
        <v>1567.3584905660389</v>
      </c>
      <c r="T25" s="133">
        <v>421.98113207547152</v>
      </c>
      <c r="U25" s="133">
        <v>0</v>
      </c>
      <c r="V25" s="133">
        <v>0</v>
      </c>
      <c r="W25" s="133">
        <v>0</v>
      </c>
      <c r="X25" s="133">
        <v>0</v>
      </c>
      <c r="Y25" s="133">
        <v>0</v>
      </c>
      <c r="Z25" s="133">
        <v>0</v>
      </c>
      <c r="AA25" s="133">
        <v>0</v>
      </c>
      <c r="AB25" s="133">
        <v>7209.9999999999964</v>
      </c>
      <c r="AC25" s="133">
        <v>0</v>
      </c>
      <c r="AD25" s="133">
        <v>0</v>
      </c>
      <c r="AE25" s="133">
        <v>100135.56</v>
      </c>
      <c r="AF25" s="133">
        <v>0</v>
      </c>
      <c r="AG25" s="133">
        <v>0</v>
      </c>
      <c r="AH25" s="133">
        <v>0</v>
      </c>
      <c r="AI25" s="133">
        <v>110000</v>
      </c>
      <c r="AJ25" s="133">
        <v>0</v>
      </c>
      <c r="AK25" s="133">
        <v>0</v>
      </c>
      <c r="AL25" s="133">
        <v>0</v>
      </c>
      <c r="AM25" s="133">
        <v>18641.28</v>
      </c>
      <c r="AN25" s="133">
        <v>0</v>
      </c>
      <c r="AO25" s="133">
        <v>0</v>
      </c>
      <c r="AP25" s="133">
        <v>0</v>
      </c>
      <c r="AQ25" s="133">
        <v>0</v>
      </c>
      <c r="AR25" s="133">
        <v>0</v>
      </c>
      <c r="AS25" s="133">
        <v>0</v>
      </c>
      <c r="AT25" s="133">
        <v>0</v>
      </c>
      <c r="AU25" s="133">
        <v>0</v>
      </c>
      <c r="AV25" s="133">
        <v>590819.4</v>
      </c>
      <c r="AW25" s="133">
        <v>229587.02503884578</v>
      </c>
      <c r="AX25" s="133">
        <v>128641.28</v>
      </c>
      <c r="AY25" s="133">
        <v>171255.29251942289</v>
      </c>
      <c r="AZ25" s="478">
        <v>949047.70503884577</v>
      </c>
      <c r="BA25" s="478">
        <v>930406.42503884574</v>
      </c>
      <c r="BB25" s="478">
        <v>3500</v>
      </c>
      <c r="BC25" s="478">
        <v>745500</v>
      </c>
      <c r="BD25" s="478">
        <v>0</v>
      </c>
      <c r="BE25" s="478">
        <v>0</v>
      </c>
      <c r="BF25" s="478">
        <v>949047.70503884577</v>
      </c>
      <c r="BG25" s="478" t="s">
        <v>13</v>
      </c>
      <c r="BH25" s="478" t="s">
        <v>13</v>
      </c>
      <c r="BI25" s="478" t="s">
        <v>13</v>
      </c>
      <c r="BJ25" s="134" t="s">
        <v>13</v>
      </c>
      <c r="BK25" s="479" t="s">
        <v>13</v>
      </c>
      <c r="BL25" s="478">
        <v>949047.70503884577</v>
      </c>
      <c r="BM25" s="133">
        <v>949047.70503884577</v>
      </c>
      <c r="BN25" s="133">
        <v>0</v>
      </c>
      <c r="BO25" s="478">
        <v>764141.28</v>
      </c>
      <c r="BP25" s="478">
        <v>635500</v>
      </c>
      <c r="BQ25" s="133">
        <v>820406.42503884574</v>
      </c>
      <c r="BR25" s="133">
        <v>3851.6733569898861</v>
      </c>
      <c r="BS25" s="133">
        <v>3682.0382262135922</v>
      </c>
      <c r="BT25" s="134">
        <v>4.6070985784071393E-2</v>
      </c>
      <c r="BU25" s="134">
        <v>-4.5212821531871493E-3</v>
      </c>
      <c r="BV25" s="134">
        <v>0</v>
      </c>
      <c r="BW25" s="133">
        <v>-3545.9246822603977</v>
      </c>
      <c r="BX25" s="478">
        <v>945501.7803565854</v>
      </c>
      <c r="BY25" s="478">
        <v>4351.4577481529832</v>
      </c>
      <c r="BZ25" s="478" t="s">
        <v>1228</v>
      </c>
      <c r="CA25" s="478">
        <v>4438.9754946318562</v>
      </c>
      <c r="CB25" s="134">
        <v>3.1225704501731899E-2</v>
      </c>
      <c r="CC25" s="133">
        <v>-5663.67</v>
      </c>
      <c r="CD25" s="133">
        <v>939838.11035658536</v>
      </c>
      <c r="CE25" s="133">
        <v>0</v>
      </c>
      <c r="CF25" s="133">
        <v>939838.11035658536</v>
      </c>
      <c r="CG25" s="133">
        <f t="shared" si="0"/>
        <v>97103.240000000034</v>
      </c>
      <c r="CH25" s="133">
        <f t="shared" si="1"/>
        <v>6320.92</v>
      </c>
      <c r="CI25" s="133">
        <v>0</v>
      </c>
      <c r="CJ25" s="133">
        <v>97103.240000000034</v>
      </c>
      <c r="CK25" s="133">
        <v>6320.92</v>
      </c>
    </row>
    <row r="26" spans="1:89" ht="15" customHeight="1" x14ac:dyDescent="0.25">
      <c r="A26" s="136">
        <f>VLOOKUP(D26,'DfE No.'!C:E,3,FALSE)</f>
        <v>234</v>
      </c>
      <c r="B26" s="136">
        <f>VLOOKUP(D26,'Adjusted Factors 19-20'!C:F,4,FALSE)</f>
        <v>0</v>
      </c>
      <c r="C26" s="136">
        <v>124581</v>
      </c>
      <c r="D26" s="136">
        <v>9352075</v>
      </c>
      <c r="E26" s="135" t="s">
        <v>257</v>
      </c>
      <c r="F26" s="477">
        <v>133</v>
      </c>
      <c r="G26" s="477">
        <v>133</v>
      </c>
      <c r="H26" s="477">
        <v>0</v>
      </c>
      <c r="I26" s="133">
        <v>368915.4</v>
      </c>
      <c r="J26" s="133">
        <v>0</v>
      </c>
      <c r="K26" s="133">
        <v>0</v>
      </c>
      <c r="L26" s="133">
        <v>14079.999999999973</v>
      </c>
      <c r="M26" s="133">
        <v>0</v>
      </c>
      <c r="N26" s="133">
        <v>21546</v>
      </c>
      <c r="O26" s="133">
        <v>0</v>
      </c>
      <c r="P26" s="133">
        <v>3600.0000000000091</v>
      </c>
      <c r="Q26" s="133">
        <v>15120.000000000007</v>
      </c>
      <c r="R26" s="133">
        <v>6480.0000000000164</v>
      </c>
      <c r="S26" s="133">
        <v>0</v>
      </c>
      <c r="T26" s="133">
        <v>0</v>
      </c>
      <c r="U26" s="133">
        <v>0</v>
      </c>
      <c r="V26" s="133">
        <v>0</v>
      </c>
      <c r="W26" s="133">
        <v>0</v>
      </c>
      <c r="X26" s="133">
        <v>0</v>
      </c>
      <c r="Y26" s="133">
        <v>0</v>
      </c>
      <c r="Z26" s="133">
        <v>0</v>
      </c>
      <c r="AA26" s="133">
        <v>0</v>
      </c>
      <c r="AB26" s="133">
        <v>13116.063829787256</v>
      </c>
      <c r="AC26" s="133">
        <v>0</v>
      </c>
      <c r="AD26" s="133">
        <v>0</v>
      </c>
      <c r="AE26" s="133">
        <v>53772.923076923136</v>
      </c>
      <c r="AF26" s="133">
        <v>0</v>
      </c>
      <c r="AG26" s="133">
        <v>0</v>
      </c>
      <c r="AH26" s="133">
        <v>0</v>
      </c>
      <c r="AI26" s="133">
        <v>110000</v>
      </c>
      <c r="AJ26" s="133">
        <v>0</v>
      </c>
      <c r="AK26" s="133">
        <v>0</v>
      </c>
      <c r="AL26" s="133">
        <v>0</v>
      </c>
      <c r="AM26" s="133">
        <v>13738.96062</v>
      </c>
      <c r="AN26" s="133">
        <v>0</v>
      </c>
      <c r="AO26" s="133">
        <v>0</v>
      </c>
      <c r="AP26" s="133">
        <v>0</v>
      </c>
      <c r="AQ26" s="133">
        <v>0</v>
      </c>
      <c r="AR26" s="133">
        <v>0</v>
      </c>
      <c r="AS26" s="133">
        <v>0</v>
      </c>
      <c r="AT26" s="133">
        <v>0</v>
      </c>
      <c r="AU26" s="133">
        <v>0</v>
      </c>
      <c r="AV26" s="133">
        <v>368915.4</v>
      </c>
      <c r="AW26" s="133">
        <v>127714.98690671039</v>
      </c>
      <c r="AX26" s="133">
        <v>123738.96062</v>
      </c>
      <c r="AY26" s="133">
        <v>94184.923076923136</v>
      </c>
      <c r="AZ26" s="478">
        <v>620369.34752671036</v>
      </c>
      <c r="BA26" s="478">
        <v>606630.38690671034</v>
      </c>
      <c r="BB26" s="478">
        <v>3500</v>
      </c>
      <c r="BC26" s="478">
        <v>465500</v>
      </c>
      <c r="BD26" s="478">
        <v>0</v>
      </c>
      <c r="BE26" s="478">
        <v>0</v>
      </c>
      <c r="BF26" s="478">
        <v>620369.34752671036</v>
      </c>
      <c r="BG26" s="478" t="s">
        <v>13</v>
      </c>
      <c r="BH26" s="478" t="s">
        <v>13</v>
      </c>
      <c r="BI26" s="478" t="s">
        <v>13</v>
      </c>
      <c r="BJ26" s="134" t="s">
        <v>13</v>
      </c>
      <c r="BK26" s="479" t="s">
        <v>13</v>
      </c>
      <c r="BL26" s="478">
        <v>620369.34752671036</v>
      </c>
      <c r="BM26" s="133">
        <v>620369.34752671036</v>
      </c>
      <c r="BN26" s="133">
        <v>0</v>
      </c>
      <c r="BO26" s="478">
        <v>479238.96062000003</v>
      </c>
      <c r="BP26" s="478">
        <v>355500</v>
      </c>
      <c r="BQ26" s="133">
        <v>496630.38690671034</v>
      </c>
      <c r="BR26" s="133">
        <v>3734.0630594489498</v>
      </c>
      <c r="BS26" s="133">
        <v>3682.5171267175574</v>
      </c>
      <c r="BT26" s="134">
        <v>1.3997472641040598E-2</v>
      </c>
      <c r="BU26" s="134">
        <v>-1.3736741718155935E-3</v>
      </c>
      <c r="BV26" s="134">
        <v>0</v>
      </c>
      <c r="BW26" s="133">
        <v>-672.79096234398378</v>
      </c>
      <c r="BX26" s="478">
        <v>619696.55656436633</v>
      </c>
      <c r="BY26" s="478">
        <v>4556.0721499576412</v>
      </c>
      <c r="BZ26" s="478" t="s">
        <v>1228</v>
      </c>
      <c r="CA26" s="478">
        <v>4659.3726057471149</v>
      </c>
      <c r="CB26" s="134">
        <v>7.4685742241333841E-3</v>
      </c>
      <c r="CC26" s="133">
        <v>-3536.47</v>
      </c>
      <c r="CD26" s="133">
        <v>616160.08656436636</v>
      </c>
      <c r="CE26" s="133">
        <v>0</v>
      </c>
      <c r="CF26" s="133">
        <v>616160.08656436636</v>
      </c>
      <c r="CG26" s="133">
        <f t="shared" si="0"/>
        <v>46567.150000000023</v>
      </c>
      <c r="CH26" s="133">
        <f t="shared" si="1"/>
        <v>12113</v>
      </c>
      <c r="CI26" s="133">
        <v>0</v>
      </c>
      <c r="CJ26" s="133">
        <v>46567.150000000023</v>
      </c>
      <c r="CK26" s="133">
        <v>12113</v>
      </c>
    </row>
    <row r="27" spans="1:89" ht="15" customHeight="1" x14ac:dyDescent="0.25">
      <c r="A27" s="136">
        <f>VLOOKUP(D27,'DfE No.'!C:E,3,FALSE)</f>
        <v>230</v>
      </c>
      <c r="B27" s="136">
        <f>VLOOKUP(D27,'Adjusted Factors 19-20'!C:F,4,FALSE)</f>
        <v>0</v>
      </c>
      <c r="C27" s="136">
        <v>124582</v>
      </c>
      <c r="D27" s="136">
        <v>9352076</v>
      </c>
      <c r="E27" s="135" t="s">
        <v>253</v>
      </c>
      <c r="F27" s="477">
        <v>266</v>
      </c>
      <c r="G27" s="477">
        <v>266</v>
      </c>
      <c r="H27" s="477">
        <v>0</v>
      </c>
      <c r="I27" s="133">
        <v>737830.8</v>
      </c>
      <c r="J27" s="133">
        <v>0</v>
      </c>
      <c r="K27" s="133">
        <v>0</v>
      </c>
      <c r="L27" s="133">
        <v>8359.9999999999964</v>
      </c>
      <c r="M27" s="133">
        <v>0</v>
      </c>
      <c r="N27" s="133">
        <v>10259.999999999996</v>
      </c>
      <c r="O27" s="133">
        <v>0</v>
      </c>
      <c r="P27" s="133">
        <v>2399.9999999999991</v>
      </c>
      <c r="Q27" s="133">
        <v>9840.00000000002</v>
      </c>
      <c r="R27" s="133">
        <v>6839.9999999999973</v>
      </c>
      <c r="S27" s="133">
        <v>0</v>
      </c>
      <c r="T27" s="133">
        <v>0</v>
      </c>
      <c r="U27" s="133">
        <v>0</v>
      </c>
      <c r="V27" s="133">
        <v>0</v>
      </c>
      <c r="W27" s="133">
        <v>0</v>
      </c>
      <c r="X27" s="133">
        <v>0</v>
      </c>
      <c r="Y27" s="133">
        <v>0</v>
      </c>
      <c r="Z27" s="133">
        <v>0</v>
      </c>
      <c r="AA27" s="133">
        <v>0</v>
      </c>
      <c r="AB27" s="133">
        <v>12453.636363636362</v>
      </c>
      <c r="AC27" s="133">
        <v>0</v>
      </c>
      <c r="AD27" s="133">
        <v>0</v>
      </c>
      <c r="AE27" s="133">
        <v>114301.40909090897</v>
      </c>
      <c r="AF27" s="133">
        <v>0</v>
      </c>
      <c r="AG27" s="133">
        <v>0</v>
      </c>
      <c r="AH27" s="133">
        <v>0</v>
      </c>
      <c r="AI27" s="133">
        <v>110000</v>
      </c>
      <c r="AJ27" s="133">
        <v>0</v>
      </c>
      <c r="AK27" s="133">
        <v>0</v>
      </c>
      <c r="AL27" s="133">
        <v>0</v>
      </c>
      <c r="AM27" s="133">
        <v>18032.39284</v>
      </c>
      <c r="AN27" s="133">
        <v>0</v>
      </c>
      <c r="AO27" s="133">
        <v>0</v>
      </c>
      <c r="AP27" s="133">
        <v>0</v>
      </c>
      <c r="AQ27" s="133">
        <v>0</v>
      </c>
      <c r="AR27" s="133">
        <v>0</v>
      </c>
      <c r="AS27" s="133">
        <v>0</v>
      </c>
      <c r="AT27" s="133">
        <v>0</v>
      </c>
      <c r="AU27" s="133">
        <v>0</v>
      </c>
      <c r="AV27" s="133">
        <v>737830.8</v>
      </c>
      <c r="AW27" s="133">
        <v>164455.04545454535</v>
      </c>
      <c r="AX27" s="133">
        <v>128032.39284</v>
      </c>
      <c r="AY27" s="133">
        <v>143150.40909090897</v>
      </c>
      <c r="AZ27" s="478">
        <v>1030318.2382945454</v>
      </c>
      <c r="BA27" s="478">
        <v>1012285.8454545455</v>
      </c>
      <c r="BB27" s="478">
        <v>3500</v>
      </c>
      <c r="BC27" s="478">
        <v>931000</v>
      </c>
      <c r="BD27" s="478">
        <v>0</v>
      </c>
      <c r="BE27" s="478">
        <v>0</v>
      </c>
      <c r="BF27" s="478">
        <v>1030318.2382945454</v>
      </c>
      <c r="BG27" s="478" t="s">
        <v>13</v>
      </c>
      <c r="BH27" s="478" t="s">
        <v>13</v>
      </c>
      <c r="BI27" s="478" t="s">
        <v>13</v>
      </c>
      <c r="BJ27" s="134" t="s">
        <v>13</v>
      </c>
      <c r="BK27" s="479" t="s">
        <v>13</v>
      </c>
      <c r="BL27" s="478">
        <v>1030318.2382945454</v>
      </c>
      <c r="BM27" s="133">
        <v>1030318.2382945453</v>
      </c>
      <c r="BN27" s="133">
        <v>0</v>
      </c>
      <c r="BO27" s="478">
        <v>949032.39283999999</v>
      </c>
      <c r="BP27" s="478">
        <v>821000</v>
      </c>
      <c r="BQ27" s="133">
        <v>902285.84545454546</v>
      </c>
      <c r="BR27" s="133">
        <v>3392.0520505809982</v>
      </c>
      <c r="BS27" s="133">
        <v>3220.8681003703705</v>
      </c>
      <c r="BT27" s="134">
        <v>5.3148388843039893E-2</v>
      </c>
      <c r="BU27" s="134">
        <v>-5.215839380406059E-3</v>
      </c>
      <c r="BV27" s="134">
        <v>0</v>
      </c>
      <c r="BW27" s="133">
        <v>-4468.675160083445</v>
      </c>
      <c r="BX27" s="478">
        <v>1025849.563134462</v>
      </c>
      <c r="BY27" s="478">
        <v>3788.7863544904585</v>
      </c>
      <c r="BZ27" s="478" t="s">
        <v>1228</v>
      </c>
      <c r="CA27" s="478">
        <v>3856.5773050167745</v>
      </c>
      <c r="CB27" s="134">
        <v>4.4117325831814824E-2</v>
      </c>
      <c r="CC27" s="133">
        <v>-7072.94</v>
      </c>
      <c r="CD27" s="133">
        <v>1018776.623134462</v>
      </c>
      <c r="CE27" s="133">
        <v>0</v>
      </c>
      <c r="CF27" s="133">
        <v>1018776.623134462</v>
      </c>
      <c r="CG27" s="133">
        <f t="shared" si="0"/>
        <v>143703.80999999994</v>
      </c>
      <c r="CH27" s="133">
        <f t="shared" si="1"/>
        <v>5393.25</v>
      </c>
      <c r="CI27" s="133">
        <v>0</v>
      </c>
      <c r="CJ27" s="133">
        <v>143703.80999999994</v>
      </c>
      <c r="CK27" s="133">
        <v>5393.25</v>
      </c>
    </row>
    <row r="28" spans="1:89" ht="15" customHeight="1" x14ac:dyDescent="0.25">
      <c r="A28" s="136">
        <f>VLOOKUP(D28,'DfE No.'!C:E,3,FALSE)</f>
        <v>237</v>
      </c>
      <c r="B28" s="136">
        <f>VLOOKUP(D28,'Adjusted Factors 19-20'!C:F,4,FALSE)</f>
        <v>0</v>
      </c>
      <c r="C28" s="136">
        <v>124584</v>
      </c>
      <c r="D28" s="136">
        <v>9352079</v>
      </c>
      <c r="E28" s="135" t="s">
        <v>258</v>
      </c>
      <c r="F28" s="477">
        <v>163</v>
      </c>
      <c r="G28" s="477">
        <v>163</v>
      </c>
      <c r="H28" s="477">
        <v>0</v>
      </c>
      <c r="I28" s="133">
        <v>452129.4</v>
      </c>
      <c r="J28" s="133">
        <v>0</v>
      </c>
      <c r="K28" s="133">
        <v>0</v>
      </c>
      <c r="L28" s="133">
        <v>5720.0000000000027</v>
      </c>
      <c r="M28" s="133">
        <v>0</v>
      </c>
      <c r="N28" s="133">
        <v>11838.947368421052</v>
      </c>
      <c r="O28" s="133">
        <v>0</v>
      </c>
      <c r="P28" s="133">
        <v>607.45341614906806</v>
      </c>
      <c r="Q28" s="133">
        <v>0</v>
      </c>
      <c r="R28" s="133">
        <v>364.47204968944084</v>
      </c>
      <c r="S28" s="133">
        <v>0</v>
      </c>
      <c r="T28" s="133">
        <v>0</v>
      </c>
      <c r="U28" s="133">
        <v>0</v>
      </c>
      <c r="V28" s="133">
        <v>0</v>
      </c>
      <c r="W28" s="133">
        <v>0</v>
      </c>
      <c r="X28" s="133">
        <v>0</v>
      </c>
      <c r="Y28" s="133">
        <v>0</v>
      </c>
      <c r="Z28" s="133">
        <v>0</v>
      </c>
      <c r="AA28" s="133">
        <v>0</v>
      </c>
      <c r="AB28" s="133">
        <v>0</v>
      </c>
      <c r="AC28" s="133">
        <v>0</v>
      </c>
      <c r="AD28" s="133">
        <v>0</v>
      </c>
      <c r="AE28" s="133">
        <v>41946.115107913647</v>
      </c>
      <c r="AF28" s="133">
        <v>0</v>
      </c>
      <c r="AG28" s="133">
        <v>0</v>
      </c>
      <c r="AH28" s="133">
        <v>0</v>
      </c>
      <c r="AI28" s="133">
        <v>110000</v>
      </c>
      <c r="AJ28" s="133">
        <v>0</v>
      </c>
      <c r="AK28" s="133">
        <v>0</v>
      </c>
      <c r="AL28" s="133">
        <v>0</v>
      </c>
      <c r="AM28" s="133">
        <v>20480.88</v>
      </c>
      <c r="AN28" s="133">
        <v>0</v>
      </c>
      <c r="AO28" s="133">
        <v>0</v>
      </c>
      <c r="AP28" s="133">
        <v>0</v>
      </c>
      <c r="AQ28" s="133">
        <v>0</v>
      </c>
      <c r="AR28" s="133">
        <v>0</v>
      </c>
      <c r="AS28" s="133">
        <v>0</v>
      </c>
      <c r="AT28" s="133">
        <v>0</v>
      </c>
      <c r="AU28" s="133">
        <v>0</v>
      </c>
      <c r="AV28" s="133">
        <v>452129.4</v>
      </c>
      <c r="AW28" s="133">
        <v>60476.987942173204</v>
      </c>
      <c r="AX28" s="133">
        <v>130480.88</v>
      </c>
      <c r="AY28" s="133">
        <v>61210.551525043425</v>
      </c>
      <c r="AZ28" s="478">
        <v>643087.26794217317</v>
      </c>
      <c r="BA28" s="478">
        <v>622606.38794217317</v>
      </c>
      <c r="BB28" s="478">
        <v>3500</v>
      </c>
      <c r="BC28" s="478">
        <v>570500</v>
      </c>
      <c r="BD28" s="478">
        <v>0</v>
      </c>
      <c r="BE28" s="478">
        <v>0</v>
      </c>
      <c r="BF28" s="478">
        <v>643087.26794217317</v>
      </c>
      <c r="BG28" s="478" t="s">
        <v>13</v>
      </c>
      <c r="BH28" s="478" t="s">
        <v>13</v>
      </c>
      <c r="BI28" s="478" t="s">
        <v>13</v>
      </c>
      <c r="BJ28" s="134" t="s">
        <v>13</v>
      </c>
      <c r="BK28" s="479" t="s">
        <v>13</v>
      </c>
      <c r="BL28" s="478">
        <v>643087.26794217317</v>
      </c>
      <c r="BM28" s="133">
        <v>643087.26794217329</v>
      </c>
      <c r="BN28" s="133">
        <v>0</v>
      </c>
      <c r="BO28" s="478">
        <v>590980.88</v>
      </c>
      <c r="BP28" s="478">
        <v>460500</v>
      </c>
      <c r="BQ28" s="133">
        <v>512606.38794217317</v>
      </c>
      <c r="BR28" s="133">
        <v>3144.8244659029028</v>
      </c>
      <c r="BS28" s="133">
        <v>3011.4055085227274</v>
      </c>
      <c r="BT28" s="134">
        <v>4.4304547163302947E-2</v>
      </c>
      <c r="BU28" s="134">
        <v>-4.3479286363292098E-3</v>
      </c>
      <c r="BV28" s="134">
        <v>0</v>
      </c>
      <c r="BW28" s="133">
        <v>-2134.2203281151951</v>
      </c>
      <c r="BX28" s="478">
        <v>640953.04761405801</v>
      </c>
      <c r="BY28" s="478">
        <v>3806.5777154236689</v>
      </c>
      <c r="BZ28" s="478" t="s">
        <v>1228</v>
      </c>
      <c r="CA28" s="478">
        <v>3932.2272859758159</v>
      </c>
      <c r="CB28" s="134">
        <v>4.8518688675333932E-2</v>
      </c>
      <c r="CC28" s="133">
        <v>-4334.17</v>
      </c>
      <c r="CD28" s="133">
        <v>636618.87761405797</v>
      </c>
      <c r="CE28" s="133">
        <v>0</v>
      </c>
      <c r="CF28" s="133">
        <v>636618.87761405797</v>
      </c>
      <c r="CG28" s="133">
        <f t="shared" si="0"/>
        <v>80777.979999999952</v>
      </c>
      <c r="CH28" s="133">
        <f t="shared" si="1"/>
        <v>2099.85</v>
      </c>
      <c r="CI28" s="133">
        <v>0</v>
      </c>
      <c r="CJ28" s="133">
        <v>80777.979999999952</v>
      </c>
      <c r="CK28" s="133">
        <v>2099.85</v>
      </c>
    </row>
    <row r="29" spans="1:89" ht="15" customHeight="1" x14ac:dyDescent="0.25">
      <c r="A29" s="136">
        <f>VLOOKUP(D29,'DfE No.'!C:E,3,FALSE)</f>
        <v>42</v>
      </c>
      <c r="B29" s="136">
        <f>VLOOKUP(D29,'Adjusted Factors 19-20'!C:F,4,FALSE)</f>
        <v>0</v>
      </c>
      <c r="C29" s="136">
        <v>124586</v>
      </c>
      <c r="D29" s="136">
        <v>9352081</v>
      </c>
      <c r="E29" s="135" t="s">
        <v>153</v>
      </c>
      <c r="F29" s="477">
        <v>52</v>
      </c>
      <c r="G29" s="477">
        <v>52</v>
      </c>
      <c r="H29" s="477">
        <v>0</v>
      </c>
      <c r="I29" s="133">
        <v>144237.6</v>
      </c>
      <c r="J29" s="133">
        <v>0</v>
      </c>
      <c r="K29" s="133">
        <v>0</v>
      </c>
      <c r="L29" s="133">
        <v>2639.9999999999914</v>
      </c>
      <c r="M29" s="133">
        <v>0</v>
      </c>
      <c r="N29" s="133">
        <v>7020</v>
      </c>
      <c r="O29" s="133">
        <v>0</v>
      </c>
      <c r="P29" s="133">
        <v>0</v>
      </c>
      <c r="Q29" s="133">
        <v>0</v>
      </c>
      <c r="R29" s="133">
        <v>0</v>
      </c>
      <c r="S29" s="133">
        <v>0</v>
      </c>
      <c r="T29" s="133">
        <v>0</v>
      </c>
      <c r="U29" s="133">
        <v>0</v>
      </c>
      <c r="V29" s="133">
        <v>0</v>
      </c>
      <c r="W29" s="133">
        <v>0</v>
      </c>
      <c r="X29" s="133">
        <v>0</v>
      </c>
      <c r="Y29" s="133">
        <v>0</v>
      </c>
      <c r="Z29" s="133">
        <v>0</v>
      </c>
      <c r="AA29" s="133">
        <v>0</v>
      </c>
      <c r="AB29" s="133">
        <v>0</v>
      </c>
      <c r="AC29" s="133">
        <v>0</v>
      </c>
      <c r="AD29" s="133">
        <v>0</v>
      </c>
      <c r="AE29" s="133">
        <v>16909.454545454537</v>
      </c>
      <c r="AF29" s="133">
        <v>0</v>
      </c>
      <c r="AG29" s="133">
        <v>0</v>
      </c>
      <c r="AH29" s="133">
        <v>0</v>
      </c>
      <c r="AI29" s="133">
        <v>110000</v>
      </c>
      <c r="AJ29" s="133">
        <v>25000</v>
      </c>
      <c r="AK29" s="133">
        <v>0</v>
      </c>
      <c r="AL29" s="133">
        <v>0</v>
      </c>
      <c r="AM29" s="133">
        <v>2951.4235799999997</v>
      </c>
      <c r="AN29" s="133">
        <v>0</v>
      </c>
      <c r="AO29" s="133">
        <v>0</v>
      </c>
      <c r="AP29" s="133">
        <v>0</v>
      </c>
      <c r="AQ29" s="133">
        <v>26500</v>
      </c>
      <c r="AR29" s="133">
        <v>0</v>
      </c>
      <c r="AS29" s="133">
        <v>0</v>
      </c>
      <c r="AT29" s="133">
        <v>0</v>
      </c>
      <c r="AU29" s="133">
        <v>0</v>
      </c>
      <c r="AV29" s="133">
        <v>144237.6</v>
      </c>
      <c r="AW29" s="133">
        <v>26569.45454545453</v>
      </c>
      <c r="AX29" s="133">
        <v>164451.42358</v>
      </c>
      <c r="AY29" s="133">
        <v>31738.454545454533</v>
      </c>
      <c r="AZ29" s="478">
        <v>335258.47812545451</v>
      </c>
      <c r="BA29" s="478">
        <v>332307.05454545451</v>
      </c>
      <c r="BB29" s="478">
        <v>3500</v>
      </c>
      <c r="BC29" s="478">
        <v>182000</v>
      </c>
      <c r="BD29" s="478">
        <v>0</v>
      </c>
      <c r="BE29" s="478">
        <v>0</v>
      </c>
      <c r="BF29" s="478">
        <v>335258.47812545451</v>
      </c>
      <c r="BG29" s="478" t="s">
        <v>13</v>
      </c>
      <c r="BH29" s="478" t="s">
        <v>13</v>
      </c>
      <c r="BI29" s="478" t="s">
        <v>13</v>
      </c>
      <c r="BJ29" s="134" t="s">
        <v>13</v>
      </c>
      <c r="BK29" s="479" t="s">
        <v>13</v>
      </c>
      <c r="BL29" s="478">
        <v>335258.47812545451</v>
      </c>
      <c r="BM29" s="133">
        <v>335258.47812545451</v>
      </c>
      <c r="BN29" s="133">
        <v>0</v>
      </c>
      <c r="BO29" s="478">
        <v>184951.42358</v>
      </c>
      <c r="BP29" s="478">
        <v>47000</v>
      </c>
      <c r="BQ29" s="133">
        <v>197307.05454545451</v>
      </c>
      <c r="BR29" s="133">
        <v>3794.366433566433</v>
      </c>
      <c r="BS29" s="133">
        <v>3974.9484843750006</v>
      </c>
      <c r="BT29" s="134">
        <v>-4.543003551326813E-2</v>
      </c>
      <c r="BU29" s="134">
        <v>3.043003551326813E-2</v>
      </c>
      <c r="BV29" s="134">
        <v>0</v>
      </c>
      <c r="BW29" s="133">
        <v>6289.8068242330146</v>
      </c>
      <c r="BX29" s="478">
        <v>341548.28494968754</v>
      </c>
      <c r="BY29" s="478">
        <v>6511.4781032632218</v>
      </c>
      <c r="BZ29" s="478" t="s">
        <v>1228</v>
      </c>
      <c r="CA29" s="478">
        <v>6568.2362490324531</v>
      </c>
      <c r="CB29" s="134">
        <v>6.6487009097551342E-2</v>
      </c>
      <c r="CC29" s="133">
        <v>-1382.68</v>
      </c>
      <c r="CD29" s="133">
        <v>340165.60494968755</v>
      </c>
      <c r="CE29" s="133">
        <v>0</v>
      </c>
      <c r="CF29" s="133">
        <v>340165.60494968755</v>
      </c>
      <c r="CG29" s="133">
        <f t="shared" si="0"/>
        <v>58251.169999999969</v>
      </c>
      <c r="CH29" s="133">
        <f t="shared" si="1"/>
        <v>8681.67</v>
      </c>
      <c r="CI29" s="133">
        <v>0</v>
      </c>
      <c r="CJ29" s="133">
        <v>58251.169999999969</v>
      </c>
      <c r="CK29" s="133">
        <v>8681.67</v>
      </c>
    </row>
    <row r="30" spans="1:89" ht="15" customHeight="1" x14ac:dyDescent="0.25">
      <c r="A30" s="136">
        <f>VLOOKUP(D30,'DfE No.'!C:E,3,FALSE)</f>
        <v>245</v>
      </c>
      <c r="B30" s="136">
        <f>VLOOKUP(D30,'Adjusted Factors 19-20'!C:F,4,FALSE)</f>
        <v>0</v>
      </c>
      <c r="C30" s="136">
        <v>124588</v>
      </c>
      <c r="D30" s="136">
        <v>9352084</v>
      </c>
      <c r="E30" s="135" t="s">
        <v>264</v>
      </c>
      <c r="F30" s="477">
        <v>176</v>
      </c>
      <c r="G30" s="477">
        <v>176</v>
      </c>
      <c r="H30" s="477">
        <v>0</v>
      </c>
      <c r="I30" s="133">
        <v>488188.80000000005</v>
      </c>
      <c r="J30" s="133">
        <v>0</v>
      </c>
      <c r="K30" s="133">
        <v>0</v>
      </c>
      <c r="L30" s="133">
        <v>3080.0000000000018</v>
      </c>
      <c r="M30" s="133">
        <v>0</v>
      </c>
      <c r="N30" s="133">
        <v>8336.8421052631566</v>
      </c>
      <c r="O30" s="133">
        <v>0</v>
      </c>
      <c r="P30" s="133">
        <v>0</v>
      </c>
      <c r="Q30" s="133">
        <v>2896.4571428571444</v>
      </c>
      <c r="R30" s="133">
        <v>3620.5714285714257</v>
      </c>
      <c r="S30" s="133">
        <v>784.45714285714098</v>
      </c>
      <c r="T30" s="133">
        <v>0</v>
      </c>
      <c r="U30" s="133">
        <v>0</v>
      </c>
      <c r="V30" s="133">
        <v>0</v>
      </c>
      <c r="W30" s="133">
        <v>0</v>
      </c>
      <c r="X30" s="133">
        <v>0</v>
      </c>
      <c r="Y30" s="133">
        <v>0</v>
      </c>
      <c r="Z30" s="133">
        <v>0</v>
      </c>
      <c r="AA30" s="133">
        <v>0</v>
      </c>
      <c r="AB30" s="133">
        <v>0</v>
      </c>
      <c r="AC30" s="133">
        <v>0</v>
      </c>
      <c r="AD30" s="133">
        <v>0</v>
      </c>
      <c r="AE30" s="133">
        <v>50860.358620689629</v>
      </c>
      <c r="AF30" s="133">
        <v>0</v>
      </c>
      <c r="AG30" s="133">
        <v>0</v>
      </c>
      <c r="AH30" s="133">
        <v>0</v>
      </c>
      <c r="AI30" s="133">
        <v>110000</v>
      </c>
      <c r="AJ30" s="133">
        <v>0</v>
      </c>
      <c r="AK30" s="133">
        <v>0</v>
      </c>
      <c r="AL30" s="133">
        <v>0</v>
      </c>
      <c r="AM30" s="133">
        <v>14082.444599999999</v>
      </c>
      <c r="AN30" s="133">
        <v>0</v>
      </c>
      <c r="AO30" s="133">
        <v>0</v>
      </c>
      <c r="AP30" s="133">
        <v>0</v>
      </c>
      <c r="AQ30" s="133">
        <v>0</v>
      </c>
      <c r="AR30" s="133">
        <v>0</v>
      </c>
      <c r="AS30" s="133">
        <v>0</v>
      </c>
      <c r="AT30" s="133">
        <v>0</v>
      </c>
      <c r="AU30" s="133">
        <v>0</v>
      </c>
      <c r="AV30" s="133">
        <v>488188.80000000005</v>
      </c>
      <c r="AW30" s="133">
        <v>69578.686440238496</v>
      </c>
      <c r="AX30" s="133">
        <v>124082.4446</v>
      </c>
      <c r="AY30" s="133">
        <v>70218.522530464063</v>
      </c>
      <c r="AZ30" s="478">
        <v>681849.93104023859</v>
      </c>
      <c r="BA30" s="478">
        <v>667767.48644023854</v>
      </c>
      <c r="BB30" s="478">
        <v>3500</v>
      </c>
      <c r="BC30" s="478">
        <v>616000</v>
      </c>
      <c r="BD30" s="478">
        <v>0</v>
      </c>
      <c r="BE30" s="478">
        <v>0</v>
      </c>
      <c r="BF30" s="478">
        <v>681849.93104023859</v>
      </c>
      <c r="BG30" s="478" t="s">
        <v>13</v>
      </c>
      <c r="BH30" s="478" t="s">
        <v>13</v>
      </c>
      <c r="BI30" s="478" t="s">
        <v>13</v>
      </c>
      <c r="BJ30" s="134" t="s">
        <v>13</v>
      </c>
      <c r="BK30" s="479" t="s">
        <v>13</v>
      </c>
      <c r="BL30" s="478">
        <v>681849.93104023859</v>
      </c>
      <c r="BM30" s="133">
        <v>681849.93104023859</v>
      </c>
      <c r="BN30" s="133">
        <v>0</v>
      </c>
      <c r="BO30" s="478">
        <v>630082.44460000005</v>
      </c>
      <c r="BP30" s="478">
        <v>506000.00000000006</v>
      </c>
      <c r="BQ30" s="133">
        <v>557767.48644023854</v>
      </c>
      <c r="BR30" s="133">
        <v>3169.1334456831737</v>
      </c>
      <c r="BS30" s="133">
        <v>3070.8854170588234</v>
      </c>
      <c r="BT30" s="134">
        <v>3.1993387991157467E-2</v>
      </c>
      <c r="BU30" s="134">
        <v>-3.1397447153046175E-3</v>
      </c>
      <c r="BV30" s="134">
        <v>0</v>
      </c>
      <c r="BW30" s="133">
        <v>-1696.9561416748966</v>
      </c>
      <c r="BX30" s="478">
        <v>680152.9748985637</v>
      </c>
      <c r="BY30" s="478">
        <v>3784.4916494236572</v>
      </c>
      <c r="BZ30" s="478" t="s">
        <v>1228</v>
      </c>
      <c r="CA30" s="478">
        <v>3864.5055391963847</v>
      </c>
      <c r="CB30" s="134">
        <v>1.7243119476685775E-2</v>
      </c>
      <c r="CC30" s="133">
        <v>-4679.84</v>
      </c>
      <c r="CD30" s="133">
        <v>675473.13489856373</v>
      </c>
      <c r="CE30" s="133">
        <v>0</v>
      </c>
      <c r="CF30" s="133">
        <v>675473.13489856373</v>
      </c>
      <c r="CG30" s="133">
        <f t="shared" si="0"/>
        <v>46312.749999999985</v>
      </c>
      <c r="CH30" s="133">
        <f t="shared" si="1"/>
        <v>5307.73</v>
      </c>
      <c r="CI30" s="133">
        <v>0</v>
      </c>
      <c r="CJ30" s="133">
        <v>46312.749999999985</v>
      </c>
      <c r="CK30" s="133">
        <v>5307.73</v>
      </c>
    </row>
    <row r="31" spans="1:89" ht="15" customHeight="1" x14ac:dyDescent="0.25">
      <c r="A31" s="136">
        <f>VLOOKUP(D31,'DfE No.'!C:E,3,FALSE)</f>
        <v>246</v>
      </c>
      <c r="B31" s="136">
        <f>VLOOKUP(D31,'Adjusted Factors 19-20'!C:F,4,FALSE)</f>
        <v>0</v>
      </c>
      <c r="C31" s="136">
        <v>124589</v>
      </c>
      <c r="D31" s="136">
        <v>9352085</v>
      </c>
      <c r="E31" s="135" t="s">
        <v>265</v>
      </c>
      <c r="F31" s="477">
        <v>81</v>
      </c>
      <c r="G31" s="477">
        <v>81</v>
      </c>
      <c r="H31" s="477">
        <v>0</v>
      </c>
      <c r="I31" s="133">
        <v>224677.80000000002</v>
      </c>
      <c r="J31" s="133">
        <v>0</v>
      </c>
      <c r="K31" s="133">
        <v>0</v>
      </c>
      <c r="L31" s="133">
        <v>440.00000000000068</v>
      </c>
      <c r="M31" s="133">
        <v>0</v>
      </c>
      <c r="N31" s="133">
        <v>2877.6315789473683</v>
      </c>
      <c r="O31" s="133">
        <v>0</v>
      </c>
      <c r="P31" s="133">
        <v>0</v>
      </c>
      <c r="Q31" s="133">
        <v>0</v>
      </c>
      <c r="R31" s="133">
        <v>0</v>
      </c>
      <c r="S31" s="133">
        <v>0</v>
      </c>
      <c r="T31" s="133">
        <v>0</v>
      </c>
      <c r="U31" s="133">
        <v>0</v>
      </c>
      <c r="V31" s="133">
        <v>0</v>
      </c>
      <c r="W31" s="133">
        <v>0</v>
      </c>
      <c r="X31" s="133">
        <v>0</v>
      </c>
      <c r="Y31" s="133">
        <v>0</v>
      </c>
      <c r="Z31" s="133">
        <v>0</v>
      </c>
      <c r="AA31" s="133">
        <v>0</v>
      </c>
      <c r="AB31" s="133">
        <v>1264.0909090909088</v>
      </c>
      <c r="AC31" s="133">
        <v>0</v>
      </c>
      <c r="AD31" s="133">
        <v>0</v>
      </c>
      <c r="AE31" s="133">
        <v>24197.815384615358</v>
      </c>
      <c r="AF31" s="133">
        <v>0</v>
      </c>
      <c r="AG31" s="133">
        <v>0</v>
      </c>
      <c r="AH31" s="133">
        <v>0</v>
      </c>
      <c r="AI31" s="133">
        <v>110000</v>
      </c>
      <c r="AJ31" s="133">
        <v>22963.951935914549</v>
      </c>
      <c r="AK31" s="133">
        <v>0</v>
      </c>
      <c r="AL31" s="133">
        <v>0</v>
      </c>
      <c r="AM31" s="133">
        <v>6319.9253600000002</v>
      </c>
      <c r="AN31" s="133">
        <v>0</v>
      </c>
      <c r="AO31" s="133">
        <v>0</v>
      </c>
      <c r="AP31" s="133">
        <v>0</v>
      </c>
      <c r="AQ31" s="133">
        <v>0</v>
      </c>
      <c r="AR31" s="133">
        <v>0</v>
      </c>
      <c r="AS31" s="133">
        <v>0</v>
      </c>
      <c r="AT31" s="133">
        <v>0</v>
      </c>
      <c r="AU31" s="133">
        <v>0</v>
      </c>
      <c r="AV31" s="133">
        <v>224677.80000000002</v>
      </c>
      <c r="AW31" s="133">
        <v>28779.537872653636</v>
      </c>
      <c r="AX31" s="133">
        <v>139283.87729591454</v>
      </c>
      <c r="AY31" s="133">
        <v>35855.631174089038</v>
      </c>
      <c r="AZ31" s="478">
        <v>392741.21516856819</v>
      </c>
      <c r="BA31" s="478">
        <v>386421.2898085682</v>
      </c>
      <c r="BB31" s="478">
        <v>3500</v>
      </c>
      <c r="BC31" s="478">
        <v>283500</v>
      </c>
      <c r="BD31" s="478">
        <v>0</v>
      </c>
      <c r="BE31" s="478">
        <v>0</v>
      </c>
      <c r="BF31" s="478">
        <v>392741.21516856819</v>
      </c>
      <c r="BG31" s="478" t="s">
        <v>13</v>
      </c>
      <c r="BH31" s="478" t="s">
        <v>13</v>
      </c>
      <c r="BI31" s="478" t="s">
        <v>13</v>
      </c>
      <c r="BJ31" s="134" t="s">
        <v>13</v>
      </c>
      <c r="BK31" s="479" t="s">
        <v>13</v>
      </c>
      <c r="BL31" s="478">
        <v>392741.21516856819</v>
      </c>
      <c r="BM31" s="133">
        <v>392741.21516856819</v>
      </c>
      <c r="BN31" s="133">
        <v>0</v>
      </c>
      <c r="BO31" s="478">
        <v>289819.92535999999</v>
      </c>
      <c r="BP31" s="478">
        <v>150536.04806408545</v>
      </c>
      <c r="BQ31" s="133">
        <v>253457.33787265365</v>
      </c>
      <c r="BR31" s="133">
        <v>3129.1029366994276</v>
      </c>
      <c r="BS31" s="133">
        <v>3127.7980164166938</v>
      </c>
      <c r="BT31" s="134">
        <v>4.1720094324655449E-4</v>
      </c>
      <c r="BU31" s="134">
        <v>-4.0942974127670091E-5</v>
      </c>
      <c r="BV31" s="134">
        <v>0</v>
      </c>
      <c r="BW31" s="133">
        <v>-10.372969614280848</v>
      </c>
      <c r="BX31" s="478">
        <v>392730.84219895391</v>
      </c>
      <c r="BY31" s="478">
        <v>4770.5051461599251</v>
      </c>
      <c r="BZ31" s="478" t="s">
        <v>1228</v>
      </c>
      <c r="CA31" s="478">
        <v>4848.5289160364682</v>
      </c>
      <c r="CB31" s="134">
        <v>-1.7502350549501999E-2</v>
      </c>
      <c r="CC31" s="133">
        <v>-2153.79</v>
      </c>
      <c r="CD31" s="133">
        <v>390577.05219895393</v>
      </c>
      <c r="CE31" s="133">
        <v>0</v>
      </c>
      <c r="CF31" s="133">
        <v>390577.05219895393</v>
      </c>
      <c r="CG31" s="133">
        <f t="shared" si="0"/>
        <v>121308.84000000001</v>
      </c>
      <c r="CH31" s="133">
        <f t="shared" si="1"/>
        <v>2973.17</v>
      </c>
      <c r="CI31" s="133">
        <v>0</v>
      </c>
      <c r="CJ31" s="133">
        <v>121308.84000000001</v>
      </c>
      <c r="CK31" s="133">
        <v>2973.17</v>
      </c>
    </row>
    <row r="32" spans="1:89" ht="15" customHeight="1" x14ac:dyDescent="0.25">
      <c r="A32" s="136">
        <f>VLOOKUP(D32,'DfE No.'!C:E,3,FALSE)</f>
        <v>309</v>
      </c>
      <c r="B32" s="136">
        <f>VLOOKUP(D32,'Adjusted Factors 19-20'!C:F,4,FALSE)</f>
        <v>0</v>
      </c>
      <c r="C32" s="136">
        <v>124593</v>
      </c>
      <c r="D32" s="136">
        <v>9352089</v>
      </c>
      <c r="E32" s="135" t="s">
        <v>1231</v>
      </c>
      <c r="F32" s="477">
        <v>599</v>
      </c>
      <c r="G32" s="477">
        <v>599</v>
      </c>
      <c r="H32" s="477">
        <v>0</v>
      </c>
      <c r="I32" s="133">
        <v>1661506.2000000002</v>
      </c>
      <c r="J32" s="133">
        <v>0</v>
      </c>
      <c r="K32" s="133">
        <v>0</v>
      </c>
      <c r="L32" s="133">
        <v>13640.000000000011</v>
      </c>
      <c r="M32" s="133">
        <v>0</v>
      </c>
      <c r="N32" s="133">
        <v>35756.63265306122</v>
      </c>
      <c r="O32" s="133">
        <v>0</v>
      </c>
      <c r="P32" s="133">
        <v>0</v>
      </c>
      <c r="Q32" s="133">
        <v>1932.9075630252096</v>
      </c>
      <c r="R32" s="133">
        <v>724.84033613445467</v>
      </c>
      <c r="S32" s="133">
        <v>392.62184873949508</v>
      </c>
      <c r="T32" s="133">
        <v>422.82352941176396</v>
      </c>
      <c r="U32" s="133">
        <v>0</v>
      </c>
      <c r="V32" s="133">
        <v>0</v>
      </c>
      <c r="W32" s="133">
        <v>0</v>
      </c>
      <c r="X32" s="133">
        <v>0</v>
      </c>
      <c r="Y32" s="133">
        <v>0</v>
      </c>
      <c r="Z32" s="133">
        <v>0</v>
      </c>
      <c r="AA32" s="133">
        <v>0</v>
      </c>
      <c r="AB32" s="133">
        <v>13336.757518796989</v>
      </c>
      <c r="AC32" s="133">
        <v>0</v>
      </c>
      <c r="AD32" s="133">
        <v>0</v>
      </c>
      <c r="AE32" s="133">
        <v>177958.72093023275</v>
      </c>
      <c r="AF32" s="133">
        <v>0</v>
      </c>
      <c r="AG32" s="133">
        <v>0</v>
      </c>
      <c r="AH32" s="133">
        <v>0</v>
      </c>
      <c r="AI32" s="133">
        <v>110000</v>
      </c>
      <c r="AJ32" s="133">
        <v>0</v>
      </c>
      <c r="AK32" s="133">
        <v>0</v>
      </c>
      <c r="AL32" s="133">
        <v>0</v>
      </c>
      <c r="AM32" s="133">
        <v>41567.294999999998</v>
      </c>
      <c r="AN32" s="133">
        <v>0</v>
      </c>
      <c r="AO32" s="133">
        <v>0</v>
      </c>
      <c r="AP32" s="133">
        <v>0</v>
      </c>
      <c r="AQ32" s="133">
        <v>0</v>
      </c>
      <c r="AR32" s="133">
        <v>0</v>
      </c>
      <c r="AS32" s="133">
        <v>0</v>
      </c>
      <c r="AT32" s="133">
        <v>0</v>
      </c>
      <c r="AU32" s="133">
        <v>0</v>
      </c>
      <c r="AV32" s="133">
        <v>1661506.2000000002</v>
      </c>
      <c r="AW32" s="133">
        <v>244165.3043794019</v>
      </c>
      <c r="AX32" s="133">
        <v>151567.29499999998</v>
      </c>
      <c r="AY32" s="133">
        <v>214392.63389541884</v>
      </c>
      <c r="AZ32" s="478">
        <v>2057238.7993794021</v>
      </c>
      <c r="BA32" s="478">
        <v>2015671.5043794021</v>
      </c>
      <c r="BB32" s="478">
        <v>3500</v>
      </c>
      <c r="BC32" s="478">
        <v>2096500</v>
      </c>
      <c r="BD32" s="478">
        <v>80828.495620597852</v>
      </c>
      <c r="BE32" s="478">
        <v>0</v>
      </c>
      <c r="BF32" s="478">
        <v>2138067.2949999999</v>
      </c>
      <c r="BG32" s="478" t="s">
        <v>13</v>
      </c>
      <c r="BH32" s="478" t="s">
        <v>13</v>
      </c>
      <c r="BI32" s="478" t="s">
        <v>13</v>
      </c>
      <c r="BJ32" s="134" t="s">
        <v>13</v>
      </c>
      <c r="BK32" s="479" t="s">
        <v>13</v>
      </c>
      <c r="BL32" s="478">
        <v>2138067.2949999999</v>
      </c>
      <c r="BM32" s="133">
        <v>2138067.2949999999</v>
      </c>
      <c r="BN32" s="133">
        <v>0</v>
      </c>
      <c r="BO32" s="478">
        <v>2138067.2949999999</v>
      </c>
      <c r="BP32" s="478">
        <v>1986500</v>
      </c>
      <c r="BQ32" s="133">
        <v>1986500</v>
      </c>
      <c r="BR32" s="133">
        <v>3316.3606010016692</v>
      </c>
      <c r="BS32" s="133">
        <v>3112.925170068027</v>
      </c>
      <c r="BT32" s="134">
        <v>6.5351853905693646E-2</v>
      </c>
      <c r="BU32" s="134">
        <v>-6.413454492299229E-3</v>
      </c>
      <c r="BV32" s="134">
        <v>0</v>
      </c>
      <c r="BW32" s="133">
        <v>0</v>
      </c>
      <c r="BX32" s="478">
        <v>2138067.2949999999</v>
      </c>
      <c r="BY32" s="478">
        <v>3500</v>
      </c>
      <c r="BZ32" s="478" t="s">
        <v>1228</v>
      </c>
      <c r="CA32" s="478">
        <v>3569.3944824707846</v>
      </c>
      <c r="CB32" s="134">
        <v>5.9428408302586222E-2</v>
      </c>
      <c r="CC32" s="133">
        <v>-15927.41</v>
      </c>
      <c r="CD32" s="133">
        <v>2122139.8849999998</v>
      </c>
      <c r="CE32" s="133">
        <v>0</v>
      </c>
      <c r="CF32" s="133">
        <v>2122139.8849999998</v>
      </c>
      <c r="CG32" s="133">
        <f t="shared" si="0"/>
        <v>63710.740000000078</v>
      </c>
      <c r="CH32" s="133">
        <f t="shared" si="1"/>
        <v>1421.09</v>
      </c>
      <c r="CI32" s="133">
        <v>80828.495620597852</v>
      </c>
      <c r="CJ32" s="133">
        <v>63710.740000000078</v>
      </c>
      <c r="CK32" s="133">
        <v>1421.09</v>
      </c>
    </row>
    <row r="33" spans="1:89" ht="15" customHeight="1" x14ac:dyDescent="0.25">
      <c r="A33" s="136">
        <f>VLOOKUP(D33,'DfE No.'!C:E,3,FALSE)</f>
        <v>310</v>
      </c>
      <c r="B33" s="136">
        <f>VLOOKUP(D33,'Adjusted Factors 19-20'!C:F,4,FALSE)</f>
        <v>0</v>
      </c>
      <c r="C33" s="136">
        <v>124595</v>
      </c>
      <c r="D33" s="136">
        <v>9352092</v>
      </c>
      <c r="E33" s="135" t="s">
        <v>300</v>
      </c>
      <c r="F33" s="477">
        <v>107</v>
      </c>
      <c r="G33" s="477">
        <v>107</v>
      </c>
      <c r="H33" s="477">
        <v>0</v>
      </c>
      <c r="I33" s="133">
        <v>296796.60000000003</v>
      </c>
      <c r="J33" s="133">
        <v>0</v>
      </c>
      <c r="K33" s="133">
        <v>0</v>
      </c>
      <c r="L33" s="133">
        <v>2199.9999999999986</v>
      </c>
      <c r="M33" s="133">
        <v>0</v>
      </c>
      <c r="N33" s="133">
        <v>2699.9999999999986</v>
      </c>
      <c r="O33" s="133">
        <v>0</v>
      </c>
      <c r="P33" s="133">
        <v>201.88679245283012</v>
      </c>
      <c r="Q33" s="133">
        <v>242.26415094339615</v>
      </c>
      <c r="R33" s="133">
        <v>0</v>
      </c>
      <c r="S33" s="133">
        <v>0</v>
      </c>
      <c r="T33" s="133">
        <v>0</v>
      </c>
      <c r="U33" s="133">
        <v>0</v>
      </c>
      <c r="V33" s="133">
        <v>0</v>
      </c>
      <c r="W33" s="133">
        <v>0</v>
      </c>
      <c r="X33" s="133">
        <v>0</v>
      </c>
      <c r="Y33" s="133">
        <v>0</v>
      </c>
      <c r="Z33" s="133">
        <v>0</v>
      </c>
      <c r="AA33" s="133">
        <v>0</v>
      </c>
      <c r="AB33" s="133">
        <v>619.15730337078776</v>
      </c>
      <c r="AC33" s="133">
        <v>0</v>
      </c>
      <c r="AD33" s="133">
        <v>0</v>
      </c>
      <c r="AE33" s="133">
        <v>33449.458823529356</v>
      </c>
      <c r="AF33" s="133">
        <v>0</v>
      </c>
      <c r="AG33" s="133">
        <v>0</v>
      </c>
      <c r="AH33" s="133">
        <v>0</v>
      </c>
      <c r="AI33" s="133">
        <v>110000</v>
      </c>
      <c r="AJ33" s="133">
        <v>0</v>
      </c>
      <c r="AK33" s="133">
        <v>0</v>
      </c>
      <c r="AL33" s="133">
        <v>0</v>
      </c>
      <c r="AM33" s="133">
        <v>7039.0249999999996</v>
      </c>
      <c r="AN33" s="133">
        <v>0</v>
      </c>
      <c r="AO33" s="133">
        <v>0</v>
      </c>
      <c r="AP33" s="133">
        <v>0</v>
      </c>
      <c r="AQ33" s="133">
        <v>0</v>
      </c>
      <c r="AR33" s="133">
        <v>0</v>
      </c>
      <c r="AS33" s="133">
        <v>0</v>
      </c>
      <c r="AT33" s="133">
        <v>0</v>
      </c>
      <c r="AU33" s="133">
        <v>0</v>
      </c>
      <c r="AV33" s="133">
        <v>296796.60000000003</v>
      </c>
      <c r="AW33" s="133">
        <v>39412.767070296366</v>
      </c>
      <c r="AX33" s="133">
        <v>117039.02499999999</v>
      </c>
      <c r="AY33" s="133">
        <v>46120.534295227466</v>
      </c>
      <c r="AZ33" s="478">
        <v>453248.39207029645</v>
      </c>
      <c r="BA33" s="478">
        <v>446209.36707029643</v>
      </c>
      <c r="BB33" s="478">
        <v>3500</v>
      </c>
      <c r="BC33" s="478">
        <v>374500</v>
      </c>
      <c r="BD33" s="478">
        <v>0</v>
      </c>
      <c r="BE33" s="478">
        <v>0</v>
      </c>
      <c r="BF33" s="478">
        <v>453248.39207029645</v>
      </c>
      <c r="BG33" s="478" t="s">
        <v>13</v>
      </c>
      <c r="BH33" s="478" t="s">
        <v>13</v>
      </c>
      <c r="BI33" s="478" t="s">
        <v>13</v>
      </c>
      <c r="BJ33" s="134" t="s">
        <v>13</v>
      </c>
      <c r="BK33" s="479" t="s">
        <v>13</v>
      </c>
      <c r="BL33" s="478">
        <v>453248.39207029645</v>
      </c>
      <c r="BM33" s="133">
        <v>453248.39207029634</v>
      </c>
      <c r="BN33" s="133">
        <v>0</v>
      </c>
      <c r="BO33" s="478">
        <v>381539.02500000002</v>
      </c>
      <c r="BP33" s="478">
        <v>264500</v>
      </c>
      <c r="BQ33" s="133">
        <v>336209.36707029643</v>
      </c>
      <c r="BR33" s="133">
        <v>3142.1436174794057</v>
      </c>
      <c r="BS33" s="133">
        <v>2998.670881188119</v>
      </c>
      <c r="BT33" s="134">
        <v>4.7845442856483365E-2</v>
      </c>
      <c r="BU33" s="134">
        <v>-4.6954225792395646E-3</v>
      </c>
      <c r="BV33" s="134">
        <v>0</v>
      </c>
      <c r="BW33" s="133">
        <v>-1506.5628850665619</v>
      </c>
      <c r="BX33" s="478">
        <v>451741.8291852299</v>
      </c>
      <c r="BY33" s="478">
        <v>4156.1009736937376</v>
      </c>
      <c r="BZ33" s="478" t="s">
        <v>1228</v>
      </c>
      <c r="CA33" s="478">
        <v>4221.8862540675691</v>
      </c>
      <c r="CB33" s="134">
        <v>1.5859918935910988E-2</v>
      </c>
      <c r="CC33" s="133">
        <v>-2845.13</v>
      </c>
      <c r="CD33" s="133">
        <v>448896.6991852299</v>
      </c>
      <c r="CE33" s="133">
        <v>0</v>
      </c>
      <c r="CF33" s="133">
        <v>448896.6991852299</v>
      </c>
      <c r="CG33" s="133">
        <f t="shared" si="0"/>
        <v>19450.469999999979</v>
      </c>
      <c r="CH33" s="133">
        <f t="shared" si="1"/>
        <v>2941.8199999999997</v>
      </c>
      <c r="CI33" s="133">
        <v>0</v>
      </c>
      <c r="CJ33" s="133">
        <v>19450.469999999979</v>
      </c>
      <c r="CK33" s="133">
        <v>2941.8199999999997</v>
      </c>
    </row>
    <row r="34" spans="1:89" ht="15" customHeight="1" x14ac:dyDescent="0.25">
      <c r="A34" s="136">
        <f>VLOOKUP(D34,'DfE No.'!C:E,3,FALSE)</f>
        <v>314</v>
      </c>
      <c r="B34" s="136">
        <f>VLOOKUP(D34,'Adjusted Factors 19-20'!C:F,4,FALSE)</f>
        <v>0</v>
      </c>
      <c r="C34" s="136">
        <v>124597</v>
      </c>
      <c r="D34" s="136">
        <v>9352095</v>
      </c>
      <c r="E34" s="135" t="s">
        <v>303</v>
      </c>
      <c r="F34" s="477">
        <v>168</v>
      </c>
      <c r="G34" s="477">
        <v>168</v>
      </c>
      <c r="H34" s="477">
        <v>0</v>
      </c>
      <c r="I34" s="133">
        <v>465998.4</v>
      </c>
      <c r="J34" s="133">
        <v>0</v>
      </c>
      <c r="K34" s="133">
        <v>0</v>
      </c>
      <c r="L34" s="133">
        <v>11880.000000000022</v>
      </c>
      <c r="M34" s="133">
        <v>0</v>
      </c>
      <c r="N34" s="133">
        <v>27271.656441717791</v>
      </c>
      <c r="O34" s="133">
        <v>0</v>
      </c>
      <c r="P34" s="133">
        <v>600.00000000000148</v>
      </c>
      <c r="Q34" s="133">
        <v>0</v>
      </c>
      <c r="R34" s="133">
        <v>359.99999999999989</v>
      </c>
      <c r="S34" s="133">
        <v>0</v>
      </c>
      <c r="T34" s="133">
        <v>0</v>
      </c>
      <c r="U34" s="133">
        <v>0</v>
      </c>
      <c r="V34" s="133">
        <v>0</v>
      </c>
      <c r="W34" s="133">
        <v>0</v>
      </c>
      <c r="X34" s="133">
        <v>0</v>
      </c>
      <c r="Y34" s="133">
        <v>0</v>
      </c>
      <c r="Z34" s="133">
        <v>0</v>
      </c>
      <c r="AA34" s="133">
        <v>0</v>
      </c>
      <c r="AB34" s="133">
        <v>1169.189189189188</v>
      </c>
      <c r="AC34" s="133">
        <v>0</v>
      </c>
      <c r="AD34" s="133">
        <v>0</v>
      </c>
      <c r="AE34" s="133">
        <v>79886.333333333372</v>
      </c>
      <c r="AF34" s="133">
        <v>0</v>
      </c>
      <c r="AG34" s="133">
        <v>0</v>
      </c>
      <c r="AH34" s="133">
        <v>0</v>
      </c>
      <c r="AI34" s="133">
        <v>110000</v>
      </c>
      <c r="AJ34" s="133">
        <v>0</v>
      </c>
      <c r="AK34" s="133">
        <v>0</v>
      </c>
      <c r="AL34" s="133">
        <v>0</v>
      </c>
      <c r="AM34" s="133">
        <v>15112.865880000001</v>
      </c>
      <c r="AN34" s="133">
        <v>0</v>
      </c>
      <c r="AO34" s="133">
        <v>0</v>
      </c>
      <c r="AP34" s="133">
        <v>0</v>
      </c>
      <c r="AQ34" s="133">
        <v>0</v>
      </c>
      <c r="AR34" s="133">
        <v>0</v>
      </c>
      <c r="AS34" s="133">
        <v>0</v>
      </c>
      <c r="AT34" s="133">
        <v>0</v>
      </c>
      <c r="AU34" s="133">
        <v>0</v>
      </c>
      <c r="AV34" s="133">
        <v>465998.4</v>
      </c>
      <c r="AW34" s="133">
        <v>121167.17896424037</v>
      </c>
      <c r="AX34" s="133">
        <v>125112.86588</v>
      </c>
      <c r="AY34" s="133">
        <v>109941.16155419228</v>
      </c>
      <c r="AZ34" s="478">
        <v>712278.44484424032</v>
      </c>
      <c r="BA34" s="478">
        <v>697165.57896424027</v>
      </c>
      <c r="BB34" s="478">
        <v>3500</v>
      </c>
      <c r="BC34" s="478">
        <v>588000</v>
      </c>
      <c r="BD34" s="478">
        <v>0</v>
      </c>
      <c r="BE34" s="478">
        <v>0</v>
      </c>
      <c r="BF34" s="478">
        <v>712278.44484424032</v>
      </c>
      <c r="BG34" s="478" t="s">
        <v>13</v>
      </c>
      <c r="BH34" s="478" t="s">
        <v>13</v>
      </c>
      <c r="BI34" s="478" t="s">
        <v>13</v>
      </c>
      <c r="BJ34" s="134" t="s">
        <v>13</v>
      </c>
      <c r="BK34" s="479" t="s">
        <v>13</v>
      </c>
      <c r="BL34" s="478">
        <v>712278.44484424032</v>
      </c>
      <c r="BM34" s="133">
        <v>712278.44484424032</v>
      </c>
      <c r="BN34" s="133">
        <v>0</v>
      </c>
      <c r="BO34" s="478">
        <v>603112.86588000006</v>
      </c>
      <c r="BP34" s="478">
        <v>478000.00000000006</v>
      </c>
      <c r="BQ34" s="133">
        <v>587165.57896424027</v>
      </c>
      <c r="BR34" s="133">
        <v>3495.0332081204779</v>
      </c>
      <c r="BS34" s="133">
        <v>3340.2620691358024</v>
      </c>
      <c r="BT34" s="134">
        <v>4.6335028743633294E-2</v>
      </c>
      <c r="BU34" s="134">
        <v>-4.5471946163225634E-3</v>
      </c>
      <c r="BV34" s="134">
        <v>0</v>
      </c>
      <c r="BW34" s="133">
        <v>-2551.7220452439724</v>
      </c>
      <c r="BX34" s="478">
        <v>709726.72279899637</v>
      </c>
      <c r="BY34" s="478">
        <v>4134.606291184502</v>
      </c>
      <c r="BZ34" s="478" t="s">
        <v>1228</v>
      </c>
      <c r="CA34" s="478">
        <v>4224.5638261845024</v>
      </c>
      <c r="CB34" s="134">
        <v>2.7735496951569516E-2</v>
      </c>
      <c r="CC34" s="133">
        <v>-4467.12</v>
      </c>
      <c r="CD34" s="133">
        <v>705259.60279899638</v>
      </c>
      <c r="CE34" s="133">
        <v>0</v>
      </c>
      <c r="CF34" s="133">
        <v>705259.60279899638</v>
      </c>
      <c r="CG34" s="133">
        <f t="shared" si="0"/>
        <v>23527.890000000043</v>
      </c>
      <c r="CH34" s="133">
        <f t="shared" si="1"/>
        <v>6408.78</v>
      </c>
      <c r="CI34" s="133">
        <v>0</v>
      </c>
      <c r="CJ34" s="133">
        <v>23527.890000000043</v>
      </c>
      <c r="CK34" s="133">
        <v>6408.78</v>
      </c>
    </row>
    <row r="35" spans="1:89" ht="15" customHeight="1" x14ac:dyDescent="0.25">
      <c r="A35" s="136">
        <f>VLOOKUP(D35,'DfE No.'!C:E,3,FALSE)</f>
        <v>318</v>
      </c>
      <c r="B35" s="136">
        <f>VLOOKUP(D35,'Adjusted Factors 19-20'!C:F,4,FALSE)</f>
        <v>0</v>
      </c>
      <c r="C35" s="136">
        <v>124602</v>
      </c>
      <c r="D35" s="136">
        <v>9352101</v>
      </c>
      <c r="E35" s="135" t="s">
        <v>306</v>
      </c>
      <c r="F35" s="477">
        <v>56</v>
      </c>
      <c r="G35" s="477">
        <v>56</v>
      </c>
      <c r="H35" s="477">
        <v>0</v>
      </c>
      <c r="I35" s="133">
        <v>155332.80000000002</v>
      </c>
      <c r="J35" s="133">
        <v>0</v>
      </c>
      <c r="K35" s="133">
        <v>0</v>
      </c>
      <c r="L35" s="133">
        <v>0</v>
      </c>
      <c r="M35" s="133">
        <v>0</v>
      </c>
      <c r="N35" s="133">
        <v>4100.3389830508477</v>
      </c>
      <c r="O35" s="133">
        <v>0</v>
      </c>
      <c r="P35" s="133">
        <v>0</v>
      </c>
      <c r="Q35" s="133">
        <v>0</v>
      </c>
      <c r="R35" s="133">
        <v>0</v>
      </c>
      <c r="S35" s="133">
        <v>0</v>
      </c>
      <c r="T35" s="133">
        <v>0</v>
      </c>
      <c r="U35" s="133">
        <v>0</v>
      </c>
      <c r="V35" s="133">
        <v>0</v>
      </c>
      <c r="W35" s="133">
        <v>0</v>
      </c>
      <c r="X35" s="133">
        <v>0</v>
      </c>
      <c r="Y35" s="133">
        <v>0</v>
      </c>
      <c r="Z35" s="133">
        <v>0</v>
      </c>
      <c r="AA35" s="133">
        <v>0</v>
      </c>
      <c r="AB35" s="133">
        <v>600.83333333333235</v>
      </c>
      <c r="AC35" s="133">
        <v>0</v>
      </c>
      <c r="AD35" s="133">
        <v>0</v>
      </c>
      <c r="AE35" s="133">
        <v>26619.534883720906</v>
      </c>
      <c r="AF35" s="133">
        <v>0</v>
      </c>
      <c r="AG35" s="133">
        <v>0</v>
      </c>
      <c r="AH35" s="133">
        <v>0</v>
      </c>
      <c r="AI35" s="133">
        <v>110000</v>
      </c>
      <c r="AJ35" s="133">
        <v>0</v>
      </c>
      <c r="AK35" s="133">
        <v>0</v>
      </c>
      <c r="AL35" s="133">
        <v>0</v>
      </c>
      <c r="AM35" s="133">
        <v>6305.7911000000004</v>
      </c>
      <c r="AN35" s="133">
        <v>0</v>
      </c>
      <c r="AO35" s="133">
        <v>0</v>
      </c>
      <c r="AP35" s="133">
        <v>0</v>
      </c>
      <c r="AQ35" s="133">
        <v>0</v>
      </c>
      <c r="AR35" s="133">
        <v>0</v>
      </c>
      <c r="AS35" s="133">
        <v>0</v>
      </c>
      <c r="AT35" s="133">
        <v>0</v>
      </c>
      <c r="AU35" s="133">
        <v>0</v>
      </c>
      <c r="AV35" s="133">
        <v>155332.80000000002</v>
      </c>
      <c r="AW35" s="133">
        <v>31320.707200105084</v>
      </c>
      <c r="AX35" s="133">
        <v>116305.7911</v>
      </c>
      <c r="AY35" s="133">
        <v>38668.704375246329</v>
      </c>
      <c r="AZ35" s="478">
        <v>302959.29830010515</v>
      </c>
      <c r="BA35" s="478">
        <v>296653.50720010517</v>
      </c>
      <c r="BB35" s="478">
        <v>3500</v>
      </c>
      <c r="BC35" s="478">
        <v>196000</v>
      </c>
      <c r="BD35" s="478">
        <v>0</v>
      </c>
      <c r="BE35" s="478">
        <v>0</v>
      </c>
      <c r="BF35" s="478">
        <v>302959.29830010515</v>
      </c>
      <c r="BG35" s="478" t="s">
        <v>13</v>
      </c>
      <c r="BH35" s="478" t="s">
        <v>13</v>
      </c>
      <c r="BI35" s="478" t="s">
        <v>13</v>
      </c>
      <c r="BJ35" s="134" t="s">
        <v>13</v>
      </c>
      <c r="BK35" s="479" t="s">
        <v>13</v>
      </c>
      <c r="BL35" s="478">
        <v>302959.29830010515</v>
      </c>
      <c r="BM35" s="133">
        <v>302959.29830010515</v>
      </c>
      <c r="BN35" s="133">
        <v>0</v>
      </c>
      <c r="BO35" s="478">
        <v>202305.7911</v>
      </c>
      <c r="BP35" s="478">
        <v>86000</v>
      </c>
      <c r="BQ35" s="133">
        <v>186653.50720010514</v>
      </c>
      <c r="BR35" s="133">
        <v>3333.0983428590202</v>
      </c>
      <c r="BS35" s="133">
        <v>3356.2091918032784</v>
      </c>
      <c r="BT35" s="134">
        <v>-6.8859977502894422E-3</v>
      </c>
      <c r="BU35" s="134">
        <v>0</v>
      </c>
      <c r="BV35" s="134">
        <v>0</v>
      </c>
      <c r="BW35" s="133">
        <v>0</v>
      </c>
      <c r="BX35" s="478">
        <v>302959.29830010515</v>
      </c>
      <c r="BY35" s="478">
        <v>5297.3840571447354</v>
      </c>
      <c r="BZ35" s="478" t="s">
        <v>1228</v>
      </c>
      <c r="CA35" s="478">
        <v>5409.987469644735</v>
      </c>
      <c r="CB35" s="134">
        <v>2.8390335658943666E-2</v>
      </c>
      <c r="CC35" s="133">
        <v>-1489.04</v>
      </c>
      <c r="CD35" s="133">
        <v>301470.25830010517</v>
      </c>
      <c r="CE35" s="133">
        <v>0</v>
      </c>
      <c r="CF35" s="133">
        <v>301470.25830010517</v>
      </c>
      <c r="CG35" s="133">
        <f t="shared" si="0"/>
        <v>75771.859999999986</v>
      </c>
      <c r="CH35" s="133">
        <f t="shared" si="1"/>
        <v>20502</v>
      </c>
      <c r="CI35" s="133">
        <v>0</v>
      </c>
      <c r="CJ35" s="133">
        <v>75771.859999999986</v>
      </c>
      <c r="CK35" s="133">
        <v>20502</v>
      </c>
    </row>
    <row r="36" spans="1:89" ht="15" customHeight="1" x14ac:dyDescent="0.25">
      <c r="A36" s="136">
        <f>VLOOKUP(D36,'DfE No.'!C:E,3,FALSE)</f>
        <v>494</v>
      </c>
      <c r="B36" s="136">
        <f>VLOOKUP(D36,'Adjusted Factors 19-20'!C:F,4,FALSE)</f>
        <v>0</v>
      </c>
      <c r="C36" s="136">
        <v>124604</v>
      </c>
      <c r="D36" s="136">
        <v>9352105</v>
      </c>
      <c r="E36" s="135" t="s">
        <v>406</v>
      </c>
      <c r="F36" s="477">
        <v>123</v>
      </c>
      <c r="G36" s="477">
        <v>123</v>
      </c>
      <c r="H36" s="477">
        <v>0</v>
      </c>
      <c r="I36" s="133">
        <v>341177.4</v>
      </c>
      <c r="J36" s="133">
        <v>0</v>
      </c>
      <c r="K36" s="133">
        <v>0</v>
      </c>
      <c r="L36" s="133">
        <v>879.99999999999909</v>
      </c>
      <c r="M36" s="133">
        <v>0</v>
      </c>
      <c r="N36" s="133">
        <v>5153.2758620689656</v>
      </c>
      <c r="O36" s="133">
        <v>0</v>
      </c>
      <c r="P36" s="133">
        <v>200.00000000000006</v>
      </c>
      <c r="Q36" s="133">
        <v>0</v>
      </c>
      <c r="R36" s="133">
        <v>0</v>
      </c>
      <c r="S36" s="133">
        <v>0</v>
      </c>
      <c r="T36" s="133">
        <v>0</v>
      </c>
      <c r="U36" s="133">
        <v>0</v>
      </c>
      <c r="V36" s="133">
        <v>0</v>
      </c>
      <c r="W36" s="133">
        <v>0</v>
      </c>
      <c r="X36" s="133">
        <v>0</v>
      </c>
      <c r="Y36" s="133">
        <v>0</v>
      </c>
      <c r="Z36" s="133">
        <v>0</v>
      </c>
      <c r="AA36" s="133">
        <v>0</v>
      </c>
      <c r="AB36" s="133">
        <v>5701.05</v>
      </c>
      <c r="AC36" s="133">
        <v>0</v>
      </c>
      <c r="AD36" s="133">
        <v>0</v>
      </c>
      <c r="AE36" s="133">
        <v>29998.022727272779</v>
      </c>
      <c r="AF36" s="133">
        <v>0</v>
      </c>
      <c r="AG36" s="133">
        <v>0</v>
      </c>
      <c r="AH36" s="133">
        <v>0</v>
      </c>
      <c r="AI36" s="133">
        <v>110000</v>
      </c>
      <c r="AJ36" s="133">
        <v>8945.2603471294988</v>
      </c>
      <c r="AK36" s="133">
        <v>0</v>
      </c>
      <c r="AL36" s="133">
        <v>0</v>
      </c>
      <c r="AM36" s="133">
        <v>9617.2754999999997</v>
      </c>
      <c r="AN36" s="133">
        <v>0</v>
      </c>
      <c r="AO36" s="133">
        <v>0</v>
      </c>
      <c r="AP36" s="133">
        <v>0</v>
      </c>
      <c r="AQ36" s="133">
        <v>0</v>
      </c>
      <c r="AR36" s="133">
        <v>0</v>
      </c>
      <c r="AS36" s="133">
        <v>0</v>
      </c>
      <c r="AT36" s="133">
        <v>0</v>
      </c>
      <c r="AU36" s="133">
        <v>0</v>
      </c>
      <c r="AV36" s="133">
        <v>341177.4</v>
      </c>
      <c r="AW36" s="133">
        <v>41932.348589341746</v>
      </c>
      <c r="AX36" s="133">
        <v>128562.5358471295</v>
      </c>
      <c r="AY36" s="133">
        <v>43113.660658307264</v>
      </c>
      <c r="AZ36" s="478">
        <v>511672.28443647129</v>
      </c>
      <c r="BA36" s="478">
        <v>502055.00893647131</v>
      </c>
      <c r="BB36" s="478">
        <v>3500</v>
      </c>
      <c r="BC36" s="478">
        <v>430500</v>
      </c>
      <c r="BD36" s="478">
        <v>0</v>
      </c>
      <c r="BE36" s="478">
        <v>0</v>
      </c>
      <c r="BF36" s="478">
        <v>511672.28443647129</v>
      </c>
      <c r="BG36" s="478" t="s">
        <v>13</v>
      </c>
      <c r="BH36" s="478" t="s">
        <v>13</v>
      </c>
      <c r="BI36" s="478" t="s">
        <v>13</v>
      </c>
      <c r="BJ36" s="134" t="s">
        <v>13</v>
      </c>
      <c r="BK36" s="479" t="s">
        <v>13</v>
      </c>
      <c r="BL36" s="478">
        <v>511672.28443647129</v>
      </c>
      <c r="BM36" s="133">
        <v>511672.28443647129</v>
      </c>
      <c r="BN36" s="133">
        <v>0</v>
      </c>
      <c r="BO36" s="478">
        <v>440117.27549999999</v>
      </c>
      <c r="BP36" s="478">
        <v>311554.73965287051</v>
      </c>
      <c r="BQ36" s="133">
        <v>383109.74858934182</v>
      </c>
      <c r="BR36" s="133">
        <v>3114.7134031653804</v>
      </c>
      <c r="BS36" s="133">
        <v>3142.4763654405879</v>
      </c>
      <c r="BT36" s="134">
        <v>-8.8347402006044833E-3</v>
      </c>
      <c r="BU36" s="134">
        <v>0</v>
      </c>
      <c r="BV36" s="134">
        <v>0</v>
      </c>
      <c r="BW36" s="133">
        <v>0</v>
      </c>
      <c r="BX36" s="478">
        <v>511672.28443647129</v>
      </c>
      <c r="BY36" s="478">
        <v>4081.748040133913</v>
      </c>
      <c r="BZ36" s="478" t="s">
        <v>1228</v>
      </c>
      <c r="CA36" s="478">
        <v>4159.9372718412296</v>
      </c>
      <c r="CB36" s="134">
        <v>-1.2385336745840081E-2</v>
      </c>
      <c r="CC36" s="133">
        <v>-3270.57</v>
      </c>
      <c r="CD36" s="133">
        <v>508401.71443647129</v>
      </c>
      <c r="CE36" s="133">
        <v>0</v>
      </c>
      <c r="CF36" s="133">
        <v>508401.71443647129</v>
      </c>
      <c r="CG36" s="133">
        <f t="shared" si="0"/>
        <v>-8439.7000000000025</v>
      </c>
      <c r="CH36" s="133">
        <f t="shared" si="1"/>
        <v>2135.5100000000002</v>
      </c>
      <c r="CI36" s="133">
        <v>0</v>
      </c>
      <c r="CJ36" s="133">
        <v>-8439.7000000000025</v>
      </c>
      <c r="CK36" s="133">
        <v>2135.5100000000002</v>
      </c>
    </row>
    <row r="37" spans="1:89" ht="15" customHeight="1" x14ac:dyDescent="0.25">
      <c r="A37" s="136">
        <f>VLOOKUP(D37,'DfE No.'!C:E,3,FALSE)</f>
        <v>97</v>
      </c>
      <c r="B37" s="136">
        <f>VLOOKUP(D37,'Adjusted Factors 19-20'!C:F,4,FALSE)</f>
        <v>0</v>
      </c>
      <c r="C37" s="136">
        <v>124607</v>
      </c>
      <c r="D37" s="136">
        <v>9352108</v>
      </c>
      <c r="E37" s="135" t="s">
        <v>213</v>
      </c>
      <c r="F37" s="477">
        <v>42</v>
      </c>
      <c r="G37" s="477">
        <v>42</v>
      </c>
      <c r="H37" s="477">
        <v>0</v>
      </c>
      <c r="I37" s="133">
        <v>116499.6</v>
      </c>
      <c r="J37" s="133">
        <v>0</v>
      </c>
      <c r="K37" s="133">
        <v>0</v>
      </c>
      <c r="L37" s="133">
        <v>2640.0000000000023</v>
      </c>
      <c r="M37" s="133">
        <v>0</v>
      </c>
      <c r="N37" s="133">
        <v>7731.8181818181811</v>
      </c>
      <c r="O37" s="133">
        <v>0</v>
      </c>
      <c r="P37" s="133">
        <v>199.99999999999994</v>
      </c>
      <c r="Q37" s="133">
        <v>0</v>
      </c>
      <c r="R37" s="133">
        <v>0</v>
      </c>
      <c r="S37" s="133">
        <v>0</v>
      </c>
      <c r="T37" s="133">
        <v>0</v>
      </c>
      <c r="U37" s="133">
        <v>0</v>
      </c>
      <c r="V37" s="133">
        <v>0</v>
      </c>
      <c r="W37" s="133">
        <v>0</v>
      </c>
      <c r="X37" s="133">
        <v>0</v>
      </c>
      <c r="Y37" s="133">
        <v>0</v>
      </c>
      <c r="Z37" s="133">
        <v>0</v>
      </c>
      <c r="AA37" s="133">
        <v>0</v>
      </c>
      <c r="AB37" s="133">
        <v>0</v>
      </c>
      <c r="AC37" s="133">
        <v>0</v>
      </c>
      <c r="AD37" s="133">
        <v>0</v>
      </c>
      <c r="AE37" s="133">
        <v>20199.529411764721</v>
      </c>
      <c r="AF37" s="133">
        <v>0</v>
      </c>
      <c r="AG37" s="133">
        <v>0</v>
      </c>
      <c r="AH37" s="133">
        <v>0</v>
      </c>
      <c r="AI37" s="133">
        <v>110000</v>
      </c>
      <c r="AJ37" s="133">
        <v>25000</v>
      </c>
      <c r="AK37" s="133">
        <v>0</v>
      </c>
      <c r="AL37" s="133">
        <v>0</v>
      </c>
      <c r="AM37" s="133">
        <v>3335.808</v>
      </c>
      <c r="AN37" s="133">
        <v>0</v>
      </c>
      <c r="AO37" s="133">
        <v>0</v>
      </c>
      <c r="AP37" s="133">
        <v>0</v>
      </c>
      <c r="AQ37" s="133">
        <v>5000</v>
      </c>
      <c r="AR37" s="133">
        <v>0</v>
      </c>
      <c r="AS37" s="133">
        <v>0</v>
      </c>
      <c r="AT37" s="133">
        <v>0</v>
      </c>
      <c r="AU37" s="133">
        <v>0</v>
      </c>
      <c r="AV37" s="133">
        <v>116499.6</v>
      </c>
      <c r="AW37" s="133">
        <v>30771.347593582905</v>
      </c>
      <c r="AX37" s="133">
        <v>143335.80799999999</v>
      </c>
      <c r="AY37" s="133">
        <v>35484.438502673816</v>
      </c>
      <c r="AZ37" s="478">
        <v>290606.75559358287</v>
      </c>
      <c r="BA37" s="478">
        <v>287270.94759358285</v>
      </c>
      <c r="BB37" s="478">
        <v>3500</v>
      </c>
      <c r="BC37" s="478">
        <v>147000</v>
      </c>
      <c r="BD37" s="478">
        <v>0</v>
      </c>
      <c r="BE37" s="478">
        <v>0</v>
      </c>
      <c r="BF37" s="478">
        <v>290606.75559358287</v>
      </c>
      <c r="BG37" s="478" t="s">
        <v>13</v>
      </c>
      <c r="BH37" s="478" t="s">
        <v>13</v>
      </c>
      <c r="BI37" s="478" t="s">
        <v>13</v>
      </c>
      <c r="BJ37" s="134" t="s">
        <v>13</v>
      </c>
      <c r="BK37" s="479" t="s">
        <v>13</v>
      </c>
      <c r="BL37" s="478">
        <v>290606.75559358287</v>
      </c>
      <c r="BM37" s="133">
        <v>290606.75559358287</v>
      </c>
      <c r="BN37" s="133">
        <v>0</v>
      </c>
      <c r="BO37" s="478">
        <v>150335.80799999999</v>
      </c>
      <c r="BP37" s="478">
        <v>11999.999999999989</v>
      </c>
      <c r="BQ37" s="133">
        <v>152270.94759358288</v>
      </c>
      <c r="BR37" s="133">
        <v>3625.498752228164</v>
      </c>
      <c r="BS37" s="133">
        <v>3229.4465720930239</v>
      </c>
      <c r="BT37" s="134">
        <v>0.12263778678290885</v>
      </c>
      <c r="BU37" s="134">
        <v>-1.203534127285036E-2</v>
      </c>
      <c r="BV37" s="134">
        <v>0</v>
      </c>
      <c r="BW37" s="133">
        <v>-1632.4346479382039</v>
      </c>
      <c r="BX37" s="478">
        <v>288974.32094564469</v>
      </c>
      <c r="BY37" s="478">
        <v>6800.9169748963013</v>
      </c>
      <c r="BZ37" s="478" t="s">
        <v>1228</v>
      </c>
      <c r="CA37" s="478">
        <v>6880.3409748963022</v>
      </c>
      <c r="CB37" s="134">
        <v>6.7565567176982144E-2</v>
      </c>
      <c r="CC37" s="133">
        <v>-1116.78</v>
      </c>
      <c r="CD37" s="133">
        <v>287857.54094564467</v>
      </c>
      <c r="CE37" s="133">
        <v>0</v>
      </c>
      <c r="CF37" s="133">
        <v>287857.54094564467</v>
      </c>
      <c r="CG37" s="133">
        <f t="shared" si="0"/>
        <v>-45910.519999999975</v>
      </c>
      <c r="CH37" s="133">
        <f t="shared" si="1"/>
        <v>2379.92</v>
      </c>
      <c r="CI37" s="133">
        <v>0</v>
      </c>
      <c r="CJ37" s="133">
        <v>-45910.519999999975</v>
      </c>
      <c r="CK37" s="133">
        <v>2379.92</v>
      </c>
    </row>
    <row r="38" spans="1:89" ht="15" customHeight="1" x14ac:dyDescent="0.25">
      <c r="A38" s="136">
        <f>VLOOKUP(D38,'DfE No.'!C:E,3,FALSE)</f>
        <v>324</v>
      </c>
      <c r="B38" s="136">
        <f>VLOOKUP(D38,'Adjusted Factors 19-20'!C:F,4,FALSE)</f>
        <v>0</v>
      </c>
      <c r="C38" s="136">
        <v>124609</v>
      </c>
      <c r="D38" s="136">
        <v>9352110</v>
      </c>
      <c r="E38" s="135" t="s">
        <v>309</v>
      </c>
      <c r="F38" s="477">
        <v>99</v>
      </c>
      <c r="G38" s="477">
        <v>99</v>
      </c>
      <c r="H38" s="477">
        <v>0</v>
      </c>
      <c r="I38" s="133">
        <v>274606.2</v>
      </c>
      <c r="J38" s="133">
        <v>0</v>
      </c>
      <c r="K38" s="133">
        <v>0</v>
      </c>
      <c r="L38" s="133">
        <v>6159.9999999999809</v>
      </c>
      <c r="M38" s="133">
        <v>0</v>
      </c>
      <c r="N38" s="133">
        <v>10260</v>
      </c>
      <c r="O38" s="133">
        <v>0</v>
      </c>
      <c r="P38" s="133">
        <v>0</v>
      </c>
      <c r="Q38" s="133">
        <v>0</v>
      </c>
      <c r="R38" s="133">
        <v>1079.9999999999998</v>
      </c>
      <c r="S38" s="133">
        <v>389.99999999999994</v>
      </c>
      <c r="T38" s="133">
        <v>0</v>
      </c>
      <c r="U38" s="133">
        <v>0</v>
      </c>
      <c r="V38" s="133">
        <v>0</v>
      </c>
      <c r="W38" s="133">
        <v>0</v>
      </c>
      <c r="X38" s="133">
        <v>0</v>
      </c>
      <c r="Y38" s="133">
        <v>0</v>
      </c>
      <c r="Z38" s="133">
        <v>0</v>
      </c>
      <c r="AA38" s="133">
        <v>0</v>
      </c>
      <c r="AB38" s="133">
        <v>0</v>
      </c>
      <c r="AC38" s="133">
        <v>0</v>
      </c>
      <c r="AD38" s="133">
        <v>0</v>
      </c>
      <c r="AE38" s="133">
        <v>36471.13953488374</v>
      </c>
      <c r="AF38" s="133">
        <v>0</v>
      </c>
      <c r="AG38" s="133">
        <v>0</v>
      </c>
      <c r="AH38" s="133">
        <v>0</v>
      </c>
      <c r="AI38" s="133">
        <v>110000</v>
      </c>
      <c r="AJ38" s="133">
        <v>16955.941255006674</v>
      </c>
      <c r="AK38" s="133">
        <v>0</v>
      </c>
      <c r="AL38" s="133">
        <v>0</v>
      </c>
      <c r="AM38" s="133">
        <v>5689.8827999999994</v>
      </c>
      <c r="AN38" s="133">
        <v>0</v>
      </c>
      <c r="AO38" s="133">
        <v>0</v>
      </c>
      <c r="AP38" s="133">
        <v>0</v>
      </c>
      <c r="AQ38" s="133">
        <v>0</v>
      </c>
      <c r="AR38" s="133">
        <v>0</v>
      </c>
      <c r="AS38" s="133">
        <v>0</v>
      </c>
      <c r="AT38" s="133">
        <v>0</v>
      </c>
      <c r="AU38" s="133">
        <v>0</v>
      </c>
      <c r="AV38" s="133">
        <v>274606.2</v>
      </c>
      <c r="AW38" s="133">
        <v>54361.139534883725</v>
      </c>
      <c r="AX38" s="133">
        <v>132645.82405500667</v>
      </c>
      <c r="AY38" s="133">
        <v>55415.139534883732</v>
      </c>
      <c r="AZ38" s="478">
        <v>461613.16358989041</v>
      </c>
      <c r="BA38" s="478">
        <v>455923.28078989038</v>
      </c>
      <c r="BB38" s="478">
        <v>3500</v>
      </c>
      <c r="BC38" s="478">
        <v>346500</v>
      </c>
      <c r="BD38" s="478">
        <v>0</v>
      </c>
      <c r="BE38" s="478">
        <v>0</v>
      </c>
      <c r="BF38" s="478">
        <v>461613.16358989041</v>
      </c>
      <c r="BG38" s="478" t="s">
        <v>13</v>
      </c>
      <c r="BH38" s="478" t="s">
        <v>13</v>
      </c>
      <c r="BI38" s="478" t="s">
        <v>13</v>
      </c>
      <c r="BJ38" s="134" t="s">
        <v>13</v>
      </c>
      <c r="BK38" s="479" t="s">
        <v>13</v>
      </c>
      <c r="BL38" s="478">
        <v>461613.16358989041</v>
      </c>
      <c r="BM38" s="133">
        <v>461613.16358989041</v>
      </c>
      <c r="BN38" s="133">
        <v>0</v>
      </c>
      <c r="BO38" s="478">
        <v>352189.88280000002</v>
      </c>
      <c r="BP38" s="478">
        <v>219544.05874499335</v>
      </c>
      <c r="BQ38" s="133">
        <v>328967.33953488374</v>
      </c>
      <c r="BR38" s="133">
        <v>3322.9024195442803</v>
      </c>
      <c r="BS38" s="133">
        <v>3085.5317871938091</v>
      </c>
      <c r="BT38" s="134">
        <v>7.6930217778230073E-2</v>
      </c>
      <c r="BU38" s="134">
        <v>-7.5497238611674979E-3</v>
      </c>
      <c r="BV38" s="134">
        <v>0</v>
      </c>
      <c r="BW38" s="133">
        <v>-2306.1963828586217</v>
      </c>
      <c r="BX38" s="478">
        <v>459306.96720703179</v>
      </c>
      <c r="BY38" s="478">
        <v>4581.9907515861796</v>
      </c>
      <c r="BZ38" s="478" t="s">
        <v>1228</v>
      </c>
      <c r="CA38" s="478">
        <v>4639.4643152225435</v>
      </c>
      <c r="CB38" s="134">
        <v>4.5440829443088582E-2</v>
      </c>
      <c r="CC38" s="133">
        <v>-2632.41</v>
      </c>
      <c r="CD38" s="133">
        <v>456674.55720703182</v>
      </c>
      <c r="CE38" s="133">
        <v>0</v>
      </c>
      <c r="CF38" s="133">
        <v>456674.55720703182</v>
      </c>
      <c r="CG38" s="133">
        <f t="shared" si="0"/>
        <v>73640.24000000002</v>
      </c>
      <c r="CH38" s="133">
        <f t="shared" si="1"/>
        <v>7925.7099999999991</v>
      </c>
      <c r="CI38" s="133">
        <v>0</v>
      </c>
      <c r="CJ38" s="133">
        <v>73640.24000000002</v>
      </c>
      <c r="CK38" s="133">
        <v>7925.7099999999991</v>
      </c>
    </row>
    <row r="39" spans="1:89" ht="15" customHeight="1" x14ac:dyDescent="0.25">
      <c r="A39" s="136">
        <f>VLOOKUP(D39,'DfE No.'!C:E,3,FALSE)</f>
        <v>506</v>
      </c>
      <c r="B39" s="136">
        <f>VLOOKUP(D39,'Adjusted Factors 19-20'!C:F,4,FALSE)</f>
        <v>0</v>
      </c>
      <c r="C39" s="136">
        <v>124612</v>
      </c>
      <c r="D39" s="136">
        <v>9352114</v>
      </c>
      <c r="E39" s="135" t="s">
        <v>1232</v>
      </c>
      <c r="F39" s="477">
        <v>203</v>
      </c>
      <c r="G39" s="477">
        <v>203</v>
      </c>
      <c r="H39" s="477">
        <v>0</v>
      </c>
      <c r="I39" s="133">
        <v>563081.4</v>
      </c>
      <c r="J39" s="133">
        <v>0</v>
      </c>
      <c r="K39" s="133">
        <v>0</v>
      </c>
      <c r="L39" s="133">
        <v>8799.9999999999982</v>
      </c>
      <c r="M39" s="133">
        <v>0</v>
      </c>
      <c r="N39" s="133">
        <v>16443</v>
      </c>
      <c r="O39" s="133">
        <v>0</v>
      </c>
      <c r="P39" s="133">
        <v>1000.0000000000007</v>
      </c>
      <c r="Q39" s="133">
        <v>240.00000000000017</v>
      </c>
      <c r="R39" s="133">
        <v>719.99999999999977</v>
      </c>
      <c r="S39" s="133">
        <v>0</v>
      </c>
      <c r="T39" s="133">
        <v>0</v>
      </c>
      <c r="U39" s="133">
        <v>0</v>
      </c>
      <c r="V39" s="133">
        <v>0</v>
      </c>
      <c r="W39" s="133">
        <v>0</v>
      </c>
      <c r="X39" s="133">
        <v>0</v>
      </c>
      <c r="Y39" s="133">
        <v>0</v>
      </c>
      <c r="Z39" s="133">
        <v>0</v>
      </c>
      <c r="AA39" s="133">
        <v>0</v>
      </c>
      <c r="AB39" s="133">
        <v>600.83333333333337</v>
      </c>
      <c r="AC39" s="133">
        <v>0</v>
      </c>
      <c r="AD39" s="133">
        <v>0</v>
      </c>
      <c r="AE39" s="133">
        <v>52462.666666666708</v>
      </c>
      <c r="AF39" s="133">
        <v>0</v>
      </c>
      <c r="AG39" s="133">
        <v>0</v>
      </c>
      <c r="AH39" s="133">
        <v>0</v>
      </c>
      <c r="AI39" s="133">
        <v>110000</v>
      </c>
      <c r="AJ39" s="133">
        <v>0</v>
      </c>
      <c r="AK39" s="133">
        <v>0</v>
      </c>
      <c r="AL39" s="133">
        <v>0</v>
      </c>
      <c r="AM39" s="133">
        <v>17517.182199999999</v>
      </c>
      <c r="AN39" s="133">
        <v>0</v>
      </c>
      <c r="AO39" s="133">
        <v>0</v>
      </c>
      <c r="AP39" s="133">
        <v>0</v>
      </c>
      <c r="AQ39" s="133">
        <v>0</v>
      </c>
      <c r="AR39" s="133">
        <v>0</v>
      </c>
      <c r="AS39" s="133">
        <v>0</v>
      </c>
      <c r="AT39" s="133">
        <v>0</v>
      </c>
      <c r="AU39" s="133">
        <v>0</v>
      </c>
      <c r="AV39" s="133">
        <v>563081.4</v>
      </c>
      <c r="AW39" s="133">
        <v>80266.500000000044</v>
      </c>
      <c r="AX39" s="133">
        <v>127517.1822</v>
      </c>
      <c r="AY39" s="133">
        <v>76063.166666666715</v>
      </c>
      <c r="AZ39" s="478">
        <v>770865.08220000006</v>
      </c>
      <c r="BA39" s="478">
        <v>753347.9</v>
      </c>
      <c r="BB39" s="478">
        <v>3500</v>
      </c>
      <c r="BC39" s="478">
        <v>710500</v>
      </c>
      <c r="BD39" s="478">
        <v>0</v>
      </c>
      <c r="BE39" s="478">
        <v>0</v>
      </c>
      <c r="BF39" s="478">
        <v>770865.08220000006</v>
      </c>
      <c r="BG39" s="478" t="s">
        <v>13</v>
      </c>
      <c r="BH39" s="478" t="s">
        <v>13</v>
      </c>
      <c r="BI39" s="478" t="s">
        <v>13</v>
      </c>
      <c r="BJ39" s="134" t="s">
        <v>13</v>
      </c>
      <c r="BK39" s="479" t="s">
        <v>13</v>
      </c>
      <c r="BL39" s="478">
        <v>770865.08220000006</v>
      </c>
      <c r="BM39" s="133">
        <v>770865.08220000018</v>
      </c>
      <c r="BN39" s="133">
        <v>0</v>
      </c>
      <c r="BO39" s="478">
        <v>728017.18220000004</v>
      </c>
      <c r="BP39" s="478">
        <v>600500</v>
      </c>
      <c r="BQ39" s="133">
        <v>643347.9</v>
      </c>
      <c r="BR39" s="133">
        <v>3169.2014778325124</v>
      </c>
      <c r="BS39" s="133">
        <v>3054.0591713567837</v>
      </c>
      <c r="BT39" s="134">
        <v>3.7701400010719512E-2</v>
      </c>
      <c r="BU39" s="134">
        <v>-3.699913603271984E-3</v>
      </c>
      <c r="BV39" s="134">
        <v>0</v>
      </c>
      <c r="BW39" s="133">
        <v>-2293.8502798800073</v>
      </c>
      <c r="BX39" s="478">
        <v>768571.23192012007</v>
      </c>
      <c r="BY39" s="478">
        <v>3699.773643941478</v>
      </c>
      <c r="BZ39" s="478" t="s">
        <v>1228</v>
      </c>
      <c r="CA39" s="478">
        <v>3786.0651818725128</v>
      </c>
      <c r="CB39" s="134">
        <v>2.5213157801155406E-2</v>
      </c>
      <c r="CC39" s="133">
        <v>-5397.7699999999995</v>
      </c>
      <c r="CD39" s="133">
        <v>763173.46192012005</v>
      </c>
      <c r="CE39" s="133">
        <v>0</v>
      </c>
      <c r="CF39" s="133">
        <v>763173.46192012005</v>
      </c>
      <c r="CG39" s="133">
        <f t="shared" si="0"/>
        <v>92426.969999999987</v>
      </c>
      <c r="CH39" s="133">
        <f t="shared" si="1"/>
        <v>2.1399999999998727</v>
      </c>
      <c r="CI39" s="133">
        <v>0</v>
      </c>
      <c r="CJ39" s="133">
        <v>92426.969999999987</v>
      </c>
      <c r="CK39" s="133">
        <v>2.1399999999998727</v>
      </c>
    </row>
    <row r="40" spans="1:89" ht="15" customHeight="1" x14ac:dyDescent="0.25">
      <c r="A40" s="136">
        <f>VLOOKUP(D40,'DfE No.'!C:E,3,FALSE)</f>
        <v>333</v>
      </c>
      <c r="B40" s="136">
        <f>VLOOKUP(D40,'Adjusted Factors 19-20'!C:F,4,FALSE)</f>
        <v>0</v>
      </c>
      <c r="C40" s="136">
        <v>124613</v>
      </c>
      <c r="D40" s="136">
        <v>9352117</v>
      </c>
      <c r="E40" s="135" t="s">
        <v>315</v>
      </c>
      <c r="F40" s="477">
        <v>388</v>
      </c>
      <c r="G40" s="477">
        <v>388</v>
      </c>
      <c r="H40" s="477">
        <v>0</v>
      </c>
      <c r="I40" s="133">
        <v>1076234.4000000001</v>
      </c>
      <c r="J40" s="133">
        <v>0</v>
      </c>
      <c r="K40" s="133">
        <v>0</v>
      </c>
      <c r="L40" s="133">
        <v>12319.999999999993</v>
      </c>
      <c r="M40" s="133">
        <v>0</v>
      </c>
      <c r="N40" s="133">
        <v>32652.46753246753</v>
      </c>
      <c r="O40" s="133">
        <v>0</v>
      </c>
      <c r="P40" s="133">
        <v>2199.9999999999982</v>
      </c>
      <c r="Q40" s="133">
        <v>12479.999999999996</v>
      </c>
      <c r="R40" s="133">
        <v>4320.0000000000009</v>
      </c>
      <c r="S40" s="133">
        <v>0</v>
      </c>
      <c r="T40" s="133">
        <v>0</v>
      </c>
      <c r="U40" s="133">
        <v>0</v>
      </c>
      <c r="V40" s="133">
        <v>0</v>
      </c>
      <c r="W40" s="133">
        <v>0</v>
      </c>
      <c r="X40" s="133">
        <v>0</v>
      </c>
      <c r="Y40" s="133">
        <v>0</v>
      </c>
      <c r="Z40" s="133">
        <v>0</v>
      </c>
      <c r="AA40" s="133">
        <v>0</v>
      </c>
      <c r="AB40" s="133">
        <v>2371.7507418397595</v>
      </c>
      <c r="AC40" s="133">
        <v>0</v>
      </c>
      <c r="AD40" s="133">
        <v>0</v>
      </c>
      <c r="AE40" s="133">
        <v>150778.65868263476</v>
      </c>
      <c r="AF40" s="133">
        <v>0</v>
      </c>
      <c r="AG40" s="133">
        <v>0</v>
      </c>
      <c r="AH40" s="133">
        <v>0</v>
      </c>
      <c r="AI40" s="133">
        <v>110000</v>
      </c>
      <c r="AJ40" s="133">
        <v>0</v>
      </c>
      <c r="AK40" s="133">
        <v>0</v>
      </c>
      <c r="AL40" s="133">
        <v>0</v>
      </c>
      <c r="AM40" s="133">
        <v>29748.6315</v>
      </c>
      <c r="AN40" s="133">
        <v>0</v>
      </c>
      <c r="AO40" s="133">
        <v>0</v>
      </c>
      <c r="AP40" s="133">
        <v>0</v>
      </c>
      <c r="AQ40" s="133">
        <v>0</v>
      </c>
      <c r="AR40" s="133">
        <v>0</v>
      </c>
      <c r="AS40" s="133">
        <v>0</v>
      </c>
      <c r="AT40" s="133">
        <v>0</v>
      </c>
      <c r="AU40" s="133">
        <v>0</v>
      </c>
      <c r="AV40" s="133">
        <v>1076234.4000000001</v>
      </c>
      <c r="AW40" s="133">
        <v>217122.87695694203</v>
      </c>
      <c r="AX40" s="133">
        <v>139748.63149999999</v>
      </c>
      <c r="AY40" s="133">
        <v>192763.89244886852</v>
      </c>
      <c r="AZ40" s="478">
        <v>1433105.9084569421</v>
      </c>
      <c r="BA40" s="478">
        <v>1403357.2769569422</v>
      </c>
      <c r="BB40" s="478">
        <v>3500</v>
      </c>
      <c r="BC40" s="478">
        <v>1358000</v>
      </c>
      <c r="BD40" s="478">
        <v>0</v>
      </c>
      <c r="BE40" s="478">
        <v>0</v>
      </c>
      <c r="BF40" s="478">
        <v>1433105.9084569421</v>
      </c>
      <c r="BG40" s="478" t="s">
        <v>13</v>
      </c>
      <c r="BH40" s="478" t="s">
        <v>13</v>
      </c>
      <c r="BI40" s="478" t="s">
        <v>13</v>
      </c>
      <c r="BJ40" s="134" t="s">
        <v>13</v>
      </c>
      <c r="BK40" s="479" t="s">
        <v>13</v>
      </c>
      <c r="BL40" s="478">
        <v>1433105.9084569421</v>
      </c>
      <c r="BM40" s="133">
        <v>1433105.9084569423</v>
      </c>
      <c r="BN40" s="133">
        <v>0</v>
      </c>
      <c r="BO40" s="478">
        <v>1387748.6314999999</v>
      </c>
      <c r="BP40" s="478">
        <v>1248000</v>
      </c>
      <c r="BQ40" s="133">
        <v>1293357.2769569422</v>
      </c>
      <c r="BR40" s="133">
        <v>3333.3950437034591</v>
      </c>
      <c r="BS40" s="133">
        <v>3181.9773727979273</v>
      </c>
      <c r="BT40" s="134">
        <v>4.7586030057903773E-2</v>
      </c>
      <c r="BU40" s="134">
        <v>-4.6699645076015203E-3</v>
      </c>
      <c r="BV40" s="134">
        <v>0</v>
      </c>
      <c r="BW40" s="133">
        <v>-5765.5719012434911</v>
      </c>
      <c r="BX40" s="478">
        <v>1427340.3365556987</v>
      </c>
      <c r="BY40" s="478">
        <v>3602.0404769476772</v>
      </c>
      <c r="BZ40" s="478" t="s">
        <v>1228</v>
      </c>
      <c r="CA40" s="478">
        <v>3678.7122076177802</v>
      </c>
      <c r="CB40" s="134">
        <v>3.8491489297703296E-2</v>
      </c>
      <c r="CC40" s="133">
        <v>-10316.92</v>
      </c>
      <c r="CD40" s="133">
        <v>1417023.4165556987</v>
      </c>
      <c r="CE40" s="133">
        <v>0</v>
      </c>
      <c r="CF40" s="133">
        <v>1417023.4165556987</v>
      </c>
      <c r="CG40" s="133">
        <f t="shared" si="0"/>
        <v>243572.37000000011</v>
      </c>
      <c r="CH40" s="133">
        <f t="shared" si="1"/>
        <v>17180</v>
      </c>
      <c r="CI40" s="133">
        <v>0</v>
      </c>
      <c r="CJ40" s="133">
        <v>243572.37000000011</v>
      </c>
      <c r="CK40" s="133">
        <v>17180</v>
      </c>
    </row>
    <row r="41" spans="1:89" ht="15" customHeight="1" x14ac:dyDescent="0.25">
      <c r="A41" s="136">
        <f>VLOOKUP(D41,'DfE No.'!C:E,3,FALSE)</f>
        <v>332</v>
      </c>
      <c r="B41" s="136">
        <f>VLOOKUP(D41,'Adjusted Factors 19-20'!C:F,4,FALSE)</f>
        <v>0</v>
      </c>
      <c r="C41" s="136">
        <v>124614</v>
      </c>
      <c r="D41" s="136">
        <v>9352118</v>
      </c>
      <c r="E41" s="135" t="s">
        <v>314</v>
      </c>
      <c r="F41" s="477">
        <v>205</v>
      </c>
      <c r="G41" s="477">
        <v>205</v>
      </c>
      <c r="H41" s="477">
        <v>0</v>
      </c>
      <c r="I41" s="133">
        <v>568629</v>
      </c>
      <c r="J41" s="133">
        <v>0</v>
      </c>
      <c r="K41" s="133">
        <v>0</v>
      </c>
      <c r="L41" s="133">
        <v>6600.0000000000027</v>
      </c>
      <c r="M41" s="133">
        <v>0</v>
      </c>
      <c r="N41" s="133">
        <v>15739.336492890996</v>
      </c>
      <c r="O41" s="133">
        <v>0</v>
      </c>
      <c r="P41" s="133">
        <v>602.9411764705892</v>
      </c>
      <c r="Q41" s="133">
        <v>3858.8235294117649</v>
      </c>
      <c r="R41" s="133">
        <v>1085.2941176470606</v>
      </c>
      <c r="S41" s="133">
        <v>0</v>
      </c>
      <c r="T41" s="133">
        <v>0</v>
      </c>
      <c r="U41" s="133">
        <v>0</v>
      </c>
      <c r="V41" s="133">
        <v>0</v>
      </c>
      <c r="W41" s="133">
        <v>0</v>
      </c>
      <c r="X41" s="133">
        <v>0</v>
      </c>
      <c r="Y41" s="133">
        <v>0</v>
      </c>
      <c r="Z41" s="133">
        <v>0</v>
      </c>
      <c r="AA41" s="133">
        <v>0</v>
      </c>
      <c r="AB41" s="133">
        <v>2346.1111111111086</v>
      </c>
      <c r="AC41" s="133">
        <v>0</v>
      </c>
      <c r="AD41" s="133">
        <v>0</v>
      </c>
      <c r="AE41" s="133">
        <v>70233.46590909097</v>
      </c>
      <c r="AF41" s="133">
        <v>0</v>
      </c>
      <c r="AG41" s="133">
        <v>0</v>
      </c>
      <c r="AH41" s="133">
        <v>0</v>
      </c>
      <c r="AI41" s="133">
        <v>110000</v>
      </c>
      <c r="AJ41" s="133">
        <v>0</v>
      </c>
      <c r="AK41" s="133">
        <v>0</v>
      </c>
      <c r="AL41" s="133">
        <v>0</v>
      </c>
      <c r="AM41" s="133">
        <v>19062.814119999999</v>
      </c>
      <c r="AN41" s="133">
        <v>0</v>
      </c>
      <c r="AO41" s="133">
        <v>0</v>
      </c>
      <c r="AP41" s="133">
        <v>0</v>
      </c>
      <c r="AQ41" s="133">
        <v>0</v>
      </c>
      <c r="AR41" s="133">
        <v>0</v>
      </c>
      <c r="AS41" s="133">
        <v>0</v>
      </c>
      <c r="AT41" s="133">
        <v>0</v>
      </c>
      <c r="AU41" s="133">
        <v>0</v>
      </c>
      <c r="AV41" s="133">
        <v>568629</v>
      </c>
      <c r="AW41" s="133">
        <v>100465.97233662249</v>
      </c>
      <c r="AX41" s="133">
        <v>129062.81412</v>
      </c>
      <c r="AY41" s="133">
        <v>94175.663567301177</v>
      </c>
      <c r="AZ41" s="478">
        <v>798157.78645662253</v>
      </c>
      <c r="BA41" s="478">
        <v>779094.97233662254</v>
      </c>
      <c r="BB41" s="478">
        <v>3500</v>
      </c>
      <c r="BC41" s="478">
        <v>717500</v>
      </c>
      <c r="BD41" s="478">
        <v>0</v>
      </c>
      <c r="BE41" s="478">
        <v>0</v>
      </c>
      <c r="BF41" s="478">
        <v>798157.78645662253</v>
      </c>
      <c r="BG41" s="478" t="s">
        <v>13</v>
      </c>
      <c r="BH41" s="478" t="s">
        <v>13</v>
      </c>
      <c r="BI41" s="478" t="s">
        <v>13</v>
      </c>
      <c r="BJ41" s="134" t="s">
        <v>13</v>
      </c>
      <c r="BK41" s="479" t="s">
        <v>13</v>
      </c>
      <c r="BL41" s="478">
        <v>798157.78645662253</v>
      </c>
      <c r="BM41" s="133">
        <v>798157.78645662253</v>
      </c>
      <c r="BN41" s="133">
        <v>0</v>
      </c>
      <c r="BO41" s="478">
        <v>736562.81412</v>
      </c>
      <c r="BP41" s="478">
        <v>607500</v>
      </c>
      <c r="BQ41" s="133">
        <v>669094.97233662254</v>
      </c>
      <c r="BR41" s="133">
        <v>3263.8779138371833</v>
      </c>
      <c r="BS41" s="133">
        <v>3078.2870877358491</v>
      </c>
      <c r="BT41" s="134">
        <v>6.0290291584804881E-2</v>
      </c>
      <c r="BU41" s="134">
        <v>-5.9167264323454717E-3</v>
      </c>
      <c r="BV41" s="134">
        <v>0</v>
      </c>
      <c r="BW41" s="133">
        <v>-3733.7434285626646</v>
      </c>
      <c r="BX41" s="478">
        <v>794424.04302805988</v>
      </c>
      <c r="BY41" s="478">
        <v>3782.2498971124874</v>
      </c>
      <c r="BZ41" s="478" t="s">
        <v>1228</v>
      </c>
      <c r="CA41" s="478">
        <v>3875.239234283219</v>
      </c>
      <c r="CB41" s="134">
        <v>5.158583041572351E-2</v>
      </c>
      <c r="CC41" s="133">
        <v>-5450.95</v>
      </c>
      <c r="CD41" s="133">
        <v>788973.09302805993</v>
      </c>
      <c r="CE41" s="133">
        <v>0</v>
      </c>
      <c r="CF41" s="133">
        <v>788973.09302805993</v>
      </c>
      <c r="CG41" s="133">
        <f t="shared" si="0"/>
        <v>54254.199999999946</v>
      </c>
      <c r="CH41" s="133">
        <f t="shared" si="1"/>
        <v>2694.37</v>
      </c>
      <c r="CI41" s="133">
        <v>0</v>
      </c>
      <c r="CJ41" s="133">
        <v>54254.199999999946</v>
      </c>
      <c r="CK41" s="133">
        <v>2694.37</v>
      </c>
    </row>
    <row r="42" spans="1:89" ht="15" customHeight="1" x14ac:dyDescent="0.25">
      <c r="A42" s="136">
        <f>VLOOKUP(D42,'DfE No.'!C:E,3,FALSE)</f>
        <v>337</v>
      </c>
      <c r="B42" s="136">
        <f>VLOOKUP(D42,'Adjusted Factors 19-20'!C:F,4,FALSE)</f>
        <v>0</v>
      </c>
      <c r="C42" s="136">
        <v>124615</v>
      </c>
      <c r="D42" s="136">
        <v>9352121</v>
      </c>
      <c r="E42" s="135" t="s">
        <v>316</v>
      </c>
      <c r="F42" s="477">
        <v>100</v>
      </c>
      <c r="G42" s="477">
        <v>100</v>
      </c>
      <c r="H42" s="477">
        <v>0</v>
      </c>
      <c r="I42" s="133">
        <v>277380</v>
      </c>
      <c r="J42" s="133">
        <v>0</v>
      </c>
      <c r="K42" s="133">
        <v>0</v>
      </c>
      <c r="L42" s="133">
        <v>3080.0000000000005</v>
      </c>
      <c r="M42" s="133">
        <v>0</v>
      </c>
      <c r="N42" s="133">
        <v>4673.0769230769229</v>
      </c>
      <c r="O42" s="133">
        <v>0</v>
      </c>
      <c r="P42" s="133">
        <v>200</v>
      </c>
      <c r="Q42" s="133">
        <v>2880</v>
      </c>
      <c r="R42" s="133">
        <v>1080</v>
      </c>
      <c r="S42" s="133">
        <v>1170</v>
      </c>
      <c r="T42" s="133">
        <v>0</v>
      </c>
      <c r="U42" s="133">
        <v>0</v>
      </c>
      <c r="V42" s="133">
        <v>0</v>
      </c>
      <c r="W42" s="133">
        <v>0</v>
      </c>
      <c r="X42" s="133">
        <v>0</v>
      </c>
      <c r="Y42" s="133">
        <v>0</v>
      </c>
      <c r="Z42" s="133">
        <v>0</v>
      </c>
      <c r="AA42" s="133">
        <v>0</v>
      </c>
      <c r="AB42" s="133">
        <v>0</v>
      </c>
      <c r="AC42" s="133">
        <v>0</v>
      </c>
      <c r="AD42" s="133">
        <v>0</v>
      </c>
      <c r="AE42" s="133">
        <v>34897.560975609718</v>
      </c>
      <c r="AF42" s="133">
        <v>0</v>
      </c>
      <c r="AG42" s="133">
        <v>0</v>
      </c>
      <c r="AH42" s="133">
        <v>0</v>
      </c>
      <c r="AI42" s="133">
        <v>110000</v>
      </c>
      <c r="AJ42" s="133">
        <v>16622.162883845125</v>
      </c>
      <c r="AK42" s="133">
        <v>0</v>
      </c>
      <c r="AL42" s="133">
        <v>0</v>
      </c>
      <c r="AM42" s="133">
        <v>8065.56268</v>
      </c>
      <c r="AN42" s="133">
        <v>0</v>
      </c>
      <c r="AO42" s="133">
        <v>0</v>
      </c>
      <c r="AP42" s="133">
        <v>0</v>
      </c>
      <c r="AQ42" s="133">
        <v>0</v>
      </c>
      <c r="AR42" s="133">
        <v>0</v>
      </c>
      <c r="AS42" s="133">
        <v>0</v>
      </c>
      <c r="AT42" s="133">
        <v>0</v>
      </c>
      <c r="AU42" s="133">
        <v>0</v>
      </c>
      <c r="AV42" s="133">
        <v>277380</v>
      </c>
      <c r="AW42" s="133">
        <v>47980.63789868664</v>
      </c>
      <c r="AX42" s="133">
        <v>134687.72556384513</v>
      </c>
      <c r="AY42" s="133">
        <v>51438.099437148179</v>
      </c>
      <c r="AZ42" s="478">
        <v>460048.36346253176</v>
      </c>
      <c r="BA42" s="478">
        <v>451982.80078253179</v>
      </c>
      <c r="BB42" s="478">
        <v>3500</v>
      </c>
      <c r="BC42" s="478">
        <v>350000</v>
      </c>
      <c r="BD42" s="478">
        <v>0</v>
      </c>
      <c r="BE42" s="478">
        <v>0</v>
      </c>
      <c r="BF42" s="478">
        <v>460048.36346253176</v>
      </c>
      <c r="BG42" s="478" t="s">
        <v>13</v>
      </c>
      <c r="BH42" s="478" t="s">
        <v>13</v>
      </c>
      <c r="BI42" s="478" t="s">
        <v>13</v>
      </c>
      <c r="BJ42" s="134" t="s">
        <v>13</v>
      </c>
      <c r="BK42" s="479" t="s">
        <v>13</v>
      </c>
      <c r="BL42" s="478">
        <v>460048.36346253176</v>
      </c>
      <c r="BM42" s="133">
        <v>460048.36346253176</v>
      </c>
      <c r="BN42" s="133">
        <v>0</v>
      </c>
      <c r="BO42" s="478">
        <v>358065.56267999997</v>
      </c>
      <c r="BP42" s="478">
        <v>223377.83711615484</v>
      </c>
      <c r="BQ42" s="133">
        <v>325360.63789868669</v>
      </c>
      <c r="BR42" s="133">
        <v>3253.6063789868667</v>
      </c>
      <c r="BS42" s="133">
        <v>2970.0459627678028</v>
      </c>
      <c r="BT42" s="134">
        <v>9.5473410099960979E-2</v>
      </c>
      <c r="BU42" s="134">
        <v>-9.3695026890028999E-3</v>
      </c>
      <c r="BV42" s="134">
        <v>0</v>
      </c>
      <c r="BW42" s="133">
        <v>-2782.7853634615135</v>
      </c>
      <c r="BX42" s="478">
        <v>457265.57809907023</v>
      </c>
      <c r="BY42" s="478">
        <v>4492.0001541907022</v>
      </c>
      <c r="BZ42" s="478" t="s">
        <v>1228</v>
      </c>
      <c r="CA42" s="478">
        <v>4572.6557809907026</v>
      </c>
      <c r="CB42" s="134">
        <v>8.1725426551193525E-2</v>
      </c>
      <c r="CC42" s="133">
        <v>-2659</v>
      </c>
      <c r="CD42" s="133">
        <v>454606.57809907023</v>
      </c>
      <c r="CE42" s="133">
        <v>0</v>
      </c>
      <c r="CF42" s="133">
        <v>454606.57809907023</v>
      </c>
      <c r="CG42" s="133">
        <f t="shared" si="0"/>
        <v>61907.77999999997</v>
      </c>
      <c r="CH42" s="133">
        <f t="shared" si="1"/>
        <v>9310.69</v>
      </c>
      <c r="CI42" s="133">
        <v>0</v>
      </c>
      <c r="CJ42" s="133">
        <v>61907.77999999997</v>
      </c>
      <c r="CK42" s="133">
        <v>9310.69</v>
      </c>
    </row>
    <row r="43" spans="1:89" ht="15" customHeight="1" x14ac:dyDescent="0.25">
      <c r="A43" s="136">
        <f>VLOOKUP(D43,'DfE No.'!C:E,3,FALSE)</f>
        <v>339</v>
      </c>
      <c r="B43" s="136">
        <f>VLOOKUP(D43,'Adjusted Factors 19-20'!C:F,4,FALSE)</f>
        <v>0</v>
      </c>
      <c r="C43" s="136">
        <v>124618</v>
      </c>
      <c r="D43" s="136">
        <v>9352124</v>
      </c>
      <c r="E43" s="135" t="s">
        <v>318</v>
      </c>
      <c r="F43" s="477">
        <v>96</v>
      </c>
      <c r="G43" s="477">
        <v>96</v>
      </c>
      <c r="H43" s="477">
        <v>0</v>
      </c>
      <c r="I43" s="133">
        <v>266284.80000000005</v>
      </c>
      <c r="J43" s="133">
        <v>0</v>
      </c>
      <c r="K43" s="133">
        <v>0</v>
      </c>
      <c r="L43" s="133">
        <v>1320</v>
      </c>
      <c r="M43" s="133">
        <v>0</v>
      </c>
      <c r="N43" s="133">
        <v>1993.846153846154</v>
      </c>
      <c r="O43" s="133">
        <v>0</v>
      </c>
      <c r="P43" s="133">
        <v>0</v>
      </c>
      <c r="Q43" s="133">
        <v>0</v>
      </c>
      <c r="R43" s="133">
        <v>0</v>
      </c>
      <c r="S43" s="133">
        <v>390.00000000000131</v>
      </c>
      <c r="T43" s="133">
        <v>839.99999999999875</v>
      </c>
      <c r="U43" s="133">
        <v>0</v>
      </c>
      <c r="V43" s="133">
        <v>0</v>
      </c>
      <c r="W43" s="133">
        <v>0</v>
      </c>
      <c r="X43" s="133">
        <v>0</v>
      </c>
      <c r="Y43" s="133">
        <v>0</v>
      </c>
      <c r="Z43" s="133">
        <v>0</v>
      </c>
      <c r="AA43" s="133">
        <v>0</v>
      </c>
      <c r="AB43" s="133">
        <v>0</v>
      </c>
      <c r="AC43" s="133">
        <v>0</v>
      </c>
      <c r="AD43" s="133">
        <v>0</v>
      </c>
      <c r="AE43" s="133">
        <v>27672.615384615379</v>
      </c>
      <c r="AF43" s="133">
        <v>0</v>
      </c>
      <c r="AG43" s="133">
        <v>0</v>
      </c>
      <c r="AH43" s="133">
        <v>0</v>
      </c>
      <c r="AI43" s="133">
        <v>110000</v>
      </c>
      <c r="AJ43" s="133">
        <v>0</v>
      </c>
      <c r="AK43" s="133">
        <v>0</v>
      </c>
      <c r="AL43" s="133">
        <v>0</v>
      </c>
      <c r="AM43" s="133">
        <v>12018.72</v>
      </c>
      <c r="AN43" s="133">
        <v>0</v>
      </c>
      <c r="AO43" s="133">
        <v>0</v>
      </c>
      <c r="AP43" s="133">
        <v>0</v>
      </c>
      <c r="AQ43" s="133">
        <v>0</v>
      </c>
      <c r="AR43" s="133">
        <v>0</v>
      </c>
      <c r="AS43" s="133">
        <v>0</v>
      </c>
      <c r="AT43" s="133">
        <v>0</v>
      </c>
      <c r="AU43" s="133">
        <v>0</v>
      </c>
      <c r="AV43" s="133">
        <v>266284.80000000005</v>
      </c>
      <c r="AW43" s="133">
        <v>32216.461538461532</v>
      </c>
      <c r="AX43" s="133">
        <v>122018.72</v>
      </c>
      <c r="AY43" s="133">
        <v>39943.538461538454</v>
      </c>
      <c r="AZ43" s="478">
        <v>420519.98153846152</v>
      </c>
      <c r="BA43" s="478">
        <v>408501.26153846155</v>
      </c>
      <c r="BB43" s="478">
        <v>3500</v>
      </c>
      <c r="BC43" s="478">
        <v>336000</v>
      </c>
      <c r="BD43" s="478">
        <v>0</v>
      </c>
      <c r="BE43" s="478">
        <v>0</v>
      </c>
      <c r="BF43" s="478">
        <v>420519.98153846152</v>
      </c>
      <c r="BG43" s="478" t="s">
        <v>13</v>
      </c>
      <c r="BH43" s="478" t="s">
        <v>13</v>
      </c>
      <c r="BI43" s="478" t="s">
        <v>13</v>
      </c>
      <c r="BJ43" s="134" t="s">
        <v>13</v>
      </c>
      <c r="BK43" s="479" t="s">
        <v>13</v>
      </c>
      <c r="BL43" s="478">
        <v>420519.98153846152</v>
      </c>
      <c r="BM43" s="133">
        <v>420519.98153846152</v>
      </c>
      <c r="BN43" s="133">
        <v>0</v>
      </c>
      <c r="BO43" s="478">
        <v>348018.72</v>
      </c>
      <c r="BP43" s="478">
        <v>225999.99999999997</v>
      </c>
      <c r="BQ43" s="133">
        <v>298501.26153846155</v>
      </c>
      <c r="BR43" s="133">
        <v>3109.3881410256413</v>
      </c>
      <c r="BS43" s="133">
        <v>2970.746220952381</v>
      </c>
      <c r="BT43" s="134">
        <v>4.6669055436453118E-2</v>
      </c>
      <c r="BU43" s="134">
        <v>-4.5799750940838302E-3</v>
      </c>
      <c r="BV43" s="134">
        <v>0</v>
      </c>
      <c r="BW43" s="133">
        <v>-1306.1705954693343</v>
      </c>
      <c r="BX43" s="478">
        <v>419213.81094299216</v>
      </c>
      <c r="BY43" s="478">
        <v>4241.6155306561686</v>
      </c>
      <c r="BZ43" s="478" t="s">
        <v>1228</v>
      </c>
      <c r="CA43" s="478">
        <v>4366.8105306561683</v>
      </c>
      <c r="CB43" s="134">
        <v>5.7245605826653501E-2</v>
      </c>
      <c r="CC43" s="133">
        <v>-2552.64</v>
      </c>
      <c r="CD43" s="133">
        <v>416661.17094299215</v>
      </c>
      <c r="CE43" s="133">
        <v>0</v>
      </c>
      <c r="CF43" s="133">
        <v>416661.17094299215</v>
      </c>
      <c r="CG43" s="133">
        <f t="shared" si="0"/>
        <v>73831.429999999993</v>
      </c>
      <c r="CH43" s="133">
        <f t="shared" si="1"/>
        <v>17134</v>
      </c>
      <c r="CI43" s="133">
        <v>0</v>
      </c>
      <c r="CJ43" s="133">
        <v>73831.429999999993</v>
      </c>
      <c r="CK43" s="133">
        <v>17134</v>
      </c>
    </row>
    <row r="44" spans="1:89" ht="15" customHeight="1" x14ac:dyDescent="0.25">
      <c r="A44" s="136">
        <f>VLOOKUP(D44,'DfE No.'!C:E,3,FALSE)</f>
        <v>342</v>
      </c>
      <c r="B44" s="136">
        <f>VLOOKUP(D44,'Adjusted Factors 19-20'!C:F,4,FALSE)</f>
        <v>0</v>
      </c>
      <c r="C44" s="136">
        <v>124619</v>
      </c>
      <c r="D44" s="136">
        <v>9352125</v>
      </c>
      <c r="E44" s="135" t="s">
        <v>320</v>
      </c>
      <c r="F44" s="477">
        <v>206</v>
      </c>
      <c r="G44" s="477">
        <v>206</v>
      </c>
      <c r="H44" s="477">
        <v>0</v>
      </c>
      <c r="I44" s="133">
        <v>571402.80000000005</v>
      </c>
      <c r="J44" s="133">
        <v>0</v>
      </c>
      <c r="K44" s="133">
        <v>0</v>
      </c>
      <c r="L44" s="133">
        <v>8800</v>
      </c>
      <c r="M44" s="133">
        <v>0</v>
      </c>
      <c r="N44" s="133">
        <v>16739.999999999996</v>
      </c>
      <c r="O44" s="133">
        <v>0</v>
      </c>
      <c r="P44" s="133">
        <v>1406.8292682926817</v>
      </c>
      <c r="Q44" s="133">
        <v>241.1707317073168</v>
      </c>
      <c r="R44" s="133">
        <v>0</v>
      </c>
      <c r="S44" s="133">
        <v>391.90243902438982</v>
      </c>
      <c r="T44" s="133">
        <v>0</v>
      </c>
      <c r="U44" s="133">
        <v>0</v>
      </c>
      <c r="V44" s="133">
        <v>0</v>
      </c>
      <c r="W44" s="133">
        <v>0</v>
      </c>
      <c r="X44" s="133">
        <v>0</v>
      </c>
      <c r="Y44" s="133">
        <v>0</v>
      </c>
      <c r="Z44" s="133">
        <v>0</v>
      </c>
      <c r="AA44" s="133">
        <v>0</v>
      </c>
      <c r="AB44" s="133">
        <v>3031.1428571428601</v>
      </c>
      <c r="AC44" s="133">
        <v>0</v>
      </c>
      <c r="AD44" s="133">
        <v>0</v>
      </c>
      <c r="AE44" s="133">
        <v>68545.302325581346</v>
      </c>
      <c r="AF44" s="133">
        <v>0</v>
      </c>
      <c r="AG44" s="133">
        <v>0</v>
      </c>
      <c r="AH44" s="133">
        <v>0</v>
      </c>
      <c r="AI44" s="133">
        <v>110000</v>
      </c>
      <c r="AJ44" s="133">
        <v>0</v>
      </c>
      <c r="AK44" s="133">
        <v>0</v>
      </c>
      <c r="AL44" s="133">
        <v>0</v>
      </c>
      <c r="AM44" s="133">
        <v>35521.142999999996</v>
      </c>
      <c r="AN44" s="133">
        <v>0</v>
      </c>
      <c r="AO44" s="133">
        <v>0</v>
      </c>
      <c r="AP44" s="133">
        <v>0</v>
      </c>
      <c r="AQ44" s="133">
        <v>0</v>
      </c>
      <c r="AR44" s="133">
        <v>0</v>
      </c>
      <c r="AS44" s="133">
        <v>0</v>
      </c>
      <c r="AT44" s="133">
        <v>0</v>
      </c>
      <c r="AU44" s="133">
        <v>0</v>
      </c>
      <c r="AV44" s="133">
        <v>571402.80000000005</v>
      </c>
      <c r="AW44" s="133">
        <v>99156.347621748588</v>
      </c>
      <c r="AX44" s="133">
        <v>145521.14299999998</v>
      </c>
      <c r="AY44" s="133">
        <v>92334.253545093539</v>
      </c>
      <c r="AZ44" s="478">
        <v>816080.29062174866</v>
      </c>
      <c r="BA44" s="478">
        <v>780559.14762174862</v>
      </c>
      <c r="BB44" s="478">
        <v>3500</v>
      </c>
      <c r="BC44" s="478">
        <v>721000</v>
      </c>
      <c r="BD44" s="478">
        <v>0</v>
      </c>
      <c r="BE44" s="478">
        <v>0</v>
      </c>
      <c r="BF44" s="478">
        <v>816080.29062174866</v>
      </c>
      <c r="BG44" s="478" t="s">
        <v>13</v>
      </c>
      <c r="BH44" s="478" t="s">
        <v>13</v>
      </c>
      <c r="BI44" s="478" t="s">
        <v>13</v>
      </c>
      <c r="BJ44" s="134" t="s">
        <v>13</v>
      </c>
      <c r="BK44" s="479" t="s">
        <v>13</v>
      </c>
      <c r="BL44" s="478">
        <v>816080.29062174866</v>
      </c>
      <c r="BM44" s="133">
        <v>816080.29062174866</v>
      </c>
      <c r="BN44" s="133">
        <v>0</v>
      </c>
      <c r="BO44" s="478">
        <v>756521.14300000004</v>
      </c>
      <c r="BP44" s="478">
        <v>611000</v>
      </c>
      <c r="BQ44" s="133">
        <v>670559.14762174862</v>
      </c>
      <c r="BR44" s="133">
        <v>3255.1414933094593</v>
      </c>
      <c r="BS44" s="133">
        <v>3091.7817393203886</v>
      </c>
      <c r="BT44" s="134">
        <v>5.2836767845384561E-2</v>
      </c>
      <c r="BU44" s="134">
        <v>-5.185257737072858E-3</v>
      </c>
      <c r="BV44" s="134">
        <v>0</v>
      </c>
      <c r="BW44" s="133">
        <v>-3302.5271481412342</v>
      </c>
      <c r="BX44" s="478">
        <v>812777.76347360748</v>
      </c>
      <c r="BY44" s="478">
        <v>3773.0903906485796</v>
      </c>
      <c r="BZ44" s="478" t="s">
        <v>1228</v>
      </c>
      <c r="CA44" s="478">
        <v>3945.5231236582886</v>
      </c>
      <c r="CB44" s="134">
        <v>3.9805138207259949E-2</v>
      </c>
      <c r="CC44" s="133">
        <v>-5477.54</v>
      </c>
      <c r="CD44" s="133">
        <v>807300.22347360745</v>
      </c>
      <c r="CE44" s="133">
        <v>0</v>
      </c>
      <c r="CF44" s="133">
        <v>807300.22347360745</v>
      </c>
      <c r="CG44" s="133">
        <f t="shared" si="0"/>
        <v>46291.309999999947</v>
      </c>
      <c r="CH44" s="133">
        <f t="shared" si="1"/>
        <v>9538.51</v>
      </c>
      <c r="CI44" s="133">
        <v>0</v>
      </c>
      <c r="CJ44" s="133">
        <v>46291.309999999947</v>
      </c>
      <c r="CK44" s="133">
        <v>9538.51</v>
      </c>
    </row>
    <row r="45" spans="1:89" ht="15" customHeight="1" x14ac:dyDescent="0.25">
      <c r="A45" s="136">
        <f>VLOOKUP(D45,'DfE No.'!C:E,3,FALSE)</f>
        <v>502</v>
      </c>
      <c r="B45" s="136">
        <f>VLOOKUP(D45,'Adjusted Factors 19-20'!C:F,4,FALSE)</f>
        <v>0</v>
      </c>
      <c r="C45" s="136">
        <v>124622</v>
      </c>
      <c r="D45" s="136">
        <v>9352129</v>
      </c>
      <c r="E45" s="135" t="s">
        <v>411</v>
      </c>
      <c r="F45" s="477">
        <v>145</v>
      </c>
      <c r="G45" s="477">
        <v>145</v>
      </c>
      <c r="H45" s="477">
        <v>0</v>
      </c>
      <c r="I45" s="133">
        <v>402201</v>
      </c>
      <c r="J45" s="133">
        <v>0</v>
      </c>
      <c r="K45" s="133">
        <v>0</v>
      </c>
      <c r="L45" s="133">
        <v>16719.999999999978</v>
      </c>
      <c r="M45" s="133">
        <v>0</v>
      </c>
      <c r="N45" s="133">
        <v>30933.333333333332</v>
      </c>
      <c r="O45" s="133">
        <v>0</v>
      </c>
      <c r="P45" s="133">
        <v>12800.000000000011</v>
      </c>
      <c r="Q45" s="133">
        <v>6239.9999999999927</v>
      </c>
      <c r="R45" s="133">
        <v>720.00000000000193</v>
      </c>
      <c r="S45" s="133">
        <v>0</v>
      </c>
      <c r="T45" s="133">
        <v>0</v>
      </c>
      <c r="U45" s="133">
        <v>0</v>
      </c>
      <c r="V45" s="133">
        <v>0</v>
      </c>
      <c r="W45" s="133">
        <v>0</v>
      </c>
      <c r="X45" s="133">
        <v>0</v>
      </c>
      <c r="Y45" s="133">
        <v>0</v>
      </c>
      <c r="Z45" s="133">
        <v>0</v>
      </c>
      <c r="AA45" s="133">
        <v>0</v>
      </c>
      <c r="AB45" s="133">
        <v>6840.4580152671751</v>
      </c>
      <c r="AC45" s="133">
        <v>0</v>
      </c>
      <c r="AD45" s="133">
        <v>0</v>
      </c>
      <c r="AE45" s="133">
        <v>53101.416666666621</v>
      </c>
      <c r="AF45" s="133">
        <v>0</v>
      </c>
      <c r="AG45" s="133">
        <v>0</v>
      </c>
      <c r="AH45" s="133">
        <v>0</v>
      </c>
      <c r="AI45" s="133">
        <v>110000</v>
      </c>
      <c r="AJ45" s="133">
        <v>0</v>
      </c>
      <c r="AK45" s="133">
        <v>0</v>
      </c>
      <c r="AL45" s="133">
        <v>0</v>
      </c>
      <c r="AM45" s="133">
        <v>15452.64</v>
      </c>
      <c r="AN45" s="133">
        <v>0</v>
      </c>
      <c r="AO45" s="133">
        <v>0</v>
      </c>
      <c r="AP45" s="133">
        <v>0</v>
      </c>
      <c r="AQ45" s="133">
        <v>0</v>
      </c>
      <c r="AR45" s="133">
        <v>0</v>
      </c>
      <c r="AS45" s="133">
        <v>0</v>
      </c>
      <c r="AT45" s="133">
        <v>0</v>
      </c>
      <c r="AU45" s="133">
        <v>0</v>
      </c>
      <c r="AV45" s="133">
        <v>402201</v>
      </c>
      <c r="AW45" s="133">
        <v>127355.2080152671</v>
      </c>
      <c r="AX45" s="133">
        <v>125452.64</v>
      </c>
      <c r="AY45" s="133">
        <v>96807.083333333285</v>
      </c>
      <c r="AZ45" s="478">
        <v>655008.84801526705</v>
      </c>
      <c r="BA45" s="478">
        <v>639556.20801526704</v>
      </c>
      <c r="BB45" s="478">
        <v>3500</v>
      </c>
      <c r="BC45" s="478">
        <v>507500</v>
      </c>
      <c r="BD45" s="478">
        <v>0</v>
      </c>
      <c r="BE45" s="478">
        <v>0</v>
      </c>
      <c r="BF45" s="478">
        <v>655008.84801526705</v>
      </c>
      <c r="BG45" s="478" t="s">
        <v>13</v>
      </c>
      <c r="BH45" s="478" t="s">
        <v>13</v>
      </c>
      <c r="BI45" s="478" t="s">
        <v>13</v>
      </c>
      <c r="BJ45" s="134" t="s">
        <v>13</v>
      </c>
      <c r="BK45" s="479" t="s">
        <v>13</v>
      </c>
      <c r="BL45" s="478">
        <v>655008.84801526705</v>
      </c>
      <c r="BM45" s="133">
        <v>655008.84801526705</v>
      </c>
      <c r="BN45" s="133">
        <v>0</v>
      </c>
      <c r="BO45" s="478">
        <v>522952.64</v>
      </c>
      <c r="BP45" s="478">
        <v>397500</v>
      </c>
      <c r="BQ45" s="133">
        <v>529556.20801526704</v>
      </c>
      <c r="BR45" s="133">
        <v>3652.1117794156348</v>
      </c>
      <c r="BS45" s="133">
        <v>3508.5485600000002</v>
      </c>
      <c r="BT45" s="134">
        <v>4.0918122397494948E-2</v>
      </c>
      <c r="BU45" s="134">
        <v>-4.0155940531596806E-3</v>
      </c>
      <c r="BV45" s="134">
        <v>0</v>
      </c>
      <c r="BW45" s="133">
        <v>-2042.8914762499044</v>
      </c>
      <c r="BX45" s="478">
        <v>652965.95653901715</v>
      </c>
      <c r="BY45" s="478">
        <v>4396.6435623380494</v>
      </c>
      <c r="BZ45" s="478" t="s">
        <v>1228</v>
      </c>
      <c r="CA45" s="478">
        <v>4503.213493372532</v>
      </c>
      <c r="CB45" s="134">
        <v>5.539492013424252E-2</v>
      </c>
      <c r="CC45" s="133">
        <v>-3855.55</v>
      </c>
      <c r="CD45" s="133">
        <v>649110.4065390171</v>
      </c>
      <c r="CE45" s="133">
        <v>0</v>
      </c>
      <c r="CF45" s="133">
        <v>649110.4065390171</v>
      </c>
      <c r="CG45" s="133">
        <f t="shared" si="0"/>
        <v>201950.92000000004</v>
      </c>
      <c r="CH45" s="133">
        <f t="shared" si="1"/>
        <v>255.37</v>
      </c>
      <c r="CI45" s="133">
        <v>0</v>
      </c>
      <c r="CJ45" s="133">
        <v>201950.92000000004</v>
      </c>
      <c r="CK45" s="133">
        <v>255.37</v>
      </c>
    </row>
    <row r="46" spans="1:89" ht="15" customHeight="1" x14ac:dyDescent="0.25">
      <c r="A46" s="136">
        <f>VLOOKUP(D46,'DfE No.'!C:E,3,FALSE)</f>
        <v>229</v>
      </c>
      <c r="B46" s="136">
        <f>VLOOKUP(D46,'Adjusted Factors 19-20'!C:F,4,FALSE)</f>
        <v>0</v>
      </c>
      <c r="C46" s="136">
        <v>124624</v>
      </c>
      <c r="D46" s="136">
        <v>9352131</v>
      </c>
      <c r="E46" s="135" t="s">
        <v>252</v>
      </c>
      <c r="F46" s="477">
        <v>345</v>
      </c>
      <c r="G46" s="477">
        <v>345</v>
      </c>
      <c r="H46" s="477">
        <v>0</v>
      </c>
      <c r="I46" s="133">
        <v>956961.00000000012</v>
      </c>
      <c r="J46" s="133">
        <v>0</v>
      </c>
      <c r="K46" s="133">
        <v>0</v>
      </c>
      <c r="L46" s="133">
        <v>12759.999999999991</v>
      </c>
      <c r="M46" s="133">
        <v>0</v>
      </c>
      <c r="N46" s="133">
        <v>31922.191011235955</v>
      </c>
      <c r="O46" s="133">
        <v>0</v>
      </c>
      <c r="P46" s="133">
        <v>2808.1395348837245</v>
      </c>
      <c r="Q46" s="133">
        <v>9146.5116279069971</v>
      </c>
      <c r="R46" s="133">
        <v>11553.488372093027</v>
      </c>
      <c r="S46" s="133">
        <v>0</v>
      </c>
      <c r="T46" s="133">
        <v>0</v>
      </c>
      <c r="U46" s="133">
        <v>0</v>
      </c>
      <c r="V46" s="133">
        <v>0</v>
      </c>
      <c r="W46" s="133">
        <v>0</v>
      </c>
      <c r="X46" s="133">
        <v>0</v>
      </c>
      <c r="Y46" s="133">
        <v>0</v>
      </c>
      <c r="Z46" s="133">
        <v>0</v>
      </c>
      <c r="AA46" s="133">
        <v>0</v>
      </c>
      <c r="AB46" s="133">
        <v>6695.0000000000082</v>
      </c>
      <c r="AC46" s="133">
        <v>0</v>
      </c>
      <c r="AD46" s="133">
        <v>0</v>
      </c>
      <c r="AE46" s="133">
        <v>160554.37500000006</v>
      </c>
      <c r="AF46" s="133">
        <v>0</v>
      </c>
      <c r="AG46" s="133">
        <v>0</v>
      </c>
      <c r="AH46" s="133">
        <v>0</v>
      </c>
      <c r="AI46" s="133">
        <v>110000</v>
      </c>
      <c r="AJ46" s="133">
        <v>0</v>
      </c>
      <c r="AK46" s="133">
        <v>0</v>
      </c>
      <c r="AL46" s="133">
        <v>0</v>
      </c>
      <c r="AM46" s="133">
        <v>22154.088179999999</v>
      </c>
      <c r="AN46" s="133">
        <v>0</v>
      </c>
      <c r="AO46" s="133">
        <v>0</v>
      </c>
      <c r="AP46" s="133">
        <v>0</v>
      </c>
      <c r="AQ46" s="133">
        <v>0</v>
      </c>
      <c r="AR46" s="133">
        <v>0</v>
      </c>
      <c r="AS46" s="133">
        <v>0</v>
      </c>
      <c r="AT46" s="133">
        <v>0</v>
      </c>
      <c r="AU46" s="133">
        <v>0</v>
      </c>
      <c r="AV46" s="133">
        <v>956961.00000000012</v>
      </c>
      <c r="AW46" s="133">
        <v>235439.70554611977</v>
      </c>
      <c r="AX46" s="133">
        <v>132154.08817999999</v>
      </c>
      <c r="AY46" s="133">
        <v>204648.54027305992</v>
      </c>
      <c r="AZ46" s="478">
        <v>1324554.7937261199</v>
      </c>
      <c r="BA46" s="478">
        <v>1302400.7055461199</v>
      </c>
      <c r="BB46" s="478">
        <v>3500</v>
      </c>
      <c r="BC46" s="478">
        <v>1207500</v>
      </c>
      <c r="BD46" s="478">
        <v>0</v>
      </c>
      <c r="BE46" s="478">
        <v>0</v>
      </c>
      <c r="BF46" s="478">
        <v>1324554.7937261199</v>
      </c>
      <c r="BG46" s="478" t="s">
        <v>13</v>
      </c>
      <c r="BH46" s="478" t="s">
        <v>13</v>
      </c>
      <c r="BI46" s="478" t="s">
        <v>13</v>
      </c>
      <c r="BJ46" s="134" t="s">
        <v>13</v>
      </c>
      <c r="BK46" s="479" t="s">
        <v>13</v>
      </c>
      <c r="BL46" s="478">
        <v>1324554.7937261199</v>
      </c>
      <c r="BM46" s="133">
        <v>1324554.7937261199</v>
      </c>
      <c r="BN46" s="133">
        <v>0</v>
      </c>
      <c r="BO46" s="478">
        <v>1229654.08818</v>
      </c>
      <c r="BP46" s="478">
        <v>1097500</v>
      </c>
      <c r="BQ46" s="133">
        <v>1192400.7055461199</v>
      </c>
      <c r="BR46" s="133">
        <v>3456.2339291191884</v>
      </c>
      <c r="BS46" s="133">
        <v>3202.1565126404494</v>
      </c>
      <c r="BT46" s="134">
        <v>7.9345720759048916E-2</v>
      </c>
      <c r="BU46" s="134">
        <v>-7.7867748018470113E-3</v>
      </c>
      <c r="BV46" s="134">
        <v>0</v>
      </c>
      <c r="BW46" s="133">
        <v>-8602.3927172486383</v>
      </c>
      <c r="BX46" s="478">
        <v>1315952.4010088714</v>
      </c>
      <c r="BY46" s="478">
        <v>3750.1400371851346</v>
      </c>
      <c r="BZ46" s="478" t="s">
        <v>1228</v>
      </c>
      <c r="CA46" s="478">
        <v>3814.3547855329607</v>
      </c>
      <c r="CB46" s="134">
        <v>6.7846041794734191E-2</v>
      </c>
      <c r="CC46" s="133">
        <v>-9173.5499999999993</v>
      </c>
      <c r="CD46" s="133">
        <v>1306778.8510088713</v>
      </c>
      <c r="CE46" s="133">
        <v>0</v>
      </c>
      <c r="CF46" s="133">
        <v>1306778.8510088713</v>
      </c>
      <c r="CG46" s="133">
        <f t="shared" si="0"/>
        <v>197388.96999999997</v>
      </c>
      <c r="CH46" s="133">
        <f t="shared" si="1"/>
        <v>21676.75</v>
      </c>
      <c r="CI46" s="133">
        <v>0</v>
      </c>
      <c r="CJ46" s="133">
        <v>197388.96999999997</v>
      </c>
      <c r="CK46" s="133">
        <v>21676.75</v>
      </c>
    </row>
    <row r="47" spans="1:89" ht="15" customHeight="1" x14ac:dyDescent="0.25">
      <c r="A47" s="136">
        <f>VLOOKUP(D47,'DfE No.'!C:E,3,FALSE)</f>
        <v>313</v>
      </c>
      <c r="B47" s="136">
        <f>VLOOKUP(D47,'Adjusted Factors 19-20'!C:F,4,FALSE)</f>
        <v>0</v>
      </c>
      <c r="C47" s="136">
        <v>124625</v>
      </c>
      <c r="D47" s="136">
        <v>9352132</v>
      </c>
      <c r="E47" s="135" t="s">
        <v>302</v>
      </c>
      <c r="F47" s="477">
        <v>453</v>
      </c>
      <c r="G47" s="477">
        <v>453</v>
      </c>
      <c r="H47" s="477">
        <v>0</v>
      </c>
      <c r="I47" s="133">
        <v>1256531.4000000001</v>
      </c>
      <c r="J47" s="133">
        <v>0</v>
      </c>
      <c r="K47" s="133">
        <v>0</v>
      </c>
      <c r="L47" s="133">
        <v>13407.174887892379</v>
      </c>
      <c r="M47" s="133">
        <v>0</v>
      </c>
      <c r="N47" s="133">
        <v>20431.015801354402</v>
      </c>
      <c r="O47" s="133">
        <v>0</v>
      </c>
      <c r="P47" s="133">
        <v>406.27802690583002</v>
      </c>
      <c r="Q47" s="133">
        <v>731.30044843049347</v>
      </c>
      <c r="R47" s="133">
        <v>365.65022421524611</v>
      </c>
      <c r="S47" s="133">
        <v>1188.3632286995519</v>
      </c>
      <c r="T47" s="133">
        <v>0</v>
      </c>
      <c r="U47" s="133">
        <v>0</v>
      </c>
      <c r="V47" s="133">
        <v>0</v>
      </c>
      <c r="W47" s="133">
        <v>0</v>
      </c>
      <c r="X47" s="133">
        <v>0</v>
      </c>
      <c r="Y47" s="133">
        <v>0</v>
      </c>
      <c r="Z47" s="133">
        <v>0</v>
      </c>
      <c r="AA47" s="133">
        <v>0</v>
      </c>
      <c r="AB47" s="133">
        <v>4835.1295336787634</v>
      </c>
      <c r="AC47" s="133">
        <v>0</v>
      </c>
      <c r="AD47" s="133">
        <v>0</v>
      </c>
      <c r="AE47" s="133">
        <v>165516.34196891211</v>
      </c>
      <c r="AF47" s="133">
        <v>0</v>
      </c>
      <c r="AG47" s="133">
        <v>0</v>
      </c>
      <c r="AH47" s="133">
        <v>0</v>
      </c>
      <c r="AI47" s="133">
        <v>110000</v>
      </c>
      <c r="AJ47" s="133">
        <v>0</v>
      </c>
      <c r="AK47" s="133">
        <v>0</v>
      </c>
      <c r="AL47" s="133">
        <v>0</v>
      </c>
      <c r="AM47" s="133">
        <v>46353.832000000002</v>
      </c>
      <c r="AN47" s="133">
        <v>0</v>
      </c>
      <c r="AO47" s="133">
        <v>0</v>
      </c>
      <c r="AP47" s="133">
        <v>0</v>
      </c>
      <c r="AQ47" s="133">
        <v>0</v>
      </c>
      <c r="AR47" s="133">
        <v>0</v>
      </c>
      <c r="AS47" s="133">
        <v>0</v>
      </c>
      <c r="AT47" s="133">
        <v>0</v>
      </c>
      <c r="AU47" s="133">
        <v>0</v>
      </c>
      <c r="AV47" s="133">
        <v>1256531.4000000001</v>
      </c>
      <c r="AW47" s="133">
        <v>206881.25412008876</v>
      </c>
      <c r="AX47" s="133">
        <v>156353.83199999999</v>
      </c>
      <c r="AY47" s="133">
        <v>193780.23327766106</v>
      </c>
      <c r="AZ47" s="478">
        <v>1619766.486120089</v>
      </c>
      <c r="BA47" s="478">
        <v>1573412.654120089</v>
      </c>
      <c r="BB47" s="478">
        <v>3500</v>
      </c>
      <c r="BC47" s="478">
        <v>1585500</v>
      </c>
      <c r="BD47" s="478">
        <v>12087.345879910979</v>
      </c>
      <c r="BE47" s="478">
        <v>0</v>
      </c>
      <c r="BF47" s="478">
        <v>1631853.8319999999</v>
      </c>
      <c r="BG47" s="478" t="s">
        <v>13</v>
      </c>
      <c r="BH47" s="478" t="s">
        <v>13</v>
      </c>
      <c r="BI47" s="478" t="s">
        <v>13</v>
      </c>
      <c r="BJ47" s="134" t="s">
        <v>13</v>
      </c>
      <c r="BK47" s="479" t="s">
        <v>13</v>
      </c>
      <c r="BL47" s="478">
        <v>1631853.8319999999</v>
      </c>
      <c r="BM47" s="133">
        <v>1631853.8319999999</v>
      </c>
      <c r="BN47" s="133">
        <v>0</v>
      </c>
      <c r="BO47" s="478">
        <v>1631853.8319999999</v>
      </c>
      <c r="BP47" s="478">
        <v>1475500</v>
      </c>
      <c r="BQ47" s="133">
        <v>1475500</v>
      </c>
      <c r="BR47" s="133">
        <v>3257.1743929359823</v>
      </c>
      <c r="BS47" s="133">
        <v>3058.8483310810811</v>
      </c>
      <c r="BT47" s="134">
        <v>6.4836840663102524E-2</v>
      </c>
      <c r="BU47" s="134">
        <v>-6.3629124832070907E-3</v>
      </c>
      <c r="BV47" s="134">
        <v>0</v>
      </c>
      <c r="BW47" s="133">
        <v>0</v>
      </c>
      <c r="BX47" s="478">
        <v>1631853.8319999999</v>
      </c>
      <c r="BY47" s="478">
        <v>3500</v>
      </c>
      <c r="BZ47" s="478" t="s">
        <v>1228</v>
      </c>
      <c r="CA47" s="478">
        <v>3602.3263399558496</v>
      </c>
      <c r="CB47" s="134">
        <v>5.6788309963567984E-2</v>
      </c>
      <c r="CC47" s="133">
        <v>-12045.27</v>
      </c>
      <c r="CD47" s="133">
        <v>1619808.5619999999</v>
      </c>
      <c r="CE47" s="133">
        <v>0</v>
      </c>
      <c r="CF47" s="133">
        <v>1619808.5619999999</v>
      </c>
      <c r="CG47" s="133">
        <f t="shared" si="0"/>
        <v>170418.17999999993</v>
      </c>
      <c r="CH47" s="133">
        <f t="shared" si="1"/>
        <v>6107</v>
      </c>
      <c r="CI47" s="133">
        <v>12087.345879910979</v>
      </c>
      <c r="CJ47" s="133">
        <v>170418.17999999993</v>
      </c>
      <c r="CK47" s="133">
        <v>6107</v>
      </c>
    </row>
    <row r="48" spans="1:89" ht="15" customHeight="1" x14ac:dyDescent="0.25">
      <c r="A48" s="136">
        <f>VLOOKUP(D48,'DfE No.'!C:E,3,FALSE)</f>
        <v>232</v>
      </c>
      <c r="B48" s="136">
        <f>VLOOKUP(D48,'Adjusted Factors 19-20'!C:F,4,FALSE)</f>
        <v>0</v>
      </c>
      <c r="C48" s="136">
        <v>124627</v>
      </c>
      <c r="D48" s="136">
        <v>9352134</v>
      </c>
      <c r="E48" s="135" t="s">
        <v>255</v>
      </c>
      <c r="F48" s="477">
        <v>199</v>
      </c>
      <c r="G48" s="477">
        <v>199</v>
      </c>
      <c r="H48" s="477">
        <v>0</v>
      </c>
      <c r="I48" s="133">
        <v>551986.20000000007</v>
      </c>
      <c r="J48" s="133">
        <v>0</v>
      </c>
      <c r="K48" s="133">
        <v>0</v>
      </c>
      <c r="L48" s="133">
        <v>6599.9999999999964</v>
      </c>
      <c r="M48" s="133">
        <v>0</v>
      </c>
      <c r="N48" s="133">
        <v>16118.999999999998</v>
      </c>
      <c r="O48" s="133">
        <v>0</v>
      </c>
      <c r="P48" s="133">
        <v>1799.9999999999986</v>
      </c>
      <c r="Q48" s="133">
        <v>6000.00000000002</v>
      </c>
      <c r="R48" s="133">
        <v>7919.9999999999654</v>
      </c>
      <c r="S48" s="133">
        <v>0</v>
      </c>
      <c r="T48" s="133">
        <v>419.99999999999972</v>
      </c>
      <c r="U48" s="133">
        <v>0</v>
      </c>
      <c r="V48" s="133">
        <v>0</v>
      </c>
      <c r="W48" s="133">
        <v>0</v>
      </c>
      <c r="X48" s="133">
        <v>0</v>
      </c>
      <c r="Y48" s="133">
        <v>0</v>
      </c>
      <c r="Z48" s="133">
        <v>0</v>
      </c>
      <c r="AA48" s="133">
        <v>0</v>
      </c>
      <c r="AB48" s="133">
        <v>3014.2647058823577</v>
      </c>
      <c r="AC48" s="133">
        <v>0</v>
      </c>
      <c r="AD48" s="133">
        <v>0</v>
      </c>
      <c r="AE48" s="133">
        <v>73955.636363636426</v>
      </c>
      <c r="AF48" s="133">
        <v>0</v>
      </c>
      <c r="AG48" s="133">
        <v>0</v>
      </c>
      <c r="AH48" s="133">
        <v>0</v>
      </c>
      <c r="AI48" s="133">
        <v>110000</v>
      </c>
      <c r="AJ48" s="133">
        <v>0</v>
      </c>
      <c r="AK48" s="133">
        <v>0</v>
      </c>
      <c r="AL48" s="133">
        <v>0</v>
      </c>
      <c r="AM48" s="133">
        <v>15284.60276</v>
      </c>
      <c r="AN48" s="133">
        <v>0</v>
      </c>
      <c r="AO48" s="133">
        <v>0</v>
      </c>
      <c r="AP48" s="133">
        <v>0</v>
      </c>
      <c r="AQ48" s="133">
        <v>0</v>
      </c>
      <c r="AR48" s="133">
        <v>0</v>
      </c>
      <c r="AS48" s="133">
        <v>0</v>
      </c>
      <c r="AT48" s="133">
        <v>0</v>
      </c>
      <c r="AU48" s="133">
        <v>0</v>
      </c>
      <c r="AV48" s="133">
        <v>551986.20000000007</v>
      </c>
      <c r="AW48" s="133">
        <v>115828.90106951876</v>
      </c>
      <c r="AX48" s="133">
        <v>125284.60275999999</v>
      </c>
      <c r="AY48" s="133">
        <v>103384.13636363641</v>
      </c>
      <c r="AZ48" s="478">
        <v>793099.70382951887</v>
      </c>
      <c r="BA48" s="478">
        <v>777815.10106951883</v>
      </c>
      <c r="BB48" s="478">
        <v>3500</v>
      </c>
      <c r="BC48" s="478">
        <v>696500</v>
      </c>
      <c r="BD48" s="478">
        <v>0</v>
      </c>
      <c r="BE48" s="478">
        <v>0</v>
      </c>
      <c r="BF48" s="478">
        <v>793099.70382951887</v>
      </c>
      <c r="BG48" s="478" t="s">
        <v>13</v>
      </c>
      <c r="BH48" s="478" t="s">
        <v>13</v>
      </c>
      <c r="BI48" s="478" t="s">
        <v>13</v>
      </c>
      <c r="BJ48" s="134" t="s">
        <v>13</v>
      </c>
      <c r="BK48" s="479" t="s">
        <v>13</v>
      </c>
      <c r="BL48" s="478">
        <v>793099.70382951887</v>
      </c>
      <c r="BM48" s="133">
        <v>793099.70382951899</v>
      </c>
      <c r="BN48" s="133">
        <v>0</v>
      </c>
      <c r="BO48" s="478">
        <v>711784.60276000004</v>
      </c>
      <c r="BP48" s="478">
        <v>586500</v>
      </c>
      <c r="BQ48" s="133">
        <v>667815.10106951883</v>
      </c>
      <c r="BR48" s="133">
        <v>3355.854779243813</v>
      </c>
      <c r="BS48" s="133">
        <v>3203.3204430769233</v>
      </c>
      <c r="BT48" s="134">
        <v>4.7617570229837543E-2</v>
      </c>
      <c r="BU48" s="134">
        <v>-4.6730597749166354E-3</v>
      </c>
      <c r="BV48" s="134">
        <v>0</v>
      </c>
      <c r="BW48" s="133">
        <v>-2978.89227383347</v>
      </c>
      <c r="BX48" s="478">
        <v>790120.81155568536</v>
      </c>
      <c r="BY48" s="478">
        <v>3893.6492904305796</v>
      </c>
      <c r="BZ48" s="478" t="s">
        <v>1228</v>
      </c>
      <c r="CA48" s="478">
        <v>3970.4563394758056</v>
      </c>
      <c r="CB48" s="134">
        <v>3.2865286845873198E-2</v>
      </c>
      <c r="CC48" s="133">
        <v>-5291.41</v>
      </c>
      <c r="CD48" s="133">
        <v>784829.40155568533</v>
      </c>
      <c r="CE48" s="133">
        <v>0</v>
      </c>
      <c r="CF48" s="133">
        <v>784829.40155568533</v>
      </c>
      <c r="CG48" s="133">
        <f t="shared" si="0"/>
        <v>174457.72999999998</v>
      </c>
      <c r="CH48" s="133">
        <f t="shared" si="1"/>
        <v>9971.75</v>
      </c>
      <c r="CI48" s="133">
        <v>0</v>
      </c>
      <c r="CJ48" s="133">
        <v>174457.72999999998</v>
      </c>
      <c r="CK48" s="133">
        <v>9971.75</v>
      </c>
    </row>
    <row r="49" spans="1:89" ht="15" customHeight="1" x14ac:dyDescent="0.25">
      <c r="A49" s="136">
        <f>VLOOKUP(D49,'DfE No.'!C:E,3,FALSE)</f>
        <v>343</v>
      </c>
      <c r="B49" s="136">
        <f>VLOOKUP(D49,'Adjusted Factors 19-20'!C:F,4,FALSE)</f>
        <v>0</v>
      </c>
      <c r="C49" s="136">
        <v>124628</v>
      </c>
      <c r="D49" s="136">
        <v>9352135</v>
      </c>
      <c r="E49" s="135" t="s">
        <v>321</v>
      </c>
      <c r="F49" s="477">
        <v>400</v>
      </c>
      <c r="G49" s="477">
        <v>400</v>
      </c>
      <c r="H49" s="477">
        <v>0</v>
      </c>
      <c r="I49" s="133">
        <v>1109520</v>
      </c>
      <c r="J49" s="133">
        <v>0</v>
      </c>
      <c r="K49" s="133">
        <v>0</v>
      </c>
      <c r="L49" s="133">
        <v>23320</v>
      </c>
      <c r="M49" s="133">
        <v>0</v>
      </c>
      <c r="N49" s="133">
        <v>44932.330827067672</v>
      </c>
      <c r="O49" s="133">
        <v>0</v>
      </c>
      <c r="P49" s="133">
        <v>25400</v>
      </c>
      <c r="Q49" s="133">
        <v>240</v>
      </c>
      <c r="R49" s="133">
        <v>360</v>
      </c>
      <c r="S49" s="133">
        <v>0</v>
      </c>
      <c r="T49" s="133">
        <v>0</v>
      </c>
      <c r="U49" s="133">
        <v>0</v>
      </c>
      <c r="V49" s="133">
        <v>0</v>
      </c>
      <c r="W49" s="133">
        <v>0</v>
      </c>
      <c r="X49" s="133">
        <v>0</v>
      </c>
      <c r="Y49" s="133">
        <v>0</v>
      </c>
      <c r="Z49" s="133">
        <v>0</v>
      </c>
      <c r="AA49" s="133">
        <v>0</v>
      </c>
      <c r="AB49" s="133">
        <v>3541.5472779369634</v>
      </c>
      <c r="AC49" s="133">
        <v>0</v>
      </c>
      <c r="AD49" s="133">
        <v>0</v>
      </c>
      <c r="AE49" s="133">
        <v>135854.98489425966</v>
      </c>
      <c r="AF49" s="133">
        <v>0</v>
      </c>
      <c r="AG49" s="133">
        <v>0</v>
      </c>
      <c r="AH49" s="133">
        <v>0</v>
      </c>
      <c r="AI49" s="133">
        <v>110000</v>
      </c>
      <c r="AJ49" s="133">
        <v>0</v>
      </c>
      <c r="AK49" s="133">
        <v>0</v>
      </c>
      <c r="AL49" s="133">
        <v>0</v>
      </c>
      <c r="AM49" s="133">
        <v>36780.758000000002</v>
      </c>
      <c r="AN49" s="133">
        <v>0</v>
      </c>
      <c r="AO49" s="133">
        <v>0</v>
      </c>
      <c r="AP49" s="133">
        <v>0</v>
      </c>
      <c r="AQ49" s="133">
        <v>0</v>
      </c>
      <c r="AR49" s="133">
        <v>0</v>
      </c>
      <c r="AS49" s="133">
        <v>0</v>
      </c>
      <c r="AT49" s="133">
        <v>0</v>
      </c>
      <c r="AU49" s="133">
        <v>0</v>
      </c>
      <c r="AV49" s="133">
        <v>1109520</v>
      </c>
      <c r="AW49" s="133">
        <v>233648.86299926427</v>
      </c>
      <c r="AX49" s="133">
        <v>146780.758</v>
      </c>
      <c r="AY49" s="133">
        <v>192980.15030779349</v>
      </c>
      <c r="AZ49" s="478">
        <v>1489949.6209992641</v>
      </c>
      <c r="BA49" s="478">
        <v>1453168.8629992642</v>
      </c>
      <c r="BB49" s="478">
        <v>3500</v>
      </c>
      <c r="BC49" s="478">
        <v>1400000</v>
      </c>
      <c r="BD49" s="478">
        <v>0</v>
      </c>
      <c r="BE49" s="478">
        <v>0</v>
      </c>
      <c r="BF49" s="478">
        <v>1489949.6209992641</v>
      </c>
      <c r="BG49" s="478" t="s">
        <v>13</v>
      </c>
      <c r="BH49" s="478" t="s">
        <v>13</v>
      </c>
      <c r="BI49" s="478" t="s">
        <v>13</v>
      </c>
      <c r="BJ49" s="134" t="s">
        <v>13</v>
      </c>
      <c r="BK49" s="479" t="s">
        <v>13</v>
      </c>
      <c r="BL49" s="478">
        <v>1489949.6209992641</v>
      </c>
      <c r="BM49" s="133">
        <v>1489949.6209992641</v>
      </c>
      <c r="BN49" s="133">
        <v>0</v>
      </c>
      <c r="BO49" s="478">
        <v>1436780.7579999999</v>
      </c>
      <c r="BP49" s="478">
        <v>1290000</v>
      </c>
      <c r="BQ49" s="133">
        <v>1343168.8629992642</v>
      </c>
      <c r="BR49" s="133">
        <v>3357.9221574981602</v>
      </c>
      <c r="BS49" s="133">
        <v>3139.1239661654131</v>
      </c>
      <c r="BT49" s="134">
        <v>6.970039848410936E-2</v>
      </c>
      <c r="BU49" s="134">
        <v>-6.8402089161545849E-3</v>
      </c>
      <c r="BV49" s="134">
        <v>0</v>
      </c>
      <c r="BW49" s="133">
        <v>-8588.9054969116805</v>
      </c>
      <c r="BX49" s="478">
        <v>1481360.7155023525</v>
      </c>
      <c r="BY49" s="478">
        <v>3611.4498937558815</v>
      </c>
      <c r="BZ49" s="478" t="s">
        <v>1228</v>
      </c>
      <c r="CA49" s="478">
        <v>3703.4017887558812</v>
      </c>
      <c r="CB49" s="134">
        <v>5.6601989014777088E-2</v>
      </c>
      <c r="CC49" s="133">
        <v>-10636</v>
      </c>
      <c r="CD49" s="133">
        <v>1470724.7155023525</v>
      </c>
      <c r="CE49" s="133">
        <v>0</v>
      </c>
      <c r="CF49" s="133">
        <v>1470724.7155023525</v>
      </c>
      <c r="CG49" s="133">
        <f t="shared" si="0"/>
        <v>5719.5900000001302</v>
      </c>
      <c r="CH49" s="133">
        <f t="shared" si="1"/>
        <v>1435.55</v>
      </c>
      <c r="CI49" s="133">
        <v>0</v>
      </c>
      <c r="CJ49" s="133">
        <v>5719.5900000001302</v>
      </c>
      <c r="CK49" s="133">
        <v>1435.55</v>
      </c>
    </row>
    <row r="50" spans="1:89" ht="15" customHeight="1" x14ac:dyDescent="0.25">
      <c r="A50" s="136">
        <f>VLOOKUP(D50,'DfE No.'!C:E,3,FALSE)</f>
        <v>23</v>
      </c>
      <c r="B50" s="136">
        <f>VLOOKUP(D50,'Adjusted Factors 19-20'!C:F,4,FALSE)</f>
        <v>0</v>
      </c>
      <c r="C50" s="136">
        <v>124629</v>
      </c>
      <c r="D50" s="136">
        <v>9352136</v>
      </c>
      <c r="E50" s="135" t="s">
        <v>1233</v>
      </c>
      <c r="F50" s="477">
        <v>139</v>
      </c>
      <c r="G50" s="477">
        <v>139</v>
      </c>
      <c r="H50" s="477">
        <v>0</v>
      </c>
      <c r="I50" s="133">
        <v>385558.2</v>
      </c>
      <c r="J50" s="133">
        <v>0</v>
      </c>
      <c r="K50" s="133">
        <v>0</v>
      </c>
      <c r="L50" s="133">
        <v>3959.9999999999991</v>
      </c>
      <c r="M50" s="133">
        <v>0</v>
      </c>
      <c r="N50" s="133">
        <v>7506</v>
      </c>
      <c r="O50" s="133">
        <v>0</v>
      </c>
      <c r="P50" s="133">
        <v>2599.9999999999995</v>
      </c>
      <c r="Q50" s="133">
        <v>0</v>
      </c>
      <c r="R50" s="133">
        <v>0</v>
      </c>
      <c r="S50" s="133">
        <v>0</v>
      </c>
      <c r="T50" s="133">
        <v>0</v>
      </c>
      <c r="U50" s="133">
        <v>0</v>
      </c>
      <c r="V50" s="133">
        <v>0</v>
      </c>
      <c r="W50" s="133">
        <v>0</v>
      </c>
      <c r="X50" s="133">
        <v>0</v>
      </c>
      <c r="Y50" s="133">
        <v>0</v>
      </c>
      <c r="Z50" s="133">
        <v>0</v>
      </c>
      <c r="AA50" s="133">
        <v>0</v>
      </c>
      <c r="AB50" s="133">
        <v>1183.223140495867</v>
      </c>
      <c r="AC50" s="133">
        <v>0</v>
      </c>
      <c r="AD50" s="133">
        <v>0</v>
      </c>
      <c r="AE50" s="133">
        <v>35812.941176470529</v>
      </c>
      <c r="AF50" s="133">
        <v>0</v>
      </c>
      <c r="AG50" s="133">
        <v>0</v>
      </c>
      <c r="AH50" s="133">
        <v>0</v>
      </c>
      <c r="AI50" s="133">
        <v>110000</v>
      </c>
      <c r="AJ50" s="133">
        <v>0</v>
      </c>
      <c r="AK50" s="133">
        <v>0</v>
      </c>
      <c r="AL50" s="133">
        <v>0</v>
      </c>
      <c r="AM50" s="133">
        <v>11678.118059999999</v>
      </c>
      <c r="AN50" s="133">
        <v>0</v>
      </c>
      <c r="AO50" s="133">
        <v>0</v>
      </c>
      <c r="AP50" s="133">
        <v>0</v>
      </c>
      <c r="AQ50" s="133">
        <v>0</v>
      </c>
      <c r="AR50" s="133">
        <v>0</v>
      </c>
      <c r="AS50" s="133">
        <v>0</v>
      </c>
      <c r="AT50" s="133">
        <v>0</v>
      </c>
      <c r="AU50" s="133">
        <v>0</v>
      </c>
      <c r="AV50" s="133">
        <v>385558.2</v>
      </c>
      <c r="AW50" s="133">
        <v>51062.164316966395</v>
      </c>
      <c r="AX50" s="133">
        <v>121678.11805999999</v>
      </c>
      <c r="AY50" s="133">
        <v>52844.941176470529</v>
      </c>
      <c r="AZ50" s="478">
        <v>558298.48237696639</v>
      </c>
      <c r="BA50" s="478">
        <v>546620.36431696638</v>
      </c>
      <c r="BB50" s="478">
        <v>3500</v>
      </c>
      <c r="BC50" s="478">
        <v>486500</v>
      </c>
      <c r="BD50" s="478">
        <v>0</v>
      </c>
      <c r="BE50" s="478">
        <v>0</v>
      </c>
      <c r="BF50" s="478">
        <v>558298.48237696639</v>
      </c>
      <c r="BG50" s="478" t="s">
        <v>13</v>
      </c>
      <c r="BH50" s="478" t="s">
        <v>13</v>
      </c>
      <c r="BI50" s="478" t="s">
        <v>13</v>
      </c>
      <c r="BJ50" s="134" t="s">
        <v>13</v>
      </c>
      <c r="BK50" s="479" t="s">
        <v>13</v>
      </c>
      <c r="BL50" s="478">
        <v>558298.48237696639</v>
      </c>
      <c r="BM50" s="133">
        <v>558298.48237696639</v>
      </c>
      <c r="BN50" s="133">
        <v>0</v>
      </c>
      <c r="BO50" s="478">
        <v>498178.11806000001</v>
      </c>
      <c r="BP50" s="478">
        <v>376500</v>
      </c>
      <c r="BQ50" s="133">
        <v>436620.36431696638</v>
      </c>
      <c r="BR50" s="133">
        <v>3141.1537001220604</v>
      </c>
      <c r="BS50" s="133">
        <v>2992.9815284722226</v>
      </c>
      <c r="BT50" s="134">
        <v>4.9506543973050425E-2</v>
      </c>
      <c r="BU50" s="134">
        <v>-4.8584385578464414E-3</v>
      </c>
      <c r="BV50" s="134">
        <v>0</v>
      </c>
      <c r="BW50" s="133">
        <v>-2021.2291436583757</v>
      </c>
      <c r="BX50" s="478">
        <v>556277.25323330797</v>
      </c>
      <c r="BY50" s="478">
        <v>3917.9793897360287</v>
      </c>
      <c r="BZ50" s="478" t="s">
        <v>1228</v>
      </c>
      <c r="CA50" s="478">
        <v>4001.9946275777552</v>
      </c>
      <c r="CB50" s="134">
        <v>4.3212277055726389E-2</v>
      </c>
      <c r="CC50" s="133">
        <v>-3696.0099999999998</v>
      </c>
      <c r="CD50" s="133">
        <v>552581.24323330796</v>
      </c>
      <c r="CE50" s="133">
        <v>0</v>
      </c>
      <c r="CF50" s="133">
        <v>552581.24323330796</v>
      </c>
      <c r="CG50" s="133">
        <f t="shared" si="0"/>
        <v>-5914.6300000000192</v>
      </c>
      <c r="CH50" s="133">
        <f t="shared" si="1"/>
        <v>358.61000000000013</v>
      </c>
      <c r="CI50" s="133">
        <v>0</v>
      </c>
      <c r="CJ50" s="133">
        <v>-5914.6300000000192</v>
      </c>
      <c r="CK50" s="133">
        <v>358.61000000000013</v>
      </c>
    </row>
    <row r="51" spans="1:89" ht="15" customHeight="1" x14ac:dyDescent="0.25">
      <c r="A51" s="136">
        <f>VLOOKUP(D51,'DfE No.'!C:E,3,FALSE)</f>
        <v>503</v>
      </c>
      <c r="B51" s="136">
        <f>VLOOKUP(D51,'Adjusted Factors 19-20'!C:F,4,FALSE)</f>
        <v>0</v>
      </c>
      <c r="C51" s="136">
        <v>124631</v>
      </c>
      <c r="D51" s="136">
        <v>9352138</v>
      </c>
      <c r="E51" s="135" t="s">
        <v>1234</v>
      </c>
      <c r="F51" s="477">
        <v>404</v>
      </c>
      <c r="G51" s="477">
        <v>404</v>
      </c>
      <c r="H51" s="477">
        <v>0</v>
      </c>
      <c r="I51" s="133">
        <v>1120615.2000000002</v>
      </c>
      <c r="J51" s="133">
        <v>0</v>
      </c>
      <c r="K51" s="133">
        <v>0</v>
      </c>
      <c r="L51" s="133">
        <v>18039.999999999916</v>
      </c>
      <c r="M51" s="133">
        <v>0</v>
      </c>
      <c r="N51" s="133">
        <v>43740</v>
      </c>
      <c r="O51" s="133">
        <v>0</v>
      </c>
      <c r="P51" s="133">
        <v>18800.000000000025</v>
      </c>
      <c r="Q51" s="133">
        <v>7200.0000000000036</v>
      </c>
      <c r="R51" s="133">
        <v>7920.0000000000064</v>
      </c>
      <c r="S51" s="133">
        <v>0</v>
      </c>
      <c r="T51" s="133">
        <v>0</v>
      </c>
      <c r="U51" s="133">
        <v>0</v>
      </c>
      <c r="V51" s="133">
        <v>0</v>
      </c>
      <c r="W51" s="133">
        <v>0</v>
      </c>
      <c r="X51" s="133">
        <v>0</v>
      </c>
      <c r="Y51" s="133">
        <v>0</v>
      </c>
      <c r="Z51" s="133">
        <v>0</v>
      </c>
      <c r="AA51" s="133">
        <v>0</v>
      </c>
      <c r="AB51" s="133">
        <v>2364.3181818181897</v>
      </c>
      <c r="AC51" s="133">
        <v>0</v>
      </c>
      <c r="AD51" s="133">
        <v>0</v>
      </c>
      <c r="AE51" s="133">
        <v>127509.52941176483</v>
      </c>
      <c r="AF51" s="133">
        <v>0</v>
      </c>
      <c r="AG51" s="133">
        <v>0</v>
      </c>
      <c r="AH51" s="133">
        <v>0</v>
      </c>
      <c r="AI51" s="133">
        <v>110000</v>
      </c>
      <c r="AJ51" s="133">
        <v>0</v>
      </c>
      <c r="AK51" s="133">
        <v>0</v>
      </c>
      <c r="AL51" s="133">
        <v>0</v>
      </c>
      <c r="AM51" s="133">
        <v>27207.684000000001</v>
      </c>
      <c r="AN51" s="133">
        <v>0</v>
      </c>
      <c r="AO51" s="133">
        <v>0</v>
      </c>
      <c r="AP51" s="133">
        <v>0</v>
      </c>
      <c r="AQ51" s="133">
        <v>0</v>
      </c>
      <c r="AR51" s="133">
        <v>0</v>
      </c>
      <c r="AS51" s="133">
        <v>0</v>
      </c>
      <c r="AT51" s="133">
        <v>0</v>
      </c>
      <c r="AU51" s="133">
        <v>0</v>
      </c>
      <c r="AV51" s="133">
        <v>1120615.2000000002</v>
      </c>
      <c r="AW51" s="133">
        <v>225573.84759358296</v>
      </c>
      <c r="AX51" s="133">
        <v>137207.68400000001</v>
      </c>
      <c r="AY51" s="133">
        <v>185358.52941176482</v>
      </c>
      <c r="AZ51" s="478">
        <v>1483396.7315935832</v>
      </c>
      <c r="BA51" s="478">
        <v>1456189.0475935834</v>
      </c>
      <c r="BB51" s="478">
        <v>3500</v>
      </c>
      <c r="BC51" s="478">
        <v>1414000</v>
      </c>
      <c r="BD51" s="478">
        <v>0</v>
      </c>
      <c r="BE51" s="478">
        <v>0</v>
      </c>
      <c r="BF51" s="478">
        <v>1483396.7315935832</v>
      </c>
      <c r="BG51" s="478" t="s">
        <v>13</v>
      </c>
      <c r="BH51" s="478" t="s">
        <v>13</v>
      </c>
      <c r="BI51" s="478" t="s">
        <v>13</v>
      </c>
      <c r="BJ51" s="134" t="s">
        <v>13</v>
      </c>
      <c r="BK51" s="479" t="s">
        <v>13</v>
      </c>
      <c r="BL51" s="478">
        <v>1483396.7315935832</v>
      </c>
      <c r="BM51" s="133">
        <v>1483396.7315935832</v>
      </c>
      <c r="BN51" s="133">
        <v>0</v>
      </c>
      <c r="BO51" s="478">
        <v>1441207.6839999999</v>
      </c>
      <c r="BP51" s="478">
        <v>1304000</v>
      </c>
      <c r="BQ51" s="133">
        <v>1346189.0475935834</v>
      </c>
      <c r="BR51" s="133">
        <v>3332.1511079049092</v>
      </c>
      <c r="BS51" s="133">
        <v>3168.0807572839508</v>
      </c>
      <c r="BT51" s="134">
        <v>5.1788563231455836E-2</v>
      </c>
      <c r="BU51" s="134">
        <v>-5.0823897664143509E-3</v>
      </c>
      <c r="BV51" s="134">
        <v>0</v>
      </c>
      <c r="BW51" s="133">
        <v>-6504.9741728776489</v>
      </c>
      <c r="BX51" s="478">
        <v>1476891.7574207056</v>
      </c>
      <c r="BY51" s="478">
        <v>3588.3269144076876</v>
      </c>
      <c r="BZ51" s="478" t="s">
        <v>1228</v>
      </c>
      <c r="CA51" s="478">
        <v>3655.6726668829347</v>
      </c>
      <c r="CB51" s="134">
        <v>4.2863245950277129E-2</v>
      </c>
      <c r="CC51" s="133">
        <v>-10742.36</v>
      </c>
      <c r="CD51" s="133">
        <v>1466149.3974207055</v>
      </c>
      <c r="CE51" s="133">
        <v>0</v>
      </c>
      <c r="CF51" s="133">
        <v>1466149.3974207055</v>
      </c>
      <c r="CG51" s="133">
        <f t="shared" si="0"/>
        <v>122507.51999999993</v>
      </c>
      <c r="CH51" s="133">
        <f t="shared" si="1"/>
        <v>12683.91</v>
      </c>
      <c r="CI51" s="133">
        <v>0</v>
      </c>
      <c r="CJ51" s="133">
        <v>122507.51999999993</v>
      </c>
      <c r="CK51" s="133">
        <v>12683.91</v>
      </c>
    </row>
    <row r="52" spans="1:89" ht="15" customHeight="1" x14ac:dyDescent="0.25">
      <c r="A52" s="136">
        <f>VLOOKUP(D52,'DfE No.'!C:E,3,FALSE)</f>
        <v>275</v>
      </c>
      <c r="B52" s="136">
        <f>VLOOKUP(D52,'Adjusted Factors 19-20'!C:F,4,FALSE)</f>
        <v>0</v>
      </c>
      <c r="C52" s="136">
        <v>124645</v>
      </c>
      <c r="D52" s="136">
        <v>9352157</v>
      </c>
      <c r="E52" s="135" t="s">
        <v>281</v>
      </c>
      <c r="F52" s="477">
        <v>267</v>
      </c>
      <c r="G52" s="477">
        <v>267</v>
      </c>
      <c r="H52" s="477">
        <v>0</v>
      </c>
      <c r="I52" s="133">
        <v>740604.60000000009</v>
      </c>
      <c r="J52" s="133">
        <v>0</v>
      </c>
      <c r="K52" s="133">
        <v>0</v>
      </c>
      <c r="L52" s="133">
        <v>23760.000000000007</v>
      </c>
      <c r="M52" s="133">
        <v>0</v>
      </c>
      <c r="N52" s="133">
        <v>42307.644787644786</v>
      </c>
      <c r="O52" s="133">
        <v>0</v>
      </c>
      <c r="P52" s="133">
        <v>4399.9999999999973</v>
      </c>
      <c r="Q52" s="133">
        <v>38880.000000000007</v>
      </c>
      <c r="R52" s="133">
        <v>12599.999999999964</v>
      </c>
      <c r="S52" s="133">
        <v>12090.000000000033</v>
      </c>
      <c r="T52" s="133">
        <v>1260.0000000000025</v>
      </c>
      <c r="U52" s="133">
        <v>575.0000000000008</v>
      </c>
      <c r="V52" s="133">
        <v>0</v>
      </c>
      <c r="W52" s="133">
        <v>0</v>
      </c>
      <c r="X52" s="133">
        <v>0</v>
      </c>
      <c r="Y52" s="133">
        <v>0</v>
      </c>
      <c r="Z52" s="133">
        <v>0</v>
      </c>
      <c r="AA52" s="133">
        <v>0</v>
      </c>
      <c r="AB52" s="133">
        <v>42032.096069869069</v>
      </c>
      <c r="AC52" s="133">
        <v>0</v>
      </c>
      <c r="AD52" s="133">
        <v>0</v>
      </c>
      <c r="AE52" s="133">
        <v>144623.22000000003</v>
      </c>
      <c r="AF52" s="133">
        <v>0</v>
      </c>
      <c r="AG52" s="133">
        <v>0</v>
      </c>
      <c r="AH52" s="133">
        <v>0</v>
      </c>
      <c r="AI52" s="133">
        <v>110000</v>
      </c>
      <c r="AJ52" s="133">
        <v>0</v>
      </c>
      <c r="AK52" s="133">
        <v>0</v>
      </c>
      <c r="AL52" s="133">
        <v>0</v>
      </c>
      <c r="AM52" s="133">
        <v>17860.65596</v>
      </c>
      <c r="AN52" s="133">
        <v>0</v>
      </c>
      <c r="AO52" s="133">
        <v>0</v>
      </c>
      <c r="AP52" s="133">
        <v>0</v>
      </c>
      <c r="AQ52" s="133">
        <v>0</v>
      </c>
      <c r="AR52" s="133">
        <v>0</v>
      </c>
      <c r="AS52" s="133">
        <v>0</v>
      </c>
      <c r="AT52" s="133">
        <v>0</v>
      </c>
      <c r="AU52" s="133">
        <v>0</v>
      </c>
      <c r="AV52" s="133">
        <v>740604.60000000009</v>
      </c>
      <c r="AW52" s="133">
        <v>322527.96085751388</v>
      </c>
      <c r="AX52" s="133">
        <v>127860.65596</v>
      </c>
      <c r="AY52" s="133">
        <v>222558.54239382243</v>
      </c>
      <c r="AZ52" s="478">
        <v>1190993.216817514</v>
      </c>
      <c r="BA52" s="478">
        <v>1173132.5608575142</v>
      </c>
      <c r="BB52" s="478">
        <v>3500</v>
      </c>
      <c r="BC52" s="478">
        <v>934500</v>
      </c>
      <c r="BD52" s="478">
        <v>0</v>
      </c>
      <c r="BE52" s="478">
        <v>0</v>
      </c>
      <c r="BF52" s="478">
        <v>1190993.216817514</v>
      </c>
      <c r="BG52" s="478" t="s">
        <v>13</v>
      </c>
      <c r="BH52" s="478" t="s">
        <v>13</v>
      </c>
      <c r="BI52" s="478" t="s">
        <v>13</v>
      </c>
      <c r="BJ52" s="134" t="s">
        <v>13</v>
      </c>
      <c r="BK52" s="479" t="s">
        <v>13</v>
      </c>
      <c r="BL52" s="478">
        <v>1190993.216817514</v>
      </c>
      <c r="BM52" s="133">
        <v>1190993.216817514</v>
      </c>
      <c r="BN52" s="133">
        <v>0</v>
      </c>
      <c r="BO52" s="478">
        <v>952360.65596</v>
      </c>
      <c r="BP52" s="478">
        <v>824500</v>
      </c>
      <c r="BQ52" s="133">
        <v>1063132.5608575142</v>
      </c>
      <c r="BR52" s="133">
        <v>3981.7698908521129</v>
      </c>
      <c r="BS52" s="133">
        <v>4133.4172759689927</v>
      </c>
      <c r="BT52" s="134">
        <v>-3.6688138407543015E-2</v>
      </c>
      <c r="BU52" s="134">
        <v>2.1688138407543016E-2</v>
      </c>
      <c r="BV52" s="134">
        <v>0</v>
      </c>
      <c r="BW52" s="133">
        <v>23935.515635951098</v>
      </c>
      <c r="BX52" s="478">
        <v>1214928.7324534652</v>
      </c>
      <c r="BY52" s="478">
        <v>4483.4010355560504</v>
      </c>
      <c r="BZ52" s="478" t="s">
        <v>1228</v>
      </c>
      <c r="CA52" s="478">
        <v>4550.2948781028663</v>
      </c>
      <c r="CB52" s="134">
        <v>-1.6686317730654543E-2</v>
      </c>
      <c r="CC52" s="133">
        <v>-7099.53</v>
      </c>
      <c r="CD52" s="133">
        <v>1207829.2024534652</v>
      </c>
      <c r="CE52" s="133">
        <v>0</v>
      </c>
      <c r="CF52" s="133">
        <v>1207829.2024534652</v>
      </c>
      <c r="CG52" s="133">
        <f t="shared" si="0"/>
        <v>262629.3000000001</v>
      </c>
      <c r="CH52" s="133">
        <f t="shared" si="1"/>
        <v>1816.54</v>
      </c>
      <c r="CI52" s="133">
        <v>0</v>
      </c>
      <c r="CJ52" s="133">
        <v>262629.3000000001</v>
      </c>
      <c r="CK52" s="133">
        <v>1816.54</v>
      </c>
    </row>
    <row r="53" spans="1:89" ht="15" customHeight="1" x14ac:dyDescent="0.25">
      <c r="A53" s="136">
        <f>VLOOKUP(D53,'DfE No.'!C:E,3,FALSE)</f>
        <v>273</v>
      </c>
      <c r="B53" s="136">
        <f>VLOOKUP(D53,'Adjusted Factors 19-20'!C:F,4,FALSE)</f>
        <v>0</v>
      </c>
      <c r="C53" s="136">
        <v>124650</v>
      </c>
      <c r="D53" s="136">
        <v>9352162</v>
      </c>
      <c r="E53" s="135" t="s">
        <v>1235</v>
      </c>
      <c r="F53" s="477">
        <v>409</v>
      </c>
      <c r="G53" s="477">
        <v>409</v>
      </c>
      <c r="H53" s="477">
        <v>0</v>
      </c>
      <c r="I53" s="133">
        <v>1134484.2000000002</v>
      </c>
      <c r="J53" s="133">
        <v>0</v>
      </c>
      <c r="K53" s="133">
        <v>0</v>
      </c>
      <c r="L53" s="133">
        <v>32559.999999999964</v>
      </c>
      <c r="M53" s="133">
        <v>0</v>
      </c>
      <c r="N53" s="133">
        <v>69920.502512562816</v>
      </c>
      <c r="O53" s="133">
        <v>0</v>
      </c>
      <c r="P53" s="133">
        <v>14599.999999999991</v>
      </c>
      <c r="Q53" s="133">
        <v>30959.999999999993</v>
      </c>
      <c r="R53" s="133">
        <v>7919.9999999999936</v>
      </c>
      <c r="S53" s="133">
        <v>43680.000000000007</v>
      </c>
      <c r="T53" s="133">
        <v>11340.000000000004</v>
      </c>
      <c r="U53" s="133">
        <v>0</v>
      </c>
      <c r="V53" s="133">
        <v>0</v>
      </c>
      <c r="W53" s="133">
        <v>0</v>
      </c>
      <c r="X53" s="133">
        <v>0</v>
      </c>
      <c r="Y53" s="133">
        <v>0</v>
      </c>
      <c r="Z53" s="133">
        <v>0</v>
      </c>
      <c r="AA53" s="133">
        <v>0</v>
      </c>
      <c r="AB53" s="133">
        <v>22934.469914040044</v>
      </c>
      <c r="AC53" s="133">
        <v>0</v>
      </c>
      <c r="AD53" s="133">
        <v>0</v>
      </c>
      <c r="AE53" s="133">
        <v>147096.07038123158</v>
      </c>
      <c r="AF53" s="133">
        <v>0</v>
      </c>
      <c r="AG53" s="133">
        <v>0</v>
      </c>
      <c r="AH53" s="133">
        <v>0</v>
      </c>
      <c r="AI53" s="133">
        <v>110000</v>
      </c>
      <c r="AJ53" s="133">
        <v>0</v>
      </c>
      <c r="AK53" s="133">
        <v>0</v>
      </c>
      <c r="AL53" s="133">
        <v>0</v>
      </c>
      <c r="AM53" s="133">
        <v>60461.52</v>
      </c>
      <c r="AN53" s="133">
        <v>0</v>
      </c>
      <c r="AO53" s="133">
        <v>0</v>
      </c>
      <c r="AP53" s="133">
        <v>0</v>
      </c>
      <c r="AQ53" s="133">
        <v>0</v>
      </c>
      <c r="AR53" s="133">
        <v>0</v>
      </c>
      <c r="AS53" s="133">
        <v>0</v>
      </c>
      <c r="AT53" s="133">
        <v>0</v>
      </c>
      <c r="AU53" s="133">
        <v>0</v>
      </c>
      <c r="AV53" s="133">
        <v>1134484.2000000002</v>
      </c>
      <c r="AW53" s="133">
        <v>381011.04280783434</v>
      </c>
      <c r="AX53" s="133">
        <v>170461.52</v>
      </c>
      <c r="AY53" s="133">
        <v>262585.32163751294</v>
      </c>
      <c r="AZ53" s="478">
        <v>1685956.7628078344</v>
      </c>
      <c r="BA53" s="478">
        <v>1625495.2428078344</v>
      </c>
      <c r="BB53" s="478">
        <v>3500</v>
      </c>
      <c r="BC53" s="478">
        <v>1431500</v>
      </c>
      <c r="BD53" s="478">
        <v>0</v>
      </c>
      <c r="BE53" s="478">
        <v>0</v>
      </c>
      <c r="BF53" s="478">
        <v>1685956.7628078344</v>
      </c>
      <c r="BG53" s="478" t="s">
        <v>13</v>
      </c>
      <c r="BH53" s="478" t="s">
        <v>13</v>
      </c>
      <c r="BI53" s="478" t="s">
        <v>13</v>
      </c>
      <c r="BJ53" s="134" t="s">
        <v>13</v>
      </c>
      <c r="BK53" s="479" t="s">
        <v>13</v>
      </c>
      <c r="BL53" s="478">
        <v>1685956.7628078344</v>
      </c>
      <c r="BM53" s="133">
        <v>1685956.7628078347</v>
      </c>
      <c r="BN53" s="133">
        <v>0</v>
      </c>
      <c r="BO53" s="478">
        <v>1491961.52</v>
      </c>
      <c r="BP53" s="478">
        <v>1321500</v>
      </c>
      <c r="BQ53" s="133">
        <v>1515495.2428078344</v>
      </c>
      <c r="BR53" s="133">
        <v>3705.3673418284461</v>
      </c>
      <c r="BS53" s="133">
        <v>4026.6641116455698</v>
      </c>
      <c r="BT53" s="134">
        <v>-7.9792294790096099E-2</v>
      </c>
      <c r="BU53" s="134">
        <v>6.47922947900961E-2</v>
      </c>
      <c r="BV53" s="134">
        <v>0</v>
      </c>
      <c r="BW53" s="133">
        <v>106706.79453025803</v>
      </c>
      <c r="BX53" s="478">
        <v>1792663.5573380925</v>
      </c>
      <c r="BY53" s="478">
        <v>4235.2128052276103</v>
      </c>
      <c r="BZ53" s="478" t="s">
        <v>1228</v>
      </c>
      <c r="CA53" s="478">
        <v>4383.0404824892239</v>
      </c>
      <c r="CB53" s="134">
        <v>-1.6134260022573788E-2</v>
      </c>
      <c r="CC53" s="133">
        <v>-10875.31</v>
      </c>
      <c r="CD53" s="133">
        <v>1781788.2473380924</v>
      </c>
      <c r="CE53" s="133">
        <v>0</v>
      </c>
      <c r="CF53" s="133">
        <v>1781788.2473380924</v>
      </c>
      <c r="CG53" s="133">
        <f t="shared" si="0"/>
        <v>300781.47000000009</v>
      </c>
      <c r="CH53" s="133">
        <f t="shared" si="1"/>
        <v>21928.65</v>
      </c>
      <c r="CI53" s="133">
        <v>0</v>
      </c>
      <c r="CJ53" s="133">
        <v>300781.47000000009</v>
      </c>
      <c r="CK53" s="133">
        <v>21928.65</v>
      </c>
    </row>
    <row r="54" spans="1:89" ht="15" customHeight="1" x14ac:dyDescent="0.25">
      <c r="A54" s="136">
        <f>VLOOKUP(D54,'DfE No.'!C:E,3,FALSE)</f>
        <v>258</v>
      </c>
      <c r="B54" s="136">
        <f>VLOOKUP(D54,'Adjusted Factors 19-20'!C:F,4,FALSE)</f>
        <v>0</v>
      </c>
      <c r="C54" s="136">
        <v>124654</v>
      </c>
      <c r="D54" s="136">
        <v>9352166</v>
      </c>
      <c r="E54" s="135" t="s">
        <v>272</v>
      </c>
      <c r="F54" s="477">
        <v>418</v>
      </c>
      <c r="G54" s="477">
        <v>418</v>
      </c>
      <c r="H54" s="477">
        <v>0</v>
      </c>
      <c r="I54" s="133">
        <v>1159448.4000000001</v>
      </c>
      <c r="J54" s="133">
        <v>0</v>
      </c>
      <c r="K54" s="133">
        <v>0</v>
      </c>
      <c r="L54" s="133">
        <v>18480.000000000087</v>
      </c>
      <c r="M54" s="133">
        <v>0</v>
      </c>
      <c r="N54" s="133">
        <v>34384.864864864867</v>
      </c>
      <c r="O54" s="133">
        <v>0</v>
      </c>
      <c r="P54" s="133">
        <v>19200.000000000007</v>
      </c>
      <c r="Q54" s="133">
        <v>1680.0000000000011</v>
      </c>
      <c r="R54" s="133">
        <v>3240</v>
      </c>
      <c r="S54" s="133">
        <v>3510</v>
      </c>
      <c r="T54" s="133">
        <v>0</v>
      </c>
      <c r="U54" s="133">
        <v>575.00000000000114</v>
      </c>
      <c r="V54" s="133">
        <v>0</v>
      </c>
      <c r="W54" s="133">
        <v>0</v>
      </c>
      <c r="X54" s="133">
        <v>0</v>
      </c>
      <c r="Y54" s="133">
        <v>0</v>
      </c>
      <c r="Z54" s="133">
        <v>0</v>
      </c>
      <c r="AA54" s="133">
        <v>0</v>
      </c>
      <c r="AB54" s="133">
        <v>36078.770949720572</v>
      </c>
      <c r="AC54" s="133">
        <v>0</v>
      </c>
      <c r="AD54" s="133">
        <v>0</v>
      </c>
      <c r="AE54" s="133">
        <v>126278.06289308195</v>
      </c>
      <c r="AF54" s="133">
        <v>0</v>
      </c>
      <c r="AG54" s="133">
        <v>0</v>
      </c>
      <c r="AH54" s="133">
        <v>0</v>
      </c>
      <c r="AI54" s="133">
        <v>110000</v>
      </c>
      <c r="AJ54" s="133">
        <v>0</v>
      </c>
      <c r="AK54" s="133">
        <v>0</v>
      </c>
      <c r="AL54" s="133">
        <v>0</v>
      </c>
      <c r="AM54" s="133">
        <v>20348.61276</v>
      </c>
      <c r="AN54" s="133">
        <v>0</v>
      </c>
      <c r="AO54" s="133">
        <v>0</v>
      </c>
      <c r="AP54" s="133">
        <v>0</v>
      </c>
      <c r="AQ54" s="133">
        <v>0</v>
      </c>
      <c r="AR54" s="133">
        <v>0</v>
      </c>
      <c r="AS54" s="133">
        <v>0</v>
      </c>
      <c r="AT54" s="133">
        <v>0</v>
      </c>
      <c r="AU54" s="133">
        <v>0</v>
      </c>
      <c r="AV54" s="133">
        <v>1159448.4000000001</v>
      </c>
      <c r="AW54" s="133">
        <v>243426.6987076675</v>
      </c>
      <c r="AX54" s="133">
        <v>130348.61276</v>
      </c>
      <c r="AY54" s="133">
        <v>176811.99532551444</v>
      </c>
      <c r="AZ54" s="478">
        <v>1533223.7114676675</v>
      </c>
      <c r="BA54" s="478">
        <v>1512875.0987076676</v>
      </c>
      <c r="BB54" s="478">
        <v>3500</v>
      </c>
      <c r="BC54" s="478">
        <v>1463000</v>
      </c>
      <c r="BD54" s="478">
        <v>0</v>
      </c>
      <c r="BE54" s="478">
        <v>0</v>
      </c>
      <c r="BF54" s="478">
        <v>1533223.7114676675</v>
      </c>
      <c r="BG54" s="478" t="s">
        <v>13</v>
      </c>
      <c r="BH54" s="478" t="s">
        <v>13</v>
      </c>
      <c r="BI54" s="478" t="s">
        <v>13</v>
      </c>
      <c r="BJ54" s="134" t="s">
        <v>13</v>
      </c>
      <c r="BK54" s="479" t="s">
        <v>13</v>
      </c>
      <c r="BL54" s="478">
        <v>1533223.7114676675</v>
      </c>
      <c r="BM54" s="133">
        <v>1533223.7114676675</v>
      </c>
      <c r="BN54" s="133">
        <v>0</v>
      </c>
      <c r="BO54" s="478">
        <v>1483348.6127599999</v>
      </c>
      <c r="BP54" s="478">
        <v>1353000</v>
      </c>
      <c r="BQ54" s="133">
        <v>1402875.0987076676</v>
      </c>
      <c r="BR54" s="133">
        <v>3356.160523224085</v>
      </c>
      <c r="BS54" s="133">
        <v>3212.7689860975606</v>
      </c>
      <c r="BT54" s="134">
        <v>4.4631760872634998E-2</v>
      </c>
      <c r="BU54" s="134">
        <v>-4.3800405062860426E-3</v>
      </c>
      <c r="BV54" s="134">
        <v>0</v>
      </c>
      <c r="BW54" s="133">
        <v>-5882.1203679147857</v>
      </c>
      <c r="BX54" s="478">
        <v>1527341.5910997528</v>
      </c>
      <c r="BY54" s="478">
        <v>3605.2463596644807</v>
      </c>
      <c r="BZ54" s="478" t="s">
        <v>1228</v>
      </c>
      <c r="CA54" s="478">
        <v>3653.9272514348154</v>
      </c>
      <c r="CB54" s="134">
        <v>3.5217119466341096E-2</v>
      </c>
      <c r="CC54" s="133">
        <v>-11114.62</v>
      </c>
      <c r="CD54" s="133">
        <v>1516226.9710997527</v>
      </c>
      <c r="CE54" s="133">
        <v>0</v>
      </c>
      <c r="CF54" s="133">
        <v>1516226.9710997527</v>
      </c>
      <c r="CG54" s="133">
        <f t="shared" si="0"/>
        <v>91381.85999999987</v>
      </c>
      <c r="CH54" s="133">
        <f t="shared" si="1"/>
        <v>11501.75</v>
      </c>
      <c r="CI54" s="133">
        <v>0</v>
      </c>
      <c r="CJ54" s="133">
        <v>91381.85999999987</v>
      </c>
      <c r="CK54" s="133">
        <v>11501.75</v>
      </c>
    </row>
    <row r="55" spans="1:89" ht="15" customHeight="1" x14ac:dyDescent="0.25">
      <c r="A55" s="136">
        <f>VLOOKUP(D55,'DfE No.'!C:E,3,FALSE)</f>
        <v>300</v>
      </c>
      <c r="B55" s="136">
        <f>VLOOKUP(D55,'Adjusted Factors 19-20'!C:F,4,FALSE)</f>
        <v>0</v>
      </c>
      <c r="C55" s="136">
        <v>124660</v>
      </c>
      <c r="D55" s="136">
        <v>9352176</v>
      </c>
      <c r="E55" s="135" t="s">
        <v>295</v>
      </c>
      <c r="F55" s="477">
        <v>553</v>
      </c>
      <c r="G55" s="477">
        <v>553</v>
      </c>
      <c r="H55" s="477">
        <v>0</v>
      </c>
      <c r="I55" s="133">
        <v>1533911.4000000001</v>
      </c>
      <c r="J55" s="133">
        <v>0</v>
      </c>
      <c r="K55" s="133">
        <v>0</v>
      </c>
      <c r="L55" s="133">
        <v>62920.000000000073</v>
      </c>
      <c r="M55" s="133">
        <v>0</v>
      </c>
      <c r="N55" s="133">
        <v>105395.29411764706</v>
      </c>
      <c r="O55" s="133">
        <v>0</v>
      </c>
      <c r="P55" s="133">
        <v>17400.000000000044</v>
      </c>
      <c r="Q55" s="133">
        <v>6959.9999999999964</v>
      </c>
      <c r="R55" s="133">
        <v>79200.000000000073</v>
      </c>
      <c r="S55" s="133">
        <v>44850.000000000073</v>
      </c>
      <c r="T55" s="133">
        <v>1260</v>
      </c>
      <c r="U55" s="133">
        <v>3450</v>
      </c>
      <c r="V55" s="133">
        <v>0</v>
      </c>
      <c r="W55" s="133">
        <v>0</v>
      </c>
      <c r="X55" s="133">
        <v>0</v>
      </c>
      <c r="Y55" s="133">
        <v>0</v>
      </c>
      <c r="Z55" s="133">
        <v>0</v>
      </c>
      <c r="AA55" s="133">
        <v>0</v>
      </c>
      <c r="AB55" s="133">
        <v>55614.474248927167</v>
      </c>
      <c r="AC55" s="133">
        <v>0</v>
      </c>
      <c r="AD55" s="133">
        <v>0</v>
      </c>
      <c r="AE55" s="133">
        <v>258814.33644859822</v>
      </c>
      <c r="AF55" s="133">
        <v>0</v>
      </c>
      <c r="AG55" s="133">
        <v>0</v>
      </c>
      <c r="AH55" s="133">
        <v>0</v>
      </c>
      <c r="AI55" s="133">
        <v>110000</v>
      </c>
      <c r="AJ55" s="133">
        <v>0</v>
      </c>
      <c r="AK55" s="133">
        <v>0</v>
      </c>
      <c r="AL55" s="133">
        <v>0</v>
      </c>
      <c r="AM55" s="133">
        <v>58150.798439999999</v>
      </c>
      <c r="AN55" s="133">
        <v>0</v>
      </c>
      <c r="AO55" s="133">
        <v>0</v>
      </c>
      <c r="AP55" s="133">
        <v>0</v>
      </c>
      <c r="AQ55" s="133">
        <v>0</v>
      </c>
      <c r="AR55" s="133">
        <v>0</v>
      </c>
      <c r="AS55" s="133">
        <v>0</v>
      </c>
      <c r="AT55" s="133">
        <v>0</v>
      </c>
      <c r="AU55" s="133">
        <v>0</v>
      </c>
      <c r="AV55" s="133">
        <v>1533911.4000000001</v>
      </c>
      <c r="AW55" s="133">
        <v>635864.10481517261</v>
      </c>
      <c r="AX55" s="133">
        <v>168150.79843999998</v>
      </c>
      <c r="AY55" s="133">
        <v>429530.98350742186</v>
      </c>
      <c r="AZ55" s="478">
        <v>2337926.3032551729</v>
      </c>
      <c r="BA55" s="478">
        <v>2279775.5048151729</v>
      </c>
      <c r="BB55" s="478">
        <v>3500</v>
      </c>
      <c r="BC55" s="478">
        <v>1935500</v>
      </c>
      <c r="BD55" s="478">
        <v>0</v>
      </c>
      <c r="BE55" s="478">
        <v>0</v>
      </c>
      <c r="BF55" s="478">
        <v>2337926.3032551729</v>
      </c>
      <c r="BG55" s="478" t="s">
        <v>13</v>
      </c>
      <c r="BH55" s="478" t="s">
        <v>13</v>
      </c>
      <c r="BI55" s="478" t="s">
        <v>13</v>
      </c>
      <c r="BJ55" s="134" t="s">
        <v>13</v>
      </c>
      <c r="BK55" s="479" t="s">
        <v>13</v>
      </c>
      <c r="BL55" s="478">
        <v>2337926.3032551729</v>
      </c>
      <c r="BM55" s="133">
        <v>2337926.3032551724</v>
      </c>
      <c r="BN55" s="133">
        <v>0</v>
      </c>
      <c r="BO55" s="478">
        <v>1993650.79844</v>
      </c>
      <c r="BP55" s="478">
        <v>1825500</v>
      </c>
      <c r="BQ55" s="133">
        <v>2169775.5048151729</v>
      </c>
      <c r="BR55" s="133">
        <v>3923.6446741684863</v>
      </c>
      <c r="BS55" s="133">
        <v>3961.5125967863892</v>
      </c>
      <c r="BT55" s="134">
        <v>-9.5589554981149478E-3</v>
      </c>
      <c r="BU55" s="134">
        <v>0</v>
      </c>
      <c r="BV55" s="134">
        <v>0</v>
      </c>
      <c r="BW55" s="133">
        <v>0</v>
      </c>
      <c r="BX55" s="478">
        <v>2337926.3032551729</v>
      </c>
      <c r="BY55" s="478">
        <v>4122.5596832100773</v>
      </c>
      <c r="BZ55" s="478" t="s">
        <v>1228</v>
      </c>
      <c r="CA55" s="478">
        <v>4227.7148340961539</v>
      </c>
      <c r="CB55" s="134">
        <v>-3.5106159888639299E-3</v>
      </c>
      <c r="CC55" s="133">
        <v>-14704.27</v>
      </c>
      <c r="CD55" s="133">
        <v>2323222.0332551729</v>
      </c>
      <c r="CE55" s="133">
        <v>0</v>
      </c>
      <c r="CF55" s="133">
        <v>2323222.0332551729</v>
      </c>
      <c r="CG55" s="133">
        <f t="shared" si="0"/>
        <v>227758.97999999998</v>
      </c>
      <c r="CH55" s="133">
        <f t="shared" si="1"/>
        <v>22603.5</v>
      </c>
      <c r="CI55" s="133">
        <v>0</v>
      </c>
      <c r="CJ55" s="133">
        <v>227758.97999999998</v>
      </c>
      <c r="CK55" s="133">
        <v>22603.5</v>
      </c>
    </row>
    <row r="56" spans="1:89" ht="15" customHeight="1" x14ac:dyDescent="0.25">
      <c r="A56" s="136">
        <f>VLOOKUP(D56,'DfE No.'!C:E,3,FALSE)</f>
        <v>259</v>
      </c>
      <c r="B56" s="136">
        <f>VLOOKUP(D56,'Adjusted Factors 19-20'!C:F,4,FALSE)</f>
        <v>0</v>
      </c>
      <c r="C56" s="136">
        <v>124668</v>
      </c>
      <c r="D56" s="136">
        <v>9352184</v>
      </c>
      <c r="E56" s="135" t="s">
        <v>273</v>
      </c>
      <c r="F56" s="477">
        <v>416</v>
      </c>
      <c r="G56" s="477">
        <v>416</v>
      </c>
      <c r="H56" s="477">
        <v>0</v>
      </c>
      <c r="I56" s="133">
        <v>1153900.8</v>
      </c>
      <c r="J56" s="133">
        <v>0</v>
      </c>
      <c r="K56" s="133">
        <v>0</v>
      </c>
      <c r="L56" s="133">
        <v>5720</v>
      </c>
      <c r="M56" s="133">
        <v>0</v>
      </c>
      <c r="N56" s="133">
        <v>15341.268292682929</v>
      </c>
      <c r="O56" s="133">
        <v>0</v>
      </c>
      <c r="P56" s="133">
        <v>2205.3012048192736</v>
      </c>
      <c r="Q56" s="133">
        <v>2405.7831325301231</v>
      </c>
      <c r="R56" s="133">
        <v>3969.5421686746922</v>
      </c>
      <c r="S56" s="133">
        <v>13682.891566265067</v>
      </c>
      <c r="T56" s="133">
        <v>0</v>
      </c>
      <c r="U56" s="133">
        <v>0</v>
      </c>
      <c r="V56" s="133">
        <v>0</v>
      </c>
      <c r="W56" s="133">
        <v>0</v>
      </c>
      <c r="X56" s="133">
        <v>0</v>
      </c>
      <c r="Y56" s="133">
        <v>0</v>
      </c>
      <c r="Z56" s="133">
        <v>0</v>
      </c>
      <c r="AA56" s="133">
        <v>0</v>
      </c>
      <c r="AB56" s="133">
        <v>4814.3820224719202</v>
      </c>
      <c r="AC56" s="133">
        <v>0</v>
      </c>
      <c r="AD56" s="133">
        <v>0</v>
      </c>
      <c r="AE56" s="133">
        <v>114510.85386819468</v>
      </c>
      <c r="AF56" s="133">
        <v>0</v>
      </c>
      <c r="AG56" s="133">
        <v>0</v>
      </c>
      <c r="AH56" s="133">
        <v>0</v>
      </c>
      <c r="AI56" s="133">
        <v>110000</v>
      </c>
      <c r="AJ56" s="133">
        <v>0</v>
      </c>
      <c r="AK56" s="133">
        <v>0</v>
      </c>
      <c r="AL56" s="133">
        <v>0</v>
      </c>
      <c r="AM56" s="133">
        <v>26927.76842</v>
      </c>
      <c r="AN56" s="133">
        <v>0</v>
      </c>
      <c r="AO56" s="133">
        <v>0</v>
      </c>
      <c r="AP56" s="133">
        <v>0</v>
      </c>
      <c r="AQ56" s="133">
        <v>0</v>
      </c>
      <c r="AR56" s="133">
        <v>0</v>
      </c>
      <c r="AS56" s="133">
        <v>0</v>
      </c>
      <c r="AT56" s="133">
        <v>0</v>
      </c>
      <c r="AU56" s="133">
        <v>0</v>
      </c>
      <c r="AV56" s="133">
        <v>1153900.8</v>
      </c>
      <c r="AW56" s="133">
        <v>162650.02225563867</v>
      </c>
      <c r="AX56" s="133">
        <v>136927.76842000001</v>
      </c>
      <c r="AY56" s="133">
        <v>146172.24705068071</v>
      </c>
      <c r="AZ56" s="478">
        <v>1453478.5906756388</v>
      </c>
      <c r="BA56" s="478">
        <v>1426550.8222556387</v>
      </c>
      <c r="BB56" s="478">
        <v>3500</v>
      </c>
      <c r="BC56" s="478">
        <v>1456000</v>
      </c>
      <c r="BD56" s="478">
        <v>29449.177744361339</v>
      </c>
      <c r="BE56" s="478">
        <v>0</v>
      </c>
      <c r="BF56" s="478">
        <v>1482927.7684200001</v>
      </c>
      <c r="BG56" s="478" t="s">
        <v>13</v>
      </c>
      <c r="BH56" s="478" t="s">
        <v>13</v>
      </c>
      <c r="BI56" s="478" t="s">
        <v>13</v>
      </c>
      <c r="BJ56" s="134" t="s">
        <v>13</v>
      </c>
      <c r="BK56" s="479" t="s">
        <v>13</v>
      </c>
      <c r="BL56" s="478">
        <v>1482927.7684200001</v>
      </c>
      <c r="BM56" s="133">
        <v>1482927.7684200001</v>
      </c>
      <c r="BN56" s="133">
        <v>0</v>
      </c>
      <c r="BO56" s="478">
        <v>1482927.7684200001</v>
      </c>
      <c r="BP56" s="478">
        <v>1346000</v>
      </c>
      <c r="BQ56" s="133">
        <v>1346000</v>
      </c>
      <c r="BR56" s="133">
        <v>3235.5769230769229</v>
      </c>
      <c r="BS56" s="133">
        <v>3074.3613790123454</v>
      </c>
      <c r="BT56" s="134">
        <v>5.2438709764292178E-2</v>
      </c>
      <c r="BU56" s="134">
        <v>-5.1461933917512706E-3</v>
      </c>
      <c r="BV56" s="134">
        <v>0</v>
      </c>
      <c r="BW56" s="133">
        <v>0</v>
      </c>
      <c r="BX56" s="478">
        <v>1482927.7684200001</v>
      </c>
      <c r="BY56" s="478">
        <v>3500</v>
      </c>
      <c r="BZ56" s="478" t="s">
        <v>1228</v>
      </c>
      <c r="CA56" s="478">
        <v>3564.7302125480774</v>
      </c>
      <c r="CB56" s="134">
        <v>4.5061794205654815E-2</v>
      </c>
      <c r="CC56" s="133">
        <v>-11061.44</v>
      </c>
      <c r="CD56" s="133">
        <v>1471866.3284200002</v>
      </c>
      <c r="CE56" s="133">
        <v>0</v>
      </c>
      <c r="CF56" s="133">
        <v>1471866.3284200002</v>
      </c>
      <c r="CG56" s="133">
        <f t="shared" si="0"/>
        <v>48685.59000000004</v>
      </c>
      <c r="CH56" s="133">
        <f t="shared" si="1"/>
        <v>4886.2</v>
      </c>
      <c r="CI56" s="133">
        <v>29449.177744361339</v>
      </c>
      <c r="CJ56" s="133">
        <v>48685.59000000004</v>
      </c>
      <c r="CK56" s="133">
        <v>4886.2</v>
      </c>
    </row>
    <row r="57" spans="1:89" ht="15" customHeight="1" x14ac:dyDescent="0.25">
      <c r="A57" s="136">
        <f>VLOOKUP(D57,'DfE No.'!C:E,3,FALSE)</f>
        <v>480</v>
      </c>
      <c r="B57" s="136">
        <f>VLOOKUP(D57,'Adjusted Factors 19-20'!C:F,4,FALSE)</f>
        <v>0</v>
      </c>
      <c r="C57" s="136">
        <v>124674</v>
      </c>
      <c r="D57" s="136">
        <v>9352916</v>
      </c>
      <c r="E57" s="135" t="s">
        <v>396</v>
      </c>
      <c r="F57" s="477">
        <v>313</v>
      </c>
      <c r="G57" s="477">
        <v>313</v>
      </c>
      <c r="H57" s="477">
        <v>0</v>
      </c>
      <c r="I57" s="133">
        <v>868199.4</v>
      </c>
      <c r="J57" s="133">
        <v>0</v>
      </c>
      <c r="K57" s="133">
        <v>0</v>
      </c>
      <c r="L57" s="133">
        <v>11440.000000000002</v>
      </c>
      <c r="M57" s="133">
        <v>0</v>
      </c>
      <c r="N57" s="133">
        <v>26170.83870967742</v>
      </c>
      <c r="O57" s="133">
        <v>0</v>
      </c>
      <c r="P57" s="133">
        <v>200.64102564102595</v>
      </c>
      <c r="Q57" s="133">
        <v>240.76923076923114</v>
      </c>
      <c r="R57" s="133">
        <v>1444.6153846153823</v>
      </c>
      <c r="S57" s="133">
        <v>782.5</v>
      </c>
      <c r="T57" s="133">
        <v>0</v>
      </c>
      <c r="U57" s="133">
        <v>0</v>
      </c>
      <c r="V57" s="133">
        <v>0</v>
      </c>
      <c r="W57" s="133">
        <v>0</v>
      </c>
      <c r="X57" s="133">
        <v>0</v>
      </c>
      <c r="Y57" s="133">
        <v>0</v>
      </c>
      <c r="Z57" s="133">
        <v>0</v>
      </c>
      <c r="AA57" s="133">
        <v>0</v>
      </c>
      <c r="AB57" s="133">
        <v>0</v>
      </c>
      <c r="AC57" s="133">
        <v>0</v>
      </c>
      <c r="AD57" s="133">
        <v>0</v>
      </c>
      <c r="AE57" s="133">
        <v>113898.80303030302</v>
      </c>
      <c r="AF57" s="133">
        <v>0</v>
      </c>
      <c r="AG57" s="133">
        <v>0</v>
      </c>
      <c r="AH57" s="133">
        <v>0</v>
      </c>
      <c r="AI57" s="133">
        <v>110000</v>
      </c>
      <c r="AJ57" s="133">
        <v>0</v>
      </c>
      <c r="AK57" s="133">
        <v>0</v>
      </c>
      <c r="AL57" s="133">
        <v>0</v>
      </c>
      <c r="AM57" s="133">
        <v>37504.936979999999</v>
      </c>
      <c r="AN57" s="133">
        <v>0</v>
      </c>
      <c r="AO57" s="133">
        <v>0</v>
      </c>
      <c r="AP57" s="133">
        <v>0</v>
      </c>
      <c r="AQ57" s="133">
        <v>0</v>
      </c>
      <c r="AR57" s="133">
        <v>0</v>
      </c>
      <c r="AS57" s="133">
        <v>0</v>
      </c>
      <c r="AT57" s="133">
        <v>0</v>
      </c>
      <c r="AU57" s="133">
        <v>0</v>
      </c>
      <c r="AV57" s="133">
        <v>868199.4</v>
      </c>
      <c r="AW57" s="133">
        <v>154178.16738100609</v>
      </c>
      <c r="AX57" s="133">
        <v>147504.93698</v>
      </c>
      <c r="AY57" s="133">
        <v>144037.48520565455</v>
      </c>
      <c r="AZ57" s="478">
        <v>1169882.504361006</v>
      </c>
      <c r="BA57" s="478">
        <v>1132377.567381006</v>
      </c>
      <c r="BB57" s="478">
        <v>3500</v>
      </c>
      <c r="BC57" s="478">
        <v>1095500</v>
      </c>
      <c r="BD57" s="478">
        <v>0</v>
      </c>
      <c r="BE57" s="478">
        <v>0</v>
      </c>
      <c r="BF57" s="478">
        <v>1169882.504361006</v>
      </c>
      <c r="BG57" s="478" t="s">
        <v>13</v>
      </c>
      <c r="BH57" s="478" t="s">
        <v>13</v>
      </c>
      <c r="BI57" s="478" t="s">
        <v>13</v>
      </c>
      <c r="BJ57" s="134" t="s">
        <v>13</v>
      </c>
      <c r="BK57" s="479" t="s">
        <v>13</v>
      </c>
      <c r="BL57" s="478">
        <v>1169882.504361006</v>
      </c>
      <c r="BM57" s="133">
        <v>1169882.504361006</v>
      </c>
      <c r="BN57" s="133">
        <v>0</v>
      </c>
      <c r="BO57" s="478">
        <v>1133004.93698</v>
      </c>
      <c r="BP57" s="478">
        <v>985500</v>
      </c>
      <c r="BQ57" s="133">
        <v>1022377.567381006</v>
      </c>
      <c r="BR57" s="133">
        <v>3266.3820044121599</v>
      </c>
      <c r="BS57" s="133">
        <v>3096.4508844155844</v>
      </c>
      <c r="BT57" s="134">
        <v>5.4879320337951308E-2</v>
      </c>
      <c r="BU57" s="134">
        <v>-5.3857083238016291E-3</v>
      </c>
      <c r="BV57" s="134">
        <v>0</v>
      </c>
      <c r="BW57" s="133">
        <v>-5219.7699476636972</v>
      </c>
      <c r="BX57" s="478">
        <v>1164662.7344133423</v>
      </c>
      <c r="BY57" s="478">
        <v>3601.1431227902312</v>
      </c>
      <c r="BZ57" s="478" t="s">
        <v>1228</v>
      </c>
      <c r="CA57" s="478">
        <v>3720.9672025985378</v>
      </c>
      <c r="CB57" s="134">
        <v>5.3994753183740141E-2</v>
      </c>
      <c r="CC57" s="133">
        <v>-8322.67</v>
      </c>
      <c r="CD57" s="133">
        <v>1156340.0644133424</v>
      </c>
      <c r="CE57" s="133">
        <v>0</v>
      </c>
      <c r="CF57" s="133">
        <v>1156340.0644133424</v>
      </c>
      <c r="CG57" s="133">
        <f t="shared" si="0"/>
        <v>112337.15999999993</v>
      </c>
      <c r="CH57" s="133">
        <f t="shared" si="1"/>
        <v>11655.259999999998</v>
      </c>
      <c r="CI57" s="133">
        <v>0</v>
      </c>
      <c r="CJ57" s="133">
        <v>112337.15999999993</v>
      </c>
      <c r="CK57" s="133">
        <v>11655.259999999998</v>
      </c>
    </row>
    <row r="58" spans="1:89" ht="15" customHeight="1" x14ac:dyDescent="0.25">
      <c r="A58" s="136">
        <f>VLOOKUP(D58,'DfE No.'!C:E,3,FALSE)</f>
        <v>327</v>
      </c>
      <c r="B58" s="136">
        <f>VLOOKUP(D58,'Adjusted Factors 19-20'!C:F,4,FALSE)</f>
        <v>0</v>
      </c>
      <c r="C58" s="136">
        <v>124675</v>
      </c>
      <c r="D58" s="136">
        <v>9352918</v>
      </c>
      <c r="E58" s="135" t="s">
        <v>311</v>
      </c>
      <c r="F58" s="477">
        <v>96</v>
      </c>
      <c r="G58" s="477">
        <v>96</v>
      </c>
      <c r="H58" s="477">
        <v>0</v>
      </c>
      <c r="I58" s="133">
        <v>266284.80000000005</v>
      </c>
      <c r="J58" s="133">
        <v>0</v>
      </c>
      <c r="K58" s="133">
        <v>0</v>
      </c>
      <c r="L58" s="133">
        <v>440.00000000000148</v>
      </c>
      <c r="M58" s="133">
        <v>0</v>
      </c>
      <c r="N58" s="133">
        <v>4659.7752808988762</v>
      </c>
      <c r="O58" s="133">
        <v>0</v>
      </c>
      <c r="P58" s="133">
        <v>399.99999999999937</v>
      </c>
      <c r="Q58" s="133">
        <v>240.0000000000008</v>
      </c>
      <c r="R58" s="133">
        <v>0</v>
      </c>
      <c r="S58" s="133">
        <v>0</v>
      </c>
      <c r="T58" s="133">
        <v>420.00000000000142</v>
      </c>
      <c r="U58" s="133">
        <v>575.00000000000193</v>
      </c>
      <c r="V58" s="133">
        <v>0</v>
      </c>
      <c r="W58" s="133">
        <v>0</v>
      </c>
      <c r="X58" s="133">
        <v>0</v>
      </c>
      <c r="Y58" s="133">
        <v>0</v>
      </c>
      <c r="Z58" s="133">
        <v>0</v>
      </c>
      <c r="AA58" s="133">
        <v>0</v>
      </c>
      <c r="AB58" s="133">
        <v>0</v>
      </c>
      <c r="AC58" s="133">
        <v>0</v>
      </c>
      <c r="AD58" s="133">
        <v>0</v>
      </c>
      <c r="AE58" s="133">
        <v>14903.088607594918</v>
      </c>
      <c r="AF58" s="133">
        <v>0</v>
      </c>
      <c r="AG58" s="133">
        <v>0</v>
      </c>
      <c r="AH58" s="133">
        <v>0</v>
      </c>
      <c r="AI58" s="133">
        <v>110000</v>
      </c>
      <c r="AJ58" s="133">
        <v>0</v>
      </c>
      <c r="AK58" s="133">
        <v>0</v>
      </c>
      <c r="AL58" s="133">
        <v>0</v>
      </c>
      <c r="AM58" s="133">
        <v>9789.0123800000001</v>
      </c>
      <c r="AN58" s="133">
        <v>0</v>
      </c>
      <c r="AO58" s="133">
        <v>0</v>
      </c>
      <c r="AP58" s="133">
        <v>0</v>
      </c>
      <c r="AQ58" s="133">
        <v>0</v>
      </c>
      <c r="AR58" s="133">
        <v>0</v>
      </c>
      <c r="AS58" s="133">
        <v>0</v>
      </c>
      <c r="AT58" s="133">
        <v>0</v>
      </c>
      <c r="AU58" s="133">
        <v>0</v>
      </c>
      <c r="AV58" s="133">
        <v>266284.80000000005</v>
      </c>
      <c r="AW58" s="133">
        <v>21637.863888493801</v>
      </c>
      <c r="AX58" s="133">
        <v>119789.01238</v>
      </c>
      <c r="AY58" s="133">
        <v>28269.476248044361</v>
      </c>
      <c r="AZ58" s="478">
        <v>407711.67626849387</v>
      </c>
      <c r="BA58" s="478">
        <v>397922.6638884939</v>
      </c>
      <c r="BB58" s="478">
        <v>3500</v>
      </c>
      <c r="BC58" s="478">
        <v>336000</v>
      </c>
      <c r="BD58" s="478">
        <v>0</v>
      </c>
      <c r="BE58" s="478">
        <v>0</v>
      </c>
      <c r="BF58" s="478">
        <v>407711.67626849387</v>
      </c>
      <c r="BG58" s="478" t="s">
        <v>13</v>
      </c>
      <c r="BH58" s="478" t="s">
        <v>13</v>
      </c>
      <c r="BI58" s="478" t="s">
        <v>13</v>
      </c>
      <c r="BJ58" s="134" t="s">
        <v>13</v>
      </c>
      <c r="BK58" s="479" t="s">
        <v>13</v>
      </c>
      <c r="BL58" s="478">
        <v>407711.67626849387</v>
      </c>
      <c r="BM58" s="133">
        <v>407711.67626849387</v>
      </c>
      <c r="BN58" s="133">
        <v>0</v>
      </c>
      <c r="BO58" s="478">
        <v>345789.01237999997</v>
      </c>
      <c r="BP58" s="478">
        <v>225999.99999999997</v>
      </c>
      <c r="BQ58" s="133">
        <v>287922.6638884939</v>
      </c>
      <c r="BR58" s="133">
        <v>2999.1944155051447</v>
      </c>
      <c r="BS58" s="133">
        <v>2923.4460123595509</v>
      </c>
      <c r="BT58" s="134">
        <v>2.5910655721142008E-2</v>
      </c>
      <c r="BU58" s="134">
        <v>-2.5428017937024297E-3</v>
      </c>
      <c r="BV58" s="134">
        <v>0</v>
      </c>
      <c r="BW58" s="133">
        <v>-713.63940134592781</v>
      </c>
      <c r="BX58" s="478">
        <v>406998.03686714795</v>
      </c>
      <c r="BY58" s="478">
        <v>4137.5940050744575</v>
      </c>
      <c r="BZ58" s="478" t="s">
        <v>1228</v>
      </c>
      <c r="CA58" s="478">
        <v>4239.5628840327909</v>
      </c>
      <c r="CB58" s="134">
        <v>-6.4352652744910088E-3</v>
      </c>
      <c r="CC58" s="133">
        <v>-2552.64</v>
      </c>
      <c r="CD58" s="133">
        <v>404445.39686714794</v>
      </c>
      <c r="CE58" s="133">
        <v>0</v>
      </c>
      <c r="CF58" s="133">
        <v>404445.39686714794</v>
      </c>
      <c r="CG58" s="133">
        <f t="shared" si="0"/>
        <v>73397.469999999972</v>
      </c>
      <c r="CH58" s="133">
        <f t="shared" si="1"/>
        <v>7895.63</v>
      </c>
      <c r="CI58" s="133">
        <v>0</v>
      </c>
      <c r="CJ58" s="133">
        <v>73397.469999999972</v>
      </c>
      <c r="CK58" s="133">
        <v>7895.63</v>
      </c>
    </row>
    <row r="59" spans="1:89" ht="15" customHeight="1" x14ac:dyDescent="0.25">
      <c r="A59" s="136">
        <f>VLOOKUP(D59,'DfE No.'!C:E,3,FALSE)</f>
        <v>75</v>
      </c>
      <c r="B59" s="136">
        <f>VLOOKUP(D59,'Adjusted Factors 19-20'!C:F,4,FALSE)</f>
        <v>0</v>
      </c>
      <c r="C59" s="136">
        <v>124676</v>
      </c>
      <c r="D59" s="136">
        <v>9352919</v>
      </c>
      <c r="E59" s="135" t="s">
        <v>193</v>
      </c>
      <c r="F59" s="477">
        <v>273</v>
      </c>
      <c r="G59" s="477">
        <v>273</v>
      </c>
      <c r="H59" s="477">
        <v>0</v>
      </c>
      <c r="I59" s="133">
        <v>757247.4</v>
      </c>
      <c r="J59" s="133">
        <v>0</v>
      </c>
      <c r="K59" s="133">
        <v>0</v>
      </c>
      <c r="L59" s="133">
        <v>22440.000000000025</v>
      </c>
      <c r="M59" s="133">
        <v>0</v>
      </c>
      <c r="N59" s="133">
        <v>35127.421875</v>
      </c>
      <c r="O59" s="133">
        <v>0</v>
      </c>
      <c r="P59" s="133">
        <v>20599.999999999985</v>
      </c>
      <c r="Q59" s="133">
        <v>239.9999999999998</v>
      </c>
      <c r="R59" s="133">
        <v>720.00000000000045</v>
      </c>
      <c r="S59" s="133">
        <v>0</v>
      </c>
      <c r="T59" s="133">
        <v>5040.0000000000055</v>
      </c>
      <c r="U59" s="133">
        <v>0</v>
      </c>
      <c r="V59" s="133">
        <v>0</v>
      </c>
      <c r="W59" s="133">
        <v>0</v>
      </c>
      <c r="X59" s="133">
        <v>0</v>
      </c>
      <c r="Y59" s="133">
        <v>0</v>
      </c>
      <c r="Z59" s="133">
        <v>0</v>
      </c>
      <c r="AA59" s="133">
        <v>0</v>
      </c>
      <c r="AB59" s="133">
        <v>613.9519650655028</v>
      </c>
      <c r="AC59" s="133">
        <v>0</v>
      </c>
      <c r="AD59" s="133">
        <v>0</v>
      </c>
      <c r="AE59" s="133">
        <v>54561.173333333463</v>
      </c>
      <c r="AF59" s="133">
        <v>0</v>
      </c>
      <c r="AG59" s="133">
        <v>0</v>
      </c>
      <c r="AH59" s="133">
        <v>0</v>
      </c>
      <c r="AI59" s="133">
        <v>110000</v>
      </c>
      <c r="AJ59" s="133">
        <v>0</v>
      </c>
      <c r="AK59" s="133">
        <v>0</v>
      </c>
      <c r="AL59" s="133">
        <v>0</v>
      </c>
      <c r="AM59" s="133">
        <v>23178.959999999999</v>
      </c>
      <c r="AN59" s="133">
        <v>0</v>
      </c>
      <c r="AO59" s="133">
        <v>0</v>
      </c>
      <c r="AP59" s="133">
        <v>0</v>
      </c>
      <c r="AQ59" s="133">
        <v>0</v>
      </c>
      <c r="AR59" s="133">
        <v>0</v>
      </c>
      <c r="AS59" s="133">
        <v>0</v>
      </c>
      <c r="AT59" s="133">
        <v>0</v>
      </c>
      <c r="AU59" s="133">
        <v>0</v>
      </c>
      <c r="AV59" s="133">
        <v>757247.4</v>
      </c>
      <c r="AW59" s="133">
        <v>139342.54717339898</v>
      </c>
      <c r="AX59" s="133">
        <v>133178.96</v>
      </c>
      <c r="AY59" s="133">
        <v>106643.88427083347</v>
      </c>
      <c r="AZ59" s="478">
        <v>1029768.907173399</v>
      </c>
      <c r="BA59" s="478">
        <v>1006589.947173399</v>
      </c>
      <c r="BB59" s="478">
        <v>3500</v>
      </c>
      <c r="BC59" s="478">
        <v>955500</v>
      </c>
      <c r="BD59" s="478">
        <v>0</v>
      </c>
      <c r="BE59" s="478">
        <v>0</v>
      </c>
      <c r="BF59" s="478">
        <v>1029768.907173399</v>
      </c>
      <c r="BG59" s="478" t="s">
        <v>13</v>
      </c>
      <c r="BH59" s="478" t="s">
        <v>13</v>
      </c>
      <c r="BI59" s="478" t="s">
        <v>13</v>
      </c>
      <c r="BJ59" s="134" t="s">
        <v>13</v>
      </c>
      <c r="BK59" s="479" t="s">
        <v>13</v>
      </c>
      <c r="BL59" s="478">
        <v>1029768.907173399</v>
      </c>
      <c r="BM59" s="133">
        <v>1029768.907173399</v>
      </c>
      <c r="BN59" s="133">
        <v>0</v>
      </c>
      <c r="BO59" s="478">
        <v>978678.96</v>
      </c>
      <c r="BP59" s="478">
        <v>845500</v>
      </c>
      <c r="BQ59" s="133">
        <v>896589.94717339904</v>
      </c>
      <c r="BR59" s="133">
        <v>3284.2122607084216</v>
      </c>
      <c r="BS59" s="133">
        <v>3140.0326828793777</v>
      </c>
      <c r="BT59" s="134">
        <v>4.5916585077335141E-2</v>
      </c>
      <c r="BU59" s="134">
        <v>-4.5061296847099617E-3</v>
      </c>
      <c r="BV59" s="134">
        <v>0</v>
      </c>
      <c r="BW59" s="133">
        <v>-3862.7846939360475</v>
      </c>
      <c r="BX59" s="478">
        <v>1025906.122479463</v>
      </c>
      <c r="BY59" s="478">
        <v>3672.9932691555423</v>
      </c>
      <c r="BZ59" s="478" t="s">
        <v>1228</v>
      </c>
      <c r="CA59" s="478">
        <v>3757.8978845401575</v>
      </c>
      <c r="CB59" s="134">
        <v>2.7787841796866219E-2</v>
      </c>
      <c r="CC59" s="133">
        <v>-7259.07</v>
      </c>
      <c r="CD59" s="133">
        <v>1018647.052479463</v>
      </c>
      <c r="CE59" s="133">
        <v>0</v>
      </c>
      <c r="CF59" s="133">
        <v>1018647.052479463</v>
      </c>
      <c r="CG59" s="133">
        <f t="shared" si="0"/>
        <v>59343.269999999953</v>
      </c>
      <c r="CH59" s="133">
        <f t="shared" si="1"/>
        <v>31191.43</v>
      </c>
      <c r="CI59" s="133">
        <v>0</v>
      </c>
      <c r="CJ59" s="133">
        <v>59343.269999999953</v>
      </c>
      <c r="CK59" s="133">
        <v>31191.43</v>
      </c>
    </row>
    <row r="60" spans="1:89" ht="15" customHeight="1" x14ac:dyDescent="0.25">
      <c r="A60" s="136">
        <f>VLOOKUP(D60,'DfE No.'!C:E,3,FALSE)</f>
        <v>461</v>
      </c>
      <c r="B60" s="136">
        <f>VLOOKUP(D60,'Adjusted Factors 19-20'!C:F,4,FALSE)</f>
        <v>0</v>
      </c>
      <c r="C60" s="136">
        <v>124678</v>
      </c>
      <c r="D60" s="136">
        <v>9352921</v>
      </c>
      <c r="E60" s="135" t="s">
        <v>382</v>
      </c>
      <c r="F60" s="477">
        <v>221</v>
      </c>
      <c r="G60" s="477">
        <v>221</v>
      </c>
      <c r="H60" s="477">
        <v>0</v>
      </c>
      <c r="I60" s="133">
        <v>613009.80000000005</v>
      </c>
      <c r="J60" s="133">
        <v>0</v>
      </c>
      <c r="K60" s="133">
        <v>0</v>
      </c>
      <c r="L60" s="133">
        <v>4840</v>
      </c>
      <c r="M60" s="133">
        <v>0</v>
      </c>
      <c r="N60" s="133">
        <v>7215.9069767441861</v>
      </c>
      <c r="O60" s="133">
        <v>0</v>
      </c>
      <c r="P60" s="133">
        <v>201.82648401826481</v>
      </c>
      <c r="Q60" s="133">
        <v>0</v>
      </c>
      <c r="R60" s="133">
        <v>1816.4383561643835</v>
      </c>
      <c r="S60" s="133">
        <v>0</v>
      </c>
      <c r="T60" s="133">
        <v>0</v>
      </c>
      <c r="U60" s="133">
        <v>0</v>
      </c>
      <c r="V60" s="133">
        <v>0</v>
      </c>
      <c r="W60" s="133">
        <v>0</v>
      </c>
      <c r="X60" s="133">
        <v>0</v>
      </c>
      <c r="Y60" s="133">
        <v>0</v>
      </c>
      <c r="Z60" s="133">
        <v>0</v>
      </c>
      <c r="AA60" s="133">
        <v>0</v>
      </c>
      <c r="AB60" s="133">
        <v>3575.3403141361223</v>
      </c>
      <c r="AC60" s="133">
        <v>0</v>
      </c>
      <c r="AD60" s="133">
        <v>0</v>
      </c>
      <c r="AE60" s="133">
        <v>51936.181818181794</v>
      </c>
      <c r="AF60" s="133">
        <v>0</v>
      </c>
      <c r="AG60" s="133">
        <v>0</v>
      </c>
      <c r="AH60" s="133">
        <v>0</v>
      </c>
      <c r="AI60" s="133">
        <v>110000</v>
      </c>
      <c r="AJ60" s="133">
        <v>0</v>
      </c>
      <c r="AK60" s="133">
        <v>0</v>
      </c>
      <c r="AL60" s="133">
        <v>0</v>
      </c>
      <c r="AM60" s="133">
        <v>17905.439999999999</v>
      </c>
      <c r="AN60" s="133">
        <v>0</v>
      </c>
      <c r="AO60" s="133">
        <v>0</v>
      </c>
      <c r="AP60" s="133">
        <v>0</v>
      </c>
      <c r="AQ60" s="133">
        <v>0</v>
      </c>
      <c r="AR60" s="133">
        <v>0</v>
      </c>
      <c r="AS60" s="133">
        <v>0</v>
      </c>
      <c r="AT60" s="133">
        <v>0</v>
      </c>
      <c r="AU60" s="133">
        <v>0</v>
      </c>
      <c r="AV60" s="133">
        <v>613009.80000000005</v>
      </c>
      <c r="AW60" s="133">
        <v>69585.693949244756</v>
      </c>
      <c r="AX60" s="133">
        <v>127905.44</v>
      </c>
      <c r="AY60" s="133">
        <v>68972.267726645208</v>
      </c>
      <c r="AZ60" s="478">
        <v>810500.93394924491</v>
      </c>
      <c r="BA60" s="478">
        <v>792595.49394924496</v>
      </c>
      <c r="BB60" s="478">
        <v>3500</v>
      </c>
      <c r="BC60" s="478">
        <v>773500</v>
      </c>
      <c r="BD60" s="478">
        <v>0</v>
      </c>
      <c r="BE60" s="478">
        <v>0</v>
      </c>
      <c r="BF60" s="478">
        <v>810500.93394924491</v>
      </c>
      <c r="BG60" s="478" t="s">
        <v>13</v>
      </c>
      <c r="BH60" s="478" t="s">
        <v>13</v>
      </c>
      <c r="BI60" s="478" t="s">
        <v>13</v>
      </c>
      <c r="BJ60" s="134" t="s">
        <v>13</v>
      </c>
      <c r="BK60" s="479" t="s">
        <v>13</v>
      </c>
      <c r="BL60" s="478">
        <v>810500.93394924491</v>
      </c>
      <c r="BM60" s="133">
        <v>810500.93394924467</v>
      </c>
      <c r="BN60" s="133">
        <v>0</v>
      </c>
      <c r="BO60" s="478">
        <v>791405.44</v>
      </c>
      <c r="BP60" s="478">
        <v>663500</v>
      </c>
      <c r="BQ60" s="133">
        <v>682595.49394924496</v>
      </c>
      <c r="BR60" s="133">
        <v>3088.6673934354976</v>
      </c>
      <c r="BS60" s="133">
        <v>2952.6745222727272</v>
      </c>
      <c r="BT60" s="134">
        <v>4.605752179488249E-2</v>
      </c>
      <c r="BU60" s="134">
        <v>-4.519960833640921E-3</v>
      </c>
      <c r="BV60" s="134">
        <v>0</v>
      </c>
      <c r="BW60" s="133">
        <v>-2949.4600761308338</v>
      </c>
      <c r="BX60" s="478">
        <v>807551.4738731141</v>
      </c>
      <c r="BY60" s="478">
        <v>3573.0589768014215</v>
      </c>
      <c r="BZ60" s="478" t="s">
        <v>1228</v>
      </c>
      <c r="CA60" s="478">
        <v>3654.0790672991589</v>
      </c>
      <c r="CB60" s="134">
        <v>3.3355682813833054E-2</v>
      </c>
      <c r="CC60" s="133">
        <v>-5876.39</v>
      </c>
      <c r="CD60" s="133">
        <v>801675.08387311408</v>
      </c>
      <c r="CE60" s="133">
        <v>0</v>
      </c>
      <c r="CF60" s="133">
        <v>801675.08387311408</v>
      </c>
      <c r="CG60" s="133">
        <f t="shared" si="0"/>
        <v>86902.109999999986</v>
      </c>
      <c r="CH60" s="133">
        <f t="shared" si="1"/>
        <v>5628.38</v>
      </c>
      <c r="CI60" s="133">
        <v>0</v>
      </c>
      <c r="CJ60" s="133">
        <v>86902.109999999986</v>
      </c>
      <c r="CK60" s="133">
        <v>5628.38</v>
      </c>
    </row>
    <row r="61" spans="1:89" ht="15" customHeight="1" x14ac:dyDescent="0.25">
      <c r="A61" s="136">
        <f>VLOOKUP(D61,'DfE No.'!C:E,3,FALSE)</f>
        <v>281</v>
      </c>
      <c r="B61" s="136">
        <f>VLOOKUP(D61,'Adjusted Factors 19-20'!C:F,4,FALSE)</f>
        <v>0</v>
      </c>
      <c r="C61" s="136">
        <v>124679</v>
      </c>
      <c r="D61" s="136">
        <v>9352922</v>
      </c>
      <c r="E61" s="135" t="s">
        <v>283</v>
      </c>
      <c r="F61" s="477">
        <v>598</v>
      </c>
      <c r="G61" s="477">
        <v>598</v>
      </c>
      <c r="H61" s="477">
        <v>0</v>
      </c>
      <c r="I61" s="133">
        <v>1658732.4000000001</v>
      </c>
      <c r="J61" s="133">
        <v>0</v>
      </c>
      <c r="K61" s="133">
        <v>0</v>
      </c>
      <c r="L61" s="133">
        <v>30800.000000000007</v>
      </c>
      <c r="M61" s="133">
        <v>0</v>
      </c>
      <c r="N61" s="133">
        <v>73041.428571428565</v>
      </c>
      <c r="O61" s="133">
        <v>0</v>
      </c>
      <c r="P61" s="133">
        <v>5199.9999999999982</v>
      </c>
      <c r="Q61" s="133">
        <v>40319.999999999949</v>
      </c>
      <c r="R61" s="133">
        <v>4679.9999999999982</v>
      </c>
      <c r="S61" s="133">
        <v>6629.9999999999891</v>
      </c>
      <c r="T61" s="133">
        <v>420.00000000000119</v>
      </c>
      <c r="U61" s="133">
        <v>575.00000000000171</v>
      </c>
      <c r="V61" s="133">
        <v>0</v>
      </c>
      <c r="W61" s="133">
        <v>0</v>
      </c>
      <c r="X61" s="133">
        <v>0</v>
      </c>
      <c r="Y61" s="133">
        <v>0</v>
      </c>
      <c r="Z61" s="133">
        <v>0</v>
      </c>
      <c r="AA61" s="133">
        <v>0</v>
      </c>
      <c r="AB61" s="133">
        <v>30616.900584795327</v>
      </c>
      <c r="AC61" s="133">
        <v>0</v>
      </c>
      <c r="AD61" s="133">
        <v>0</v>
      </c>
      <c r="AE61" s="133">
        <v>204555.29363449669</v>
      </c>
      <c r="AF61" s="133">
        <v>0</v>
      </c>
      <c r="AG61" s="133">
        <v>0</v>
      </c>
      <c r="AH61" s="133">
        <v>0</v>
      </c>
      <c r="AI61" s="133">
        <v>110000</v>
      </c>
      <c r="AJ61" s="133">
        <v>0</v>
      </c>
      <c r="AK61" s="133">
        <v>0</v>
      </c>
      <c r="AL61" s="133">
        <v>0</v>
      </c>
      <c r="AM61" s="133">
        <v>36528.834999999999</v>
      </c>
      <c r="AN61" s="133">
        <v>0</v>
      </c>
      <c r="AO61" s="133">
        <v>0</v>
      </c>
      <c r="AP61" s="133">
        <v>0</v>
      </c>
      <c r="AQ61" s="133">
        <v>0</v>
      </c>
      <c r="AR61" s="133">
        <v>0</v>
      </c>
      <c r="AS61" s="133">
        <v>0</v>
      </c>
      <c r="AT61" s="133">
        <v>0</v>
      </c>
      <c r="AU61" s="133">
        <v>0</v>
      </c>
      <c r="AV61" s="133">
        <v>1658732.4000000001</v>
      </c>
      <c r="AW61" s="133">
        <v>396838.62279072055</v>
      </c>
      <c r="AX61" s="133">
        <v>146528.83499999999</v>
      </c>
      <c r="AY61" s="133">
        <v>295387.50792021095</v>
      </c>
      <c r="AZ61" s="478">
        <v>2202099.8577907206</v>
      </c>
      <c r="BA61" s="478">
        <v>2165571.0227907207</v>
      </c>
      <c r="BB61" s="478">
        <v>3500</v>
      </c>
      <c r="BC61" s="478">
        <v>2093000</v>
      </c>
      <c r="BD61" s="478">
        <v>0</v>
      </c>
      <c r="BE61" s="478">
        <v>0</v>
      </c>
      <c r="BF61" s="478">
        <v>2202099.8577907206</v>
      </c>
      <c r="BG61" s="478" t="s">
        <v>13</v>
      </c>
      <c r="BH61" s="478" t="s">
        <v>13</v>
      </c>
      <c r="BI61" s="478" t="s">
        <v>13</v>
      </c>
      <c r="BJ61" s="134" t="s">
        <v>13</v>
      </c>
      <c r="BK61" s="479" t="s">
        <v>13</v>
      </c>
      <c r="BL61" s="478">
        <v>2202099.8577907206</v>
      </c>
      <c r="BM61" s="133">
        <v>2202099.8577907206</v>
      </c>
      <c r="BN61" s="133">
        <v>0</v>
      </c>
      <c r="BO61" s="478">
        <v>2129528.835</v>
      </c>
      <c r="BP61" s="478">
        <v>1983000</v>
      </c>
      <c r="BQ61" s="133">
        <v>2055571.0227907207</v>
      </c>
      <c r="BR61" s="133">
        <v>3437.4097371082285</v>
      </c>
      <c r="BS61" s="133">
        <v>3349.798284263959</v>
      </c>
      <c r="BT61" s="134">
        <v>2.615424733358835E-2</v>
      </c>
      <c r="BU61" s="134">
        <v>-2.5667072168505597E-3</v>
      </c>
      <c r="BV61" s="134">
        <v>0</v>
      </c>
      <c r="BW61" s="133">
        <v>-5141.5749558659281</v>
      </c>
      <c r="BX61" s="478">
        <v>2196958.2828348549</v>
      </c>
      <c r="BY61" s="478">
        <v>3612.7582739713293</v>
      </c>
      <c r="BZ61" s="478" t="s">
        <v>1228</v>
      </c>
      <c r="CA61" s="478">
        <v>3673.8432823325334</v>
      </c>
      <c r="CB61" s="134">
        <v>2.1533130602012784E-2</v>
      </c>
      <c r="CC61" s="133">
        <v>-15900.82</v>
      </c>
      <c r="CD61" s="133">
        <v>2181057.4628348551</v>
      </c>
      <c r="CE61" s="133">
        <v>0</v>
      </c>
      <c r="CF61" s="133">
        <v>2181057.4628348551</v>
      </c>
      <c r="CG61" s="133">
        <f t="shared" si="0"/>
        <v>204418.48000000016</v>
      </c>
      <c r="CH61" s="133">
        <f t="shared" si="1"/>
        <v>5767.2000000000007</v>
      </c>
      <c r="CI61" s="133">
        <v>0</v>
      </c>
      <c r="CJ61" s="133">
        <v>204418.48000000016</v>
      </c>
      <c r="CK61" s="133">
        <v>5767.2000000000007</v>
      </c>
    </row>
    <row r="62" spans="1:89" ht="15" customHeight="1" x14ac:dyDescent="0.25">
      <c r="A62" s="136">
        <f>VLOOKUP(D62,'DfE No.'!C:E,3,FALSE)</f>
        <v>504</v>
      </c>
      <c r="B62" s="136">
        <f>VLOOKUP(D62,'Adjusted Factors 19-20'!C:F,4,FALSE)</f>
        <v>0</v>
      </c>
      <c r="C62" s="136">
        <v>124680</v>
      </c>
      <c r="D62" s="136">
        <v>9352923</v>
      </c>
      <c r="E62" s="135" t="s">
        <v>413</v>
      </c>
      <c r="F62" s="477">
        <v>301</v>
      </c>
      <c r="G62" s="477">
        <v>301</v>
      </c>
      <c r="H62" s="477">
        <v>0</v>
      </c>
      <c r="I62" s="133">
        <v>834913.8</v>
      </c>
      <c r="J62" s="133">
        <v>0</v>
      </c>
      <c r="K62" s="133">
        <v>0</v>
      </c>
      <c r="L62" s="133">
        <v>8360.0000000000055</v>
      </c>
      <c r="M62" s="133">
        <v>0</v>
      </c>
      <c r="N62" s="133">
        <v>19717.967213114753</v>
      </c>
      <c r="O62" s="133">
        <v>0</v>
      </c>
      <c r="P62" s="133">
        <v>8399.9999999999873</v>
      </c>
      <c r="Q62" s="133">
        <v>8639.9999999999654</v>
      </c>
      <c r="R62" s="133">
        <v>1079.9999999999995</v>
      </c>
      <c r="S62" s="133">
        <v>0</v>
      </c>
      <c r="T62" s="133">
        <v>0</v>
      </c>
      <c r="U62" s="133">
        <v>0</v>
      </c>
      <c r="V62" s="133">
        <v>0</v>
      </c>
      <c r="W62" s="133">
        <v>0</v>
      </c>
      <c r="X62" s="133">
        <v>0</v>
      </c>
      <c r="Y62" s="133">
        <v>0</v>
      </c>
      <c r="Z62" s="133">
        <v>0</v>
      </c>
      <c r="AA62" s="133">
        <v>0</v>
      </c>
      <c r="AB62" s="133">
        <v>1795.5405405405431</v>
      </c>
      <c r="AC62" s="133">
        <v>0</v>
      </c>
      <c r="AD62" s="133">
        <v>0</v>
      </c>
      <c r="AE62" s="133">
        <v>83566.606299212726</v>
      </c>
      <c r="AF62" s="133">
        <v>0</v>
      </c>
      <c r="AG62" s="133">
        <v>0</v>
      </c>
      <c r="AH62" s="133">
        <v>0</v>
      </c>
      <c r="AI62" s="133">
        <v>110000</v>
      </c>
      <c r="AJ62" s="133">
        <v>0</v>
      </c>
      <c r="AK62" s="133">
        <v>0</v>
      </c>
      <c r="AL62" s="133">
        <v>0</v>
      </c>
      <c r="AM62" s="133">
        <v>47653.202799999999</v>
      </c>
      <c r="AN62" s="133">
        <v>0</v>
      </c>
      <c r="AO62" s="133">
        <v>0</v>
      </c>
      <c r="AP62" s="133">
        <v>0</v>
      </c>
      <c r="AQ62" s="133">
        <v>0</v>
      </c>
      <c r="AR62" s="133">
        <v>0</v>
      </c>
      <c r="AS62" s="133">
        <v>0</v>
      </c>
      <c r="AT62" s="133">
        <v>0</v>
      </c>
      <c r="AU62" s="133">
        <v>0</v>
      </c>
      <c r="AV62" s="133">
        <v>834913.8</v>
      </c>
      <c r="AW62" s="133">
        <v>131560.11405286798</v>
      </c>
      <c r="AX62" s="133">
        <v>157653.2028</v>
      </c>
      <c r="AY62" s="133">
        <v>116664.58990577009</v>
      </c>
      <c r="AZ62" s="478">
        <v>1124127.1168528681</v>
      </c>
      <c r="BA62" s="478">
        <v>1076473.914052868</v>
      </c>
      <c r="BB62" s="478">
        <v>3500</v>
      </c>
      <c r="BC62" s="478">
        <v>1053500</v>
      </c>
      <c r="BD62" s="478">
        <v>0</v>
      </c>
      <c r="BE62" s="478">
        <v>0</v>
      </c>
      <c r="BF62" s="478">
        <v>1124127.1168528681</v>
      </c>
      <c r="BG62" s="478" t="s">
        <v>13</v>
      </c>
      <c r="BH62" s="478" t="s">
        <v>13</v>
      </c>
      <c r="BI62" s="478" t="s">
        <v>13</v>
      </c>
      <c r="BJ62" s="134" t="s">
        <v>13</v>
      </c>
      <c r="BK62" s="479" t="s">
        <v>13</v>
      </c>
      <c r="BL62" s="478">
        <v>1124127.1168528681</v>
      </c>
      <c r="BM62" s="133">
        <v>1124127.1168528681</v>
      </c>
      <c r="BN62" s="133">
        <v>0</v>
      </c>
      <c r="BO62" s="478">
        <v>1101153.2028000001</v>
      </c>
      <c r="BP62" s="478">
        <v>943500.00000000012</v>
      </c>
      <c r="BQ62" s="133">
        <v>966473.91405286815</v>
      </c>
      <c r="BR62" s="133">
        <v>3210.8767908733162</v>
      </c>
      <c r="BS62" s="133">
        <v>3058.8433314754102</v>
      </c>
      <c r="BT62" s="134">
        <v>4.9702924577236775E-2</v>
      </c>
      <c r="BU62" s="134">
        <v>-4.8777108201136588E-3</v>
      </c>
      <c r="BV62" s="134">
        <v>0</v>
      </c>
      <c r="BW62" s="133">
        <v>-4490.9661177060061</v>
      </c>
      <c r="BX62" s="478">
        <v>1119636.1507351622</v>
      </c>
      <c r="BY62" s="478">
        <v>3561.4051426417345</v>
      </c>
      <c r="BZ62" s="478" t="s">
        <v>1228</v>
      </c>
      <c r="CA62" s="478">
        <v>3719.7214310138279</v>
      </c>
      <c r="CB62" s="134">
        <v>6.2190271344081172E-2</v>
      </c>
      <c r="CC62" s="133">
        <v>-8003.59</v>
      </c>
      <c r="CD62" s="133">
        <v>1111632.5607351621</v>
      </c>
      <c r="CE62" s="133">
        <v>0</v>
      </c>
      <c r="CF62" s="133">
        <v>1111632.5607351621</v>
      </c>
      <c r="CG62" s="133">
        <f t="shared" si="0"/>
        <v>121599</v>
      </c>
      <c r="CH62" s="133">
        <f t="shared" si="1"/>
        <v>21153</v>
      </c>
      <c r="CI62" s="133">
        <v>0</v>
      </c>
      <c r="CJ62" s="133">
        <v>121599</v>
      </c>
      <c r="CK62" s="133">
        <v>21153</v>
      </c>
    </row>
    <row r="63" spans="1:89" ht="15" customHeight="1" x14ac:dyDescent="0.25">
      <c r="A63" s="136">
        <f>VLOOKUP(D63,'DfE No.'!C:E,3,FALSE)</f>
        <v>311</v>
      </c>
      <c r="B63" s="136">
        <f>VLOOKUP(D63,'Adjusted Factors 19-20'!C:F,4,FALSE)</f>
        <v>0</v>
      </c>
      <c r="C63" s="136">
        <v>124681</v>
      </c>
      <c r="D63" s="136">
        <v>9352924</v>
      </c>
      <c r="E63" s="135" t="s">
        <v>301</v>
      </c>
      <c r="F63" s="477">
        <v>211</v>
      </c>
      <c r="G63" s="477">
        <v>211</v>
      </c>
      <c r="H63" s="477">
        <v>0</v>
      </c>
      <c r="I63" s="133">
        <v>585271.80000000005</v>
      </c>
      <c r="J63" s="133">
        <v>0</v>
      </c>
      <c r="K63" s="133">
        <v>0</v>
      </c>
      <c r="L63" s="133">
        <v>879.99999999999989</v>
      </c>
      <c r="M63" s="133">
        <v>0</v>
      </c>
      <c r="N63" s="133">
        <v>5374.5283018867922</v>
      </c>
      <c r="O63" s="133">
        <v>0</v>
      </c>
      <c r="P63" s="133">
        <v>200.00000000000017</v>
      </c>
      <c r="Q63" s="133">
        <v>0</v>
      </c>
      <c r="R63" s="133">
        <v>0</v>
      </c>
      <c r="S63" s="133">
        <v>0</v>
      </c>
      <c r="T63" s="133">
        <v>0</v>
      </c>
      <c r="U63" s="133">
        <v>0</v>
      </c>
      <c r="V63" s="133">
        <v>0</v>
      </c>
      <c r="W63" s="133">
        <v>0</v>
      </c>
      <c r="X63" s="133">
        <v>0</v>
      </c>
      <c r="Y63" s="133">
        <v>0</v>
      </c>
      <c r="Z63" s="133">
        <v>0</v>
      </c>
      <c r="AA63" s="133">
        <v>0</v>
      </c>
      <c r="AB63" s="133">
        <v>4802.8729281767946</v>
      </c>
      <c r="AC63" s="133">
        <v>0</v>
      </c>
      <c r="AD63" s="133">
        <v>0</v>
      </c>
      <c r="AE63" s="133">
        <v>55416.379888268231</v>
      </c>
      <c r="AF63" s="133">
        <v>0</v>
      </c>
      <c r="AG63" s="133">
        <v>0</v>
      </c>
      <c r="AH63" s="133">
        <v>0</v>
      </c>
      <c r="AI63" s="133">
        <v>110000</v>
      </c>
      <c r="AJ63" s="133">
        <v>0</v>
      </c>
      <c r="AK63" s="133">
        <v>0</v>
      </c>
      <c r="AL63" s="133">
        <v>0</v>
      </c>
      <c r="AM63" s="133">
        <v>22565.759999999998</v>
      </c>
      <c r="AN63" s="133">
        <v>0</v>
      </c>
      <c r="AO63" s="133">
        <v>0</v>
      </c>
      <c r="AP63" s="133">
        <v>0</v>
      </c>
      <c r="AQ63" s="133">
        <v>0</v>
      </c>
      <c r="AR63" s="133">
        <v>0</v>
      </c>
      <c r="AS63" s="133">
        <v>0</v>
      </c>
      <c r="AT63" s="133">
        <v>0</v>
      </c>
      <c r="AU63" s="133">
        <v>0</v>
      </c>
      <c r="AV63" s="133">
        <v>585271.80000000005</v>
      </c>
      <c r="AW63" s="133">
        <v>66673.781118331826</v>
      </c>
      <c r="AX63" s="133">
        <v>132565.76000000001</v>
      </c>
      <c r="AY63" s="133">
        <v>68642.64403921162</v>
      </c>
      <c r="AZ63" s="478">
        <v>784511.34111833188</v>
      </c>
      <c r="BA63" s="478">
        <v>761945.58111833187</v>
      </c>
      <c r="BB63" s="478">
        <v>3500</v>
      </c>
      <c r="BC63" s="478">
        <v>738500</v>
      </c>
      <c r="BD63" s="478">
        <v>0</v>
      </c>
      <c r="BE63" s="478">
        <v>0</v>
      </c>
      <c r="BF63" s="478">
        <v>784511.34111833188</v>
      </c>
      <c r="BG63" s="478" t="s">
        <v>13</v>
      </c>
      <c r="BH63" s="478" t="s">
        <v>13</v>
      </c>
      <c r="BI63" s="478" t="s">
        <v>13</v>
      </c>
      <c r="BJ63" s="134" t="s">
        <v>13</v>
      </c>
      <c r="BK63" s="479" t="s">
        <v>13</v>
      </c>
      <c r="BL63" s="478">
        <v>784511.34111833188</v>
      </c>
      <c r="BM63" s="133">
        <v>784511.34111833177</v>
      </c>
      <c r="BN63" s="133">
        <v>0</v>
      </c>
      <c r="BO63" s="478">
        <v>761065.76</v>
      </c>
      <c r="BP63" s="478">
        <v>628500</v>
      </c>
      <c r="BQ63" s="133">
        <v>651945.58111833187</v>
      </c>
      <c r="BR63" s="133">
        <v>3089.7894839731366</v>
      </c>
      <c r="BS63" s="133">
        <v>2960.6112712264153</v>
      </c>
      <c r="BT63" s="134">
        <v>4.3632277564494323E-2</v>
      </c>
      <c r="BU63" s="134">
        <v>-4.2819539130300489E-3</v>
      </c>
      <c r="BV63" s="134">
        <v>0</v>
      </c>
      <c r="BW63" s="133">
        <v>-2674.8894147534402</v>
      </c>
      <c r="BX63" s="478">
        <v>781836.45170357847</v>
      </c>
      <c r="BY63" s="478">
        <v>3598.4392971733578</v>
      </c>
      <c r="BZ63" s="478" t="s">
        <v>1228</v>
      </c>
      <c r="CA63" s="478">
        <v>3705.3860270311775</v>
      </c>
      <c r="CB63" s="134">
        <v>3.3975573134643167E-2</v>
      </c>
      <c r="CC63" s="133">
        <v>-5610.49</v>
      </c>
      <c r="CD63" s="133">
        <v>776225.96170357848</v>
      </c>
      <c r="CE63" s="133">
        <v>0</v>
      </c>
      <c r="CF63" s="133">
        <v>776225.96170357848</v>
      </c>
      <c r="CG63" s="133">
        <f t="shared" si="0"/>
        <v>138284.83999999994</v>
      </c>
      <c r="CH63" s="133">
        <f t="shared" si="1"/>
        <v>6305.97</v>
      </c>
      <c r="CI63" s="133">
        <v>0</v>
      </c>
      <c r="CJ63" s="133">
        <v>138284.83999999994</v>
      </c>
      <c r="CK63" s="133">
        <v>6305.97</v>
      </c>
    </row>
    <row r="64" spans="1:89" ht="15" customHeight="1" x14ac:dyDescent="0.25">
      <c r="A64" s="136">
        <f>VLOOKUP(D64,'DfE No.'!C:E,3,FALSE)</f>
        <v>418</v>
      </c>
      <c r="B64" s="136">
        <f>VLOOKUP(D64,'Adjusted Factors 19-20'!C:F,4,FALSE)</f>
        <v>0</v>
      </c>
      <c r="C64" s="136">
        <v>124682</v>
      </c>
      <c r="D64" s="136">
        <v>9352925</v>
      </c>
      <c r="E64" s="135" t="s">
        <v>350</v>
      </c>
      <c r="F64" s="477">
        <v>413</v>
      </c>
      <c r="G64" s="477">
        <v>413</v>
      </c>
      <c r="H64" s="477">
        <v>0</v>
      </c>
      <c r="I64" s="133">
        <v>1145579.4000000001</v>
      </c>
      <c r="J64" s="133">
        <v>0</v>
      </c>
      <c r="K64" s="133">
        <v>0</v>
      </c>
      <c r="L64" s="133">
        <v>3520.0000000000095</v>
      </c>
      <c r="M64" s="133">
        <v>0</v>
      </c>
      <c r="N64" s="133">
        <v>13467.391304347824</v>
      </c>
      <c r="O64" s="133">
        <v>0</v>
      </c>
      <c r="P64" s="133">
        <v>2399.9999999999977</v>
      </c>
      <c r="Q64" s="133">
        <v>0</v>
      </c>
      <c r="R64" s="133">
        <v>1080.0000000000007</v>
      </c>
      <c r="S64" s="133">
        <v>0</v>
      </c>
      <c r="T64" s="133">
        <v>0</v>
      </c>
      <c r="U64" s="133">
        <v>0</v>
      </c>
      <c r="V64" s="133">
        <v>0</v>
      </c>
      <c r="W64" s="133">
        <v>0</v>
      </c>
      <c r="X64" s="133">
        <v>0</v>
      </c>
      <c r="Y64" s="133">
        <v>0</v>
      </c>
      <c r="Z64" s="133">
        <v>0</v>
      </c>
      <c r="AA64" s="133">
        <v>0</v>
      </c>
      <c r="AB64" s="133">
        <v>12653.243626062325</v>
      </c>
      <c r="AC64" s="133">
        <v>0</v>
      </c>
      <c r="AD64" s="133">
        <v>0</v>
      </c>
      <c r="AE64" s="133">
        <v>147239.30232558155</v>
      </c>
      <c r="AF64" s="133">
        <v>0</v>
      </c>
      <c r="AG64" s="133">
        <v>0</v>
      </c>
      <c r="AH64" s="133">
        <v>0</v>
      </c>
      <c r="AI64" s="133">
        <v>110000</v>
      </c>
      <c r="AJ64" s="133">
        <v>0</v>
      </c>
      <c r="AK64" s="133">
        <v>0</v>
      </c>
      <c r="AL64" s="133">
        <v>0</v>
      </c>
      <c r="AM64" s="133">
        <v>33253.836000000003</v>
      </c>
      <c r="AN64" s="133">
        <v>0</v>
      </c>
      <c r="AO64" s="133">
        <v>0</v>
      </c>
      <c r="AP64" s="133">
        <v>0</v>
      </c>
      <c r="AQ64" s="133">
        <v>0</v>
      </c>
      <c r="AR64" s="133">
        <v>0</v>
      </c>
      <c r="AS64" s="133">
        <v>0</v>
      </c>
      <c r="AT64" s="133">
        <v>0</v>
      </c>
      <c r="AU64" s="133">
        <v>0</v>
      </c>
      <c r="AV64" s="133">
        <v>1145579.4000000001</v>
      </c>
      <c r="AW64" s="133">
        <v>180359.93725599171</v>
      </c>
      <c r="AX64" s="133">
        <v>143253.83600000001</v>
      </c>
      <c r="AY64" s="133">
        <v>167471.99797775547</v>
      </c>
      <c r="AZ64" s="478">
        <v>1469193.1732559917</v>
      </c>
      <c r="BA64" s="478">
        <v>1435939.3372559918</v>
      </c>
      <c r="BB64" s="478">
        <v>3500</v>
      </c>
      <c r="BC64" s="478">
        <v>1445500</v>
      </c>
      <c r="BD64" s="478">
        <v>9560.6627440082375</v>
      </c>
      <c r="BE64" s="478">
        <v>0</v>
      </c>
      <c r="BF64" s="478">
        <v>1478753.8359999999</v>
      </c>
      <c r="BG64" s="478" t="s">
        <v>13</v>
      </c>
      <c r="BH64" s="478" t="s">
        <v>13</v>
      </c>
      <c r="BI64" s="478" t="s">
        <v>13</v>
      </c>
      <c r="BJ64" s="134" t="s">
        <v>13</v>
      </c>
      <c r="BK64" s="479" t="s">
        <v>13</v>
      </c>
      <c r="BL64" s="478">
        <v>1478753.8359999999</v>
      </c>
      <c r="BM64" s="133">
        <v>1478753.8360000001</v>
      </c>
      <c r="BN64" s="133">
        <v>0</v>
      </c>
      <c r="BO64" s="478">
        <v>1478753.8359999999</v>
      </c>
      <c r="BP64" s="478">
        <v>1335500</v>
      </c>
      <c r="BQ64" s="133">
        <v>1335500</v>
      </c>
      <c r="BR64" s="133">
        <v>3233.6561743341404</v>
      </c>
      <c r="BS64" s="133">
        <v>3036.2110311750598</v>
      </c>
      <c r="BT64" s="134">
        <v>6.5030111916386218E-2</v>
      </c>
      <c r="BU64" s="134">
        <v>-6.3818796021719694E-3</v>
      </c>
      <c r="BV64" s="134">
        <v>0</v>
      </c>
      <c r="BW64" s="133">
        <v>0</v>
      </c>
      <c r="BX64" s="478">
        <v>1478753.8359999999</v>
      </c>
      <c r="BY64" s="478">
        <v>3500</v>
      </c>
      <c r="BZ64" s="478" t="s">
        <v>1228</v>
      </c>
      <c r="CA64" s="478">
        <v>3580.5177627118642</v>
      </c>
      <c r="CB64" s="134">
        <v>5.9942942793568932E-2</v>
      </c>
      <c r="CC64" s="133">
        <v>-10981.67</v>
      </c>
      <c r="CD64" s="133">
        <v>1467772.166</v>
      </c>
      <c r="CE64" s="133">
        <v>0</v>
      </c>
      <c r="CF64" s="133">
        <v>1467772.166</v>
      </c>
      <c r="CG64" s="133">
        <f t="shared" si="0"/>
        <v>212096.73999999993</v>
      </c>
      <c r="CH64" s="133">
        <f t="shared" si="1"/>
        <v>15707.95</v>
      </c>
      <c r="CI64" s="133">
        <v>9560.6627440082375</v>
      </c>
      <c r="CJ64" s="133">
        <v>212096.73999999993</v>
      </c>
      <c r="CK64" s="133">
        <v>15707.95</v>
      </c>
    </row>
    <row r="65" spans="1:89" ht="15" customHeight="1" x14ac:dyDescent="0.25">
      <c r="A65" s="136">
        <f>VLOOKUP(D65,'DfE No.'!C:E,3,FALSE)</f>
        <v>341</v>
      </c>
      <c r="B65" s="136">
        <f>VLOOKUP(D65,'Adjusted Factors 19-20'!C:F,4,FALSE)</f>
        <v>0</v>
      </c>
      <c r="C65" s="136">
        <v>124685</v>
      </c>
      <c r="D65" s="136">
        <v>9352928</v>
      </c>
      <c r="E65" s="135" t="s">
        <v>319</v>
      </c>
      <c r="F65" s="477">
        <v>96</v>
      </c>
      <c r="G65" s="477">
        <v>96</v>
      </c>
      <c r="H65" s="477">
        <v>0</v>
      </c>
      <c r="I65" s="133">
        <v>266284.80000000005</v>
      </c>
      <c r="J65" s="133">
        <v>0</v>
      </c>
      <c r="K65" s="133">
        <v>0</v>
      </c>
      <c r="L65" s="133">
        <v>440.00000000000148</v>
      </c>
      <c r="M65" s="133">
        <v>0</v>
      </c>
      <c r="N65" s="133">
        <v>2672.1649484536083</v>
      </c>
      <c r="O65" s="133">
        <v>0</v>
      </c>
      <c r="P65" s="133">
        <v>0</v>
      </c>
      <c r="Q65" s="133">
        <v>0</v>
      </c>
      <c r="R65" s="133">
        <v>0</v>
      </c>
      <c r="S65" s="133">
        <v>0</v>
      </c>
      <c r="T65" s="133">
        <v>0</v>
      </c>
      <c r="U65" s="133">
        <v>0</v>
      </c>
      <c r="V65" s="133">
        <v>0</v>
      </c>
      <c r="W65" s="133">
        <v>0</v>
      </c>
      <c r="X65" s="133">
        <v>0</v>
      </c>
      <c r="Y65" s="133">
        <v>0</v>
      </c>
      <c r="Z65" s="133">
        <v>0</v>
      </c>
      <c r="AA65" s="133">
        <v>0</v>
      </c>
      <c r="AB65" s="133">
        <v>3014.6341463414651</v>
      </c>
      <c r="AC65" s="133">
        <v>0</v>
      </c>
      <c r="AD65" s="133">
        <v>0</v>
      </c>
      <c r="AE65" s="133">
        <v>24150.646153846141</v>
      </c>
      <c r="AF65" s="133">
        <v>0</v>
      </c>
      <c r="AG65" s="133">
        <v>0</v>
      </c>
      <c r="AH65" s="133">
        <v>0</v>
      </c>
      <c r="AI65" s="133">
        <v>110000</v>
      </c>
      <c r="AJ65" s="133">
        <v>17957.276368491319</v>
      </c>
      <c r="AK65" s="133">
        <v>0</v>
      </c>
      <c r="AL65" s="133">
        <v>0</v>
      </c>
      <c r="AM65" s="133">
        <v>11896.08</v>
      </c>
      <c r="AN65" s="133">
        <v>0</v>
      </c>
      <c r="AO65" s="133">
        <v>0</v>
      </c>
      <c r="AP65" s="133">
        <v>0</v>
      </c>
      <c r="AQ65" s="133">
        <v>46400</v>
      </c>
      <c r="AR65" s="133">
        <v>0</v>
      </c>
      <c r="AS65" s="133">
        <v>0</v>
      </c>
      <c r="AT65" s="133">
        <v>0</v>
      </c>
      <c r="AU65" s="133">
        <v>0</v>
      </c>
      <c r="AV65" s="133">
        <v>266284.80000000005</v>
      </c>
      <c r="AW65" s="133">
        <v>30277.445248641216</v>
      </c>
      <c r="AX65" s="133">
        <v>186253.35636849131</v>
      </c>
      <c r="AY65" s="133">
        <v>35705.728628072946</v>
      </c>
      <c r="AZ65" s="478">
        <v>482815.60161713255</v>
      </c>
      <c r="BA65" s="478">
        <v>470919.52161713253</v>
      </c>
      <c r="BB65" s="478">
        <v>3500</v>
      </c>
      <c r="BC65" s="478">
        <v>336000</v>
      </c>
      <c r="BD65" s="478">
        <v>0</v>
      </c>
      <c r="BE65" s="478">
        <v>0</v>
      </c>
      <c r="BF65" s="478">
        <v>482815.60161713255</v>
      </c>
      <c r="BG65" s="478" t="s">
        <v>13</v>
      </c>
      <c r="BH65" s="478" t="s">
        <v>13</v>
      </c>
      <c r="BI65" s="478" t="s">
        <v>13</v>
      </c>
      <c r="BJ65" s="134" t="s">
        <v>13</v>
      </c>
      <c r="BK65" s="479" t="s">
        <v>13</v>
      </c>
      <c r="BL65" s="478">
        <v>482815.60161713255</v>
      </c>
      <c r="BM65" s="133">
        <v>482815.60161713255</v>
      </c>
      <c r="BN65" s="133">
        <v>0</v>
      </c>
      <c r="BO65" s="478">
        <v>347896.08</v>
      </c>
      <c r="BP65" s="478">
        <v>208042.72363150871</v>
      </c>
      <c r="BQ65" s="133">
        <v>342962.24524864118</v>
      </c>
      <c r="BR65" s="133">
        <v>3572.5233880066789</v>
      </c>
      <c r="BS65" s="133">
        <v>3427.6095447627135</v>
      </c>
      <c r="BT65" s="134">
        <v>4.2278398794106956E-2</v>
      </c>
      <c r="BU65" s="134">
        <v>-4.1490879059769125E-3</v>
      </c>
      <c r="BV65" s="134">
        <v>0</v>
      </c>
      <c r="BW65" s="133">
        <v>-1365.2595176242564</v>
      </c>
      <c r="BX65" s="478">
        <v>481450.34209950827</v>
      </c>
      <c r="BY65" s="478">
        <v>4891.1902302032113</v>
      </c>
      <c r="BZ65" s="478" t="s">
        <v>1228</v>
      </c>
      <c r="CA65" s="478">
        <v>5015.1077302032108</v>
      </c>
      <c r="CB65" s="134">
        <v>3.6675550087901243E-2</v>
      </c>
      <c r="CC65" s="133">
        <v>-2552.64</v>
      </c>
      <c r="CD65" s="133">
        <v>478897.70209950826</v>
      </c>
      <c r="CE65" s="133">
        <v>0</v>
      </c>
      <c r="CF65" s="133">
        <v>478897.70209950826</v>
      </c>
      <c r="CG65" s="133">
        <f t="shared" si="0"/>
        <v>128074.84000000003</v>
      </c>
      <c r="CH65" s="133">
        <f t="shared" si="1"/>
        <v>2837.8199999999997</v>
      </c>
      <c r="CI65" s="133">
        <v>0</v>
      </c>
      <c r="CJ65" s="133">
        <v>128074.84000000003</v>
      </c>
      <c r="CK65" s="133">
        <v>2837.8199999999997</v>
      </c>
    </row>
    <row r="66" spans="1:89" ht="15" customHeight="1" x14ac:dyDescent="0.25">
      <c r="A66" s="136">
        <f>VLOOKUP(D66,'DfE No.'!C:E,3,FALSE)</f>
        <v>307</v>
      </c>
      <c r="B66" s="136">
        <f>VLOOKUP(D66,'Adjusted Factors 19-20'!C:F,4,FALSE)</f>
        <v>0</v>
      </c>
      <c r="C66" s="136">
        <v>131962</v>
      </c>
      <c r="D66" s="136">
        <v>9352929</v>
      </c>
      <c r="E66" s="135" t="s">
        <v>1236</v>
      </c>
      <c r="F66" s="477">
        <v>419</v>
      </c>
      <c r="G66" s="477">
        <v>419</v>
      </c>
      <c r="H66" s="477">
        <v>0</v>
      </c>
      <c r="I66" s="133">
        <v>1162222.2000000002</v>
      </c>
      <c r="J66" s="133">
        <v>0</v>
      </c>
      <c r="K66" s="133">
        <v>0</v>
      </c>
      <c r="L66" s="133">
        <v>8360.0000000000055</v>
      </c>
      <c r="M66" s="133">
        <v>0</v>
      </c>
      <c r="N66" s="133">
        <v>12509.567307692307</v>
      </c>
      <c r="O66" s="133">
        <v>0</v>
      </c>
      <c r="P66" s="133">
        <v>200.0000000000004</v>
      </c>
      <c r="Q66" s="133">
        <v>240.00000000000048</v>
      </c>
      <c r="R66" s="133">
        <v>0</v>
      </c>
      <c r="S66" s="133">
        <v>0</v>
      </c>
      <c r="T66" s="133">
        <v>0</v>
      </c>
      <c r="U66" s="133">
        <v>0</v>
      </c>
      <c r="V66" s="133">
        <v>0</v>
      </c>
      <c r="W66" s="133">
        <v>0</v>
      </c>
      <c r="X66" s="133">
        <v>0</v>
      </c>
      <c r="Y66" s="133">
        <v>0</v>
      </c>
      <c r="Z66" s="133">
        <v>0</v>
      </c>
      <c r="AA66" s="133">
        <v>0</v>
      </c>
      <c r="AB66" s="133">
        <v>6630.2653631284866</v>
      </c>
      <c r="AC66" s="133">
        <v>0</v>
      </c>
      <c r="AD66" s="133">
        <v>0</v>
      </c>
      <c r="AE66" s="133">
        <v>115799.79718309877</v>
      </c>
      <c r="AF66" s="133">
        <v>0</v>
      </c>
      <c r="AG66" s="133">
        <v>0</v>
      </c>
      <c r="AH66" s="133">
        <v>0</v>
      </c>
      <c r="AI66" s="133">
        <v>110000</v>
      </c>
      <c r="AJ66" s="133">
        <v>0</v>
      </c>
      <c r="AK66" s="133">
        <v>0</v>
      </c>
      <c r="AL66" s="133">
        <v>0</v>
      </c>
      <c r="AM66" s="133">
        <v>50888.445999999996</v>
      </c>
      <c r="AN66" s="133">
        <v>0</v>
      </c>
      <c r="AO66" s="133">
        <v>0</v>
      </c>
      <c r="AP66" s="133">
        <v>0</v>
      </c>
      <c r="AQ66" s="133">
        <v>0</v>
      </c>
      <c r="AR66" s="133">
        <v>0</v>
      </c>
      <c r="AS66" s="133">
        <v>0</v>
      </c>
      <c r="AT66" s="133">
        <v>0</v>
      </c>
      <c r="AU66" s="133">
        <v>0</v>
      </c>
      <c r="AV66" s="133">
        <v>1162222.2000000002</v>
      </c>
      <c r="AW66" s="133">
        <v>143739.62985391956</v>
      </c>
      <c r="AX66" s="133">
        <v>160888.446</v>
      </c>
      <c r="AY66" s="133">
        <v>136453.58083694492</v>
      </c>
      <c r="AZ66" s="478">
        <v>1466850.2758539198</v>
      </c>
      <c r="BA66" s="478">
        <v>1415961.8298539198</v>
      </c>
      <c r="BB66" s="478">
        <v>3500</v>
      </c>
      <c r="BC66" s="478">
        <v>1466500</v>
      </c>
      <c r="BD66" s="478">
        <v>50538.1701460802</v>
      </c>
      <c r="BE66" s="478">
        <v>0</v>
      </c>
      <c r="BF66" s="478">
        <v>1517388.446</v>
      </c>
      <c r="BG66" s="478" t="s">
        <v>13</v>
      </c>
      <c r="BH66" s="478" t="s">
        <v>13</v>
      </c>
      <c r="BI66" s="478" t="s">
        <v>13</v>
      </c>
      <c r="BJ66" s="134" t="s">
        <v>13</v>
      </c>
      <c r="BK66" s="479" t="s">
        <v>13</v>
      </c>
      <c r="BL66" s="478">
        <v>1517388.446</v>
      </c>
      <c r="BM66" s="133">
        <v>1517388.4459999998</v>
      </c>
      <c r="BN66" s="133">
        <v>0</v>
      </c>
      <c r="BO66" s="478">
        <v>1517388.446</v>
      </c>
      <c r="BP66" s="478">
        <v>1356500</v>
      </c>
      <c r="BQ66" s="133">
        <v>1356500</v>
      </c>
      <c r="BR66" s="133">
        <v>3237.470167064439</v>
      </c>
      <c r="BS66" s="133">
        <v>3033.6561743341404</v>
      </c>
      <c r="BT66" s="134">
        <v>6.7184275678516522E-2</v>
      </c>
      <c r="BU66" s="134">
        <v>-6.5932834175452789E-3</v>
      </c>
      <c r="BV66" s="134">
        <v>0</v>
      </c>
      <c r="BW66" s="133">
        <v>0</v>
      </c>
      <c r="BX66" s="478">
        <v>1517388.446</v>
      </c>
      <c r="BY66" s="478">
        <v>3500</v>
      </c>
      <c r="BZ66" s="478" t="s">
        <v>1228</v>
      </c>
      <c r="CA66" s="478">
        <v>3621.452138424821</v>
      </c>
      <c r="CB66" s="134">
        <v>5.8729485577865281E-2</v>
      </c>
      <c r="CC66" s="133">
        <v>-11141.21</v>
      </c>
      <c r="CD66" s="133">
        <v>1506247.236</v>
      </c>
      <c r="CE66" s="133">
        <v>0</v>
      </c>
      <c r="CF66" s="133">
        <v>1506247.236</v>
      </c>
      <c r="CG66" s="133">
        <f t="shared" si="0"/>
        <v>113448.39999999997</v>
      </c>
      <c r="CH66" s="133">
        <f t="shared" si="1"/>
        <v>7021.57</v>
      </c>
      <c r="CI66" s="133">
        <v>50538.1701460802</v>
      </c>
      <c r="CJ66" s="133">
        <v>113448.39999999997</v>
      </c>
      <c r="CK66" s="133">
        <v>7021.57</v>
      </c>
    </row>
    <row r="67" spans="1:89" ht="15" customHeight="1" x14ac:dyDescent="0.25">
      <c r="A67" s="136">
        <f>VLOOKUP(D67,'DfE No.'!C:E,3,FALSE)</f>
        <v>238</v>
      </c>
      <c r="B67" s="136">
        <f>VLOOKUP(D67,'Adjusted Factors 19-20'!C:F,4,FALSE)</f>
        <v>0</v>
      </c>
      <c r="C67" s="136">
        <v>133605</v>
      </c>
      <c r="D67" s="136">
        <v>9352931</v>
      </c>
      <c r="E67" s="135" t="s">
        <v>259</v>
      </c>
      <c r="F67" s="477">
        <v>75</v>
      </c>
      <c r="G67" s="477">
        <v>75</v>
      </c>
      <c r="H67" s="477">
        <v>0</v>
      </c>
      <c r="I67" s="133">
        <v>208035</v>
      </c>
      <c r="J67" s="133">
        <v>0</v>
      </c>
      <c r="K67" s="133">
        <v>0</v>
      </c>
      <c r="L67" s="133">
        <v>3520.0000000000109</v>
      </c>
      <c r="M67" s="133">
        <v>0</v>
      </c>
      <c r="N67" s="133">
        <v>8876.712328767122</v>
      </c>
      <c r="O67" s="133">
        <v>0</v>
      </c>
      <c r="P67" s="133">
        <v>1200</v>
      </c>
      <c r="Q67" s="133">
        <v>0</v>
      </c>
      <c r="R67" s="133">
        <v>0</v>
      </c>
      <c r="S67" s="133">
        <v>0</v>
      </c>
      <c r="T67" s="133">
        <v>0</v>
      </c>
      <c r="U67" s="133">
        <v>0</v>
      </c>
      <c r="V67" s="133">
        <v>0</v>
      </c>
      <c r="W67" s="133">
        <v>0</v>
      </c>
      <c r="X67" s="133">
        <v>0</v>
      </c>
      <c r="Y67" s="133">
        <v>0</v>
      </c>
      <c r="Z67" s="133">
        <v>0</v>
      </c>
      <c r="AA67" s="133">
        <v>0</v>
      </c>
      <c r="AB67" s="133">
        <v>2532.7868852459023</v>
      </c>
      <c r="AC67" s="133">
        <v>0</v>
      </c>
      <c r="AD67" s="133">
        <v>0</v>
      </c>
      <c r="AE67" s="133">
        <v>33263.207547169783</v>
      </c>
      <c r="AF67" s="133">
        <v>0</v>
      </c>
      <c r="AG67" s="133">
        <v>0</v>
      </c>
      <c r="AH67" s="133">
        <v>0</v>
      </c>
      <c r="AI67" s="133">
        <v>110000</v>
      </c>
      <c r="AJ67" s="133">
        <v>0</v>
      </c>
      <c r="AK67" s="133">
        <v>0</v>
      </c>
      <c r="AL67" s="133">
        <v>0</v>
      </c>
      <c r="AM67" s="133">
        <v>22325.814840000003</v>
      </c>
      <c r="AN67" s="133">
        <v>0</v>
      </c>
      <c r="AO67" s="133">
        <v>0</v>
      </c>
      <c r="AP67" s="133">
        <v>0</v>
      </c>
      <c r="AQ67" s="133">
        <v>0</v>
      </c>
      <c r="AR67" s="133">
        <v>0</v>
      </c>
      <c r="AS67" s="133">
        <v>0</v>
      </c>
      <c r="AT67" s="133">
        <v>0</v>
      </c>
      <c r="AU67" s="133">
        <v>0</v>
      </c>
      <c r="AV67" s="133">
        <v>208035</v>
      </c>
      <c r="AW67" s="133">
        <v>49392.706761182817</v>
      </c>
      <c r="AX67" s="133">
        <v>132325.81484000001</v>
      </c>
      <c r="AY67" s="133">
        <v>50060.563711553346</v>
      </c>
      <c r="AZ67" s="478">
        <v>389753.52160118282</v>
      </c>
      <c r="BA67" s="478">
        <v>367427.70676118281</v>
      </c>
      <c r="BB67" s="478">
        <v>3500</v>
      </c>
      <c r="BC67" s="478">
        <v>262500</v>
      </c>
      <c r="BD67" s="478">
        <v>0</v>
      </c>
      <c r="BE67" s="478">
        <v>0</v>
      </c>
      <c r="BF67" s="478">
        <v>389753.52160118282</v>
      </c>
      <c r="BG67" s="478" t="s">
        <v>13</v>
      </c>
      <c r="BH67" s="478" t="s">
        <v>13</v>
      </c>
      <c r="BI67" s="478" t="s">
        <v>13</v>
      </c>
      <c r="BJ67" s="134" t="s">
        <v>13</v>
      </c>
      <c r="BK67" s="479" t="s">
        <v>13</v>
      </c>
      <c r="BL67" s="478">
        <v>389753.52160118282</v>
      </c>
      <c r="BM67" s="133">
        <v>389753.52160118282</v>
      </c>
      <c r="BN67" s="133">
        <v>0</v>
      </c>
      <c r="BO67" s="478">
        <v>284825.81484000001</v>
      </c>
      <c r="BP67" s="478">
        <v>152500</v>
      </c>
      <c r="BQ67" s="133">
        <v>257427.70676118281</v>
      </c>
      <c r="BR67" s="133">
        <v>3432.3694234824375</v>
      </c>
      <c r="BS67" s="133">
        <v>3206.2346376623373</v>
      </c>
      <c r="BT67" s="134">
        <v>7.0529705831191086E-2</v>
      </c>
      <c r="BU67" s="134">
        <v>-6.9215949000673484E-3</v>
      </c>
      <c r="BV67" s="134">
        <v>0</v>
      </c>
      <c r="BW67" s="133">
        <v>-1664.4192987347187</v>
      </c>
      <c r="BX67" s="478">
        <v>388089.10230244813</v>
      </c>
      <c r="BY67" s="478">
        <v>4876.843832832642</v>
      </c>
      <c r="BZ67" s="478" t="s">
        <v>1228</v>
      </c>
      <c r="CA67" s="478">
        <v>5174.5213640326419</v>
      </c>
      <c r="CB67" s="134">
        <v>5.2050545875771848E-2</v>
      </c>
      <c r="CC67" s="133">
        <v>-1994.25</v>
      </c>
      <c r="CD67" s="133">
        <v>386094.85230244813</v>
      </c>
      <c r="CE67" s="133">
        <v>0</v>
      </c>
      <c r="CF67" s="133">
        <v>386094.85230244813</v>
      </c>
      <c r="CG67" s="133">
        <f t="shared" si="0"/>
        <v>40494.899999999965</v>
      </c>
      <c r="CH67" s="133">
        <f t="shared" si="1"/>
        <v>9012.19</v>
      </c>
      <c r="CI67" s="133">
        <v>0</v>
      </c>
      <c r="CJ67" s="133">
        <v>40494.899999999965</v>
      </c>
      <c r="CK67" s="133">
        <v>9012.19</v>
      </c>
    </row>
    <row r="68" spans="1:89" ht="15" customHeight="1" x14ac:dyDescent="0.25">
      <c r="A68" s="136">
        <f>VLOOKUP(D68,'DfE No.'!C:E,3,FALSE)</f>
        <v>400</v>
      </c>
      <c r="B68" s="136">
        <f>VLOOKUP(D68,'Adjusted Factors 19-20'!C:F,4,FALSE)</f>
        <v>0</v>
      </c>
      <c r="C68" s="136">
        <v>124686</v>
      </c>
      <c r="D68" s="136">
        <v>9353000</v>
      </c>
      <c r="E68" s="135" t="s">
        <v>1237</v>
      </c>
      <c r="F68" s="477">
        <v>173</v>
      </c>
      <c r="G68" s="477">
        <v>173</v>
      </c>
      <c r="H68" s="477">
        <v>0</v>
      </c>
      <c r="I68" s="133">
        <v>479867.4</v>
      </c>
      <c r="J68" s="133">
        <v>0</v>
      </c>
      <c r="K68" s="133">
        <v>0</v>
      </c>
      <c r="L68" s="133">
        <v>7040.0000000000018</v>
      </c>
      <c r="M68" s="133">
        <v>0</v>
      </c>
      <c r="N68" s="133">
        <v>12713.964497041421</v>
      </c>
      <c r="O68" s="133">
        <v>0</v>
      </c>
      <c r="P68" s="133">
        <v>4023.2558139534931</v>
      </c>
      <c r="Q68" s="133">
        <v>2172.5581395348822</v>
      </c>
      <c r="R68" s="133">
        <v>8690.2325581395216</v>
      </c>
      <c r="S68" s="133">
        <v>1176.8023255813966</v>
      </c>
      <c r="T68" s="133">
        <v>0</v>
      </c>
      <c r="U68" s="133">
        <v>0</v>
      </c>
      <c r="V68" s="133">
        <v>0</v>
      </c>
      <c r="W68" s="133">
        <v>0</v>
      </c>
      <c r="X68" s="133">
        <v>0</v>
      </c>
      <c r="Y68" s="133">
        <v>0</v>
      </c>
      <c r="Z68" s="133">
        <v>0</v>
      </c>
      <c r="AA68" s="133">
        <v>0</v>
      </c>
      <c r="AB68" s="133">
        <v>0</v>
      </c>
      <c r="AC68" s="133">
        <v>0</v>
      </c>
      <c r="AD68" s="133">
        <v>0</v>
      </c>
      <c r="AE68" s="133">
        <v>70722.400000000009</v>
      </c>
      <c r="AF68" s="133">
        <v>0</v>
      </c>
      <c r="AG68" s="133">
        <v>0</v>
      </c>
      <c r="AH68" s="133">
        <v>0</v>
      </c>
      <c r="AI68" s="133">
        <v>110000</v>
      </c>
      <c r="AJ68" s="133">
        <v>0</v>
      </c>
      <c r="AK68" s="133">
        <v>0</v>
      </c>
      <c r="AL68" s="133">
        <v>0</v>
      </c>
      <c r="AM68" s="133">
        <v>20235.599999999999</v>
      </c>
      <c r="AN68" s="133">
        <v>0</v>
      </c>
      <c r="AO68" s="133">
        <v>0</v>
      </c>
      <c r="AP68" s="133">
        <v>0</v>
      </c>
      <c r="AQ68" s="133">
        <v>0</v>
      </c>
      <c r="AR68" s="133">
        <v>0</v>
      </c>
      <c r="AS68" s="133">
        <v>0</v>
      </c>
      <c r="AT68" s="133">
        <v>0</v>
      </c>
      <c r="AU68" s="133">
        <v>0</v>
      </c>
      <c r="AV68" s="133">
        <v>479867.4</v>
      </c>
      <c r="AW68" s="133">
        <v>106539.21333425073</v>
      </c>
      <c r="AX68" s="133">
        <v>130235.6</v>
      </c>
      <c r="AY68" s="133">
        <v>98629.806667125362</v>
      </c>
      <c r="AZ68" s="478">
        <v>716642.21333425073</v>
      </c>
      <c r="BA68" s="478">
        <v>696406.61333425075</v>
      </c>
      <c r="BB68" s="478">
        <v>3500</v>
      </c>
      <c r="BC68" s="478">
        <v>605500</v>
      </c>
      <c r="BD68" s="478">
        <v>0</v>
      </c>
      <c r="BE68" s="478">
        <v>0</v>
      </c>
      <c r="BF68" s="478">
        <v>716642.21333425073</v>
      </c>
      <c r="BG68" s="478" t="s">
        <v>13</v>
      </c>
      <c r="BH68" s="478" t="s">
        <v>13</v>
      </c>
      <c r="BI68" s="478" t="s">
        <v>13</v>
      </c>
      <c r="BJ68" s="134" t="s">
        <v>13</v>
      </c>
      <c r="BK68" s="479" t="s">
        <v>13</v>
      </c>
      <c r="BL68" s="478">
        <v>716642.21333425073</v>
      </c>
      <c r="BM68" s="133">
        <v>716642.21333425073</v>
      </c>
      <c r="BN68" s="133">
        <v>0</v>
      </c>
      <c r="BO68" s="478">
        <v>625735.6</v>
      </c>
      <c r="BP68" s="478">
        <v>495500</v>
      </c>
      <c r="BQ68" s="133">
        <v>586406.61333425075</v>
      </c>
      <c r="BR68" s="133">
        <v>3389.6336030881548</v>
      </c>
      <c r="BS68" s="133">
        <v>3195.119521301775</v>
      </c>
      <c r="BT68" s="134">
        <v>6.0878499376802578E-2</v>
      </c>
      <c r="BU68" s="134">
        <v>-5.9744515568910875E-3</v>
      </c>
      <c r="BV68" s="134">
        <v>0</v>
      </c>
      <c r="BW68" s="133">
        <v>-3302.4120161395476</v>
      </c>
      <c r="BX68" s="478">
        <v>713339.80131811113</v>
      </c>
      <c r="BY68" s="478">
        <v>4006.3826665786773</v>
      </c>
      <c r="BZ68" s="478" t="s">
        <v>1228</v>
      </c>
      <c r="CA68" s="478">
        <v>4123.3514527058451</v>
      </c>
      <c r="CB68" s="134">
        <v>4.0418332066735729E-2</v>
      </c>
      <c r="CC68" s="133">
        <v>-4600.07</v>
      </c>
      <c r="CD68" s="133">
        <v>708739.73131811118</v>
      </c>
      <c r="CE68" s="133">
        <v>0</v>
      </c>
      <c r="CF68" s="133">
        <v>708739.73131811118</v>
      </c>
      <c r="CG68" s="133">
        <f t="shared" ref="CG68:CG131" si="2">IF(B68=0,CJ68,0)</f>
        <v>38053.760000000009</v>
      </c>
      <c r="CH68" s="133">
        <f t="shared" ref="CH68:CH131" si="3">IF(B68=0,CK68,0)</f>
        <v>7171</v>
      </c>
      <c r="CI68" s="133">
        <v>0</v>
      </c>
      <c r="CJ68" s="133">
        <v>38053.760000000009</v>
      </c>
      <c r="CK68" s="133">
        <v>7171</v>
      </c>
    </row>
    <row r="69" spans="1:89" ht="15" customHeight="1" x14ac:dyDescent="0.25">
      <c r="A69" s="136">
        <f>VLOOKUP(D69,'DfE No.'!C:E,3,FALSE)</f>
        <v>405</v>
      </c>
      <c r="B69" s="136">
        <f>VLOOKUP(D69,'Adjusted Factors 19-20'!C:F,4,FALSE)</f>
        <v>0</v>
      </c>
      <c r="C69" s="136">
        <v>124688</v>
      </c>
      <c r="D69" s="136">
        <v>9353003</v>
      </c>
      <c r="E69" s="135" t="s">
        <v>1238</v>
      </c>
      <c r="F69" s="477">
        <v>158</v>
      </c>
      <c r="G69" s="477">
        <v>158</v>
      </c>
      <c r="H69" s="477">
        <v>0</v>
      </c>
      <c r="I69" s="133">
        <v>438260.4</v>
      </c>
      <c r="J69" s="133">
        <v>0</v>
      </c>
      <c r="K69" s="133">
        <v>0</v>
      </c>
      <c r="L69" s="133">
        <v>11000.000000000013</v>
      </c>
      <c r="M69" s="133">
        <v>0</v>
      </c>
      <c r="N69" s="133">
        <v>19854.33962264151</v>
      </c>
      <c r="O69" s="133">
        <v>0</v>
      </c>
      <c r="P69" s="133">
        <v>1399.9999999999991</v>
      </c>
      <c r="Q69" s="133">
        <v>959.99999999999886</v>
      </c>
      <c r="R69" s="133">
        <v>2519.9999999999982</v>
      </c>
      <c r="S69" s="133">
        <v>0</v>
      </c>
      <c r="T69" s="133">
        <v>2100.0000000000027</v>
      </c>
      <c r="U69" s="133">
        <v>0</v>
      </c>
      <c r="V69" s="133">
        <v>0</v>
      </c>
      <c r="W69" s="133">
        <v>0</v>
      </c>
      <c r="X69" s="133">
        <v>0</v>
      </c>
      <c r="Y69" s="133">
        <v>0</v>
      </c>
      <c r="Z69" s="133">
        <v>0</v>
      </c>
      <c r="AA69" s="133">
        <v>0</v>
      </c>
      <c r="AB69" s="133">
        <v>1179.2753623188401</v>
      </c>
      <c r="AC69" s="133">
        <v>0</v>
      </c>
      <c r="AD69" s="133">
        <v>0</v>
      </c>
      <c r="AE69" s="133">
        <v>38275.792592592581</v>
      </c>
      <c r="AF69" s="133">
        <v>0</v>
      </c>
      <c r="AG69" s="133">
        <v>0</v>
      </c>
      <c r="AH69" s="133">
        <v>0</v>
      </c>
      <c r="AI69" s="133">
        <v>110000</v>
      </c>
      <c r="AJ69" s="133">
        <v>0</v>
      </c>
      <c r="AK69" s="133">
        <v>0</v>
      </c>
      <c r="AL69" s="133">
        <v>0</v>
      </c>
      <c r="AM69" s="133">
        <v>9960.7594800000006</v>
      </c>
      <c r="AN69" s="133">
        <v>0</v>
      </c>
      <c r="AO69" s="133">
        <v>0</v>
      </c>
      <c r="AP69" s="133">
        <v>0</v>
      </c>
      <c r="AQ69" s="133">
        <v>0</v>
      </c>
      <c r="AR69" s="133">
        <v>0</v>
      </c>
      <c r="AS69" s="133">
        <v>0</v>
      </c>
      <c r="AT69" s="133">
        <v>0</v>
      </c>
      <c r="AU69" s="133">
        <v>0</v>
      </c>
      <c r="AV69" s="133">
        <v>438260.4</v>
      </c>
      <c r="AW69" s="133">
        <v>77289.407577552949</v>
      </c>
      <c r="AX69" s="133">
        <v>119960.75948000001</v>
      </c>
      <c r="AY69" s="133">
        <v>67191.962403913349</v>
      </c>
      <c r="AZ69" s="478">
        <v>635510.56705755298</v>
      </c>
      <c r="BA69" s="478">
        <v>625549.80757755297</v>
      </c>
      <c r="BB69" s="478">
        <v>3500</v>
      </c>
      <c r="BC69" s="478">
        <v>553000</v>
      </c>
      <c r="BD69" s="478">
        <v>0</v>
      </c>
      <c r="BE69" s="478">
        <v>0</v>
      </c>
      <c r="BF69" s="478">
        <v>635510.56705755298</v>
      </c>
      <c r="BG69" s="478" t="s">
        <v>13</v>
      </c>
      <c r="BH69" s="478" t="s">
        <v>13</v>
      </c>
      <c r="BI69" s="478" t="s">
        <v>13</v>
      </c>
      <c r="BJ69" s="134" t="s">
        <v>13</v>
      </c>
      <c r="BK69" s="479" t="s">
        <v>13</v>
      </c>
      <c r="BL69" s="478">
        <v>635510.56705755298</v>
      </c>
      <c r="BM69" s="133">
        <v>635510.56705755298</v>
      </c>
      <c r="BN69" s="133">
        <v>0</v>
      </c>
      <c r="BO69" s="478">
        <v>562960.75948000001</v>
      </c>
      <c r="BP69" s="478">
        <v>443000</v>
      </c>
      <c r="BQ69" s="133">
        <v>515549.80757755297</v>
      </c>
      <c r="BR69" s="133">
        <v>3262.973465680715</v>
      </c>
      <c r="BS69" s="133">
        <v>3102.3808910828025</v>
      </c>
      <c r="BT69" s="134">
        <v>5.1764299818731159E-2</v>
      </c>
      <c r="BU69" s="134">
        <v>-5.0800086206007648E-3</v>
      </c>
      <c r="BV69" s="134">
        <v>0</v>
      </c>
      <c r="BW69" s="133">
        <v>-2490.0992240318596</v>
      </c>
      <c r="BX69" s="478">
        <v>633020.46783352108</v>
      </c>
      <c r="BY69" s="478">
        <v>3943.4158756551965</v>
      </c>
      <c r="BZ69" s="478" t="s">
        <v>1228</v>
      </c>
      <c r="CA69" s="478">
        <v>4006.4586571741838</v>
      </c>
      <c r="CB69" s="134">
        <v>3.6574048580530594E-2</v>
      </c>
      <c r="CC69" s="133">
        <v>-4201.22</v>
      </c>
      <c r="CD69" s="133">
        <v>628819.24783352111</v>
      </c>
      <c r="CE69" s="133">
        <v>0</v>
      </c>
      <c r="CF69" s="133">
        <v>628819.24783352111</v>
      </c>
      <c r="CG69" s="133">
        <f t="shared" si="2"/>
        <v>49680.749999999956</v>
      </c>
      <c r="CH69" s="133">
        <f t="shared" si="3"/>
        <v>23.829999999999927</v>
      </c>
      <c r="CI69" s="133">
        <v>0</v>
      </c>
      <c r="CJ69" s="133">
        <v>49680.749999999956</v>
      </c>
      <c r="CK69" s="133">
        <v>23.829999999999927</v>
      </c>
    </row>
    <row r="70" spans="1:89" ht="15" customHeight="1" x14ac:dyDescent="0.25">
      <c r="A70" s="136">
        <f>VLOOKUP(D70,'DfE No.'!C:E,3,FALSE)</f>
        <v>406</v>
      </c>
      <c r="B70" s="136">
        <f>VLOOKUP(D70,'Adjusted Factors 19-20'!C:F,4,FALSE)</f>
        <v>0</v>
      </c>
      <c r="C70" s="136">
        <v>124689</v>
      </c>
      <c r="D70" s="136">
        <v>9353004</v>
      </c>
      <c r="E70" s="135" t="s">
        <v>1239</v>
      </c>
      <c r="F70" s="477">
        <v>90</v>
      </c>
      <c r="G70" s="477">
        <v>90</v>
      </c>
      <c r="H70" s="477">
        <v>0</v>
      </c>
      <c r="I70" s="133">
        <v>249642.00000000003</v>
      </c>
      <c r="J70" s="133">
        <v>0</v>
      </c>
      <c r="K70" s="133">
        <v>0</v>
      </c>
      <c r="L70" s="133">
        <v>3960</v>
      </c>
      <c r="M70" s="133">
        <v>0</v>
      </c>
      <c r="N70" s="133">
        <v>8836.363636363636</v>
      </c>
      <c r="O70" s="133">
        <v>0</v>
      </c>
      <c r="P70" s="133">
        <v>0</v>
      </c>
      <c r="Q70" s="133">
        <v>0</v>
      </c>
      <c r="R70" s="133">
        <v>0</v>
      </c>
      <c r="S70" s="133">
        <v>0</v>
      </c>
      <c r="T70" s="133">
        <v>0</v>
      </c>
      <c r="U70" s="133">
        <v>0</v>
      </c>
      <c r="V70" s="133">
        <v>0</v>
      </c>
      <c r="W70" s="133">
        <v>0</v>
      </c>
      <c r="X70" s="133">
        <v>0</v>
      </c>
      <c r="Y70" s="133">
        <v>0</v>
      </c>
      <c r="Z70" s="133">
        <v>0</v>
      </c>
      <c r="AA70" s="133">
        <v>0</v>
      </c>
      <c r="AB70" s="133">
        <v>0</v>
      </c>
      <c r="AC70" s="133">
        <v>0</v>
      </c>
      <c r="AD70" s="133">
        <v>0</v>
      </c>
      <c r="AE70" s="133">
        <v>34659.130434782652</v>
      </c>
      <c r="AF70" s="133">
        <v>0</v>
      </c>
      <c r="AG70" s="133">
        <v>0</v>
      </c>
      <c r="AH70" s="133">
        <v>0</v>
      </c>
      <c r="AI70" s="133">
        <v>110000</v>
      </c>
      <c r="AJ70" s="133">
        <v>0</v>
      </c>
      <c r="AK70" s="133">
        <v>0</v>
      </c>
      <c r="AL70" s="133">
        <v>0</v>
      </c>
      <c r="AM70" s="133">
        <v>8505.4928</v>
      </c>
      <c r="AN70" s="133">
        <v>0</v>
      </c>
      <c r="AO70" s="133">
        <v>0</v>
      </c>
      <c r="AP70" s="133">
        <v>0</v>
      </c>
      <c r="AQ70" s="133">
        <v>0</v>
      </c>
      <c r="AR70" s="133">
        <v>0</v>
      </c>
      <c r="AS70" s="133">
        <v>0</v>
      </c>
      <c r="AT70" s="133">
        <v>0</v>
      </c>
      <c r="AU70" s="133">
        <v>0</v>
      </c>
      <c r="AV70" s="133">
        <v>249642.00000000003</v>
      </c>
      <c r="AW70" s="133">
        <v>47455.494071146284</v>
      </c>
      <c r="AX70" s="133">
        <v>118505.49280000001</v>
      </c>
      <c r="AY70" s="133">
        <v>51056.312252964468</v>
      </c>
      <c r="AZ70" s="478">
        <v>415602.98687114631</v>
      </c>
      <c r="BA70" s="478">
        <v>407097.4940711463</v>
      </c>
      <c r="BB70" s="478">
        <v>3500</v>
      </c>
      <c r="BC70" s="478">
        <v>315000</v>
      </c>
      <c r="BD70" s="478">
        <v>0</v>
      </c>
      <c r="BE70" s="478">
        <v>0</v>
      </c>
      <c r="BF70" s="478">
        <v>415602.98687114631</v>
      </c>
      <c r="BG70" s="478" t="s">
        <v>13</v>
      </c>
      <c r="BH70" s="478" t="s">
        <v>13</v>
      </c>
      <c r="BI70" s="478" t="s">
        <v>13</v>
      </c>
      <c r="BJ70" s="134" t="s">
        <v>13</v>
      </c>
      <c r="BK70" s="479" t="s">
        <v>13</v>
      </c>
      <c r="BL70" s="478">
        <v>415602.98687114631</v>
      </c>
      <c r="BM70" s="133">
        <v>415602.98687114631</v>
      </c>
      <c r="BN70" s="133">
        <v>0</v>
      </c>
      <c r="BO70" s="478">
        <v>323505.49280000001</v>
      </c>
      <c r="BP70" s="478">
        <v>205000</v>
      </c>
      <c r="BQ70" s="133">
        <v>297097.4940711463</v>
      </c>
      <c r="BR70" s="133">
        <v>3301.0832674571811</v>
      </c>
      <c r="BS70" s="133">
        <v>3158.3653217948718</v>
      </c>
      <c r="BT70" s="134">
        <v>4.5187282382268559E-2</v>
      </c>
      <c r="BU70" s="134">
        <v>-4.4345578873334042E-3</v>
      </c>
      <c r="BV70" s="134">
        <v>0</v>
      </c>
      <c r="BW70" s="133">
        <v>-1260.5358463961179</v>
      </c>
      <c r="BX70" s="478">
        <v>414342.45102475019</v>
      </c>
      <c r="BY70" s="478">
        <v>4509.2995358305579</v>
      </c>
      <c r="BZ70" s="478" t="s">
        <v>1228</v>
      </c>
      <c r="CA70" s="478">
        <v>4603.8050113861136</v>
      </c>
      <c r="CB70" s="134">
        <v>-1.5296101505297033E-2</v>
      </c>
      <c r="CC70" s="133">
        <v>-2393.1</v>
      </c>
      <c r="CD70" s="133">
        <v>411949.35102475021</v>
      </c>
      <c r="CE70" s="133">
        <v>0</v>
      </c>
      <c r="CF70" s="133">
        <v>411949.35102475021</v>
      </c>
      <c r="CG70" s="133">
        <f t="shared" si="2"/>
        <v>19951.350000000006</v>
      </c>
      <c r="CH70" s="133">
        <f t="shared" si="3"/>
        <v>2781.22</v>
      </c>
      <c r="CI70" s="133">
        <v>0</v>
      </c>
      <c r="CJ70" s="133">
        <v>19951.350000000006</v>
      </c>
      <c r="CK70" s="133">
        <v>2781.22</v>
      </c>
    </row>
    <row r="71" spans="1:89" ht="15" customHeight="1" x14ac:dyDescent="0.25">
      <c r="A71" s="136">
        <f>VLOOKUP(D71,'DfE No.'!C:E,3,FALSE)</f>
        <v>407</v>
      </c>
      <c r="B71" s="136">
        <f>VLOOKUP(D71,'Adjusted Factors 19-20'!C:F,4,FALSE)</f>
        <v>0</v>
      </c>
      <c r="C71" s="136">
        <v>124690</v>
      </c>
      <c r="D71" s="136">
        <v>9353005</v>
      </c>
      <c r="E71" s="135" t="s">
        <v>1240</v>
      </c>
      <c r="F71" s="477">
        <v>149</v>
      </c>
      <c r="G71" s="477">
        <v>149</v>
      </c>
      <c r="H71" s="477">
        <v>0</v>
      </c>
      <c r="I71" s="133">
        <v>413296.2</v>
      </c>
      <c r="J71" s="133">
        <v>0</v>
      </c>
      <c r="K71" s="133">
        <v>0</v>
      </c>
      <c r="L71" s="133">
        <v>6599.99999999998</v>
      </c>
      <c r="M71" s="133">
        <v>0</v>
      </c>
      <c r="N71" s="133">
        <v>9785.6756756756749</v>
      </c>
      <c r="O71" s="133">
        <v>0</v>
      </c>
      <c r="P71" s="133">
        <v>199.99999999999986</v>
      </c>
      <c r="Q71" s="133">
        <v>0</v>
      </c>
      <c r="R71" s="133">
        <v>359.99999999999977</v>
      </c>
      <c r="S71" s="133">
        <v>0</v>
      </c>
      <c r="T71" s="133">
        <v>0</v>
      </c>
      <c r="U71" s="133">
        <v>0</v>
      </c>
      <c r="V71" s="133">
        <v>0</v>
      </c>
      <c r="W71" s="133">
        <v>0</v>
      </c>
      <c r="X71" s="133">
        <v>0</v>
      </c>
      <c r="Y71" s="133">
        <v>0</v>
      </c>
      <c r="Z71" s="133">
        <v>0</v>
      </c>
      <c r="AA71" s="133">
        <v>0</v>
      </c>
      <c r="AB71" s="133">
        <v>1934.4957983193242</v>
      </c>
      <c r="AC71" s="133">
        <v>0</v>
      </c>
      <c r="AD71" s="133">
        <v>0</v>
      </c>
      <c r="AE71" s="133">
        <v>38069.5</v>
      </c>
      <c r="AF71" s="133">
        <v>0</v>
      </c>
      <c r="AG71" s="133">
        <v>0</v>
      </c>
      <c r="AH71" s="133">
        <v>0</v>
      </c>
      <c r="AI71" s="133">
        <v>110000</v>
      </c>
      <c r="AJ71" s="133">
        <v>0</v>
      </c>
      <c r="AK71" s="133">
        <v>0</v>
      </c>
      <c r="AL71" s="133">
        <v>0</v>
      </c>
      <c r="AM71" s="133">
        <v>14226.24</v>
      </c>
      <c r="AN71" s="133">
        <v>0</v>
      </c>
      <c r="AO71" s="133">
        <v>0</v>
      </c>
      <c r="AP71" s="133">
        <v>0</v>
      </c>
      <c r="AQ71" s="133">
        <v>0</v>
      </c>
      <c r="AR71" s="133">
        <v>0</v>
      </c>
      <c r="AS71" s="133">
        <v>0</v>
      </c>
      <c r="AT71" s="133">
        <v>0</v>
      </c>
      <c r="AU71" s="133">
        <v>0</v>
      </c>
      <c r="AV71" s="133">
        <v>413296.2</v>
      </c>
      <c r="AW71" s="133">
        <v>56949.671473994982</v>
      </c>
      <c r="AX71" s="133">
        <v>124226.24000000001</v>
      </c>
      <c r="AY71" s="133">
        <v>56541.337837837826</v>
      </c>
      <c r="AZ71" s="478">
        <v>594472.11147399503</v>
      </c>
      <c r="BA71" s="478">
        <v>580245.87147399504</v>
      </c>
      <c r="BB71" s="478">
        <v>3500</v>
      </c>
      <c r="BC71" s="478">
        <v>521500</v>
      </c>
      <c r="BD71" s="478">
        <v>0</v>
      </c>
      <c r="BE71" s="478">
        <v>0</v>
      </c>
      <c r="BF71" s="478">
        <v>594472.11147399503</v>
      </c>
      <c r="BG71" s="478" t="s">
        <v>13</v>
      </c>
      <c r="BH71" s="478" t="s">
        <v>13</v>
      </c>
      <c r="BI71" s="478" t="s">
        <v>13</v>
      </c>
      <c r="BJ71" s="134" t="s">
        <v>13</v>
      </c>
      <c r="BK71" s="479" t="s">
        <v>13</v>
      </c>
      <c r="BL71" s="478">
        <v>594472.11147399503</v>
      </c>
      <c r="BM71" s="133">
        <v>594472.11147399503</v>
      </c>
      <c r="BN71" s="133">
        <v>0</v>
      </c>
      <c r="BO71" s="478">
        <v>535726.24</v>
      </c>
      <c r="BP71" s="478">
        <v>411500</v>
      </c>
      <c r="BQ71" s="133">
        <v>470245.87147399504</v>
      </c>
      <c r="BR71" s="133">
        <v>3156.0125602281546</v>
      </c>
      <c r="BS71" s="133">
        <v>3003.9582557046979</v>
      </c>
      <c r="BT71" s="134">
        <v>5.0617981869320733E-2</v>
      </c>
      <c r="BU71" s="134">
        <v>-4.9675120721040895E-3</v>
      </c>
      <c r="BV71" s="134">
        <v>0</v>
      </c>
      <c r="BW71" s="133">
        <v>-2223.4076359971646</v>
      </c>
      <c r="BX71" s="478">
        <v>592248.70383799786</v>
      </c>
      <c r="BY71" s="478">
        <v>3879.3453948858919</v>
      </c>
      <c r="BZ71" s="478" t="s">
        <v>1228</v>
      </c>
      <c r="CA71" s="478">
        <v>3974.823515691261</v>
      </c>
      <c r="CB71" s="134">
        <v>3.6287959471785536E-2</v>
      </c>
      <c r="CC71" s="133">
        <v>-3961.91</v>
      </c>
      <c r="CD71" s="133">
        <v>588286.79383799783</v>
      </c>
      <c r="CE71" s="133">
        <v>0</v>
      </c>
      <c r="CF71" s="133">
        <v>588286.79383799783</v>
      </c>
      <c r="CG71" s="133">
        <f t="shared" si="2"/>
        <v>101229.43000000001</v>
      </c>
      <c r="CH71" s="133">
        <f t="shared" si="3"/>
        <v>5856.83</v>
      </c>
      <c r="CI71" s="133">
        <v>0</v>
      </c>
      <c r="CJ71" s="133">
        <v>101229.43000000001</v>
      </c>
      <c r="CK71" s="133">
        <v>5856.83</v>
      </c>
    </row>
    <row r="72" spans="1:89" ht="15" customHeight="1" x14ac:dyDescent="0.25">
      <c r="A72" s="136">
        <f>VLOOKUP(D72,'DfE No.'!C:E,3,FALSE)</f>
        <v>409</v>
      </c>
      <c r="B72" s="136">
        <f>VLOOKUP(D72,'Adjusted Factors 19-20'!C:F,4,FALSE)</f>
        <v>0</v>
      </c>
      <c r="C72" s="136">
        <v>124691</v>
      </c>
      <c r="D72" s="136">
        <v>9353006</v>
      </c>
      <c r="E72" s="135" t="s">
        <v>1241</v>
      </c>
      <c r="F72" s="477">
        <v>190</v>
      </c>
      <c r="G72" s="477">
        <v>190</v>
      </c>
      <c r="H72" s="477">
        <v>0</v>
      </c>
      <c r="I72" s="133">
        <v>527022</v>
      </c>
      <c r="J72" s="133">
        <v>0</v>
      </c>
      <c r="K72" s="133">
        <v>0</v>
      </c>
      <c r="L72" s="133">
        <v>6160.0000000000009</v>
      </c>
      <c r="M72" s="133">
        <v>0</v>
      </c>
      <c r="N72" s="133">
        <v>11838.461538461539</v>
      </c>
      <c r="O72" s="133">
        <v>0</v>
      </c>
      <c r="P72" s="133">
        <v>599.99999999999898</v>
      </c>
      <c r="Q72" s="133">
        <v>0</v>
      </c>
      <c r="R72" s="133">
        <v>2160.0000000000036</v>
      </c>
      <c r="S72" s="133">
        <v>0</v>
      </c>
      <c r="T72" s="133">
        <v>0</v>
      </c>
      <c r="U72" s="133">
        <v>0</v>
      </c>
      <c r="V72" s="133">
        <v>0</v>
      </c>
      <c r="W72" s="133">
        <v>0</v>
      </c>
      <c r="X72" s="133">
        <v>0</v>
      </c>
      <c r="Y72" s="133">
        <v>0</v>
      </c>
      <c r="Z72" s="133">
        <v>0</v>
      </c>
      <c r="AA72" s="133">
        <v>0</v>
      </c>
      <c r="AB72" s="133">
        <v>596.64634146341507</v>
      </c>
      <c r="AC72" s="133">
        <v>0</v>
      </c>
      <c r="AD72" s="133">
        <v>0</v>
      </c>
      <c r="AE72" s="133">
        <v>62716.521739130367</v>
      </c>
      <c r="AF72" s="133">
        <v>0</v>
      </c>
      <c r="AG72" s="133">
        <v>0</v>
      </c>
      <c r="AH72" s="133">
        <v>0</v>
      </c>
      <c r="AI72" s="133">
        <v>110000</v>
      </c>
      <c r="AJ72" s="133">
        <v>0</v>
      </c>
      <c r="AK72" s="133">
        <v>0</v>
      </c>
      <c r="AL72" s="133">
        <v>0</v>
      </c>
      <c r="AM72" s="133">
        <v>18518.64</v>
      </c>
      <c r="AN72" s="133">
        <v>0</v>
      </c>
      <c r="AO72" s="133">
        <v>0</v>
      </c>
      <c r="AP72" s="133">
        <v>0</v>
      </c>
      <c r="AQ72" s="133">
        <v>0</v>
      </c>
      <c r="AR72" s="133">
        <v>0</v>
      </c>
      <c r="AS72" s="133">
        <v>0</v>
      </c>
      <c r="AT72" s="133">
        <v>0</v>
      </c>
      <c r="AU72" s="133">
        <v>0</v>
      </c>
      <c r="AV72" s="133">
        <v>527022</v>
      </c>
      <c r="AW72" s="133">
        <v>84071.629619055326</v>
      </c>
      <c r="AX72" s="133">
        <v>128518.64</v>
      </c>
      <c r="AY72" s="133">
        <v>83094.75250836114</v>
      </c>
      <c r="AZ72" s="478">
        <v>739612.26961905533</v>
      </c>
      <c r="BA72" s="478">
        <v>721093.62961905531</v>
      </c>
      <c r="BB72" s="478">
        <v>3500</v>
      </c>
      <c r="BC72" s="478">
        <v>665000</v>
      </c>
      <c r="BD72" s="478">
        <v>0</v>
      </c>
      <c r="BE72" s="478">
        <v>0</v>
      </c>
      <c r="BF72" s="478">
        <v>739612.26961905533</v>
      </c>
      <c r="BG72" s="478" t="s">
        <v>13</v>
      </c>
      <c r="BH72" s="478" t="s">
        <v>13</v>
      </c>
      <c r="BI72" s="478" t="s">
        <v>13</v>
      </c>
      <c r="BJ72" s="134" t="s">
        <v>13</v>
      </c>
      <c r="BK72" s="479" t="s">
        <v>13</v>
      </c>
      <c r="BL72" s="478">
        <v>739612.26961905533</v>
      </c>
      <c r="BM72" s="133">
        <v>739612.26961905533</v>
      </c>
      <c r="BN72" s="133">
        <v>0</v>
      </c>
      <c r="BO72" s="478">
        <v>683518.64</v>
      </c>
      <c r="BP72" s="478">
        <v>555000</v>
      </c>
      <c r="BQ72" s="133">
        <v>611093.62961905531</v>
      </c>
      <c r="BR72" s="133">
        <v>3216.2822611529227</v>
      </c>
      <c r="BS72" s="133">
        <v>3015.2430169082122</v>
      </c>
      <c r="BT72" s="134">
        <v>6.6674308875724828E-2</v>
      </c>
      <c r="BU72" s="134">
        <v>-6.5432366524296702E-3</v>
      </c>
      <c r="BV72" s="134">
        <v>0</v>
      </c>
      <c r="BW72" s="133">
        <v>-3748.5952386011218</v>
      </c>
      <c r="BX72" s="478">
        <v>735863.67438045423</v>
      </c>
      <c r="BY72" s="478">
        <v>3775.5001809497589</v>
      </c>
      <c r="BZ72" s="478" t="s">
        <v>1228</v>
      </c>
      <c r="CA72" s="478">
        <v>3872.9667072655484</v>
      </c>
      <c r="CB72" s="134">
        <v>7.3609291477373162E-2</v>
      </c>
      <c r="CC72" s="133">
        <v>-5052.1000000000004</v>
      </c>
      <c r="CD72" s="133">
        <v>730811.57438045426</v>
      </c>
      <c r="CE72" s="133">
        <v>0</v>
      </c>
      <c r="CF72" s="133">
        <v>730811.57438045426</v>
      </c>
      <c r="CG72" s="133">
        <f t="shared" si="2"/>
        <v>38569.879999999976</v>
      </c>
      <c r="CH72" s="133">
        <f t="shared" si="3"/>
        <v>28095.22</v>
      </c>
      <c r="CI72" s="133">
        <v>0</v>
      </c>
      <c r="CJ72" s="133">
        <v>38569.879999999976</v>
      </c>
      <c r="CK72" s="133">
        <v>28095.22</v>
      </c>
    </row>
    <row r="73" spans="1:89" ht="15" customHeight="1" x14ac:dyDescent="0.25">
      <c r="A73" s="136">
        <f>VLOOKUP(D73,'DfE No.'!C:E,3,FALSE)</f>
        <v>412</v>
      </c>
      <c r="B73" s="136">
        <f>VLOOKUP(D73,'Adjusted Factors 19-20'!C:F,4,FALSE)</f>
        <v>0</v>
      </c>
      <c r="C73" s="136">
        <v>124692</v>
      </c>
      <c r="D73" s="136">
        <v>9353009</v>
      </c>
      <c r="E73" s="135" t="s">
        <v>1242</v>
      </c>
      <c r="F73" s="477">
        <v>191</v>
      </c>
      <c r="G73" s="477">
        <v>191</v>
      </c>
      <c r="H73" s="477">
        <v>0</v>
      </c>
      <c r="I73" s="133">
        <v>529795.80000000005</v>
      </c>
      <c r="J73" s="133">
        <v>0</v>
      </c>
      <c r="K73" s="133">
        <v>0</v>
      </c>
      <c r="L73" s="133">
        <v>4400.0000000000018</v>
      </c>
      <c r="M73" s="133">
        <v>0</v>
      </c>
      <c r="N73" s="133">
        <v>8855.454545454546</v>
      </c>
      <c r="O73" s="133">
        <v>0</v>
      </c>
      <c r="P73" s="133">
        <v>1000.0000000000003</v>
      </c>
      <c r="Q73" s="133">
        <v>480.00000000000119</v>
      </c>
      <c r="R73" s="133">
        <v>360.00000000000017</v>
      </c>
      <c r="S73" s="133">
        <v>0</v>
      </c>
      <c r="T73" s="133">
        <v>0</v>
      </c>
      <c r="U73" s="133">
        <v>0</v>
      </c>
      <c r="V73" s="133">
        <v>0</v>
      </c>
      <c r="W73" s="133">
        <v>0</v>
      </c>
      <c r="X73" s="133">
        <v>0</v>
      </c>
      <c r="Y73" s="133">
        <v>0</v>
      </c>
      <c r="Z73" s="133">
        <v>0</v>
      </c>
      <c r="AA73" s="133">
        <v>0</v>
      </c>
      <c r="AB73" s="133">
        <v>599.78658536585408</v>
      </c>
      <c r="AC73" s="133">
        <v>0</v>
      </c>
      <c r="AD73" s="133">
        <v>0</v>
      </c>
      <c r="AE73" s="133">
        <v>52219.643312101907</v>
      </c>
      <c r="AF73" s="133">
        <v>0</v>
      </c>
      <c r="AG73" s="133">
        <v>0</v>
      </c>
      <c r="AH73" s="133">
        <v>0</v>
      </c>
      <c r="AI73" s="133">
        <v>110000</v>
      </c>
      <c r="AJ73" s="133">
        <v>0</v>
      </c>
      <c r="AK73" s="133">
        <v>0</v>
      </c>
      <c r="AL73" s="133">
        <v>0</v>
      </c>
      <c r="AM73" s="133">
        <v>13245.12</v>
      </c>
      <c r="AN73" s="133">
        <v>0</v>
      </c>
      <c r="AO73" s="133">
        <v>0</v>
      </c>
      <c r="AP73" s="133">
        <v>0</v>
      </c>
      <c r="AQ73" s="133">
        <v>0</v>
      </c>
      <c r="AR73" s="133">
        <v>0</v>
      </c>
      <c r="AS73" s="133">
        <v>0</v>
      </c>
      <c r="AT73" s="133">
        <v>0</v>
      </c>
      <c r="AU73" s="133">
        <v>0</v>
      </c>
      <c r="AV73" s="133">
        <v>529795.80000000005</v>
      </c>
      <c r="AW73" s="133">
        <v>67914.88444292231</v>
      </c>
      <c r="AX73" s="133">
        <v>123245.12</v>
      </c>
      <c r="AY73" s="133">
        <v>69766.370584829187</v>
      </c>
      <c r="AZ73" s="478">
        <v>720955.80444292235</v>
      </c>
      <c r="BA73" s="478">
        <v>707710.68444292236</v>
      </c>
      <c r="BB73" s="478">
        <v>3500</v>
      </c>
      <c r="BC73" s="478">
        <v>668500</v>
      </c>
      <c r="BD73" s="478">
        <v>0</v>
      </c>
      <c r="BE73" s="478">
        <v>0</v>
      </c>
      <c r="BF73" s="478">
        <v>720955.80444292235</v>
      </c>
      <c r="BG73" s="478" t="s">
        <v>13</v>
      </c>
      <c r="BH73" s="478" t="s">
        <v>13</v>
      </c>
      <c r="BI73" s="478" t="s">
        <v>13</v>
      </c>
      <c r="BJ73" s="134" t="s">
        <v>13</v>
      </c>
      <c r="BK73" s="479" t="s">
        <v>13</v>
      </c>
      <c r="BL73" s="478">
        <v>720955.80444292235</v>
      </c>
      <c r="BM73" s="133">
        <v>720955.80444292247</v>
      </c>
      <c r="BN73" s="133">
        <v>0</v>
      </c>
      <c r="BO73" s="478">
        <v>681745.12</v>
      </c>
      <c r="BP73" s="478">
        <v>558500</v>
      </c>
      <c r="BQ73" s="133">
        <v>597710.68444292236</v>
      </c>
      <c r="BR73" s="133">
        <v>3129.3753112194886</v>
      </c>
      <c r="BS73" s="133">
        <v>2998.0933904761901</v>
      </c>
      <c r="BT73" s="134">
        <v>4.3788469418708439E-2</v>
      </c>
      <c r="BU73" s="134">
        <v>-4.2972821598846155E-3</v>
      </c>
      <c r="BV73" s="134">
        <v>0</v>
      </c>
      <c r="BW73" s="133">
        <v>-2460.7777689472105</v>
      </c>
      <c r="BX73" s="478">
        <v>718495.02667397517</v>
      </c>
      <c r="BY73" s="478">
        <v>3692.4078883454199</v>
      </c>
      <c r="BZ73" s="478" t="s">
        <v>1228</v>
      </c>
      <c r="CA73" s="478">
        <v>3761.7540663558912</v>
      </c>
      <c r="CB73" s="134">
        <v>3.0991703253431258E-2</v>
      </c>
      <c r="CC73" s="133">
        <v>-5078.6899999999996</v>
      </c>
      <c r="CD73" s="133">
        <v>713416.33667397522</v>
      </c>
      <c r="CE73" s="133">
        <v>0</v>
      </c>
      <c r="CF73" s="133">
        <v>713416.33667397522</v>
      </c>
      <c r="CG73" s="133">
        <f t="shared" si="2"/>
        <v>26625.339999999967</v>
      </c>
      <c r="CH73" s="133">
        <f t="shared" si="3"/>
        <v>16375.5</v>
      </c>
      <c r="CI73" s="133">
        <v>0</v>
      </c>
      <c r="CJ73" s="133">
        <v>26625.339999999967</v>
      </c>
      <c r="CK73" s="133">
        <v>16375.5</v>
      </c>
    </row>
    <row r="74" spans="1:89" ht="15" customHeight="1" x14ac:dyDescent="0.25">
      <c r="A74" s="136">
        <f>VLOOKUP(D74,'DfE No.'!C:E,3,FALSE)</f>
        <v>426</v>
      </c>
      <c r="B74" s="136">
        <f>VLOOKUP(D74,'Adjusted Factors 19-20'!C:F,4,FALSE)</f>
        <v>0</v>
      </c>
      <c r="C74" s="136">
        <v>124693</v>
      </c>
      <c r="D74" s="136">
        <v>9353010</v>
      </c>
      <c r="E74" s="135" t="s">
        <v>1243</v>
      </c>
      <c r="F74" s="477">
        <v>82</v>
      </c>
      <c r="G74" s="477">
        <v>82</v>
      </c>
      <c r="H74" s="477">
        <v>0</v>
      </c>
      <c r="I74" s="133">
        <v>227451.6</v>
      </c>
      <c r="J74" s="133">
        <v>0</v>
      </c>
      <c r="K74" s="133">
        <v>0</v>
      </c>
      <c r="L74" s="133">
        <v>4399.9999999999955</v>
      </c>
      <c r="M74" s="133">
        <v>0</v>
      </c>
      <c r="N74" s="133">
        <v>5399.9999999999945</v>
      </c>
      <c r="O74" s="133">
        <v>0</v>
      </c>
      <c r="P74" s="133">
        <v>3199.9999999999968</v>
      </c>
      <c r="Q74" s="133">
        <v>0</v>
      </c>
      <c r="R74" s="133">
        <v>0</v>
      </c>
      <c r="S74" s="133">
        <v>389.9999999999996</v>
      </c>
      <c r="T74" s="133">
        <v>0</v>
      </c>
      <c r="U74" s="133">
        <v>0</v>
      </c>
      <c r="V74" s="133">
        <v>0</v>
      </c>
      <c r="W74" s="133">
        <v>0</v>
      </c>
      <c r="X74" s="133">
        <v>0</v>
      </c>
      <c r="Y74" s="133">
        <v>0</v>
      </c>
      <c r="Z74" s="133">
        <v>0</v>
      </c>
      <c r="AA74" s="133">
        <v>0</v>
      </c>
      <c r="AB74" s="133">
        <v>0</v>
      </c>
      <c r="AC74" s="133">
        <v>0</v>
      </c>
      <c r="AD74" s="133">
        <v>0</v>
      </c>
      <c r="AE74" s="133">
        <v>18885.408450704195</v>
      </c>
      <c r="AF74" s="133">
        <v>0</v>
      </c>
      <c r="AG74" s="133">
        <v>0</v>
      </c>
      <c r="AH74" s="133">
        <v>0</v>
      </c>
      <c r="AI74" s="133">
        <v>110000</v>
      </c>
      <c r="AJ74" s="133">
        <v>0</v>
      </c>
      <c r="AK74" s="133">
        <v>0</v>
      </c>
      <c r="AL74" s="133">
        <v>0</v>
      </c>
      <c r="AM74" s="133">
        <v>7918.9056799999998</v>
      </c>
      <c r="AN74" s="133">
        <v>0</v>
      </c>
      <c r="AO74" s="133">
        <v>0</v>
      </c>
      <c r="AP74" s="133">
        <v>0</v>
      </c>
      <c r="AQ74" s="133">
        <v>0</v>
      </c>
      <c r="AR74" s="133">
        <v>0</v>
      </c>
      <c r="AS74" s="133">
        <v>0</v>
      </c>
      <c r="AT74" s="133">
        <v>0</v>
      </c>
      <c r="AU74" s="133">
        <v>0</v>
      </c>
      <c r="AV74" s="133">
        <v>227451.6</v>
      </c>
      <c r="AW74" s="133">
        <v>32275.408450704181</v>
      </c>
      <c r="AX74" s="133">
        <v>117918.90568</v>
      </c>
      <c r="AY74" s="133">
        <v>35579.408450704184</v>
      </c>
      <c r="AZ74" s="478">
        <v>377645.91413070419</v>
      </c>
      <c r="BA74" s="478">
        <v>369727.00845070416</v>
      </c>
      <c r="BB74" s="478">
        <v>3500</v>
      </c>
      <c r="BC74" s="478">
        <v>287000</v>
      </c>
      <c r="BD74" s="478">
        <v>0</v>
      </c>
      <c r="BE74" s="478">
        <v>0</v>
      </c>
      <c r="BF74" s="478">
        <v>377645.91413070419</v>
      </c>
      <c r="BG74" s="478" t="s">
        <v>13</v>
      </c>
      <c r="BH74" s="478" t="s">
        <v>13</v>
      </c>
      <c r="BI74" s="478" t="s">
        <v>13</v>
      </c>
      <c r="BJ74" s="134" t="s">
        <v>13</v>
      </c>
      <c r="BK74" s="479" t="s">
        <v>13</v>
      </c>
      <c r="BL74" s="478">
        <v>377645.91413070419</v>
      </c>
      <c r="BM74" s="133">
        <v>377645.91413070419</v>
      </c>
      <c r="BN74" s="133">
        <v>0</v>
      </c>
      <c r="BO74" s="478">
        <v>294918.90568000003</v>
      </c>
      <c r="BP74" s="478">
        <v>177000.00000000003</v>
      </c>
      <c r="BQ74" s="133">
        <v>259727.00845070419</v>
      </c>
      <c r="BR74" s="133">
        <v>3167.4025420817584</v>
      </c>
      <c r="BS74" s="133">
        <v>3012.3776705882356</v>
      </c>
      <c r="BT74" s="134">
        <v>5.1462628012127934E-2</v>
      </c>
      <c r="BU74" s="134">
        <v>-5.0504033640146025E-3</v>
      </c>
      <c r="BV74" s="134">
        <v>0</v>
      </c>
      <c r="BW74" s="133">
        <v>-1247.5252303401464</v>
      </c>
      <c r="BX74" s="478">
        <v>376398.38890036405</v>
      </c>
      <c r="BY74" s="478">
        <v>4493.6522343946835</v>
      </c>
      <c r="BZ74" s="478" t="s">
        <v>1228</v>
      </c>
      <c r="CA74" s="478">
        <v>4590.2242548824888</v>
      </c>
      <c r="CB74" s="134">
        <v>4.378944871891477E-2</v>
      </c>
      <c r="CC74" s="133">
        <v>-2180.38</v>
      </c>
      <c r="CD74" s="133">
        <v>374218.00890036405</v>
      </c>
      <c r="CE74" s="133">
        <v>0</v>
      </c>
      <c r="CF74" s="133">
        <v>374218.00890036405</v>
      </c>
      <c r="CG74" s="133">
        <f t="shared" si="2"/>
        <v>37365.760000000009</v>
      </c>
      <c r="CH74" s="133">
        <f t="shared" si="3"/>
        <v>9325.5</v>
      </c>
      <c r="CI74" s="133">
        <v>0</v>
      </c>
      <c r="CJ74" s="133">
        <v>37365.760000000009</v>
      </c>
      <c r="CK74" s="133">
        <v>9325.5</v>
      </c>
    </row>
    <row r="75" spans="1:89" ht="15" customHeight="1" x14ac:dyDescent="0.25">
      <c r="A75" s="136">
        <f>VLOOKUP(D75,'DfE No.'!C:E,3,FALSE)</f>
        <v>430</v>
      </c>
      <c r="B75" s="136">
        <f>VLOOKUP(D75,'Adjusted Factors 19-20'!C:F,4,FALSE)</f>
        <v>0</v>
      </c>
      <c r="C75" s="136">
        <v>124694</v>
      </c>
      <c r="D75" s="136">
        <v>9353013</v>
      </c>
      <c r="E75" s="135" t="s">
        <v>1244</v>
      </c>
      <c r="F75" s="477">
        <v>80</v>
      </c>
      <c r="G75" s="477">
        <v>80</v>
      </c>
      <c r="H75" s="477">
        <v>0</v>
      </c>
      <c r="I75" s="133">
        <v>221904</v>
      </c>
      <c r="J75" s="133">
        <v>0</v>
      </c>
      <c r="K75" s="133">
        <v>0</v>
      </c>
      <c r="L75" s="133">
        <v>6160</v>
      </c>
      <c r="M75" s="133">
        <v>0</v>
      </c>
      <c r="N75" s="133">
        <v>10643.478260869566</v>
      </c>
      <c r="O75" s="133">
        <v>0</v>
      </c>
      <c r="P75" s="133">
        <v>0</v>
      </c>
      <c r="Q75" s="133">
        <v>0</v>
      </c>
      <c r="R75" s="133">
        <v>0</v>
      </c>
      <c r="S75" s="133">
        <v>0</v>
      </c>
      <c r="T75" s="133">
        <v>0</v>
      </c>
      <c r="U75" s="133">
        <v>0</v>
      </c>
      <c r="V75" s="133">
        <v>0</v>
      </c>
      <c r="W75" s="133">
        <v>0</v>
      </c>
      <c r="X75" s="133">
        <v>0</v>
      </c>
      <c r="Y75" s="133">
        <v>0</v>
      </c>
      <c r="Z75" s="133">
        <v>0</v>
      </c>
      <c r="AA75" s="133">
        <v>0</v>
      </c>
      <c r="AB75" s="133">
        <v>624.24242424242618</v>
      </c>
      <c r="AC75" s="133">
        <v>0</v>
      </c>
      <c r="AD75" s="133">
        <v>0</v>
      </c>
      <c r="AE75" s="133">
        <v>35040.000000000036</v>
      </c>
      <c r="AF75" s="133">
        <v>0</v>
      </c>
      <c r="AG75" s="133">
        <v>0</v>
      </c>
      <c r="AH75" s="133">
        <v>0</v>
      </c>
      <c r="AI75" s="133">
        <v>110000</v>
      </c>
      <c r="AJ75" s="133">
        <v>23297.730307076097</v>
      </c>
      <c r="AK75" s="133">
        <v>0</v>
      </c>
      <c r="AL75" s="133">
        <v>0</v>
      </c>
      <c r="AM75" s="133">
        <v>4458.04576</v>
      </c>
      <c r="AN75" s="133">
        <v>0</v>
      </c>
      <c r="AO75" s="133">
        <v>0</v>
      </c>
      <c r="AP75" s="133">
        <v>0</v>
      </c>
      <c r="AQ75" s="133">
        <v>0</v>
      </c>
      <c r="AR75" s="133">
        <v>0</v>
      </c>
      <c r="AS75" s="133">
        <v>0</v>
      </c>
      <c r="AT75" s="133">
        <v>0</v>
      </c>
      <c r="AU75" s="133">
        <v>0</v>
      </c>
      <c r="AV75" s="133">
        <v>221904</v>
      </c>
      <c r="AW75" s="133">
        <v>52467.720685112028</v>
      </c>
      <c r="AX75" s="133">
        <v>137755.77606707611</v>
      </c>
      <c r="AY75" s="133">
        <v>53440.73913043482</v>
      </c>
      <c r="AZ75" s="478">
        <v>412127.49675218819</v>
      </c>
      <c r="BA75" s="478">
        <v>407669.45099218818</v>
      </c>
      <c r="BB75" s="478">
        <v>3500</v>
      </c>
      <c r="BC75" s="478">
        <v>280000</v>
      </c>
      <c r="BD75" s="478">
        <v>0</v>
      </c>
      <c r="BE75" s="478">
        <v>0</v>
      </c>
      <c r="BF75" s="478">
        <v>412127.49675218819</v>
      </c>
      <c r="BG75" s="478" t="s">
        <v>13</v>
      </c>
      <c r="BH75" s="478" t="s">
        <v>13</v>
      </c>
      <c r="BI75" s="478" t="s">
        <v>13</v>
      </c>
      <c r="BJ75" s="134" t="s">
        <v>13</v>
      </c>
      <c r="BK75" s="479" t="s">
        <v>13</v>
      </c>
      <c r="BL75" s="478">
        <v>412127.49675218819</v>
      </c>
      <c r="BM75" s="133">
        <v>412127.49675218819</v>
      </c>
      <c r="BN75" s="133">
        <v>0</v>
      </c>
      <c r="BO75" s="478">
        <v>284458.04576000001</v>
      </c>
      <c r="BP75" s="478">
        <v>146702.2696929239</v>
      </c>
      <c r="BQ75" s="133">
        <v>274371.72068511206</v>
      </c>
      <c r="BR75" s="133">
        <v>3429.6465085639006</v>
      </c>
      <c r="BS75" s="133">
        <v>2986.4374477235347</v>
      </c>
      <c r="BT75" s="134">
        <v>0.14840728078139054</v>
      </c>
      <c r="BU75" s="134">
        <v>-1.4564289836227557E-2</v>
      </c>
      <c r="BV75" s="134">
        <v>0</v>
      </c>
      <c r="BW75" s="133">
        <v>-3479.6272453127394</v>
      </c>
      <c r="BX75" s="478">
        <v>408647.86950687546</v>
      </c>
      <c r="BY75" s="478">
        <v>5052.3727968359435</v>
      </c>
      <c r="BZ75" s="478" t="s">
        <v>1228</v>
      </c>
      <c r="CA75" s="478">
        <v>5108.0983688359429</v>
      </c>
      <c r="CB75" s="134">
        <v>2.5412230152887183E-2</v>
      </c>
      <c r="CC75" s="133">
        <v>-2127.1999999999998</v>
      </c>
      <c r="CD75" s="133">
        <v>406520.66950687545</v>
      </c>
      <c r="CE75" s="133">
        <v>0</v>
      </c>
      <c r="CF75" s="133">
        <v>406520.66950687545</v>
      </c>
      <c r="CG75" s="133">
        <f t="shared" si="2"/>
        <v>-4414.1600000000326</v>
      </c>
      <c r="CH75" s="133">
        <f t="shared" si="3"/>
        <v>10650.5</v>
      </c>
      <c r="CI75" s="133">
        <v>0</v>
      </c>
      <c r="CJ75" s="133">
        <v>-4414.1600000000326</v>
      </c>
      <c r="CK75" s="133">
        <v>10650.5</v>
      </c>
    </row>
    <row r="76" spans="1:89" ht="15" customHeight="1" x14ac:dyDescent="0.25">
      <c r="A76" s="136">
        <f>VLOOKUP(D76,'DfE No.'!C:E,3,FALSE)</f>
        <v>224</v>
      </c>
      <c r="B76" s="136">
        <f>VLOOKUP(D76,'Adjusted Factors 19-20'!C:F,4,FALSE)</f>
        <v>0</v>
      </c>
      <c r="C76" s="136">
        <v>124695</v>
      </c>
      <c r="D76" s="136">
        <v>9353020</v>
      </c>
      <c r="E76" s="135" t="s">
        <v>1245</v>
      </c>
      <c r="F76" s="477">
        <v>70</v>
      </c>
      <c r="G76" s="477">
        <v>70</v>
      </c>
      <c r="H76" s="477">
        <v>0</v>
      </c>
      <c r="I76" s="133">
        <v>194166</v>
      </c>
      <c r="J76" s="133">
        <v>0</v>
      </c>
      <c r="K76" s="133">
        <v>0</v>
      </c>
      <c r="L76" s="133">
        <v>1759.9999999999986</v>
      </c>
      <c r="M76" s="133">
        <v>0</v>
      </c>
      <c r="N76" s="133">
        <v>2159.9999999999982</v>
      </c>
      <c r="O76" s="133">
        <v>0</v>
      </c>
      <c r="P76" s="133">
        <v>0</v>
      </c>
      <c r="Q76" s="133">
        <v>0</v>
      </c>
      <c r="R76" s="133">
        <v>0</v>
      </c>
      <c r="S76" s="133">
        <v>0</v>
      </c>
      <c r="T76" s="133">
        <v>0</v>
      </c>
      <c r="U76" s="133">
        <v>0</v>
      </c>
      <c r="V76" s="133">
        <v>0</v>
      </c>
      <c r="W76" s="133">
        <v>0</v>
      </c>
      <c r="X76" s="133">
        <v>0</v>
      </c>
      <c r="Y76" s="133">
        <v>0</v>
      </c>
      <c r="Z76" s="133">
        <v>0</v>
      </c>
      <c r="AA76" s="133">
        <v>0</v>
      </c>
      <c r="AB76" s="133">
        <v>0</v>
      </c>
      <c r="AC76" s="133">
        <v>0</v>
      </c>
      <c r="AD76" s="133">
        <v>0</v>
      </c>
      <c r="AE76" s="133">
        <v>18210.181818181853</v>
      </c>
      <c r="AF76" s="133">
        <v>0</v>
      </c>
      <c r="AG76" s="133">
        <v>0</v>
      </c>
      <c r="AH76" s="133">
        <v>0</v>
      </c>
      <c r="AI76" s="133">
        <v>110000</v>
      </c>
      <c r="AJ76" s="133">
        <v>0</v>
      </c>
      <c r="AK76" s="133">
        <v>0</v>
      </c>
      <c r="AL76" s="133">
        <v>0</v>
      </c>
      <c r="AM76" s="133">
        <v>7185.6717799999997</v>
      </c>
      <c r="AN76" s="133">
        <v>0</v>
      </c>
      <c r="AO76" s="133">
        <v>0</v>
      </c>
      <c r="AP76" s="133">
        <v>0</v>
      </c>
      <c r="AQ76" s="133">
        <v>7900</v>
      </c>
      <c r="AR76" s="133">
        <v>0</v>
      </c>
      <c r="AS76" s="133">
        <v>0</v>
      </c>
      <c r="AT76" s="133">
        <v>0</v>
      </c>
      <c r="AU76" s="133">
        <v>0</v>
      </c>
      <c r="AV76" s="133">
        <v>194166</v>
      </c>
      <c r="AW76" s="133">
        <v>22130.181818181849</v>
      </c>
      <c r="AX76" s="133">
        <v>125085.67178</v>
      </c>
      <c r="AY76" s="133">
        <v>30169.181818181853</v>
      </c>
      <c r="AZ76" s="478">
        <v>341381.85359818186</v>
      </c>
      <c r="BA76" s="478">
        <v>334196.18181818188</v>
      </c>
      <c r="BB76" s="478">
        <v>3500</v>
      </c>
      <c r="BC76" s="478">
        <v>245000</v>
      </c>
      <c r="BD76" s="478">
        <v>0</v>
      </c>
      <c r="BE76" s="478">
        <v>0</v>
      </c>
      <c r="BF76" s="478">
        <v>341381.85359818186</v>
      </c>
      <c r="BG76" s="478" t="s">
        <v>13</v>
      </c>
      <c r="BH76" s="478" t="s">
        <v>13</v>
      </c>
      <c r="BI76" s="478" t="s">
        <v>13</v>
      </c>
      <c r="BJ76" s="134" t="s">
        <v>13</v>
      </c>
      <c r="BK76" s="479" t="s">
        <v>13</v>
      </c>
      <c r="BL76" s="478">
        <v>341381.85359818186</v>
      </c>
      <c r="BM76" s="133">
        <v>341381.85359818186</v>
      </c>
      <c r="BN76" s="133">
        <v>0</v>
      </c>
      <c r="BO76" s="478">
        <v>252185.67178</v>
      </c>
      <c r="BP76" s="478">
        <v>135000</v>
      </c>
      <c r="BQ76" s="133">
        <v>224196.18181818185</v>
      </c>
      <c r="BR76" s="133">
        <v>3202.8025974025977</v>
      </c>
      <c r="BS76" s="133">
        <v>3051.0911071428573</v>
      </c>
      <c r="BT76" s="134">
        <v>4.9723684063242582E-2</v>
      </c>
      <c r="BU76" s="134">
        <v>-4.8797481000196563E-3</v>
      </c>
      <c r="BV76" s="134">
        <v>0</v>
      </c>
      <c r="BW76" s="133">
        <v>-1042.1989223147059</v>
      </c>
      <c r="BX76" s="478">
        <v>340339.65467586718</v>
      </c>
      <c r="BY76" s="478">
        <v>4759.3426127981029</v>
      </c>
      <c r="BZ76" s="478" t="s">
        <v>1228</v>
      </c>
      <c r="CA76" s="478">
        <v>4861.9950667981029</v>
      </c>
      <c r="CB76" s="134">
        <v>2.9437599196476594E-2</v>
      </c>
      <c r="CC76" s="133">
        <v>-1861.3</v>
      </c>
      <c r="CD76" s="133">
        <v>338478.35467586719</v>
      </c>
      <c r="CE76" s="133">
        <v>0</v>
      </c>
      <c r="CF76" s="133">
        <v>338478.35467586719</v>
      </c>
      <c r="CG76" s="133">
        <f t="shared" si="2"/>
        <v>25832.92</v>
      </c>
      <c r="CH76" s="133">
        <f t="shared" si="3"/>
        <v>3859.33</v>
      </c>
      <c r="CI76" s="133">
        <v>0</v>
      </c>
      <c r="CJ76" s="133">
        <v>25832.92</v>
      </c>
      <c r="CK76" s="133">
        <v>3859.33</v>
      </c>
    </row>
    <row r="77" spans="1:89" ht="15" customHeight="1" x14ac:dyDescent="0.25">
      <c r="A77" s="136">
        <f>VLOOKUP(D77,'DfE No.'!C:E,3,FALSE)</f>
        <v>513</v>
      </c>
      <c r="B77" s="136">
        <f>VLOOKUP(D77,'Adjusted Factors 19-20'!C:F,4,FALSE)</f>
        <v>0</v>
      </c>
      <c r="C77" s="136">
        <v>124698</v>
      </c>
      <c r="D77" s="136">
        <v>9353026</v>
      </c>
      <c r="E77" s="135" t="s">
        <v>1246</v>
      </c>
      <c r="F77" s="477">
        <v>107</v>
      </c>
      <c r="G77" s="477">
        <v>107</v>
      </c>
      <c r="H77" s="477">
        <v>0</v>
      </c>
      <c r="I77" s="133">
        <v>296796.60000000003</v>
      </c>
      <c r="J77" s="133">
        <v>0</v>
      </c>
      <c r="K77" s="133">
        <v>0</v>
      </c>
      <c r="L77" s="133">
        <v>1320.0000000000005</v>
      </c>
      <c r="M77" s="133">
        <v>0</v>
      </c>
      <c r="N77" s="133">
        <v>4905.8490566037726</v>
      </c>
      <c r="O77" s="133">
        <v>0</v>
      </c>
      <c r="P77" s="133">
        <v>1200.0000000000005</v>
      </c>
      <c r="Q77" s="133">
        <v>960.00000000000102</v>
      </c>
      <c r="R77" s="133">
        <v>0</v>
      </c>
      <c r="S77" s="133">
        <v>0</v>
      </c>
      <c r="T77" s="133">
        <v>0</v>
      </c>
      <c r="U77" s="133">
        <v>0</v>
      </c>
      <c r="V77" s="133">
        <v>0</v>
      </c>
      <c r="W77" s="133">
        <v>0</v>
      </c>
      <c r="X77" s="133">
        <v>0</v>
      </c>
      <c r="Y77" s="133">
        <v>0</v>
      </c>
      <c r="Z77" s="133">
        <v>0</v>
      </c>
      <c r="AA77" s="133">
        <v>0</v>
      </c>
      <c r="AB77" s="133">
        <v>1197.9347826086953</v>
      </c>
      <c r="AC77" s="133">
        <v>0</v>
      </c>
      <c r="AD77" s="133">
        <v>0</v>
      </c>
      <c r="AE77" s="133">
        <v>41007.75</v>
      </c>
      <c r="AF77" s="133">
        <v>0</v>
      </c>
      <c r="AG77" s="133">
        <v>0</v>
      </c>
      <c r="AH77" s="133">
        <v>0</v>
      </c>
      <c r="AI77" s="133">
        <v>110000</v>
      </c>
      <c r="AJ77" s="133">
        <v>14285.714285714283</v>
      </c>
      <c r="AK77" s="133">
        <v>0</v>
      </c>
      <c r="AL77" s="133">
        <v>0</v>
      </c>
      <c r="AM77" s="133">
        <v>12754.56</v>
      </c>
      <c r="AN77" s="133">
        <v>0</v>
      </c>
      <c r="AO77" s="133">
        <v>0</v>
      </c>
      <c r="AP77" s="133">
        <v>0</v>
      </c>
      <c r="AQ77" s="133">
        <v>0</v>
      </c>
      <c r="AR77" s="133">
        <v>0</v>
      </c>
      <c r="AS77" s="133">
        <v>0</v>
      </c>
      <c r="AT77" s="133">
        <v>0</v>
      </c>
      <c r="AU77" s="133">
        <v>0</v>
      </c>
      <c r="AV77" s="133">
        <v>296796.60000000003</v>
      </c>
      <c r="AW77" s="133">
        <v>50591.533839212469</v>
      </c>
      <c r="AX77" s="133">
        <v>137040.27428571429</v>
      </c>
      <c r="AY77" s="133">
        <v>55199.67452830189</v>
      </c>
      <c r="AZ77" s="478">
        <v>484428.40812492673</v>
      </c>
      <c r="BA77" s="478">
        <v>471673.84812492674</v>
      </c>
      <c r="BB77" s="478">
        <v>3500</v>
      </c>
      <c r="BC77" s="478">
        <v>374500</v>
      </c>
      <c r="BD77" s="478">
        <v>0</v>
      </c>
      <c r="BE77" s="478">
        <v>0</v>
      </c>
      <c r="BF77" s="478">
        <v>484428.40812492673</v>
      </c>
      <c r="BG77" s="478" t="s">
        <v>13</v>
      </c>
      <c r="BH77" s="478" t="s">
        <v>13</v>
      </c>
      <c r="BI77" s="478" t="s">
        <v>13</v>
      </c>
      <c r="BJ77" s="134" t="s">
        <v>13</v>
      </c>
      <c r="BK77" s="479" t="s">
        <v>13</v>
      </c>
      <c r="BL77" s="478">
        <v>484428.40812492673</v>
      </c>
      <c r="BM77" s="133">
        <v>484428.40812492685</v>
      </c>
      <c r="BN77" s="133">
        <v>0</v>
      </c>
      <c r="BO77" s="478">
        <v>387254.56</v>
      </c>
      <c r="BP77" s="478">
        <v>250214.28571428574</v>
      </c>
      <c r="BQ77" s="133">
        <v>347388.13383921242</v>
      </c>
      <c r="BR77" s="133">
        <v>3246.6180732636676</v>
      </c>
      <c r="BS77" s="133">
        <v>3061.3583347129506</v>
      </c>
      <c r="BT77" s="134">
        <v>6.0515535358943183E-2</v>
      </c>
      <c r="BU77" s="134">
        <v>-5.9388312481812146E-3</v>
      </c>
      <c r="BV77" s="134">
        <v>0</v>
      </c>
      <c r="BW77" s="133">
        <v>-1945.3552877878408</v>
      </c>
      <c r="BX77" s="478">
        <v>482483.05283713888</v>
      </c>
      <c r="BY77" s="478">
        <v>4389.9859143657841</v>
      </c>
      <c r="BZ77" s="478" t="s">
        <v>1228</v>
      </c>
      <c r="CA77" s="478">
        <v>4509.1874096928868</v>
      </c>
      <c r="CB77" s="134">
        <v>3.9092790582651915E-2</v>
      </c>
      <c r="CC77" s="133">
        <v>-2845.13</v>
      </c>
      <c r="CD77" s="133">
        <v>479637.92283713887</v>
      </c>
      <c r="CE77" s="133">
        <v>0</v>
      </c>
      <c r="CF77" s="133">
        <v>479637.92283713887</v>
      </c>
      <c r="CG77" s="133">
        <f t="shared" si="2"/>
        <v>-23.92</v>
      </c>
      <c r="CH77" s="133">
        <f t="shared" si="3"/>
        <v>0</v>
      </c>
      <c r="CI77" s="133">
        <v>0</v>
      </c>
      <c r="CJ77" s="133">
        <v>-23.92</v>
      </c>
      <c r="CK77" s="133">
        <v>0</v>
      </c>
    </row>
    <row r="78" spans="1:89" ht="15" customHeight="1" x14ac:dyDescent="0.25">
      <c r="A78" s="136">
        <f>VLOOKUP(D78,'DfE No.'!C:E,3,FALSE)</f>
        <v>445</v>
      </c>
      <c r="B78" s="136">
        <f>VLOOKUP(D78,'Adjusted Factors 19-20'!C:F,4,FALSE)</f>
        <v>0</v>
      </c>
      <c r="C78" s="136">
        <v>124699</v>
      </c>
      <c r="D78" s="136">
        <v>9353027</v>
      </c>
      <c r="E78" s="135" t="s">
        <v>1247</v>
      </c>
      <c r="F78" s="477">
        <v>170</v>
      </c>
      <c r="G78" s="477">
        <v>170</v>
      </c>
      <c r="H78" s="477">
        <v>0</v>
      </c>
      <c r="I78" s="133">
        <v>471546.00000000006</v>
      </c>
      <c r="J78" s="133">
        <v>0</v>
      </c>
      <c r="K78" s="133">
        <v>0</v>
      </c>
      <c r="L78" s="133">
        <v>7480</v>
      </c>
      <c r="M78" s="133">
        <v>0</v>
      </c>
      <c r="N78" s="133">
        <v>12662.068965517241</v>
      </c>
      <c r="O78" s="133">
        <v>0</v>
      </c>
      <c r="P78" s="133">
        <v>2200.0000000000009</v>
      </c>
      <c r="Q78" s="133">
        <v>1920.0000000000014</v>
      </c>
      <c r="R78" s="133">
        <v>20159.999999999978</v>
      </c>
      <c r="S78" s="133">
        <v>389.99999999999994</v>
      </c>
      <c r="T78" s="133">
        <v>0</v>
      </c>
      <c r="U78" s="133">
        <v>0</v>
      </c>
      <c r="V78" s="133">
        <v>0</v>
      </c>
      <c r="W78" s="133">
        <v>0</v>
      </c>
      <c r="X78" s="133">
        <v>0</v>
      </c>
      <c r="Y78" s="133">
        <v>0</v>
      </c>
      <c r="Z78" s="133">
        <v>0</v>
      </c>
      <c r="AA78" s="133">
        <v>0</v>
      </c>
      <c r="AB78" s="133">
        <v>572.22222222222217</v>
      </c>
      <c r="AC78" s="133">
        <v>0</v>
      </c>
      <c r="AD78" s="133">
        <v>0</v>
      </c>
      <c r="AE78" s="133">
        <v>58302.01342281884</v>
      </c>
      <c r="AF78" s="133">
        <v>0</v>
      </c>
      <c r="AG78" s="133">
        <v>0</v>
      </c>
      <c r="AH78" s="133">
        <v>0</v>
      </c>
      <c r="AI78" s="133">
        <v>110000</v>
      </c>
      <c r="AJ78" s="133">
        <v>0</v>
      </c>
      <c r="AK78" s="133">
        <v>0</v>
      </c>
      <c r="AL78" s="133">
        <v>0</v>
      </c>
      <c r="AM78" s="133">
        <v>7394.1802200000002</v>
      </c>
      <c r="AN78" s="133">
        <v>0</v>
      </c>
      <c r="AO78" s="133">
        <v>0</v>
      </c>
      <c r="AP78" s="133">
        <v>0</v>
      </c>
      <c r="AQ78" s="133">
        <v>0</v>
      </c>
      <c r="AR78" s="133">
        <v>0</v>
      </c>
      <c r="AS78" s="133">
        <v>0</v>
      </c>
      <c r="AT78" s="133">
        <v>0</v>
      </c>
      <c r="AU78" s="133">
        <v>0</v>
      </c>
      <c r="AV78" s="133">
        <v>471546.00000000006</v>
      </c>
      <c r="AW78" s="133">
        <v>103686.30461055828</v>
      </c>
      <c r="AX78" s="133">
        <v>117394.18021999999</v>
      </c>
      <c r="AY78" s="133">
        <v>90707.047905577449</v>
      </c>
      <c r="AZ78" s="478">
        <v>692626.4848305583</v>
      </c>
      <c r="BA78" s="478">
        <v>685232.30461055832</v>
      </c>
      <c r="BB78" s="478">
        <v>3500</v>
      </c>
      <c r="BC78" s="478">
        <v>595000</v>
      </c>
      <c r="BD78" s="478">
        <v>0</v>
      </c>
      <c r="BE78" s="478">
        <v>0</v>
      </c>
      <c r="BF78" s="478">
        <v>692626.4848305583</v>
      </c>
      <c r="BG78" s="478" t="s">
        <v>13</v>
      </c>
      <c r="BH78" s="478" t="s">
        <v>13</v>
      </c>
      <c r="BI78" s="478" t="s">
        <v>13</v>
      </c>
      <c r="BJ78" s="134" t="s">
        <v>13</v>
      </c>
      <c r="BK78" s="479" t="s">
        <v>13</v>
      </c>
      <c r="BL78" s="478">
        <v>692626.4848305583</v>
      </c>
      <c r="BM78" s="133">
        <v>692626.4848305583</v>
      </c>
      <c r="BN78" s="133">
        <v>0</v>
      </c>
      <c r="BO78" s="478">
        <v>602394.18021999998</v>
      </c>
      <c r="BP78" s="478">
        <v>485000</v>
      </c>
      <c r="BQ78" s="133">
        <v>575232.30461055832</v>
      </c>
      <c r="BR78" s="133">
        <v>3383.7194388856374</v>
      </c>
      <c r="BS78" s="133">
        <v>3231.1066920454546</v>
      </c>
      <c r="BT78" s="134">
        <v>4.7232345256779863E-2</v>
      </c>
      <c r="BU78" s="134">
        <v>-4.6352548361681825E-3</v>
      </c>
      <c r="BV78" s="134">
        <v>0</v>
      </c>
      <c r="BW78" s="133">
        <v>-2546.0904964814422</v>
      </c>
      <c r="BX78" s="478">
        <v>690080.3943340769</v>
      </c>
      <c r="BY78" s="478">
        <v>4015.8012594945703</v>
      </c>
      <c r="BZ78" s="478" t="s">
        <v>1228</v>
      </c>
      <c r="CA78" s="478">
        <v>4059.296437259276</v>
      </c>
      <c r="CB78" s="134">
        <v>4.1589120996696316E-2</v>
      </c>
      <c r="CC78" s="133">
        <v>-4520.3</v>
      </c>
      <c r="CD78" s="133">
        <v>685560.09433407686</v>
      </c>
      <c r="CE78" s="133">
        <v>0</v>
      </c>
      <c r="CF78" s="133">
        <v>685560.09433407686</v>
      </c>
      <c r="CG78" s="133">
        <f t="shared" si="2"/>
        <v>66755.200000000041</v>
      </c>
      <c r="CH78" s="133">
        <f t="shared" si="3"/>
        <v>10631.09</v>
      </c>
      <c r="CI78" s="133">
        <v>0</v>
      </c>
      <c r="CJ78" s="133">
        <v>66755.200000000041</v>
      </c>
      <c r="CK78" s="133">
        <v>10631.09</v>
      </c>
    </row>
    <row r="79" spans="1:89" ht="15" customHeight="1" x14ac:dyDescent="0.25">
      <c r="A79" s="136">
        <f>VLOOKUP(D79,'DfE No.'!C:E,3,FALSE)</f>
        <v>446</v>
      </c>
      <c r="B79" s="136">
        <f>VLOOKUP(D79,'Adjusted Factors 19-20'!C:F,4,FALSE)</f>
        <v>0</v>
      </c>
      <c r="C79" s="136">
        <v>124700</v>
      </c>
      <c r="D79" s="136">
        <v>9353028</v>
      </c>
      <c r="E79" s="135" t="s">
        <v>1248</v>
      </c>
      <c r="F79" s="477">
        <v>135</v>
      </c>
      <c r="G79" s="477">
        <v>135</v>
      </c>
      <c r="H79" s="477">
        <v>0</v>
      </c>
      <c r="I79" s="133">
        <v>374463</v>
      </c>
      <c r="J79" s="133">
        <v>0</v>
      </c>
      <c r="K79" s="133">
        <v>0</v>
      </c>
      <c r="L79" s="133">
        <v>4400.0000000000018</v>
      </c>
      <c r="M79" s="133">
        <v>0</v>
      </c>
      <c r="N79" s="133">
        <v>11902.040816326529</v>
      </c>
      <c r="O79" s="133">
        <v>0</v>
      </c>
      <c r="P79" s="133">
        <v>399.9999999999996</v>
      </c>
      <c r="Q79" s="133">
        <v>0</v>
      </c>
      <c r="R79" s="133">
        <v>0</v>
      </c>
      <c r="S79" s="133">
        <v>0</v>
      </c>
      <c r="T79" s="133">
        <v>0</v>
      </c>
      <c r="U79" s="133">
        <v>0</v>
      </c>
      <c r="V79" s="133">
        <v>0</v>
      </c>
      <c r="W79" s="133">
        <v>0</v>
      </c>
      <c r="X79" s="133">
        <v>0</v>
      </c>
      <c r="Y79" s="133">
        <v>0</v>
      </c>
      <c r="Z79" s="133">
        <v>0</v>
      </c>
      <c r="AA79" s="133">
        <v>0</v>
      </c>
      <c r="AB79" s="133">
        <v>0</v>
      </c>
      <c r="AC79" s="133">
        <v>0</v>
      </c>
      <c r="AD79" s="133">
        <v>0</v>
      </c>
      <c r="AE79" s="133">
        <v>39420.000000000036</v>
      </c>
      <c r="AF79" s="133">
        <v>0</v>
      </c>
      <c r="AG79" s="133">
        <v>0</v>
      </c>
      <c r="AH79" s="133">
        <v>0</v>
      </c>
      <c r="AI79" s="133">
        <v>110000</v>
      </c>
      <c r="AJ79" s="133">
        <v>4939.9198931909195</v>
      </c>
      <c r="AK79" s="133">
        <v>0</v>
      </c>
      <c r="AL79" s="133">
        <v>0</v>
      </c>
      <c r="AM79" s="133">
        <v>10132.486140000001</v>
      </c>
      <c r="AN79" s="133">
        <v>0</v>
      </c>
      <c r="AO79" s="133">
        <v>0</v>
      </c>
      <c r="AP79" s="133">
        <v>0</v>
      </c>
      <c r="AQ79" s="133">
        <v>0</v>
      </c>
      <c r="AR79" s="133">
        <v>0</v>
      </c>
      <c r="AS79" s="133">
        <v>0</v>
      </c>
      <c r="AT79" s="133">
        <v>0</v>
      </c>
      <c r="AU79" s="133">
        <v>0</v>
      </c>
      <c r="AV79" s="133">
        <v>374463</v>
      </c>
      <c r="AW79" s="133">
        <v>56122.040816326567</v>
      </c>
      <c r="AX79" s="133">
        <v>125072.40603319093</v>
      </c>
      <c r="AY79" s="133">
        <v>57770.020408163298</v>
      </c>
      <c r="AZ79" s="478">
        <v>555657.44684951752</v>
      </c>
      <c r="BA79" s="478">
        <v>545524.96070951747</v>
      </c>
      <c r="BB79" s="478">
        <v>3500</v>
      </c>
      <c r="BC79" s="478">
        <v>472500</v>
      </c>
      <c r="BD79" s="478">
        <v>0</v>
      </c>
      <c r="BE79" s="478">
        <v>0</v>
      </c>
      <c r="BF79" s="478">
        <v>555657.44684951752</v>
      </c>
      <c r="BG79" s="478" t="s">
        <v>13</v>
      </c>
      <c r="BH79" s="478" t="s">
        <v>13</v>
      </c>
      <c r="BI79" s="478" t="s">
        <v>13</v>
      </c>
      <c r="BJ79" s="134" t="s">
        <v>13</v>
      </c>
      <c r="BK79" s="479" t="s">
        <v>13</v>
      </c>
      <c r="BL79" s="478">
        <v>555657.44684951752</v>
      </c>
      <c r="BM79" s="133">
        <v>555657.44684951752</v>
      </c>
      <c r="BN79" s="133">
        <v>0</v>
      </c>
      <c r="BO79" s="478">
        <v>482632.48613999999</v>
      </c>
      <c r="BP79" s="478">
        <v>357560.0801068091</v>
      </c>
      <c r="BQ79" s="133">
        <v>430585.04081632663</v>
      </c>
      <c r="BR79" s="133">
        <v>3189.5188208616787</v>
      </c>
      <c r="BS79" s="133">
        <v>3020.1027868528413</v>
      </c>
      <c r="BT79" s="134">
        <v>5.6096115253541017E-2</v>
      </c>
      <c r="BU79" s="134">
        <v>-5.5051212914713306E-3</v>
      </c>
      <c r="BV79" s="134">
        <v>0</v>
      </c>
      <c r="BW79" s="133">
        <v>-2244.5143408352897</v>
      </c>
      <c r="BX79" s="478">
        <v>553412.93250868225</v>
      </c>
      <c r="BY79" s="478">
        <v>4024.2996027309791</v>
      </c>
      <c r="BZ79" s="478" t="s">
        <v>1228</v>
      </c>
      <c r="CA79" s="478">
        <v>4099.3550556198688</v>
      </c>
      <c r="CB79" s="134">
        <v>5.4592383068903683E-2</v>
      </c>
      <c r="CC79" s="133">
        <v>-3589.65</v>
      </c>
      <c r="CD79" s="133">
        <v>549823.28250868223</v>
      </c>
      <c r="CE79" s="133">
        <v>0</v>
      </c>
      <c r="CF79" s="133">
        <v>549823.28250868223</v>
      </c>
      <c r="CG79" s="133">
        <f t="shared" si="2"/>
        <v>100541.88000000002</v>
      </c>
      <c r="CH79" s="133">
        <f t="shared" si="3"/>
        <v>7232.76</v>
      </c>
      <c r="CI79" s="133">
        <v>0</v>
      </c>
      <c r="CJ79" s="133">
        <v>100541.88000000002</v>
      </c>
      <c r="CK79" s="133">
        <v>7232.76</v>
      </c>
    </row>
    <row r="80" spans="1:89" ht="15" customHeight="1" x14ac:dyDescent="0.25">
      <c r="A80" s="136">
        <f>VLOOKUP(D80,'DfE No.'!C:E,3,FALSE)</f>
        <v>457</v>
      </c>
      <c r="B80" s="136">
        <f>VLOOKUP(D80,'Adjusted Factors 19-20'!C:F,4,FALSE)</f>
        <v>0</v>
      </c>
      <c r="C80" s="136">
        <v>124702</v>
      </c>
      <c r="D80" s="136">
        <v>9353036</v>
      </c>
      <c r="E80" s="135" t="s">
        <v>1249</v>
      </c>
      <c r="F80" s="477">
        <v>169</v>
      </c>
      <c r="G80" s="477">
        <v>169</v>
      </c>
      <c r="H80" s="477">
        <v>0</v>
      </c>
      <c r="I80" s="133">
        <v>468772.2</v>
      </c>
      <c r="J80" s="133">
        <v>0</v>
      </c>
      <c r="K80" s="133">
        <v>0</v>
      </c>
      <c r="L80" s="133">
        <v>5279.9999999999991</v>
      </c>
      <c r="M80" s="133">
        <v>0</v>
      </c>
      <c r="N80" s="133">
        <v>9289.9401197604784</v>
      </c>
      <c r="O80" s="133">
        <v>0</v>
      </c>
      <c r="P80" s="133">
        <v>599.99999999999909</v>
      </c>
      <c r="Q80" s="133">
        <v>479.9999999999992</v>
      </c>
      <c r="R80" s="133">
        <v>1799.999999999997</v>
      </c>
      <c r="S80" s="133">
        <v>0</v>
      </c>
      <c r="T80" s="133">
        <v>0</v>
      </c>
      <c r="U80" s="133">
        <v>0</v>
      </c>
      <c r="V80" s="133">
        <v>0</v>
      </c>
      <c r="W80" s="133">
        <v>0</v>
      </c>
      <c r="X80" s="133">
        <v>0</v>
      </c>
      <c r="Y80" s="133">
        <v>0</v>
      </c>
      <c r="Z80" s="133">
        <v>0</v>
      </c>
      <c r="AA80" s="133">
        <v>0</v>
      </c>
      <c r="AB80" s="133">
        <v>1878.4532374100686</v>
      </c>
      <c r="AC80" s="133">
        <v>0</v>
      </c>
      <c r="AD80" s="133">
        <v>0</v>
      </c>
      <c r="AE80" s="133">
        <v>46500.999999999956</v>
      </c>
      <c r="AF80" s="133">
        <v>0</v>
      </c>
      <c r="AG80" s="133">
        <v>0</v>
      </c>
      <c r="AH80" s="133">
        <v>0</v>
      </c>
      <c r="AI80" s="133">
        <v>110000</v>
      </c>
      <c r="AJ80" s="133">
        <v>0</v>
      </c>
      <c r="AK80" s="133">
        <v>0</v>
      </c>
      <c r="AL80" s="133">
        <v>0</v>
      </c>
      <c r="AM80" s="133">
        <v>16065.84</v>
      </c>
      <c r="AN80" s="133">
        <v>0</v>
      </c>
      <c r="AO80" s="133">
        <v>0</v>
      </c>
      <c r="AP80" s="133">
        <v>0</v>
      </c>
      <c r="AQ80" s="133">
        <v>0</v>
      </c>
      <c r="AR80" s="133">
        <v>0</v>
      </c>
      <c r="AS80" s="133">
        <v>0</v>
      </c>
      <c r="AT80" s="133">
        <v>0</v>
      </c>
      <c r="AU80" s="133">
        <v>0</v>
      </c>
      <c r="AV80" s="133">
        <v>468772.2</v>
      </c>
      <c r="AW80" s="133">
        <v>65829.393357170498</v>
      </c>
      <c r="AX80" s="133">
        <v>126065.84</v>
      </c>
      <c r="AY80" s="133">
        <v>65224.970059880194</v>
      </c>
      <c r="AZ80" s="478">
        <v>660667.43335717043</v>
      </c>
      <c r="BA80" s="478">
        <v>644601.59335717047</v>
      </c>
      <c r="BB80" s="478">
        <v>3500</v>
      </c>
      <c r="BC80" s="478">
        <v>591500</v>
      </c>
      <c r="BD80" s="478">
        <v>0</v>
      </c>
      <c r="BE80" s="478">
        <v>0</v>
      </c>
      <c r="BF80" s="478">
        <v>660667.43335717043</v>
      </c>
      <c r="BG80" s="478" t="s">
        <v>13</v>
      </c>
      <c r="BH80" s="478" t="s">
        <v>13</v>
      </c>
      <c r="BI80" s="478" t="s">
        <v>13</v>
      </c>
      <c r="BJ80" s="134" t="s">
        <v>13</v>
      </c>
      <c r="BK80" s="479" t="s">
        <v>13</v>
      </c>
      <c r="BL80" s="478">
        <v>660667.43335717043</v>
      </c>
      <c r="BM80" s="133">
        <v>660667.43335717043</v>
      </c>
      <c r="BN80" s="133">
        <v>0</v>
      </c>
      <c r="BO80" s="478">
        <v>607565.84</v>
      </c>
      <c r="BP80" s="478">
        <v>481499.99999999994</v>
      </c>
      <c r="BQ80" s="133">
        <v>534601.59335717047</v>
      </c>
      <c r="BR80" s="133">
        <v>3163.3230376163933</v>
      </c>
      <c r="BS80" s="133">
        <v>3052.28595497076</v>
      </c>
      <c r="BT80" s="134">
        <v>3.6378335543825871E-2</v>
      </c>
      <c r="BU80" s="134">
        <v>-3.5700716287651027E-3</v>
      </c>
      <c r="BV80" s="134">
        <v>0</v>
      </c>
      <c r="BW80" s="133">
        <v>-1841.5726339315631</v>
      </c>
      <c r="BX80" s="478">
        <v>658825.8607232389</v>
      </c>
      <c r="BY80" s="478">
        <v>3803.313732090171</v>
      </c>
      <c r="BZ80" s="478" t="s">
        <v>1228</v>
      </c>
      <c r="CA80" s="478">
        <v>3898.3778741020055</v>
      </c>
      <c r="CB80" s="134">
        <v>2.8324580766161844E-2</v>
      </c>
      <c r="CC80" s="133">
        <v>-4493.71</v>
      </c>
      <c r="CD80" s="133">
        <v>654332.15072323894</v>
      </c>
      <c r="CE80" s="133">
        <v>0</v>
      </c>
      <c r="CF80" s="133">
        <v>654332.15072323894</v>
      </c>
      <c r="CG80" s="133">
        <f t="shared" si="2"/>
        <v>28507.660000000033</v>
      </c>
      <c r="CH80" s="133">
        <f t="shared" si="3"/>
        <v>4962.25</v>
      </c>
      <c r="CI80" s="133">
        <v>0</v>
      </c>
      <c r="CJ80" s="133">
        <v>28507.660000000033</v>
      </c>
      <c r="CK80" s="133">
        <v>4962.25</v>
      </c>
    </row>
    <row r="81" spans="1:89" ht="15" customHeight="1" x14ac:dyDescent="0.25">
      <c r="A81" s="136">
        <f>VLOOKUP(D81,'DfE No.'!C:E,3,FALSE)</f>
        <v>458</v>
      </c>
      <c r="B81" s="136">
        <f>VLOOKUP(D81,'Adjusted Factors 19-20'!C:F,4,FALSE)</f>
        <v>0</v>
      </c>
      <c r="C81" s="136">
        <v>124703</v>
      </c>
      <c r="D81" s="136">
        <v>9353037</v>
      </c>
      <c r="E81" s="135" t="s">
        <v>1250</v>
      </c>
      <c r="F81" s="477">
        <v>87</v>
      </c>
      <c r="G81" s="477">
        <v>87</v>
      </c>
      <c r="H81" s="477">
        <v>0</v>
      </c>
      <c r="I81" s="133">
        <v>241320.6</v>
      </c>
      <c r="J81" s="133">
        <v>0</v>
      </c>
      <c r="K81" s="133">
        <v>0</v>
      </c>
      <c r="L81" s="133">
        <v>1760.0000000000011</v>
      </c>
      <c r="M81" s="133">
        <v>0</v>
      </c>
      <c r="N81" s="133">
        <v>5872.5</v>
      </c>
      <c r="O81" s="133">
        <v>0</v>
      </c>
      <c r="P81" s="133">
        <v>202.32558139534908</v>
      </c>
      <c r="Q81" s="133">
        <v>0</v>
      </c>
      <c r="R81" s="133">
        <v>0</v>
      </c>
      <c r="S81" s="133">
        <v>0</v>
      </c>
      <c r="T81" s="133">
        <v>0</v>
      </c>
      <c r="U81" s="133">
        <v>0</v>
      </c>
      <c r="V81" s="133">
        <v>0</v>
      </c>
      <c r="W81" s="133">
        <v>0</v>
      </c>
      <c r="X81" s="133">
        <v>0</v>
      </c>
      <c r="Y81" s="133">
        <v>0</v>
      </c>
      <c r="Z81" s="133">
        <v>0</v>
      </c>
      <c r="AA81" s="133">
        <v>0</v>
      </c>
      <c r="AB81" s="133">
        <v>605.47297297297234</v>
      </c>
      <c r="AC81" s="133">
        <v>0</v>
      </c>
      <c r="AD81" s="133">
        <v>0</v>
      </c>
      <c r="AE81" s="133">
        <v>27168.166666666708</v>
      </c>
      <c r="AF81" s="133">
        <v>0</v>
      </c>
      <c r="AG81" s="133">
        <v>0</v>
      </c>
      <c r="AH81" s="133">
        <v>0</v>
      </c>
      <c r="AI81" s="133">
        <v>110000</v>
      </c>
      <c r="AJ81" s="133">
        <v>0</v>
      </c>
      <c r="AK81" s="133">
        <v>0</v>
      </c>
      <c r="AL81" s="133">
        <v>0</v>
      </c>
      <c r="AM81" s="133">
        <v>8243.3804600000003</v>
      </c>
      <c r="AN81" s="133">
        <v>0</v>
      </c>
      <c r="AO81" s="133">
        <v>0</v>
      </c>
      <c r="AP81" s="133">
        <v>0</v>
      </c>
      <c r="AQ81" s="133">
        <v>0</v>
      </c>
      <c r="AR81" s="133">
        <v>0</v>
      </c>
      <c r="AS81" s="133">
        <v>0</v>
      </c>
      <c r="AT81" s="133">
        <v>0</v>
      </c>
      <c r="AU81" s="133">
        <v>0</v>
      </c>
      <c r="AV81" s="133">
        <v>241320.6</v>
      </c>
      <c r="AW81" s="133">
        <v>35608.465221035032</v>
      </c>
      <c r="AX81" s="133">
        <v>118243.38046</v>
      </c>
      <c r="AY81" s="133">
        <v>41084.57945736438</v>
      </c>
      <c r="AZ81" s="478">
        <v>395172.44568103505</v>
      </c>
      <c r="BA81" s="478">
        <v>386929.06522103504</v>
      </c>
      <c r="BB81" s="478">
        <v>3500</v>
      </c>
      <c r="BC81" s="478">
        <v>304500</v>
      </c>
      <c r="BD81" s="478">
        <v>0</v>
      </c>
      <c r="BE81" s="478">
        <v>0</v>
      </c>
      <c r="BF81" s="478">
        <v>395172.44568103505</v>
      </c>
      <c r="BG81" s="478" t="s">
        <v>13</v>
      </c>
      <c r="BH81" s="478" t="s">
        <v>13</v>
      </c>
      <c r="BI81" s="478" t="s">
        <v>13</v>
      </c>
      <c r="BJ81" s="134" t="s">
        <v>13</v>
      </c>
      <c r="BK81" s="479" t="s">
        <v>13</v>
      </c>
      <c r="BL81" s="478">
        <v>395172.44568103505</v>
      </c>
      <c r="BM81" s="133">
        <v>395172.44568103505</v>
      </c>
      <c r="BN81" s="133">
        <v>0</v>
      </c>
      <c r="BO81" s="478">
        <v>312743.38046000001</v>
      </c>
      <c r="BP81" s="478">
        <v>194500</v>
      </c>
      <c r="BQ81" s="133">
        <v>276929.06522103504</v>
      </c>
      <c r="BR81" s="133">
        <v>3183.092703690058</v>
      </c>
      <c r="BS81" s="133">
        <v>3040.768130927835</v>
      </c>
      <c r="BT81" s="134">
        <v>4.6805467116887725E-2</v>
      </c>
      <c r="BU81" s="134">
        <v>-4.5933621680901452E-3</v>
      </c>
      <c r="BV81" s="134">
        <v>0</v>
      </c>
      <c r="BW81" s="133">
        <v>-1215.1593886248147</v>
      </c>
      <c r="BX81" s="478">
        <v>393957.28629241022</v>
      </c>
      <c r="BY81" s="478">
        <v>4433.4931704874734</v>
      </c>
      <c r="BZ81" s="478" t="s">
        <v>1228</v>
      </c>
      <c r="CA81" s="478">
        <v>4528.2446700277042</v>
      </c>
      <c r="CB81" s="134">
        <v>6.3481832461399934E-2</v>
      </c>
      <c r="CC81" s="133">
        <v>-2313.33</v>
      </c>
      <c r="CD81" s="133">
        <v>391643.95629241021</v>
      </c>
      <c r="CE81" s="133">
        <v>0</v>
      </c>
      <c r="CF81" s="133">
        <v>391643.95629241021</v>
      </c>
      <c r="CG81" s="133">
        <f t="shared" si="2"/>
        <v>32836.229999999981</v>
      </c>
      <c r="CH81" s="133">
        <f t="shared" si="3"/>
        <v>22941.56</v>
      </c>
      <c r="CI81" s="133">
        <v>0</v>
      </c>
      <c r="CJ81" s="133">
        <v>32836.229999999981</v>
      </c>
      <c r="CK81" s="133">
        <v>22941.56</v>
      </c>
    </row>
    <row r="82" spans="1:89" ht="15" customHeight="1" x14ac:dyDescent="0.25">
      <c r="A82" s="136">
        <f>VLOOKUP(D82,'DfE No.'!C:E,3,FALSE)</f>
        <v>308</v>
      </c>
      <c r="B82" s="136">
        <f>VLOOKUP(D82,'Adjusted Factors 19-20'!C:F,4,FALSE)</f>
        <v>0</v>
      </c>
      <c r="C82" s="136">
        <v>124705</v>
      </c>
      <c r="D82" s="136">
        <v>9353042</v>
      </c>
      <c r="E82" s="135" t="s">
        <v>1251</v>
      </c>
      <c r="F82" s="477">
        <v>69</v>
      </c>
      <c r="G82" s="477">
        <v>69</v>
      </c>
      <c r="H82" s="477">
        <v>0</v>
      </c>
      <c r="I82" s="133">
        <v>191392.2</v>
      </c>
      <c r="J82" s="133">
        <v>0</v>
      </c>
      <c r="K82" s="133">
        <v>0</v>
      </c>
      <c r="L82" s="133">
        <v>2639.9999999999991</v>
      </c>
      <c r="M82" s="133">
        <v>0</v>
      </c>
      <c r="N82" s="133">
        <v>3477.6000000000004</v>
      </c>
      <c r="O82" s="133">
        <v>0</v>
      </c>
      <c r="P82" s="133">
        <v>0</v>
      </c>
      <c r="Q82" s="133">
        <v>0</v>
      </c>
      <c r="R82" s="133">
        <v>0</v>
      </c>
      <c r="S82" s="133">
        <v>0</v>
      </c>
      <c r="T82" s="133">
        <v>0</v>
      </c>
      <c r="U82" s="133">
        <v>0</v>
      </c>
      <c r="V82" s="133">
        <v>0</v>
      </c>
      <c r="W82" s="133">
        <v>0</v>
      </c>
      <c r="X82" s="133">
        <v>0</v>
      </c>
      <c r="Y82" s="133">
        <v>0</v>
      </c>
      <c r="Z82" s="133">
        <v>0</v>
      </c>
      <c r="AA82" s="133">
        <v>0</v>
      </c>
      <c r="AB82" s="133">
        <v>0</v>
      </c>
      <c r="AC82" s="133">
        <v>0</v>
      </c>
      <c r="AD82" s="133">
        <v>0</v>
      </c>
      <c r="AE82" s="133">
        <v>5976.1016949152536</v>
      </c>
      <c r="AF82" s="133">
        <v>0</v>
      </c>
      <c r="AG82" s="133">
        <v>0</v>
      </c>
      <c r="AH82" s="133">
        <v>0</v>
      </c>
      <c r="AI82" s="133">
        <v>110000</v>
      </c>
      <c r="AJ82" s="133">
        <v>25000</v>
      </c>
      <c r="AK82" s="133">
        <v>0</v>
      </c>
      <c r="AL82" s="133">
        <v>0</v>
      </c>
      <c r="AM82" s="133">
        <v>3108.9035600000002</v>
      </c>
      <c r="AN82" s="133">
        <v>0</v>
      </c>
      <c r="AO82" s="133">
        <v>0</v>
      </c>
      <c r="AP82" s="133">
        <v>0</v>
      </c>
      <c r="AQ82" s="133">
        <v>5022</v>
      </c>
      <c r="AR82" s="133">
        <v>0</v>
      </c>
      <c r="AS82" s="133">
        <v>0</v>
      </c>
      <c r="AT82" s="133">
        <v>0</v>
      </c>
      <c r="AU82" s="133">
        <v>0</v>
      </c>
      <c r="AV82" s="133">
        <v>191392.2</v>
      </c>
      <c r="AW82" s="133">
        <v>12093.701694915253</v>
      </c>
      <c r="AX82" s="133">
        <v>143130.90356000001</v>
      </c>
      <c r="AY82" s="133">
        <v>19033.901694915254</v>
      </c>
      <c r="AZ82" s="478">
        <v>346616.80525491526</v>
      </c>
      <c r="BA82" s="478">
        <v>343507.90169491526</v>
      </c>
      <c r="BB82" s="478">
        <v>3500</v>
      </c>
      <c r="BC82" s="478">
        <v>241500</v>
      </c>
      <c r="BD82" s="478">
        <v>0</v>
      </c>
      <c r="BE82" s="478">
        <v>0</v>
      </c>
      <c r="BF82" s="478">
        <v>346616.80525491526</v>
      </c>
      <c r="BG82" s="478" t="s">
        <v>13</v>
      </c>
      <c r="BH82" s="478" t="s">
        <v>13</v>
      </c>
      <c r="BI82" s="478" t="s">
        <v>13</v>
      </c>
      <c r="BJ82" s="134" t="s">
        <v>13</v>
      </c>
      <c r="BK82" s="479" t="s">
        <v>13</v>
      </c>
      <c r="BL82" s="478">
        <v>346616.80525491526</v>
      </c>
      <c r="BM82" s="133">
        <v>346616.80525491526</v>
      </c>
      <c r="BN82" s="133">
        <v>0</v>
      </c>
      <c r="BO82" s="478">
        <v>244608.90356000001</v>
      </c>
      <c r="BP82" s="478">
        <v>106500</v>
      </c>
      <c r="BQ82" s="133">
        <v>208507.90169491526</v>
      </c>
      <c r="BR82" s="133">
        <v>3021.8536477523949</v>
      </c>
      <c r="BS82" s="133">
        <v>2790.7249181818183</v>
      </c>
      <c r="BT82" s="134">
        <v>8.2820319575301934E-2</v>
      </c>
      <c r="BU82" s="134">
        <v>-8.1277625482572783E-3</v>
      </c>
      <c r="BV82" s="134">
        <v>0</v>
      </c>
      <c r="BW82" s="133">
        <v>-1565.0821136015711</v>
      </c>
      <c r="BX82" s="478">
        <v>345051.72314131371</v>
      </c>
      <c r="BY82" s="478">
        <v>4955.6930374103431</v>
      </c>
      <c r="BZ82" s="478" t="s">
        <v>1228</v>
      </c>
      <c r="CA82" s="478">
        <v>5000.7496107436773</v>
      </c>
      <c r="CB82" s="134">
        <v>9.1038227778069247E-2</v>
      </c>
      <c r="CC82" s="133">
        <v>-1834.71</v>
      </c>
      <c r="CD82" s="133">
        <v>343217.01314131368</v>
      </c>
      <c r="CE82" s="133">
        <v>0</v>
      </c>
      <c r="CF82" s="133">
        <v>343217.01314131368</v>
      </c>
      <c r="CG82" s="133">
        <f t="shared" si="2"/>
        <v>71420.689999999973</v>
      </c>
      <c r="CH82" s="133">
        <f t="shared" si="3"/>
        <v>12559.16</v>
      </c>
      <c r="CI82" s="133">
        <v>0</v>
      </c>
      <c r="CJ82" s="133">
        <v>71420.689999999973</v>
      </c>
      <c r="CK82" s="133">
        <v>12559.16</v>
      </c>
    </row>
    <row r="83" spans="1:89" ht="15" customHeight="1" x14ac:dyDescent="0.25">
      <c r="A83" s="136">
        <f>VLOOKUP(D83,'DfE No.'!C:E,3,FALSE)</f>
        <v>468</v>
      </c>
      <c r="B83" s="136">
        <f>VLOOKUP(D83,'Adjusted Factors 19-20'!C:F,4,FALSE)</f>
        <v>0</v>
      </c>
      <c r="C83" s="136">
        <v>124706</v>
      </c>
      <c r="D83" s="136">
        <v>9353043</v>
      </c>
      <c r="E83" s="135" t="s">
        <v>1252</v>
      </c>
      <c r="F83" s="477">
        <v>173</v>
      </c>
      <c r="G83" s="477">
        <v>173</v>
      </c>
      <c r="H83" s="477">
        <v>0</v>
      </c>
      <c r="I83" s="133">
        <v>479867.4</v>
      </c>
      <c r="J83" s="133">
        <v>0</v>
      </c>
      <c r="K83" s="133">
        <v>0</v>
      </c>
      <c r="L83" s="133">
        <v>5280.0000000000018</v>
      </c>
      <c r="M83" s="133">
        <v>0</v>
      </c>
      <c r="N83" s="133">
        <v>12208.295454545454</v>
      </c>
      <c r="O83" s="133">
        <v>0</v>
      </c>
      <c r="P83" s="133">
        <v>809.35672514619966</v>
      </c>
      <c r="Q83" s="133">
        <v>0</v>
      </c>
      <c r="R83" s="133">
        <v>364.21052631578959</v>
      </c>
      <c r="S83" s="133">
        <v>0</v>
      </c>
      <c r="T83" s="133">
        <v>0</v>
      </c>
      <c r="U83" s="133">
        <v>0</v>
      </c>
      <c r="V83" s="133">
        <v>0</v>
      </c>
      <c r="W83" s="133">
        <v>0</v>
      </c>
      <c r="X83" s="133">
        <v>0</v>
      </c>
      <c r="Y83" s="133">
        <v>0</v>
      </c>
      <c r="Z83" s="133">
        <v>0</v>
      </c>
      <c r="AA83" s="133">
        <v>0</v>
      </c>
      <c r="AB83" s="133">
        <v>574.80645161290352</v>
      </c>
      <c r="AC83" s="133">
        <v>0</v>
      </c>
      <c r="AD83" s="133">
        <v>0</v>
      </c>
      <c r="AE83" s="133">
        <v>45396.135135135177</v>
      </c>
      <c r="AF83" s="133">
        <v>0</v>
      </c>
      <c r="AG83" s="133">
        <v>0</v>
      </c>
      <c r="AH83" s="133">
        <v>0</v>
      </c>
      <c r="AI83" s="133">
        <v>110000</v>
      </c>
      <c r="AJ83" s="133">
        <v>0</v>
      </c>
      <c r="AK83" s="133">
        <v>0</v>
      </c>
      <c r="AL83" s="133">
        <v>0</v>
      </c>
      <c r="AM83" s="133">
        <v>28805.74452</v>
      </c>
      <c r="AN83" s="133">
        <v>0</v>
      </c>
      <c r="AO83" s="133">
        <v>0</v>
      </c>
      <c r="AP83" s="133">
        <v>0</v>
      </c>
      <c r="AQ83" s="133">
        <v>0</v>
      </c>
      <c r="AR83" s="133">
        <v>0</v>
      </c>
      <c r="AS83" s="133">
        <v>0</v>
      </c>
      <c r="AT83" s="133">
        <v>0</v>
      </c>
      <c r="AU83" s="133">
        <v>0</v>
      </c>
      <c r="AV83" s="133">
        <v>479867.4</v>
      </c>
      <c r="AW83" s="133">
        <v>64632.804292755529</v>
      </c>
      <c r="AX83" s="133">
        <v>138805.74452000001</v>
      </c>
      <c r="AY83" s="133">
        <v>64726.066488138902</v>
      </c>
      <c r="AZ83" s="478">
        <v>683305.94881275552</v>
      </c>
      <c r="BA83" s="478">
        <v>654500.20429275557</v>
      </c>
      <c r="BB83" s="478">
        <v>3500</v>
      </c>
      <c r="BC83" s="478">
        <v>605500</v>
      </c>
      <c r="BD83" s="478">
        <v>0</v>
      </c>
      <c r="BE83" s="478">
        <v>0</v>
      </c>
      <c r="BF83" s="478">
        <v>683305.94881275552</v>
      </c>
      <c r="BG83" s="478" t="s">
        <v>13</v>
      </c>
      <c r="BH83" s="478" t="s">
        <v>13</v>
      </c>
      <c r="BI83" s="478" t="s">
        <v>13</v>
      </c>
      <c r="BJ83" s="134" t="s">
        <v>13</v>
      </c>
      <c r="BK83" s="479" t="s">
        <v>13</v>
      </c>
      <c r="BL83" s="478">
        <v>683305.94881275552</v>
      </c>
      <c r="BM83" s="133">
        <v>683305.94881275552</v>
      </c>
      <c r="BN83" s="133">
        <v>0</v>
      </c>
      <c r="BO83" s="478">
        <v>634305.74451999995</v>
      </c>
      <c r="BP83" s="478">
        <v>495499.99999999994</v>
      </c>
      <c r="BQ83" s="133">
        <v>544500.20429275557</v>
      </c>
      <c r="BR83" s="133">
        <v>3147.4000248136163</v>
      </c>
      <c r="BS83" s="133">
        <v>3004.3257111111111</v>
      </c>
      <c r="BT83" s="134">
        <v>4.7622770451740057E-2</v>
      </c>
      <c r="BU83" s="134">
        <v>-4.673570110653549E-3</v>
      </c>
      <c r="BV83" s="134">
        <v>0</v>
      </c>
      <c r="BW83" s="133">
        <v>-2429.0803443782165</v>
      </c>
      <c r="BX83" s="478">
        <v>680876.86846837727</v>
      </c>
      <c r="BY83" s="478">
        <v>3769.1972482565161</v>
      </c>
      <c r="BZ83" s="478" t="s">
        <v>1228</v>
      </c>
      <c r="CA83" s="478">
        <v>3935.7044420137413</v>
      </c>
      <c r="CB83" s="134">
        <v>5.3843881056940379E-2</v>
      </c>
      <c r="CC83" s="133">
        <v>-4600.07</v>
      </c>
      <c r="CD83" s="133">
        <v>676276.79846837732</v>
      </c>
      <c r="CE83" s="133">
        <v>0</v>
      </c>
      <c r="CF83" s="133">
        <v>676276.79846837732</v>
      </c>
      <c r="CG83" s="133">
        <f t="shared" si="2"/>
        <v>85437.410000000033</v>
      </c>
      <c r="CH83" s="133">
        <f t="shared" si="3"/>
        <v>7012.5</v>
      </c>
      <c r="CI83" s="133">
        <v>0</v>
      </c>
      <c r="CJ83" s="133">
        <v>85437.410000000033</v>
      </c>
      <c r="CK83" s="133">
        <v>7012.5</v>
      </c>
    </row>
    <row r="84" spans="1:89" ht="15" customHeight="1" x14ac:dyDescent="0.25">
      <c r="A84" s="136">
        <f>VLOOKUP(D84,'DfE No.'!C:E,3,FALSE)</f>
        <v>478</v>
      </c>
      <c r="B84" s="136">
        <f>VLOOKUP(D84,'Adjusted Factors 19-20'!C:F,4,FALSE)</f>
        <v>0</v>
      </c>
      <c r="C84" s="136">
        <v>124709</v>
      </c>
      <c r="D84" s="136">
        <v>9353048</v>
      </c>
      <c r="E84" s="135" t="s">
        <v>1253</v>
      </c>
      <c r="F84" s="477">
        <v>190</v>
      </c>
      <c r="G84" s="477">
        <v>190</v>
      </c>
      <c r="H84" s="477">
        <v>0</v>
      </c>
      <c r="I84" s="133">
        <v>527022</v>
      </c>
      <c r="J84" s="133">
        <v>0</v>
      </c>
      <c r="K84" s="133">
        <v>0</v>
      </c>
      <c r="L84" s="133">
        <v>5720.0000000000036</v>
      </c>
      <c r="M84" s="133">
        <v>0</v>
      </c>
      <c r="N84" s="133">
        <v>11013.559322033898</v>
      </c>
      <c r="O84" s="133">
        <v>0</v>
      </c>
      <c r="P84" s="133">
        <v>199.99999999999994</v>
      </c>
      <c r="Q84" s="133">
        <v>0</v>
      </c>
      <c r="R84" s="133">
        <v>0</v>
      </c>
      <c r="S84" s="133">
        <v>0</v>
      </c>
      <c r="T84" s="133">
        <v>0</v>
      </c>
      <c r="U84" s="133">
        <v>0</v>
      </c>
      <c r="V84" s="133">
        <v>0</v>
      </c>
      <c r="W84" s="133">
        <v>0</v>
      </c>
      <c r="X84" s="133">
        <v>0</v>
      </c>
      <c r="Y84" s="133">
        <v>0</v>
      </c>
      <c r="Z84" s="133">
        <v>0</v>
      </c>
      <c r="AA84" s="133">
        <v>0</v>
      </c>
      <c r="AB84" s="133">
        <v>1834.6875</v>
      </c>
      <c r="AC84" s="133">
        <v>0</v>
      </c>
      <c r="AD84" s="133">
        <v>0</v>
      </c>
      <c r="AE84" s="133">
        <v>59548.533333333391</v>
      </c>
      <c r="AF84" s="133">
        <v>0</v>
      </c>
      <c r="AG84" s="133">
        <v>0</v>
      </c>
      <c r="AH84" s="133">
        <v>0</v>
      </c>
      <c r="AI84" s="133">
        <v>110000</v>
      </c>
      <c r="AJ84" s="133">
        <v>0</v>
      </c>
      <c r="AK84" s="133">
        <v>0</v>
      </c>
      <c r="AL84" s="133">
        <v>0</v>
      </c>
      <c r="AM84" s="133">
        <v>20112.96</v>
      </c>
      <c r="AN84" s="133">
        <v>0</v>
      </c>
      <c r="AO84" s="133">
        <v>0</v>
      </c>
      <c r="AP84" s="133">
        <v>0</v>
      </c>
      <c r="AQ84" s="133">
        <v>0</v>
      </c>
      <c r="AR84" s="133">
        <v>0</v>
      </c>
      <c r="AS84" s="133">
        <v>0</v>
      </c>
      <c r="AT84" s="133">
        <v>0</v>
      </c>
      <c r="AU84" s="133">
        <v>0</v>
      </c>
      <c r="AV84" s="133">
        <v>527022</v>
      </c>
      <c r="AW84" s="133">
        <v>78316.780155367291</v>
      </c>
      <c r="AX84" s="133">
        <v>130112.95999999999</v>
      </c>
      <c r="AY84" s="133">
        <v>78014.312994350345</v>
      </c>
      <c r="AZ84" s="478">
        <v>735451.7401553673</v>
      </c>
      <c r="BA84" s="478">
        <v>715338.78015536733</v>
      </c>
      <c r="BB84" s="478">
        <v>3500</v>
      </c>
      <c r="BC84" s="478">
        <v>665000</v>
      </c>
      <c r="BD84" s="478">
        <v>0</v>
      </c>
      <c r="BE84" s="478">
        <v>0</v>
      </c>
      <c r="BF84" s="478">
        <v>735451.7401553673</v>
      </c>
      <c r="BG84" s="478" t="s">
        <v>13</v>
      </c>
      <c r="BH84" s="478" t="s">
        <v>13</v>
      </c>
      <c r="BI84" s="478" t="s">
        <v>13</v>
      </c>
      <c r="BJ84" s="134" t="s">
        <v>13</v>
      </c>
      <c r="BK84" s="479" t="s">
        <v>13</v>
      </c>
      <c r="BL84" s="478">
        <v>735451.7401553673</v>
      </c>
      <c r="BM84" s="133">
        <v>735451.7401553673</v>
      </c>
      <c r="BN84" s="133">
        <v>0</v>
      </c>
      <c r="BO84" s="478">
        <v>685112.96</v>
      </c>
      <c r="BP84" s="478">
        <v>555000</v>
      </c>
      <c r="BQ84" s="133">
        <v>605338.78015536733</v>
      </c>
      <c r="BR84" s="133">
        <v>3185.9935797650915</v>
      </c>
      <c r="BS84" s="133">
        <v>3033.8877720670389</v>
      </c>
      <c r="BT84" s="134">
        <v>5.013560788190273E-2</v>
      </c>
      <c r="BU84" s="134">
        <v>-4.9201731913886522E-3</v>
      </c>
      <c r="BV84" s="134">
        <v>0</v>
      </c>
      <c r="BW84" s="133">
        <v>-2836.1781235431572</v>
      </c>
      <c r="BX84" s="478">
        <v>732615.56203182414</v>
      </c>
      <c r="BY84" s="478">
        <v>3750.0136949043376</v>
      </c>
      <c r="BZ84" s="478" t="s">
        <v>1228</v>
      </c>
      <c r="CA84" s="478">
        <v>3855.8713791148639</v>
      </c>
      <c r="CB84" s="134">
        <v>2.5946000370965505E-2</v>
      </c>
      <c r="CC84" s="133">
        <v>-5052.1000000000004</v>
      </c>
      <c r="CD84" s="133">
        <v>727563.46203182417</v>
      </c>
      <c r="CE84" s="133">
        <v>0</v>
      </c>
      <c r="CF84" s="133">
        <v>727563.46203182417</v>
      </c>
      <c r="CG84" s="133">
        <f t="shared" si="2"/>
        <v>56130.429999999935</v>
      </c>
      <c r="CH84" s="133">
        <f t="shared" si="3"/>
        <v>387.25</v>
      </c>
      <c r="CI84" s="133">
        <v>0</v>
      </c>
      <c r="CJ84" s="133">
        <v>56130.429999999935</v>
      </c>
      <c r="CK84" s="133">
        <v>387.25</v>
      </c>
    </row>
    <row r="85" spans="1:89" ht="15" customHeight="1" x14ac:dyDescent="0.25">
      <c r="A85" s="136">
        <f>VLOOKUP(D85,'DfE No.'!C:E,3,FALSE)</f>
        <v>488</v>
      </c>
      <c r="B85" s="136">
        <f>VLOOKUP(D85,'Adjusted Factors 19-20'!C:F,4,FALSE)</f>
        <v>0</v>
      </c>
      <c r="C85" s="136">
        <v>124710</v>
      </c>
      <c r="D85" s="136">
        <v>9353049</v>
      </c>
      <c r="E85" s="135" t="s">
        <v>1254</v>
      </c>
      <c r="F85" s="477">
        <v>202</v>
      </c>
      <c r="G85" s="477">
        <v>202</v>
      </c>
      <c r="H85" s="477">
        <v>0</v>
      </c>
      <c r="I85" s="133">
        <v>560307.60000000009</v>
      </c>
      <c r="J85" s="133">
        <v>0</v>
      </c>
      <c r="K85" s="133">
        <v>0</v>
      </c>
      <c r="L85" s="133">
        <v>5720.0000000000036</v>
      </c>
      <c r="M85" s="133">
        <v>0</v>
      </c>
      <c r="N85" s="133">
        <v>13635</v>
      </c>
      <c r="O85" s="133">
        <v>0</v>
      </c>
      <c r="P85" s="133">
        <v>200.99502487562177</v>
      </c>
      <c r="Q85" s="133">
        <v>0</v>
      </c>
      <c r="R85" s="133">
        <v>0</v>
      </c>
      <c r="S85" s="133">
        <v>0</v>
      </c>
      <c r="T85" s="133">
        <v>0</v>
      </c>
      <c r="U85" s="133">
        <v>0</v>
      </c>
      <c r="V85" s="133">
        <v>0</v>
      </c>
      <c r="W85" s="133">
        <v>0</v>
      </c>
      <c r="X85" s="133">
        <v>0</v>
      </c>
      <c r="Y85" s="133">
        <v>0</v>
      </c>
      <c r="Z85" s="133">
        <v>0</v>
      </c>
      <c r="AA85" s="133">
        <v>0</v>
      </c>
      <c r="AB85" s="133">
        <v>604.82558139534854</v>
      </c>
      <c r="AC85" s="133">
        <v>0</v>
      </c>
      <c r="AD85" s="133">
        <v>0</v>
      </c>
      <c r="AE85" s="133">
        <v>72501.166666666628</v>
      </c>
      <c r="AF85" s="133">
        <v>0</v>
      </c>
      <c r="AG85" s="133">
        <v>0</v>
      </c>
      <c r="AH85" s="133">
        <v>0</v>
      </c>
      <c r="AI85" s="133">
        <v>110000</v>
      </c>
      <c r="AJ85" s="133">
        <v>0</v>
      </c>
      <c r="AK85" s="133">
        <v>0</v>
      </c>
      <c r="AL85" s="133">
        <v>0</v>
      </c>
      <c r="AM85" s="133">
        <v>12264</v>
      </c>
      <c r="AN85" s="133">
        <v>0</v>
      </c>
      <c r="AO85" s="133">
        <v>0</v>
      </c>
      <c r="AP85" s="133">
        <v>0</v>
      </c>
      <c r="AQ85" s="133">
        <v>0</v>
      </c>
      <c r="AR85" s="133">
        <v>0</v>
      </c>
      <c r="AS85" s="133">
        <v>0</v>
      </c>
      <c r="AT85" s="133">
        <v>0</v>
      </c>
      <c r="AU85" s="133">
        <v>0</v>
      </c>
      <c r="AV85" s="133">
        <v>560307.60000000009</v>
      </c>
      <c r="AW85" s="133">
        <v>92661.987272937607</v>
      </c>
      <c r="AX85" s="133">
        <v>122264</v>
      </c>
      <c r="AY85" s="133">
        <v>92278.164179104439</v>
      </c>
      <c r="AZ85" s="478">
        <v>775233.58727293764</v>
      </c>
      <c r="BA85" s="478">
        <v>762969.58727293764</v>
      </c>
      <c r="BB85" s="478">
        <v>3500</v>
      </c>
      <c r="BC85" s="478">
        <v>707000</v>
      </c>
      <c r="BD85" s="478">
        <v>0</v>
      </c>
      <c r="BE85" s="478">
        <v>0</v>
      </c>
      <c r="BF85" s="478">
        <v>775233.58727293764</v>
      </c>
      <c r="BG85" s="478" t="s">
        <v>13</v>
      </c>
      <c r="BH85" s="478" t="s">
        <v>13</v>
      </c>
      <c r="BI85" s="478" t="s">
        <v>13</v>
      </c>
      <c r="BJ85" s="134" t="s">
        <v>13</v>
      </c>
      <c r="BK85" s="479" t="s">
        <v>13</v>
      </c>
      <c r="BL85" s="478">
        <v>775233.58727293764</v>
      </c>
      <c r="BM85" s="133">
        <v>775233.58727293764</v>
      </c>
      <c r="BN85" s="133">
        <v>0</v>
      </c>
      <c r="BO85" s="478">
        <v>719264</v>
      </c>
      <c r="BP85" s="478">
        <v>597000</v>
      </c>
      <c r="BQ85" s="133">
        <v>652969.58727293764</v>
      </c>
      <c r="BR85" s="133">
        <v>3232.5227092719683</v>
      </c>
      <c r="BS85" s="133">
        <v>3099.4564827586205</v>
      </c>
      <c r="BT85" s="134">
        <v>4.2932116406072078E-2</v>
      </c>
      <c r="BU85" s="134">
        <v>-4.2132419873776175E-3</v>
      </c>
      <c r="BV85" s="134">
        <v>0</v>
      </c>
      <c r="BW85" s="133">
        <v>-2637.869558624091</v>
      </c>
      <c r="BX85" s="478">
        <v>772595.71771431353</v>
      </c>
      <c r="BY85" s="478">
        <v>3764.0184045263045</v>
      </c>
      <c r="BZ85" s="478" t="s">
        <v>1228</v>
      </c>
      <c r="CA85" s="478">
        <v>3824.7312758134335</v>
      </c>
      <c r="CB85" s="134">
        <v>3.358776635530436E-2</v>
      </c>
      <c r="CC85" s="133">
        <v>-5371.18</v>
      </c>
      <c r="CD85" s="133">
        <v>767224.53771431348</v>
      </c>
      <c r="CE85" s="133">
        <v>0</v>
      </c>
      <c r="CF85" s="133">
        <v>767224.53771431348</v>
      </c>
      <c r="CG85" s="133">
        <f t="shared" si="2"/>
        <v>110962.72999999995</v>
      </c>
      <c r="CH85" s="133">
        <f t="shared" si="3"/>
        <v>6278.72</v>
      </c>
      <c r="CI85" s="133">
        <v>0</v>
      </c>
      <c r="CJ85" s="133">
        <v>110962.72999999995</v>
      </c>
      <c r="CK85" s="133">
        <v>6278.72</v>
      </c>
    </row>
    <row r="86" spans="1:89" ht="15" customHeight="1" x14ac:dyDescent="0.25">
      <c r="A86" s="136">
        <f>VLOOKUP(D86,'DfE No.'!C:E,3,FALSE)</f>
        <v>495</v>
      </c>
      <c r="B86" s="136">
        <f>VLOOKUP(D86,'Adjusted Factors 19-20'!C:F,4,FALSE)</f>
        <v>0</v>
      </c>
      <c r="C86" s="136">
        <v>124712</v>
      </c>
      <c r="D86" s="136">
        <v>9353056</v>
      </c>
      <c r="E86" s="135" t="s">
        <v>1255</v>
      </c>
      <c r="F86" s="477">
        <v>168</v>
      </c>
      <c r="G86" s="477">
        <v>168</v>
      </c>
      <c r="H86" s="477">
        <v>0</v>
      </c>
      <c r="I86" s="133">
        <v>465998.4</v>
      </c>
      <c r="J86" s="133">
        <v>0</v>
      </c>
      <c r="K86" s="133">
        <v>0</v>
      </c>
      <c r="L86" s="133">
        <v>6159.9999999999973</v>
      </c>
      <c r="M86" s="133">
        <v>0</v>
      </c>
      <c r="N86" s="133">
        <v>10193.258426966293</v>
      </c>
      <c r="O86" s="133">
        <v>0</v>
      </c>
      <c r="P86" s="133">
        <v>2011.9760479041922</v>
      </c>
      <c r="Q86" s="133">
        <v>0</v>
      </c>
      <c r="R86" s="133">
        <v>2172.9341317365238</v>
      </c>
      <c r="S86" s="133">
        <v>0</v>
      </c>
      <c r="T86" s="133">
        <v>0</v>
      </c>
      <c r="U86" s="133">
        <v>0</v>
      </c>
      <c r="V86" s="133">
        <v>0</v>
      </c>
      <c r="W86" s="133">
        <v>0</v>
      </c>
      <c r="X86" s="133">
        <v>0</v>
      </c>
      <c r="Y86" s="133">
        <v>0</v>
      </c>
      <c r="Z86" s="133">
        <v>0</v>
      </c>
      <c r="AA86" s="133">
        <v>0</v>
      </c>
      <c r="AB86" s="133">
        <v>1244.8920863309359</v>
      </c>
      <c r="AC86" s="133">
        <v>0</v>
      </c>
      <c r="AD86" s="133">
        <v>0</v>
      </c>
      <c r="AE86" s="133">
        <v>37437.473684210541</v>
      </c>
      <c r="AF86" s="133">
        <v>0</v>
      </c>
      <c r="AG86" s="133">
        <v>0</v>
      </c>
      <c r="AH86" s="133">
        <v>0</v>
      </c>
      <c r="AI86" s="133">
        <v>110000</v>
      </c>
      <c r="AJ86" s="133">
        <v>0</v>
      </c>
      <c r="AK86" s="133">
        <v>0</v>
      </c>
      <c r="AL86" s="133">
        <v>0</v>
      </c>
      <c r="AM86" s="133">
        <v>14594.16</v>
      </c>
      <c r="AN86" s="133">
        <v>0</v>
      </c>
      <c r="AO86" s="133">
        <v>0</v>
      </c>
      <c r="AP86" s="133">
        <v>0</v>
      </c>
      <c r="AQ86" s="133">
        <v>0</v>
      </c>
      <c r="AR86" s="133">
        <v>0</v>
      </c>
      <c r="AS86" s="133">
        <v>0</v>
      </c>
      <c r="AT86" s="133">
        <v>0</v>
      </c>
      <c r="AU86" s="133">
        <v>0</v>
      </c>
      <c r="AV86" s="133">
        <v>465998.4</v>
      </c>
      <c r="AW86" s="133">
        <v>59220.534377148484</v>
      </c>
      <c r="AX86" s="133">
        <v>124594.16</v>
      </c>
      <c r="AY86" s="133">
        <v>57705.557987514047</v>
      </c>
      <c r="AZ86" s="478">
        <v>649813.09437714855</v>
      </c>
      <c r="BA86" s="478">
        <v>635218.93437714851</v>
      </c>
      <c r="BB86" s="478">
        <v>3500</v>
      </c>
      <c r="BC86" s="478">
        <v>588000</v>
      </c>
      <c r="BD86" s="478">
        <v>0</v>
      </c>
      <c r="BE86" s="478">
        <v>0</v>
      </c>
      <c r="BF86" s="478">
        <v>649813.09437714855</v>
      </c>
      <c r="BG86" s="478" t="s">
        <v>13</v>
      </c>
      <c r="BH86" s="478" t="s">
        <v>13</v>
      </c>
      <c r="BI86" s="478" t="s">
        <v>13</v>
      </c>
      <c r="BJ86" s="134" t="s">
        <v>13</v>
      </c>
      <c r="BK86" s="479" t="s">
        <v>13</v>
      </c>
      <c r="BL86" s="478">
        <v>649813.09437714855</v>
      </c>
      <c r="BM86" s="133">
        <v>649813.09437714855</v>
      </c>
      <c r="BN86" s="133">
        <v>0</v>
      </c>
      <c r="BO86" s="478">
        <v>602594.16</v>
      </c>
      <c r="BP86" s="478">
        <v>478000.00000000006</v>
      </c>
      <c r="BQ86" s="133">
        <v>525218.93437714851</v>
      </c>
      <c r="BR86" s="133">
        <v>3126.3031808163601</v>
      </c>
      <c r="BS86" s="133">
        <v>3010.9421955555554</v>
      </c>
      <c r="BT86" s="134">
        <v>3.8313915634477724E-2</v>
      </c>
      <c r="BU86" s="134">
        <v>-3.7600242327954308E-3</v>
      </c>
      <c r="BV86" s="134">
        <v>0</v>
      </c>
      <c r="BW86" s="133">
        <v>-1901.9642239643081</v>
      </c>
      <c r="BX86" s="478">
        <v>647911.13015318429</v>
      </c>
      <c r="BY86" s="478">
        <v>3769.74386995943</v>
      </c>
      <c r="BZ86" s="478" t="s">
        <v>1228</v>
      </c>
      <c r="CA86" s="478">
        <v>3856.6138699594303</v>
      </c>
      <c r="CB86" s="134">
        <v>4.1937588546391513E-2</v>
      </c>
      <c r="CC86" s="133">
        <v>-4467.12</v>
      </c>
      <c r="CD86" s="133">
        <v>643444.0101531843</v>
      </c>
      <c r="CE86" s="133">
        <v>0</v>
      </c>
      <c r="CF86" s="133">
        <v>643444.0101531843</v>
      </c>
      <c r="CG86" s="133">
        <f t="shared" si="2"/>
        <v>39305.230000000032</v>
      </c>
      <c r="CH86" s="133">
        <f t="shared" si="3"/>
        <v>1380.4300000000003</v>
      </c>
      <c r="CI86" s="133">
        <v>0</v>
      </c>
      <c r="CJ86" s="133">
        <v>39305.230000000032</v>
      </c>
      <c r="CK86" s="133">
        <v>1380.4300000000003</v>
      </c>
    </row>
    <row r="87" spans="1:89" ht="15" customHeight="1" x14ac:dyDescent="0.25">
      <c r="A87" s="136">
        <f>VLOOKUP(D87,'DfE No.'!C:E,3,FALSE)</f>
        <v>517</v>
      </c>
      <c r="B87" s="136">
        <f>VLOOKUP(D87,'Adjusted Factors 19-20'!C:F,4,FALSE)</f>
        <v>0</v>
      </c>
      <c r="C87" s="136">
        <v>124717</v>
      </c>
      <c r="D87" s="136">
        <v>9353064</v>
      </c>
      <c r="E87" s="135" t="s">
        <v>1256</v>
      </c>
      <c r="F87" s="477">
        <v>137</v>
      </c>
      <c r="G87" s="477">
        <v>137</v>
      </c>
      <c r="H87" s="477">
        <v>0</v>
      </c>
      <c r="I87" s="133">
        <v>380010.60000000003</v>
      </c>
      <c r="J87" s="133">
        <v>0</v>
      </c>
      <c r="K87" s="133">
        <v>0</v>
      </c>
      <c r="L87" s="133">
        <v>5720</v>
      </c>
      <c r="M87" s="133">
        <v>0</v>
      </c>
      <c r="N87" s="133">
        <v>7505.217391304348</v>
      </c>
      <c r="O87" s="133">
        <v>0</v>
      </c>
      <c r="P87" s="133">
        <v>0</v>
      </c>
      <c r="Q87" s="133">
        <v>0</v>
      </c>
      <c r="R87" s="133">
        <v>0</v>
      </c>
      <c r="S87" s="133">
        <v>0</v>
      </c>
      <c r="T87" s="133">
        <v>0</v>
      </c>
      <c r="U87" s="133">
        <v>0</v>
      </c>
      <c r="V87" s="133">
        <v>0</v>
      </c>
      <c r="W87" s="133">
        <v>0</v>
      </c>
      <c r="X87" s="133">
        <v>0</v>
      </c>
      <c r="Y87" s="133">
        <v>0</v>
      </c>
      <c r="Z87" s="133">
        <v>0</v>
      </c>
      <c r="AA87" s="133">
        <v>0</v>
      </c>
      <c r="AB87" s="133">
        <v>0</v>
      </c>
      <c r="AC87" s="133">
        <v>0</v>
      </c>
      <c r="AD87" s="133">
        <v>0</v>
      </c>
      <c r="AE87" s="133">
        <v>53570.573913043489</v>
      </c>
      <c r="AF87" s="133">
        <v>0</v>
      </c>
      <c r="AG87" s="133">
        <v>0</v>
      </c>
      <c r="AH87" s="133">
        <v>0</v>
      </c>
      <c r="AI87" s="133">
        <v>110000</v>
      </c>
      <c r="AJ87" s="133">
        <v>4272.3631508678163</v>
      </c>
      <c r="AK87" s="133">
        <v>0</v>
      </c>
      <c r="AL87" s="133">
        <v>0</v>
      </c>
      <c r="AM87" s="133">
        <v>10991.170539999999</v>
      </c>
      <c r="AN87" s="133">
        <v>0</v>
      </c>
      <c r="AO87" s="133">
        <v>0</v>
      </c>
      <c r="AP87" s="133">
        <v>0</v>
      </c>
      <c r="AQ87" s="133">
        <v>0</v>
      </c>
      <c r="AR87" s="133">
        <v>0</v>
      </c>
      <c r="AS87" s="133">
        <v>0</v>
      </c>
      <c r="AT87" s="133">
        <v>0</v>
      </c>
      <c r="AU87" s="133">
        <v>0</v>
      </c>
      <c r="AV87" s="133">
        <v>380010.60000000003</v>
      </c>
      <c r="AW87" s="133">
        <v>66795.791304347833</v>
      </c>
      <c r="AX87" s="133">
        <v>125263.53369086783</v>
      </c>
      <c r="AY87" s="133">
        <v>70182.182608695672</v>
      </c>
      <c r="AZ87" s="478">
        <v>572069.92499521573</v>
      </c>
      <c r="BA87" s="478">
        <v>561078.75445521576</v>
      </c>
      <c r="BB87" s="478">
        <v>3500</v>
      </c>
      <c r="BC87" s="478">
        <v>479500</v>
      </c>
      <c r="BD87" s="478">
        <v>0</v>
      </c>
      <c r="BE87" s="478">
        <v>0</v>
      </c>
      <c r="BF87" s="478">
        <v>572069.92499521573</v>
      </c>
      <c r="BG87" s="478" t="s">
        <v>13</v>
      </c>
      <c r="BH87" s="478" t="s">
        <v>13</v>
      </c>
      <c r="BI87" s="478" t="s">
        <v>13</v>
      </c>
      <c r="BJ87" s="134" t="s">
        <v>13</v>
      </c>
      <c r="BK87" s="479" t="s">
        <v>13</v>
      </c>
      <c r="BL87" s="478">
        <v>572069.92499521573</v>
      </c>
      <c r="BM87" s="133">
        <v>572069.92499521561</v>
      </c>
      <c r="BN87" s="133">
        <v>0</v>
      </c>
      <c r="BO87" s="478">
        <v>490491.17054000002</v>
      </c>
      <c r="BP87" s="478">
        <v>365227.63684913219</v>
      </c>
      <c r="BQ87" s="133">
        <v>446806.3913043479</v>
      </c>
      <c r="BR87" s="133">
        <v>3261.3605204696928</v>
      </c>
      <c r="BS87" s="133">
        <v>3069.2651751787571</v>
      </c>
      <c r="BT87" s="134">
        <v>6.2586754264316008E-2</v>
      </c>
      <c r="BU87" s="134">
        <v>-6.1420950792634588E-3</v>
      </c>
      <c r="BV87" s="134">
        <v>0</v>
      </c>
      <c r="BW87" s="133">
        <v>-2582.6854385305596</v>
      </c>
      <c r="BX87" s="478">
        <v>569487.23955668521</v>
      </c>
      <c r="BY87" s="478">
        <v>4076.6136424575566</v>
      </c>
      <c r="BZ87" s="478" t="s">
        <v>1228</v>
      </c>
      <c r="CA87" s="478">
        <v>4156.8411646473369</v>
      </c>
      <c r="CB87" s="134">
        <v>4.0409205168062678E-2</v>
      </c>
      <c r="CC87" s="133">
        <v>-3642.83</v>
      </c>
      <c r="CD87" s="133">
        <v>565844.40955668525</v>
      </c>
      <c r="CE87" s="133">
        <v>0</v>
      </c>
      <c r="CF87" s="133">
        <v>565844.40955668525</v>
      </c>
      <c r="CG87" s="133">
        <f t="shared" si="2"/>
        <v>65891.150000000038</v>
      </c>
      <c r="CH87" s="133">
        <f t="shared" si="3"/>
        <v>23345.759999999998</v>
      </c>
      <c r="CI87" s="133">
        <v>0</v>
      </c>
      <c r="CJ87" s="133">
        <v>65891.150000000038</v>
      </c>
      <c r="CK87" s="133">
        <v>23345.759999999998</v>
      </c>
    </row>
    <row r="88" spans="1:89" ht="15" customHeight="1" x14ac:dyDescent="0.25">
      <c r="A88" s="136">
        <f>VLOOKUP(D88,'DfE No.'!C:E,3,FALSE)</f>
        <v>338</v>
      </c>
      <c r="B88" s="136">
        <f>VLOOKUP(D88,'Adjusted Factors 19-20'!C:F,4,FALSE)</f>
        <v>0</v>
      </c>
      <c r="C88" s="136">
        <v>124718</v>
      </c>
      <c r="D88" s="136">
        <v>9353066</v>
      </c>
      <c r="E88" s="135" t="s">
        <v>1257</v>
      </c>
      <c r="F88" s="477">
        <v>51</v>
      </c>
      <c r="G88" s="477">
        <v>51</v>
      </c>
      <c r="H88" s="477">
        <v>0</v>
      </c>
      <c r="I88" s="133">
        <v>141463.80000000002</v>
      </c>
      <c r="J88" s="133">
        <v>0</v>
      </c>
      <c r="K88" s="133">
        <v>0</v>
      </c>
      <c r="L88" s="133">
        <v>880</v>
      </c>
      <c r="M88" s="133">
        <v>0</v>
      </c>
      <c r="N88" s="133">
        <v>3755.454545454545</v>
      </c>
      <c r="O88" s="133">
        <v>0</v>
      </c>
      <c r="P88" s="133">
        <v>200</v>
      </c>
      <c r="Q88" s="133">
        <v>0</v>
      </c>
      <c r="R88" s="133">
        <v>0</v>
      </c>
      <c r="S88" s="133">
        <v>0</v>
      </c>
      <c r="T88" s="133">
        <v>0</v>
      </c>
      <c r="U88" s="133">
        <v>0</v>
      </c>
      <c r="V88" s="133">
        <v>0</v>
      </c>
      <c r="W88" s="133">
        <v>0</v>
      </c>
      <c r="X88" s="133">
        <v>0</v>
      </c>
      <c r="Y88" s="133">
        <v>0</v>
      </c>
      <c r="Z88" s="133">
        <v>0</v>
      </c>
      <c r="AA88" s="133">
        <v>0</v>
      </c>
      <c r="AB88" s="133">
        <v>625.35714285714266</v>
      </c>
      <c r="AC88" s="133">
        <v>0</v>
      </c>
      <c r="AD88" s="133">
        <v>0</v>
      </c>
      <c r="AE88" s="133">
        <v>20848.800000000003</v>
      </c>
      <c r="AF88" s="133">
        <v>0</v>
      </c>
      <c r="AG88" s="133">
        <v>0</v>
      </c>
      <c r="AH88" s="133">
        <v>0</v>
      </c>
      <c r="AI88" s="133">
        <v>110000</v>
      </c>
      <c r="AJ88" s="133">
        <v>0</v>
      </c>
      <c r="AK88" s="133">
        <v>0</v>
      </c>
      <c r="AL88" s="133">
        <v>0</v>
      </c>
      <c r="AM88" s="133">
        <v>2932.9253800000001</v>
      </c>
      <c r="AN88" s="133">
        <v>0</v>
      </c>
      <c r="AO88" s="133">
        <v>0</v>
      </c>
      <c r="AP88" s="133">
        <v>0</v>
      </c>
      <c r="AQ88" s="133">
        <v>3300</v>
      </c>
      <c r="AR88" s="133">
        <v>0</v>
      </c>
      <c r="AS88" s="133">
        <v>0</v>
      </c>
      <c r="AT88" s="133">
        <v>0</v>
      </c>
      <c r="AU88" s="133">
        <v>0</v>
      </c>
      <c r="AV88" s="133">
        <v>141463.80000000002</v>
      </c>
      <c r="AW88" s="133">
        <v>26309.611688311692</v>
      </c>
      <c r="AX88" s="133">
        <v>116232.92538</v>
      </c>
      <c r="AY88" s="133">
        <v>33265.527272727275</v>
      </c>
      <c r="AZ88" s="478">
        <v>284006.33706831175</v>
      </c>
      <c r="BA88" s="478">
        <v>281073.41168831178</v>
      </c>
      <c r="BB88" s="478">
        <v>3500</v>
      </c>
      <c r="BC88" s="478">
        <v>178500</v>
      </c>
      <c r="BD88" s="478">
        <v>0</v>
      </c>
      <c r="BE88" s="478">
        <v>0</v>
      </c>
      <c r="BF88" s="478">
        <v>284006.33706831175</v>
      </c>
      <c r="BG88" s="478" t="s">
        <v>13</v>
      </c>
      <c r="BH88" s="478" t="s">
        <v>13</v>
      </c>
      <c r="BI88" s="478" t="s">
        <v>13</v>
      </c>
      <c r="BJ88" s="134" t="s">
        <v>13</v>
      </c>
      <c r="BK88" s="479" t="s">
        <v>13</v>
      </c>
      <c r="BL88" s="478">
        <v>284006.33706831175</v>
      </c>
      <c r="BM88" s="133">
        <v>284006.33706831175</v>
      </c>
      <c r="BN88" s="133">
        <v>0</v>
      </c>
      <c r="BO88" s="478">
        <v>181432.92538</v>
      </c>
      <c r="BP88" s="478">
        <v>68500</v>
      </c>
      <c r="BQ88" s="133">
        <v>171073.41168831175</v>
      </c>
      <c r="BR88" s="133">
        <v>3354.380621339446</v>
      </c>
      <c r="BS88" s="133">
        <v>3637.2460195121948</v>
      </c>
      <c r="BT88" s="134">
        <v>-7.7769113404840579E-2</v>
      </c>
      <c r="BU88" s="134">
        <v>6.2769113404840579E-2</v>
      </c>
      <c r="BV88" s="134">
        <v>0</v>
      </c>
      <c r="BW88" s="133">
        <v>11643.642101883363</v>
      </c>
      <c r="BX88" s="478">
        <v>295649.97917019512</v>
      </c>
      <c r="BY88" s="478">
        <v>5739.5500743175517</v>
      </c>
      <c r="BZ88" s="478" t="s">
        <v>1228</v>
      </c>
      <c r="CA88" s="478">
        <v>5797.0584151018647</v>
      </c>
      <c r="CB88" s="134">
        <v>-9.281592237981795E-2</v>
      </c>
      <c r="CC88" s="133">
        <v>-1356.09</v>
      </c>
      <c r="CD88" s="133">
        <v>294293.88917019509</v>
      </c>
      <c r="CE88" s="133">
        <v>0</v>
      </c>
      <c r="CF88" s="133">
        <v>294293.88917019509</v>
      </c>
      <c r="CG88" s="133">
        <f t="shared" si="2"/>
        <v>129022.46999999999</v>
      </c>
      <c r="CH88" s="133">
        <f t="shared" si="3"/>
        <v>8993.33</v>
      </c>
      <c r="CI88" s="133">
        <v>0</v>
      </c>
      <c r="CJ88" s="133">
        <v>129022.46999999999</v>
      </c>
      <c r="CK88" s="133">
        <v>8993.33</v>
      </c>
    </row>
    <row r="89" spans="1:89" ht="15" customHeight="1" x14ac:dyDescent="0.25">
      <c r="A89" s="136">
        <f>VLOOKUP(D89,'DfE No.'!C:E,3,FALSE)</f>
        <v>202</v>
      </c>
      <c r="B89" s="136">
        <f>VLOOKUP(D89,'Adjusted Factors 19-20'!C:F,4,FALSE)</f>
        <v>0</v>
      </c>
      <c r="C89" s="136">
        <v>124719</v>
      </c>
      <c r="D89" s="136">
        <v>9353074</v>
      </c>
      <c r="E89" s="135" t="s">
        <v>1258</v>
      </c>
      <c r="F89" s="477">
        <v>49</v>
      </c>
      <c r="G89" s="477">
        <v>49</v>
      </c>
      <c r="H89" s="477">
        <v>0</v>
      </c>
      <c r="I89" s="133">
        <v>135916.20000000001</v>
      </c>
      <c r="J89" s="133">
        <v>0</v>
      </c>
      <c r="K89" s="133">
        <v>0</v>
      </c>
      <c r="L89" s="133">
        <v>5279.99999999999</v>
      </c>
      <c r="M89" s="133">
        <v>0</v>
      </c>
      <c r="N89" s="133">
        <v>6479.9999999999873</v>
      </c>
      <c r="O89" s="133">
        <v>0</v>
      </c>
      <c r="P89" s="133">
        <v>0</v>
      </c>
      <c r="Q89" s="133">
        <v>0</v>
      </c>
      <c r="R89" s="133">
        <v>0</v>
      </c>
      <c r="S89" s="133">
        <v>779.99999999999909</v>
      </c>
      <c r="T89" s="133">
        <v>0</v>
      </c>
      <c r="U89" s="133">
        <v>0</v>
      </c>
      <c r="V89" s="133">
        <v>0</v>
      </c>
      <c r="W89" s="133">
        <v>0</v>
      </c>
      <c r="X89" s="133">
        <v>0</v>
      </c>
      <c r="Y89" s="133">
        <v>0</v>
      </c>
      <c r="Z89" s="133">
        <v>0</v>
      </c>
      <c r="AA89" s="133">
        <v>0</v>
      </c>
      <c r="AB89" s="133">
        <v>0</v>
      </c>
      <c r="AC89" s="133">
        <v>0</v>
      </c>
      <c r="AD89" s="133">
        <v>0</v>
      </c>
      <c r="AE89" s="133">
        <v>21828.8717948718</v>
      </c>
      <c r="AF89" s="133">
        <v>0</v>
      </c>
      <c r="AG89" s="133">
        <v>0</v>
      </c>
      <c r="AH89" s="133">
        <v>0</v>
      </c>
      <c r="AI89" s="133">
        <v>110000</v>
      </c>
      <c r="AJ89" s="133">
        <v>25000</v>
      </c>
      <c r="AK89" s="133">
        <v>0</v>
      </c>
      <c r="AL89" s="133">
        <v>0</v>
      </c>
      <c r="AM89" s="133">
        <v>8065.56268</v>
      </c>
      <c r="AN89" s="133">
        <v>0</v>
      </c>
      <c r="AO89" s="133">
        <v>0</v>
      </c>
      <c r="AP89" s="133">
        <v>0</v>
      </c>
      <c r="AQ89" s="133">
        <v>0</v>
      </c>
      <c r="AR89" s="133">
        <v>0</v>
      </c>
      <c r="AS89" s="133">
        <v>0</v>
      </c>
      <c r="AT89" s="133">
        <v>0</v>
      </c>
      <c r="AU89" s="133">
        <v>0</v>
      </c>
      <c r="AV89" s="133">
        <v>135916.20000000001</v>
      </c>
      <c r="AW89" s="133">
        <v>34368.871794871782</v>
      </c>
      <c r="AX89" s="133">
        <v>143065.56268</v>
      </c>
      <c r="AY89" s="133">
        <v>38097.871794871789</v>
      </c>
      <c r="AZ89" s="478">
        <v>313350.6344748718</v>
      </c>
      <c r="BA89" s="478">
        <v>305285.07179487182</v>
      </c>
      <c r="BB89" s="478">
        <v>3500</v>
      </c>
      <c r="BC89" s="478">
        <v>171500</v>
      </c>
      <c r="BD89" s="478">
        <v>0</v>
      </c>
      <c r="BE89" s="478">
        <v>0</v>
      </c>
      <c r="BF89" s="478">
        <v>313350.6344748718</v>
      </c>
      <c r="BG89" s="478" t="s">
        <v>13</v>
      </c>
      <c r="BH89" s="478" t="s">
        <v>13</v>
      </c>
      <c r="BI89" s="478" t="s">
        <v>13</v>
      </c>
      <c r="BJ89" s="134" t="s">
        <v>13</v>
      </c>
      <c r="BK89" s="479" t="s">
        <v>13</v>
      </c>
      <c r="BL89" s="478">
        <v>313350.6344748718</v>
      </c>
      <c r="BM89" s="133">
        <v>313350.6344748718</v>
      </c>
      <c r="BN89" s="133">
        <v>0</v>
      </c>
      <c r="BO89" s="478">
        <v>179565.56268</v>
      </c>
      <c r="BP89" s="478">
        <v>36500</v>
      </c>
      <c r="BQ89" s="133">
        <v>170285.07179487179</v>
      </c>
      <c r="BR89" s="133">
        <v>3475.2055468341182</v>
      </c>
      <c r="BS89" s="133">
        <v>2890.6338224489791</v>
      </c>
      <c r="BT89" s="134">
        <v>0.20222960094263445</v>
      </c>
      <c r="BU89" s="134">
        <v>-1.98462670165876E-2</v>
      </c>
      <c r="BV89" s="134">
        <v>0</v>
      </c>
      <c r="BW89" s="133">
        <v>-2811.0462436875841</v>
      </c>
      <c r="BX89" s="478">
        <v>310539.58823118423</v>
      </c>
      <c r="BY89" s="478">
        <v>6172.9392969629444</v>
      </c>
      <c r="BZ89" s="478" t="s">
        <v>1228</v>
      </c>
      <c r="CA89" s="478">
        <v>6337.5426169629436</v>
      </c>
      <c r="CB89" s="134">
        <v>9.1400966418541341E-2</v>
      </c>
      <c r="CC89" s="133">
        <v>-1302.9100000000001</v>
      </c>
      <c r="CD89" s="133">
        <v>309236.67823118425</v>
      </c>
      <c r="CE89" s="133">
        <v>0</v>
      </c>
      <c r="CF89" s="133">
        <v>309236.67823118425</v>
      </c>
      <c r="CG89" s="133">
        <f t="shared" si="2"/>
        <v>50489.950000000004</v>
      </c>
      <c r="CH89" s="133">
        <f t="shared" si="3"/>
        <v>8064.18</v>
      </c>
      <c r="CI89" s="133">
        <v>0</v>
      </c>
      <c r="CJ89" s="133">
        <v>50489.950000000004</v>
      </c>
      <c r="CK89" s="133">
        <v>8064.18</v>
      </c>
    </row>
    <row r="90" spans="1:89" ht="15" customHeight="1" x14ac:dyDescent="0.25">
      <c r="A90" s="136">
        <f>VLOOKUP(D90,'DfE No.'!C:E,3,FALSE)</f>
        <v>10</v>
      </c>
      <c r="B90" s="136">
        <f>VLOOKUP(D90,'Adjusted Factors 19-20'!C:F,4,FALSE)</f>
        <v>0</v>
      </c>
      <c r="C90" s="136">
        <v>124720</v>
      </c>
      <c r="D90" s="136">
        <v>9353075</v>
      </c>
      <c r="E90" s="135" t="s">
        <v>1259</v>
      </c>
      <c r="F90" s="477">
        <v>45</v>
      </c>
      <c r="G90" s="477">
        <v>45</v>
      </c>
      <c r="H90" s="477">
        <v>0</v>
      </c>
      <c r="I90" s="133">
        <v>124821.00000000001</v>
      </c>
      <c r="J90" s="133">
        <v>0</v>
      </c>
      <c r="K90" s="133">
        <v>0</v>
      </c>
      <c r="L90" s="133">
        <v>439.99999999999949</v>
      </c>
      <c r="M90" s="133">
        <v>0</v>
      </c>
      <c r="N90" s="133">
        <v>3619.1489361702124</v>
      </c>
      <c r="O90" s="133">
        <v>0</v>
      </c>
      <c r="P90" s="133">
        <v>0</v>
      </c>
      <c r="Q90" s="133">
        <v>0</v>
      </c>
      <c r="R90" s="133">
        <v>0</v>
      </c>
      <c r="S90" s="133">
        <v>0</v>
      </c>
      <c r="T90" s="133">
        <v>0</v>
      </c>
      <c r="U90" s="133">
        <v>0</v>
      </c>
      <c r="V90" s="133">
        <v>0</v>
      </c>
      <c r="W90" s="133">
        <v>0</v>
      </c>
      <c r="X90" s="133">
        <v>0</v>
      </c>
      <c r="Y90" s="133">
        <v>0</v>
      </c>
      <c r="Z90" s="133">
        <v>0</v>
      </c>
      <c r="AA90" s="133">
        <v>0</v>
      </c>
      <c r="AB90" s="133">
        <v>0</v>
      </c>
      <c r="AC90" s="133">
        <v>0</v>
      </c>
      <c r="AD90" s="133">
        <v>0</v>
      </c>
      <c r="AE90" s="133">
        <v>17081.999999999978</v>
      </c>
      <c r="AF90" s="133">
        <v>0</v>
      </c>
      <c r="AG90" s="133">
        <v>0</v>
      </c>
      <c r="AH90" s="133">
        <v>0</v>
      </c>
      <c r="AI90" s="133">
        <v>110000</v>
      </c>
      <c r="AJ90" s="133">
        <v>0</v>
      </c>
      <c r="AK90" s="133">
        <v>0</v>
      </c>
      <c r="AL90" s="133">
        <v>1000</v>
      </c>
      <c r="AM90" s="133">
        <v>10250.772420000001</v>
      </c>
      <c r="AN90" s="133">
        <v>0</v>
      </c>
      <c r="AO90" s="133">
        <v>0</v>
      </c>
      <c r="AP90" s="133">
        <v>0</v>
      </c>
      <c r="AQ90" s="133">
        <v>0</v>
      </c>
      <c r="AR90" s="133">
        <v>0</v>
      </c>
      <c r="AS90" s="133">
        <v>0</v>
      </c>
      <c r="AT90" s="133">
        <v>0</v>
      </c>
      <c r="AU90" s="133">
        <v>0</v>
      </c>
      <c r="AV90" s="133">
        <v>124821.00000000001</v>
      </c>
      <c r="AW90" s="133">
        <v>21141.14893617019</v>
      </c>
      <c r="AX90" s="133">
        <v>121250.77241999999</v>
      </c>
      <c r="AY90" s="133">
        <v>29110.574468085084</v>
      </c>
      <c r="AZ90" s="478">
        <v>267212.92135617021</v>
      </c>
      <c r="BA90" s="478">
        <v>255962.14893617021</v>
      </c>
      <c r="BB90" s="478">
        <v>3500</v>
      </c>
      <c r="BC90" s="478">
        <v>157500</v>
      </c>
      <c r="BD90" s="478">
        <v>0</v>
      </c>
      <c r="BE90" s="478">
        <v>0</v>
      </c>
      <c r="BF90" s="478">
        <v>267212.92135617021</v>
      </c>
      <c r="BG90" s="478" t="s">
        <v>13</v>
      </c>
      <c r="BH90" s="478" t="s">
        <v>13</v>
      </c>
      <c r="BI90" s="478" t="s">
        <v>13</v>
      </c>
      <c r="BJ90" s="134" t="s">
        <v>13</v>
      </c>
      <c r="BK90" s="479" t="s">
        <v>13</v>
      </c>
      <c r="BL90" s="478">
        <v>267212.92135617021</v>
      </c>
      <c r="BM90" s="133">
        <v>267212.92135617021</v>
      </c>
      <c r="BN90" s="133">
        <v>0</v>
      </c>
      <c r="BO90" s="478">
        <v>168750.77241999999</v>
      </c>
      <c r="BP90" s="478">
        <v>48499.999999999993</v>
      </c>
      <c r="BQ90" s="133">
        <v>146962.14893617021</v>
      </c>
      <c r="BR90" s="133">
        <v>3265.8255319148934</v>
      </c>
      <c r="BS90" s="133">
        <v>3121.3906235294107</v>
      </c>
      <c r="BT90" s="134">
        <v>4.6272615576120245E-2</v>
      </c>
      <c r="BU90" s="134">
        <v>-4.541069556578385E-3</v>
      </c>
      <c r="BV90" s="134">
        <v>0</v>
      </c>
      <c r="BW90" s="133">
        <v>-637.85033706143827</v>
      </c>
      <c r="BX90" s="478">
        <v>266575.07101910876</v>
      </c>
      <c r="BY90" s="478">
        <v>5673.8733022024171</v>
      </c>
      <c r="BZ90" s="478" t="s">
        <v>1228</v>
      </c>
      <c r="CA90" s="478">
        <v>5923.8904670913053</v>
      </c>
      <c r="CB90" s="134">
        <v>0.10303505581613637</v>
      </c>
      <c r="CC90" s="133">
        <v>-1196.55</v>
      </c>
      <c r="CD90" s="133">
        <v>265378.52101910877</v>
      </c>
      <c r="CE90" s="133">
        <v>0</v>
      </c>
      <c r="CF90" s="133">
        <v>265378.52101910877</v>
      </c>
      <c r="CG90" s="133">
        <f t="shared" si="2"/>
        <v>34527.609999999986</v>
      </c>
      <c r="CH90" s="133">
        <f t="shared" si="3"/>
        <v>3985.25</v>
      </c>
      <c r="CI90" s="133">
        <v>0</v>
      </c>
      <c r="CJ90" s="133">
        <v>34527.609999999986</v>
      </c>
      <c r="CK90" s="133">
        <v>3985.25</v>
      </c>
    </row>
    <row r="91" spans="1:89" ht="15" customHeight="1" x14ac:dyDescent="0.25">
      <c r="A91" s="136">
        <f>VLOOKUP(D91,'DfE No.'!C:E,3,FALSE)</f>
        <v>11</v>
      </c>
      <c r="B91" s="136">
        <f>VLOOKUP(D91,'Adjusted Factors 19-20'!C:F,4,FALSE)</f>
        <v>0</v>
      </c>
      <c r="C91" s="136">
        <v>124721</v>
      </c>
      <c r="D91" s="136">
        <v>9353076</v>
      </c>
      <c r="E91" s="135" t="s">
        <v>1260</v>
      </c>
      <c r="F91" s="477">
        <v>101</v>
      </c>
      <c r="G91" s="477">
        <v>101</v>
      </c>
      <c r="H91" s="477">
        <v>0</v>
      </c>
      <c r="I91" s="133">
        <v>280153.80000000005</v>
      </c>
      <c r="J91" s="133">
        <v>0</v>
      </c>
      <c r="K91" s="133">
        <v>0</v>
      </c>
      <c r="L91" s="133">
        <v>7479.9999999999864</v>
      </c>
      <c r="M91" s="133">
        <v>0</v>
      </c>
      <c r="N91" s="133">
        <v>10683.092783505155</v>
      </c>
      <c r="O91" s="133">
        <v>0</v>
      </c>
      <c r="P91" s="133">
        <v>600</v>
      </c>
      <c r="Q91" s="133">
        <v>0</v>
      </c>
      <c r="R91" s="133">
        <v>0</v>
      </c>
      <c r="S91" s="133">
        <v>0</v>
      </c>
      <c r="T91" s="133">
        <v>0</v>
      </c>
      <c r="U91" s="133">
        <v>0</v>
      </c>
      <c r="V91" s="133">
        <v>0</v>
      </c>
      <c r="W91" s="133">
        <v>0</v>
      </c>
      <c r="X91" s="133">
        <v>0</v>
      </c>
      <c r="Y91" s="133">
        <v>0</v>
      </c>
      <c r="Z91" s="133">
        <v>0</v>
      </c>
      <c r="AA91" s="133">
        <v>0</v>
      </c>
      <c r="AB91" s="133">
        <v>0</v>
      </c>
      <c r="AC91" s="133">
        <v>0</v>
      </c>
      <c r="AD91" s="133">
        <v>0</v>
      </c>
      <c r="AE91" s="133">
        <v>31670.386363636382</v>
      </c>
      <c r="AF91" s="133">
        <v>0</v>
      </c>
      <c r="AG91" s="133">
        <v>0</v>
      </c>
      <c r="AH91" s="133">
        <v>0</v>
      </c>
      <c r="AI91" s="133">
        <v>110000</v>
      </c>
      <c r="AJ91" s="133">
        <v>0</v>
      </c>
      <c r="AK91" s="133">
        <v>0</v>
      </c>
      <c r="AL91" s="133">
        <v>0</v>
      </c>
      <c r="AM91" s="133">
        <v>6159.1443200000003</v>
      </c>
      <c r="AN91" s="133">
        <v>0</v>
      </c>
      <c r="AO91" s="133">
        <v>0</v>
      </c>
      <c r="AP91" s="133">
        <v>0</v>
      </c>
      <c r="AQ91" s="133">
        <v>0</v>
      </c>
      <c r="AR91" s="133">
        <v>0</v>
      </c>
      <c r="AS91" s="133">
        <v>0</v>
      </c>
      <c r="AT91" s="133">
        <v>0</v>
      </c>
      <c r="AU91" s="133">
        <v>0</v>
      </c>
      <c r="AV91" s="133">
        <v>280153.80000000005</v>
      </c>
      <c r="AW91" s="133">
        <v>50433.479147141523</v>
      </c>
      <c r="AX91" s="133">
        <v>116159.14432000001</v>
      </c>
      <c r="AY91" s="133">
        <v>51050.932755388953</v>
      </c>
      <c r="AZ91" s="478">
        <v>446746.42346714158</v>
      </c>
      <c r="BA91" s="478">
        <v>440587.27914714155</v>
      </c>
      <c r="BB91" s="478">
        <v>3500</v>
      </c>
      <c r="BC91" s="478">
        <v>353500</v>
      </c>
      <c r="BD91" s="478">
        <v>0</v>
      </c>
      <c r="BE91" s="478">
        <v>0</v>
      </c>
      <c r="BF91" s="478">
        <v>446746.42346714158</v>
      </c>
      <c r="BG91" s="478" t="s">
        <v>13</v>
      </c>
      <c r="BH91" s="478" t="s">
        <v>13</v>
      </c>
      <c r="BI91" s="478" t="s">
        <v>13</v>
      </c>
      <c r="BJ91" s="134" t="s">
        <v>13</v>
      </c>
      <c r="BK91" s="479" t="s">
        <v>13</v>
      </c>
      <c r="BL91" s="478">
        <v>446746.42346714158</v>
      </c>
      <c r="BM91" s="133">
        <v>446746.42346714163</v>
      </c>
      <c r="BN91" s="133">
        <v>0</v>
      </c>
      <c r="BO91" s="478">
        <v>359659.14432000002</v>
      </c>
      <c r="BP91" s="478">
        <v>243500.00000000003</v>
      </c>
      <c r="BQ91" s="133">
        <v>330587.27914714155</v>
      </c>
      <c r="BR91" s="133">
        <v>3273.141377694471</v>
      </c>
      <c r="BS91" s="133">
        <v>3286.330791089109</v>
      </c>
      <c r="BT91" s="134">
        <v>-4.013416248419395E-3</v>
      </c>
      <c r="BU91" s="134">
        <v>0</v>
      </c>
      <c r="BV91" s="134">
        <v>0</v>
      </c>
      <c r="BW91" s="133">
        <v>0</v>
      </c>
      <c r="BX91" s="478">
        <v>446746.42346714158</v>
      </c>
      <c r="BY91" s="478">
        <v>4362.2502885855602</v>
      </c>
      <c r="BZ91" s="478" t="s">
        <v>1228</v>
      </c>
      <c r="CA91" s="478">
        <v>4423.2319155162531</v>
      </c>
      <c r="CB91" s="134">
        <v>-2.6778819622516048E-3</v>
      </c>
      <c r="CC91" s="133">
        <v>-2685.59</v>
      </c>
      <c r="CD91" s="133">
        <v>444060.83346714155</v>
      </c>
      <c r="CE91" s="133">
        <v>0</v>
      </c>
      <c r="CF91" s="133">
        <v>444060.83346714155</v>
      </c>
      <c r="CG91" s="133">
        <f t="shared" si="2"/>
        <v>92404.77999999997</v>
      </c>
      <c r="CH91" s="133">
        <f t="shared" si="3"/>
        <v>16088.75</v>
      </c>
      <c r="CI91" s="133">
        <v>0</v>
      </c>
      <c r="CJ91" s="133">
        <v>92404.77999999997</v>
      </c>
      <c r="CK91" s="133">
        <v>16088.75</v>
      </c>
    </row>
    <row r="92" spans="1:89" ht="15" customHeight="1" x14ac:dyDescent="0.25">
      <c r="A92" s="136">
        <f>VLOOKUP(D92,'DfE No.'!C:E,3,FALSE)</f>
        <v>206</v>
      </c>
      <c r="B92" s="136">
        <f>VLOOKUP(D92,'Adjusted Factors 19-20'!C:F,4,FALSE)</f>
        <v>0</v>
      </c>
      <c r="C92" s="136">
        <v>124723</v>
      </c>
      <c r="D92" s="136">
        <v>9353078</v>
      </c>
      <c r="E92" s="135" t="s">
        <v>1261</v>
      </c>
      <c r="F92" s="477">
        <v>210</v>
      </c>
      <c r="G92" s="477">
        <v>210</v>
      </c>
      <c r="H92" s="477">
        <v>0</v>
      </c>
      <c r="I92" s="133">
        <v>582498</v>
      </c>
      <c r="J92" s="133">
        <v>0</v>
      </c>
      <c r="K92" s="133">
        <v>0</v>
      </c>
      <c r="L92" s="133">
        <v>12319.999999999969</v>
      </c>
      <c r="M92" s="133">
        <v>0</v>
      </c>
      <c r="N92" s="133">
        <v>18633.802816901411</v>
      </c>
      <c r="O92" s="133">
        <v>0</v>
      </c>
      <c r="P92" s="133">
        <v>4799.9999999999882</v>
      </c>
      <c r="Q92" s="133">
        <v>239.99999999999989</v>
      </c>
      <c r="R92" s="133">
        <v>7920.0000000000182</v>
      </c>
      <c r="S92" s="133">
        <v>6240</v>
      </c>
      <c r="T92" s="133">
        <v>0</v>
      </c>
      <c r="U92" s="133">
        <v>0</v>
      </c>
      <c r="V92" s="133">
        <v>0</v>
      </c>
      <c r="W92" s="133">
        <v>0</v>
      </c>
      <c r="X92" s="133">
        <v>0</v>
      </c>
      <c r="Y92" s="133">
        <v>0</v>
      </c>
      <c r="Z92" s="133">
        <v>0</v>
      </c>
      <c r="AA92" s="133">
        <v>0</v>
      </c>
      <c r="AB92" s="133">
        <v>607.58426966292154</v>
      </c>
      <c r="AC92" s="133">
        <v>0</v>
      </c>
      <c r="AD92" s="133">
        <v>0</v>
      </c>
      <c r="AE92" s="133">
        <v>82168.800000000032</v>
      </c>
      <c r="AF92" s="133">
        <v>0</v>
      </c>
      <c r="AG92" s="133">
        <v>0</v>
      </c>
      <c r="AH92" s="133">
        <v>0</v>
      </c>
      <c r="AI92" s="133">
        <v>110000</v>
      </c>
      <c r="AJ92" s="133">
        <v>0</v>
      </c>
      <c r="AK92" s="133">
        <v>0</v>
      </c>
      <c r="AL92" s="133">
        <v>0</v>
      </c>
      <c r="AM92" s="133">
        <v>23424.240000000002</v>
      </c>
      <c r="AN92" s="133">
        <v>0</v>
      </c>
      <c r="AO92" s="133">
        <v>0</v>
      </c>
      <c r="AP92" s="133">
        <v>0</v>
      </c>
      <c r="AQ92" s="133">
        <v>0</v>
      </c>
      <c r="AR92" s="133">
        <v>0</v>
      </c>
      <c r="AS92" s="133">
        <v>0</v>
      </c>
      <c r="AT92" s="133">
        <v>0</v>
      </c>
      <c r="AU92" s="133">
        <v>0</v>
      </c>
      <c r="AV92" s="133">
        <v>582498</v>
      </c>
      <c r="AW92" s="133">
        <v>132930.18708656434</v>
      </c>
      <c r="AX92" s="133">
        <v>133424.24</v>
      </c>
      <c r="AY92" s="133">
        <v>117244.70140845072</v>
      </c>
      <c r="AZ92" s="478">
        <v>848852.42708656436</v>
      </c>
      <c r="BA92" s="478">
        <v>825428.18708656437</v>
      </c>
      <c r="BB92" s="478">
        <v>3500</v>
      </c>
      <c r="BC92" s="478">
        <v>735000</v>
      </c>
      <c r="BD92" s="478">
        <v>0</v>
      </c>
      <c r="BE92" s="478">
        <v>0</v>
      </c>
      <c r="BF92" s="478">
        <v>848852.42708656436</v>
      </c>
      <c r="BG92" s="478" t="s">
        <v>13</v>
      </c>
      <c r="BH92" s="478" t="s">
        <v>13</v>
      </c>
      <c r="BI92" s="478" t="s">
        <v>13</v>
      </c>
      <c r="BJ92" s="134" t="s">
        <v>13</v>
      </c>
      <c r="BK92" s="479" t="s">
        <v>13</v>
      </c>
      <c r="BL92" s="478">
        <v>848852.42708656436</v>
      </c>
      <c r="BM92" s="133">
        <v>848852.42708656436</v>
      </c>
      <c r="BN92" s="133">
        <v>0</v>
      </c>
      <c r="BO92" s="478">
        <v>758424.24</v>
      </c>
      <c r="BP92" s="478">
        <v>625000</v>
      </c>
      <c r="BQ92" s="133">
        <v>715428.18708656437</v>
      </c>
      <c r="BR92" s="133">
        <v>3406.8008908884017</v>
      </c>
      <c r="BS92" s="133">
        <v>3229.9193436018959</v>
      </c>
      <c r="BT92" s="134">
        <v>5.4763456442616154E-2</v>
      </c>
      <c r="BU92" s="134">
        <v>-5.3743377539459541E-3</v>
      </c>
      <c r="BV92" s="134">
        <v>0</v>
      </c>
      <c r="BW92" s="133">
        <v>-3645.3222688092005</v>
      </c>
      <c r="BX92" s="478">
        <v>845207.10481775517</v>
      </c>
      <c r="BY92" s="478">
        <v>3913.2517372274056</v>
      </c>
      <c r="BZ92" s="478" t="s">
        <v>1228</v>
      </c>
      <c r="CA92" s="478">
        <v>4024.7957372274054</v>
      </c>
      <c r="CB92" s="134">
        <v>4.2727787117475158E-2</v>
      </c>
      <c r="CC92" s="133">
        <v>-5583.9</v>
      </c>
      <c r="CD92" s="133">
        <v>839623.20481775515</v>
      </c>
      <c r="CE92" s="133">
        <v>0</v>
      </c>
      <c r="CF92" s="133">
        <v>839623.20481775515</v>
      </c>
      <c r="CG92" s="133">
        <f t="shared" si="2"/>
        <v>71191.36000000003</v>
      </c>
      <c r="CH92" s="133">
        <f t="shared" si="3"/>
        <v>14357.17</v>
      </c>
      <c r="CI92" s="133">
        <v>0</v>
      </c>
      <c r="CJ92" s="133">
        <v>71191.36000000003</v>
      </c>
      <c r="CK92" s="133">
        <v>14357.17</v>
      </c>
    </row>
    <row r="93" spans="1:89" ht="15" customHeight="1" x14ac:dyDescent="0.25">
      <c r="A93" s="136">
        <f>VLOOKUP(D93,'DfE No.'!C:E,3,FALSE)</f>
        <v>22</v>
      </c>
      <c r="B93" s="136">
        <f>VLOOKUP(D93,'Adjusted Factors 19-20'!C:F,4,FALSE)</f>
        <v>0</v>
      </c>
      <c r="C93" s="136">
        <v>124727</v>
      </c>
      <c r="D93" s="136">
        <v>9353083</v>
      </c>
      <c r="E93" s="135" t="s">
        <v>1263</v>
      </c>
      <c r="F93" s="477">
        <v>115</v>
      </c>
      <c r="G93" s="477">
        <v>115</v>
      </c>
      <c r="H93" s="477">
        <v>0</v>
      </c>
      <c r="I93" s="133">
        <v>318987</v>
      </c>
      <c r="J93" s="133">
        <v>0</v>
      </c>
      <c r="K93" s="133">
        <v>0</v>
      </c>
      <c r="L93" s="133">
        <v>9240.0000000000055</v>
      </c>
      <c r="M93" s="133">
        <v>0</v>
      </c>
      <c r="N93" s="133">
        <v>14838.053097345133</v>
      </c>
      <c r="O93" s="133">
        <v>0</v>
      </c>
      <c r="P93" s="133">
        <v>1210.5263157894731</v>
      </c>
      <c r="Q93" s="133">
        <v>1210.5263157894731</v>
      </c>
      <c r="R93" s="133">
        <v>0</v>
      </c>
      <c r="S93" s="133">
        <v>786.84210526315758</v>
      </c>
      <c r="T93" s="133">
        <v>2965.7894736842095</v>
      </c>
      <c r="U93" s="133">
        <v>1160.0877192982452</v>
      </c>
      <c r="V93" s="133">
        <v>0</v>
      </c>
      <c r="W93" s="133">
        <v>0</v>
      </c>
      <c r="X93" s="133">
        <v>0</v>
      </c>
      <c r="Y93" s="133">
        <v>0</v>
      </c>
      <c r="Z93" s="133">
        <v>0</v>
      </c>
      <c r="AA93" s="133">
        <v>0</v>
      </c>
      <c r="AB93" s="133">
        <v>0</v>
      </c>
      <c r="AC93" s="133">
        <v>0</v>
      </c>
      <c r="AD93" s="133">
        <v>0</v>
      </c>
      <c r="AE93" s="133">
        <v>34909.900990099013</v>
      </c>
      <c r="AF93" s="133">
        <v>0</v>
      </c>
      <c r="AG93" s="133">
        <v>0</v>
      </c>
      <c r="AH93" s="133">
        <v>0</v>
      </c>
      <c r="AI93" s="133">
        <v>110000</v>
      </c>
      <c r="AJ93" s="133">
        <v>0</v>
      </c>
      <c r="AK93" s="133">
        <v>0</v>
      </c>
      <c r="AL93" s="133">
        <v>1000</v>
      </c>
      <c r="AM93" s="133">
        <v>1782.2453600000001</v>
      </c>
      <c r="AN93" s="133">
        <v>0</v>
      </c>
      <c r="AO93" s="133">
        <v>0</v>
      </c>
      <c r="AP93" s="133">
        <v>0</v>
      </c>
      <c r="AQ93" s="133">
        <v>0</v>
      </c>
      <c r="AR93" s="133">
        <v>0</v>
      </c>
      <c r="AS93" s="133">
        <v>0</v>
      </c>
      <c r="AT93" s="133">
        <v>0</v>
      </c>
      <c r="AU93" s="133">
        <v>0</v>
      </c>
      <c r="AV93" s="133">
        <v>318987</v>
      </c>
      <c r="AW93" s="133">
        <v>66321.726017268709</v>
      </c>
      <c r="AX93" s="133">
        <v>112782.24536</v>
      </c>
      <c r="AY93" s="133">
        <v>60614.813503683865</v>
      </c>
      <c r="AZ93" s="478">
        <v>498090.97137726872</v>
      </c>
      <c r="BA93" s="478">
        <v>495308.72601726872</v>
      </c>
      <c r="BB93" s="478">
        <v>3500</v>
      </c>
      <c r="BC93" s="478">
        <v>402500</v>
      </c>
      <c r="BD93" s="478">
        <v>0</v>
      </c>
      <c r="BE93" s="478">
        <v>0</v>
      </c>
      <c r="BF93" s="478">
        <v>498090.97137726872</v>
      </c>
      <c r="BG93" s="478" t="s">
        <v>13</v>
      </c>
      <c r="BH93" s="478" t="s">
        <v>13</v>
      </c>
      <c r="BI93" s="478" t="s">
        <v>13</v>
      </c>
      <c r="BJ93" s="134" t="s">
        <v>13</v>
      </c>
      <c r="BK93" s="479" t="s">
        <v>13</v>
      </c>
      <c r="BL93" s="478">
        <v>498090.97137726872</v>
      </c>
      <c r="BM93" s="133">
        <v>498090.97137726872</v>
      </c>
      <c r="BN93" s="133">
        <v>0</v>
      </c>
      <c r="BO93" s="478">
        <v>405282.24536</v>
      </c>
      <c r="BP93" s="478">
        <v>293500</v>
      </c>
      <c r="BQ93" s="133">
        <v>386308.72601726872</v>
      </c>
      <c r="BR93" s="133">
        <v>3359.2063131936411</v>
      </c>
      <c r="BS93" s="133">
        <v>3194.5574605263159</v>
      </c>
      <c r="BT93" s="134">
        <v>5.1540426084619125E-2</v>
      </c>
      <c r="BU93" s="134">
        <v>-5.058038256794092E-3</v>
      </c>
      <c r="BV93" s="134">
        <v>0</v>
      </c>
      <c r="BW93" s="133">
        <v>-1858.1922926199452</v>
      </c>
      <c r="BX93" s="478">
        <v>496232.77908464876</v>
      </c>
      <c r="BY93" s="478">
        <v>4290.8742063012933</v>
      </c>
      <c r="BZ93" s="478" t="s">
        <v>1228</v>
      </c>
      <c r="CA93" s="478">
        <v>4315.0676442143367</v>
      </c>
      <c r="CB93" s="134">
        <v>3.3606836552743324E-2</v>
      </c>
      <c r="CC93" s="133">
        <v>-3057.85</v>
      </c>
      <c r="CD93" s="133">
        <v>493174.92908464879</v>
      </c>
      <c r="CE93" s="133">
        <v>0</v>
      </c>
      <c r="CF93" s="133">
        <v>493174.92908464879</v>
      </c>
      <c r="CG93" s="133">
        <f t="shared" si="2"/>
        <v>70424.419999999984</v>
      </c>
      <c r="CH93" s="133">
        <f t="shared" si="3"/>
        <v>6218</v>
      </c>
      <c r="CI93" s="133">
        <v>0</v>
      </c>
      <c r="CJ93" s="133">
        <v>70424.419999999984</v>
      </c>
      <c r="CK93" s="133">
        <v>6218</v>
      </c>
    </row>
    <row r="94" spans="1:89" ht="15" customHeight="1" x14ac:dyDescent="0.25">
      <c r="A94" s="136">
        <f>VLOOKUP(D94,'DfE No.'!C:E,3,FALSE)</f>
        <v>223</v>
      </c>
      <c r="B94" s="136">
        <f>VLOOKUP(D94,'Adjusted Factors 19-20'!C:F,4,FALSE)</f>
        <v>0</v>
      </c>
      <c r="C94" s="136">
        <v>124729</v>
      </c>
      <c r="D94" s="136">
        <v>9353085</v>
      </c>
      <c r="E94" s="135" t="s">
        <v>1265</v>
      </c>
      <c r="F94" s="477">
        <v>196</v>
      </c>
      <c r="G94" s="477">
        <v>196</v>
      </c>
      <c r="H94" s="477">
        <v>0</v>
      </c>
      <c r="I94" s="133">
        <v>543664.80000000005</v>
      </c>
      <c r="J94" s="133">
        <v>0</v>
      </c>
      <c r="K94" s="133">
        <v>0</v>
      </c>
      <c r="L94" s="133">
        <v>3519.9999999999959</v>
      </c>
      <c r="M94" s="133">
        <v>0</v>
      </c>
      <c r="N94" s="133">
        <v>8820</v>
      </c>
      <c r="O94" s="133">
        <v>0</v>
      </c>
      <c r="P94" s="133">
        <v>1005.1282051282035</v>
      </c>
      <c r="Q94" s="133">
        <v>0</v>
      </c>
      <c r="R94" s="133">
        <v>1447.3846153846143</v>
      </c>
      <c r="S94" s="133">
        <v>784.0000000000033</v>
      </c>
      <c r="T94" s="133">
        <v>422.15384615384636</v>
      </c>
      <c r="U94" s="133">
        <v>0</v>
      </c>
      <c r="V94" s="133">
        <v>0</v>
      </c>
      <c r="W94" s="133">
        <v>0</v>
      </c>
      <c r="X94" s="133">
        <v>0</v>
      </c>
      <c r="Y94" s="133">
        <v>0</v>
      </c>
      <c r="Z94" s="133">
        <v>0</v>
      </c>
      <c r="AA94" s="133">
        <v>0</v>
      </c>
      <c r="AB94" s="133">
        <v>586.86046511627887</v>
      </c>
      <c r="AC94" s="133">
        <v>0</v>
      </c>
      <c r="AD94" s="133">
        <v>0</v>
      </c>
      <c r="AE94" s="133">
        <v>42670.011834319543</v>
      </c>
      <c r="AF94" s="133">
        <v>0</v>
      </c>
      <c r="AG94" s="133">
        <v>0</v>
      </c>
      <c r="AH94" s="133">
        <v>0</v>
      </c>
      <c r="AI94" s="133">
        <v>110000</v>
      </c>
      <c r="AJ94" s="133">
        <v>0</v>
      </c>
      <c r="AK94" s="133">
        <v>0</v>
      </c>
      <c r="AL94" s="133">
        <v>0</v>
      </c>
      <c r="AM94" s="133">
        <v>15456.33964</v>
      </c>
      <c r="AN94" s="133">
        <v>0</v>
      </c>
      <c r="AO94" s="133">
        <v>0</v>
      </c>
      <c r="AP94" s="133">
        <v>0</v>
      </c>
      <c r="AQ94" s="133">
        <v>0</v>
      </c>
      <c r="AR94" s="133">
        <v>0</v>
      </c>
      <c r="AS94" s="133">
        <v>0</v>
      </c>
      <c r="AT94" s="133">
        <v>0</v>
      </c>
      <c r="AU94" s="133">
        <v>0</v>
      </c>
      <c r="AV94" s="133">
        <v>543664.80000000005</v>
      </c>
      <c r="AW94" s="133">
        <v>59255.538966102482</v>
      </c>
      <c r="AX94" s="133">
        <v>125456.33964000001</v>
      </c>
      <c r="AY94" s="133">
        <v>60668.345167652871</v>
      </c>
      <c r="AZ94" s="478">
        <v>728376.67860610259</v>
      </c>
      <c r="BA94" s="478">
        <v>712920.33896610257</v>
      </c>
      <c r="BB94" s="478">
        <v>3500</v>
      </c>
      <c r="BC94" s="478">
        <v>686000</v>
      </c>
      <c r="BD94" s="478">
        <v>0</v>
      </c>
      <c r="BE94" s="478">
        <v>0</v>
      </c>
      <c r="BF94" s="478">
        <v>728376.67860610259</v>
      </c>
      <c r="BG94" s="478" t="s">
        <v>13</v>
      </c>
      <c r="BH94" s="478" t="s">
        <v>13</v>
      </c>
      <c r="BI94" s="478" t="s">
        <v>13</v>
      </c>
      <c r="BJ94" s="134" t="s">
        <v>13</v>
      </c>
      <c r="BK94" s="479" t="s">
        <v>13</v>
      </c>
      <c r="BL94" s="478">
        <v>728376.67860610259</v>
      </c>
      <c r="BM94" s="133">
        <v>728376.67860610271</v>
      </c>
      <c r="BN94" s="133">
        <v>0</v>
      </c>
      <c r="BO94" s="478">
        <v>701456.33964000002</v>
      </c>
      <c r="BP94" s="478">
        <v>576000</v>
      </c>
      <c r="BQ94" s="133">
        <v>602920.33896610257</v>
      </c>
      <c r="BR94" s="133">
        <v>3076.1241783984824</v>
      </c>
      <c r="BS94" s="133">
        <v>2986.6256349206351</v>
      </c>
      <c r="BT94" s="134">
        <v>2.9966441870517727E-2</v>
      </c>
      <c r="BU94" s="134">
        <v>-2.9408256957795592E-3</v>
      </c>
      <c r="BV94" s="134">
        <v>0</v>
      </c>
      <c r="BW94" s="133">
        <v>-1721.4965005263145</v>
      </c>
      <c r="BX94" s="478">
        <v>726655.18210557627</v>
      </c>
      <c r="BY94" s="478">
        <v>3628.5655227835523</v>
      </c>
      <c r="BZ94" s="478" t="s">
        <v>1228</v>
      </c>
      <c r="CA94" s="478">
        <v>3707.424398497838</v>
      </c>
      <c r="CB94" s="134">
        <v>1.6107037295084892E-2</v>
      </c>
      <c r="CC94" s="133">
        <v>-5211.6400000000003</v>
      </c>
      <c r="CD94" s="133">
        <v>721443.54210557626</v>
      </c>
      <c r="CE94" s="133">
        <v>0</v>
      </c>
      <c r="CF94" s="133">
        <v>721443.54210557626</v>
      </c>
      <c r="CG94" s="133">
        <f t="shared" si="2"/>
        <v>67744.829999999973</v>
      </c>
      <c r="CH94" s="133">
        <f t="shared" si="3"/>
        <v>4667.26</v>
      </c>
      <c r="CI94" s="133">
        <v>0</v>
      </c>
      <c r="CJ94" s="133">
        <v>67744.829999999973</v>
      </c>
      <c r="CK94" s="133">
        <v>4667.26</v>
      </c>
    </row>
    <row r="95" spans="1:89" ht="15" customHeight="1" x14ac:dyDescent="0.25">
      <c r="A95" s="136">
        <f>VLOOKUP(D95,'DfE No.'!C:E,3,FALSE)</f>
        <v>444</v>
      </c>
      <c r="B95" s="136">
        <f>VLOOKUP(D95,'Adjusted Factors 19-20'!C:F,4,FALSE)</f>
        <v>0</v>
      </c>
      <c r="C95" s="136">
        <v>124732</v>
      </c>
      <c r="D95" s="136">
        <v>9353090</v>
      </c>
      <c r="E95" s="135" t="s">
        <v>1267</v>
      </c>
      <c r="F95" s="477">
        <v>131</v>
      </c>
      <c r="G95" s="477">
        <v>131</v>
      </c>
      <c r="H95" s="477">
        <v>0</v>
      </c>
      <c r="I95" s="133">
        <v>363367.80000000005</v>
      </c>
      <c r="J95" s="133">
        <v>0</v>
      </c>
      <c r="K95" s="133">
        <v>0</v>
      </c>
      <c r="L95" s="133">
        <v>2640.0000000000027</v>
      </c>
      <c r="M95" s="133">
        <v>0</v>
      </c>
      <c r="N95" s="133">
        <v>10034.04255319149</v>
      </c>
      <c r="O95" s="133">
        <v>0</v>
      </c>
      <c r="P95" s="133">
        <v>999.99999999999966</v>
      </c>
      <c r="Q95" s="133">
        <v>239.99999999999994</v>
      </c>
      <c r="R95" s="133">
        <v>1079.9999999999989</v>
      </c>
      <c r="S95" s="133">
        <v>0</v>
      </c>
      <c r="T95" s="133">
        <v>0</v>
      </c>
      <c r="U95" s="133">
        <v>0</v>
      </c>
      <c r="V95" s="133">
        <v>0</v>
      </c>
      <c r="W95" s="133">
        <v>0</v>
      </c>
      <c r="X95" s="133">
        <v>0</v>
      </c>
      <c r="Y95" s="133">
        <v>0</v>
      </c>
      <c r="Z95" s="133">
        <v>0</v>
      </c>
      <c r="AA95" s="133">
        <v>0</v>
      </c>
      <c r="AB95" s="133">
        <v>0</v>
      </c>
      <c r="AC95" s="133">
        <v>0</v>
      </c>
      <c r="AD95" s="133">
        <v>0</v>
      </c>
      <c r="AE95" s="133">
        <v>33470.5</v>
      </c>
      <c r="AF95" s="133">
        <v>0</v>
      </c>
      <c r="AG95" s="133">
        <v>0</v>
      </c>
      <c r="AH95" s="133">
        <v>0</v>
      </c>
      <c r="AI95" s="133">
        <v>110000</v>
      </c>
      <c r="AJ95" s="133">
        <v>0</v>
      </c>
      <c r="AK95" s="133">
        <v>0</v>
      </c>
      <c r="AL95" s="133">
        <v>0</v>
      </c>
      <c r="AM95" s="133">
        <v>10669.68</v>
      </c>
      <c r="AN95" s="133">
        <v>0</v>
      </c>
      <c r="AO95" s="133">
        <v>0</v>
      </c>
      <c r="AP95" s="133">
        <v>0</v>
      </c>
      <c r="AQ95" s="133">
        <v>0</v>
      </c>
      <c r="AR95" s="133">
        <v>0</v>
      </c>
      <c r="AS95" s="133">
        <v>0</v>
      </c>
      <c r="AT95" s="133">
        <v>0</v>
      </c>
      <c r="AU95" s="133">
        <v>0</v>
      </c>
      <c r="AV95" s="133">
        <v>363367.80000000005</v>
      </c>
      <c r="AW95" s="133">
        <v>48464.542553191488</v>
      </c>
      <c r="AX95" s="133">
        <v>120669.68</v>
      </c>
      <c r="AY95" s="133">
        <v>50966.521276595748</v>
      </c>
      <c r="AZ95" s="478">
        <v>532502.02255319152</v>
      </c>
      <c r="BA95" s="478">
        <v>521832.34255319153</v>
      </c>
      <c r="BB95" s="478">
        <v>3500</v>
      </c>
      <c r="BC95" s="478">
        <v>458500</v>
      </c>
      <c r="BD95" s="478">
        <v>0</v>
      </c>
      <c r="BE95" s="478">
        <v>0</v>
      </c>
      <c r="BF95" s="478">
        <v>532502.02255319152</v>
      </c>
      <c r="BG95" s="478" t="s">
        <v>13</v>
      </c>
      <c r="BH95" s="478" t="s">
        <v>13</v>
      </c>
      <c r="BI95" s="478" t="s">
        <v>13</v>
      </c>
      <c r="BJ95" s="134" t="s">
        <v>13</v>
      </c>
      <c r="BK95" s="479" t="s">
        <v>13</v>
      </c>
      <c r="BL95" s="478">
        <v>532502.02255319152</v>
      </c>
      <c r="BM95" s="133">
        <v>532502.02255319152</v>
      </c>
      <c r="BN95" s="133">
        <v>0</v>
      </c>
      <c r="BO95" s="478">
        <v>469169.68</v>
      </c>
      <c r="BP95" s="478">
        <v>348500</v>
      </c>
      <c r="BQ95" s="133">
        <v>411832.34255319153</v>
      </c>
      <c r="BR95" s="133">
        <v>3143.7583401006987</v>
      </c>
      <c r="BS95" s="133">
        <v>3018.1940699300699</v>
      </c>
      <c r="BT95" s="134">
        <v>4.1602450757428612E-2</v>
      </c>
      <c r="BU95" s="134">
        <v>-4.0827521907169989E-3</v>
      </c>
      <c r="BV95" s="134">
        <v>0</v>
      </c>
      <c r="BW95" s="133">
        <v>-1614.2525370831022</v>
      </c>
      <c r="BX95" s="478">
        <v>530887.77001610841</v>
      </c>
      <c r="BY95" s="478">
        <v>3971.1304581382324</v>
      </c>
      <c r="BZ95" s="478" t="s">
        <v>1228</v>
      </c>
      <c r="CA95" s="478">
        <v>4052.5783970695297</v>
      </c>
      <c r="CB95" s="134">
        <v>4.9773334501233224E-2</v>
      </c>
      <c r="CC95" s="133">
        <v>-3483.29</v>
      </c>
      <c r="CD95" s="133">
        <v>527404.48001610837</v>
      </c>
      <c r="CE95" s="133">
        <v>0</v>
      </c>
      <c r="CF95" s="133">
        <v>527404.48001610837</v>
      </c>
      <c r="CG95" s="133">
        <f t="shared" si="2"/>
        <v>40235.25999999998</v>
      </c>
      <c r="CH95" s="133">
        <f t="shared" si="3"/>
        <v>1836.97</v>
      </c>
      <c r="CI95" s="133">
        <v>0</v>
      </c>
      <c r="CJ95" s="133">
        <v>40235.25999999998</v>
      </c>
      <c r="CK95" s="133">
        <v>1836.97</v>
      </c>
    </row>
    <row r="96" spans="1:89" ht="15" customHeight="1" x14ac:dyDescent="0.25">
      <c r="A96" s="136">
        <f>VLOOKUP(D96,'DfE No.'!C:E,3,FALSE)</f>
        <v>50</v>
      </c>
      <c r="B96" s="136">
        <f>VLOOKUP(D96,'Adjusted Factors 19-20'!C:F,4,FALSE)</f>
        <v>0</v>
      </c>
      <c r="C96" s="136">
        <v>124735</v>
      </c>
      <c r="D96" s="136">
        <v>9353093</v>
      </c>
      <c r="E96" s="135" t="s">
        <v>1270</v>
      </c>
      <c r="F96" s="477">
        <v>162</v>
      </c>
      <c r="G96" s="477">
        <v>162</v>
      </c>
      <c r="H96" s="477">
        <v>0</v>
      </c>
      <c r="I96" s="133">
        <v>449355.60000000003</v>
      </c>
      <c r="J96" s="133">
        <v>0</v>
      </c>
      <c r="K96" s="133">
        <v>0</v>
      </c>
      <c r="L96" s="133">
        <v>8800.0000000000164</v>
      </c>
      <c r="M96" s="133">
        <v>0</v>
      </c>
      <c r="N96" s="133">
        <v>19753.548387096773</v>
      </c>
      <c r="O96" s="133">
        <v>0</v>
      </c>
      <c r="P96" s="133">
        <v>1620</v>
      </c>
      <c r="Q96" s="133">
        <v>0</v>
      </c>
      <c r="R96" s="133">
        <v>0</v>
      </c>
      <c r="S96" s="133">
        <v>0</v>
      </c>
      <c r="T96" s="133">
        <v>0</v>
      </c>
      <c r="U96" s="133">
        <v>0</v>
      </c>
      <c r="V96" s="133">
        <v>0</v>
      </c>
      <c r="W96" s="133">
        <v>0</v>
      </c>
      <c r="X96" s="133">
        <v>0</v>
      </c>
      <c r="Y96" s="133">
        <v>0</v>
      </c>
      <c r="Z96" s="133">
        <v>0</v>
      </c>
      <c r="AA96" s="133">
        <v>0</v>
      </c>
      <c r="AB96" s="133">
        <v>0</v>
      </c>
      <c r="AC96" s="133">
        <v>0</v>
      </c>
      <c r="AD96" s="133">
        <v>0</v>
      </c>
      <c r="AE96" s="133">
        <v>51588.782608695699</v>
      </c>
      <c r="AF96" s="133">
        <v>0</v>
      </c>
      <c r="AG96" s="133">
        <v>0</v>
      </c>
      <c r="AH96" s="133">
        <v>0</v>
      </c>
      <c r="AI96" s="133">
        <v>110000</v>
      </c>
      <c r="AJ96" s="133">
        <v>0</v>
      </c>
      <c r="AK96" s="133">
        <v>0</v>
      </c>
      <c r="AL96" s="133">
        <v>0</v>
      </c>
      <c r="AM96" s="133">
        <v>13613.04</v>
      </c>
      <c r="AN96" s="133">
        <v>0</v>
      </c>
      <c r="AO96" s="133">
        <v>0</v>
      </c>
      <c r="AP96" s="133">
        <v>0</v>
      </c>
      <c r="AQ96" s="133">
        <v>0</v>
      </c>
      <c r="AR96" s="133">
        <v>0</v>
      </c>
      <c r="AS96" s="133">
        <v>0</v>
      </c>
      <c r="AT96" s="133">
        <v>0</v>
      </c>
      <c r="AU96" s="133">
        <v>0</v>
      </c>
      <c r="AV96" s="133">
        <v>449355.60000000003</v>
      </c>
      <c r="AW96" s="133">
        <v>81762.330995792494</v>
      </c>
      <c r="AX96" s="133">
        <v>123613.04000000001</v>
      </c>
      <c r="AY96" s="133">
        <v>76674.5568022441</v>
      </c>
      <c r="AZ96" s="478">
        <v>654730.97099579254</v>
      </c>
      <c r="BA96" s="478">
        <v>641117.9309957925</v>
      </c>
      <c r="BB96" s="478">
        <v>3500</v>
      </c>
      <c r="BC96" s="478">
        <v>567000</v>
      </c>
      <c r="BD96" s="478">
        <v>0</v>
      </c>
      <c r="BE96" s="478">
        <v>0</v>
      </c>
      <c r="BF96" s="478">
        <v>654730.97099579254</v>
      </c>
      <c r="BG96" s="478" t="s">
        <v>13</v>
      </c>
      <c r="BH96" s="478" t="s">
        <v>13</v>
      </c>
      <c r="BI96" s="478" t="s">
        <v>13</v>
      </c>
      <c r="BJ96" s="134" t="s">
        <v>13</v>
      </c>
      <c r="BK96" s="479" t="s">
        <v>13</v>
      </c>
      <c r="BL96" s="478">
        <v>654730.97099579254</v>
      </c>
      <c r="BM96" s="133">
        <v>654730.97099579254</v>
      </c>
      <c r="BN96" s="133">
        <v>0</v>
      </c>
      <c r="BO96" s="478">
        <v>580613.04</v>
      </c>
      <c r="BP96" s="478">
        <v>457000.00000000006</v>
      </c>
      <c r="BQ96" s="133">
        <v>531117.9309957925</v>
      </c>
      <c r="BR96" s="133">
        <v>3278.505746887608</v>
      </c>
      <c r="BS96" s="133">
        <v>3165.0549145695363</v>
      </c>
      <c r="BT96" s="134">
        <v>3.5844822721978448E-2</v>
      </c>
      <c r="BU96" s="134">
        <v>-3.5177141209136154E-3</v>
      </c>
      <c r="BV96" s="134">
        <v>0</v>
      </c>
      <c r="BW96" s="133">
        <v>-1803.6688553646236</v>
      </c>
      <c r="BX96" s="478">
        <v>652927.30214042787</v>
      </c>
      <c r="BY96" s="478">
        <v>3946.3843342001719</v>
      </c>
      <c r="BZ96" s="478" t="s">
        <v>1228</v>
      </c>
      <c r="CA96" s="478">
        <v>4030.4154453112833</v>
      </c>
      <c r="CB96" s="134">
        <v>1.2223737443014082E-2</v>
      </c>
      <c r="CC96" s="133">
        <v>-4307.58</v>
      </c>
      <c r="CD96" s="133">
        <v>648619.72214042791</v>
      </c>
      <c r="CE96" s="133">
        <v>0</v>
      </c>
      <c r="CF96" s="133">
        <v>648619.72214042791</v>
      </c>
      <c r="CG96" s="133">
        <f t="shared" si="2"/>
        <v>49064.019999999953</v>
      </c>
      <c r="CH96" s="133">
        <f t="shared" si="3"/>
        <v>20038.68</v>
      </c>
      <c r="CI96" s="133">
        <v>0</v>
      </c>
      <c r="CJ96" s="133">
        <v>49064.019999999953</v>
      </c>
      <c r="CK96" s="133">
        <v>20038.68</v>
      </c>
    </row>
    <row r="97" spans="1:89" ht="15" customHeight="1" x14ac:dyDescent="0.25">
      <c r="A97" s="136">
        <f>VLOOKUP(D97,'DfE No.'!C:E,3,FALSE)</f>
        <v>331</v>
      </c>
      <c r="B97" s="136">
        <f>VLOOKUP(D97,'Adjusted Factors 19-20'!C:F,4,FALSE)</f>
        <v>0</v>
      </c>
      <c r="C97" s="136">
        <v>124744</v>
      </c>
      <c r="D97" s="136">
        <v>9353104</v>
      </c>
      <c r="E97" s="135" t="s">
        <v>1273</v>
      </c>
      <c r="F97" s="477">
        <v>83</v>
      </c>
      <c r="G97" s="477">
        <v>83</v>
      </c>
      <c r="H97" s="477">
        <v>0</v>
      </c>
      <c r="I97" s="133">
        <v>230225.40000000002</v>
      </c>
      <c r="J97" s="133">
        <v>0</v>
      </c>
      <c r="K97" s="133">
        <v>0</v>
      </c>
      <c r="L97" s="133">
        <v>3959.9999999999986</v>
      </c>
      <c r="M97" s="133">
        <v>0</v>
      </c>
      <c r="N97" s="133">
        <v>7387.9120879120874</v>
      </c>
      <c r="O97" s="133">
        <v>0</v>
      </c>
      <c r="P97" s="133">
        <v>400.00000000000045</v>
      </c>
      <c r="Q97" s="133">
        <v>1439.9999999999993</v>
      </c>
      <c r="R97" s="133">
        <v>3960.0000000000082</v>
      </c>
      <c r="S97" s="133">
        <v>1950.0000000000005</v>
      </c>
      <c r="T97" s="133">
        <v>0</v>
      </c>
      <c r="U97" s="133">
        <v>0</v>
      </c>
      <c r="V97" s="133">
        <v>0</v>
      </c>
      <c r="W97" s="133">
        <v>0</v>
      </c>
      <c r="X97" s="133">
        <v>0</v>
      </c>
      <c r="Y97" s="133">
        <v>0</v>
      </c>
      <c r="Z97" s="133">
        <v>0</v>
      </c>
      <c r="AA97" s="133">
        <v>0</v>
      </c>
      <c r="AB97" s="133">
        <v>0</v>
      </c>
      <c r="AC97" s="133">
        <v>0</v>
      </c>
      <c r="AD97" s="133">
        <v>0</v>
      </c>
      <c r="AE97" s="133">
        <v>27478.845070422536</v>
      </c>
      <c r="AF97" s="133">
        <v>0</v>
      </c>
      <c r="AG97" s="133">
        <v>0</v>
      </c>
      <c r="AH97" s="133">
        <v>0</v>
      </c>
      <c r="AI97" s="133">
        <v>110000</v>
      </c>
      <c r="AJ97" s="133">
        <v>0</v>
      </c>
      <c r="AK97" s="133">
        <v>0</v>
      </c>
      <c r="AL97" s="133">
        <v>0</v>
      </c>
      <c r="AM97" s="133">
        <v>5337.9264400000002</v>
      </c>
      <c r="AN97" s="133">
        <v>0</v>
      </c>
      <c r="AO97" s="133">
        <v>0</v>
      </c>
      <c r="AP97" s="133">
        <v>0</v>
      </c>
      <c r="AQ97" s="133">
        <v>0</v>
      </c>
      <c r="AR97" s="133">
        <v>0</v>
      </c>
      <c r="AS97" s="133">
        <v>0</v>
      </c>
      <c r="AT97" s="133">
        <v>0</v>
      </c>
      <c r="AU97" s="133">
        <v>0</v>
      </c>
      <c r="AV97" s="133">
        <v>230225.40000000002</v>
      </c>
      <c r="AW97" s="133">
        <v>46576.757158334629</v>
      </c>
      <c r="AX97" s="133">
        <v>115337.92644</v>
      </c>
      <c r="AY97" s="133">
        <v>47026.801114378584</v>
      </c>
      <c r="AZ97" s="478">
        <v>392140.08359833463</v>
      </c>
      <c r="BA97" s="478">
        <v>386802.15715833462</v>
      </c>
      <c r="BB97" s="478">
        <v>3500</v>
      </c>
      <c r="BC97" s="478">
        <v>290500</v>
      </c>
      <c r="BD97" s="478">
        <v>0</v>
      </c>
      <c r="BE97" s="478">
        <v>0</v>
      </c>
      <c r="BF97" s="478">
        <v>392140.08359833463</v>
      </c>
      <c r="BG97" s="478" t="s">
        <v>13</v>
      </c>
      <c r="BH97" s="478" t="s">
        <v>13</v>
      </c>
      <c r="BI97" s="478" t="s">
        <v>13</v>
      </c>
      <c r="BJ97" s="134" t="s">
        <v>13</v>
      </c>
      <c r="BK97" s="479" t="s">
        <v>13</v>
      </c>
      <c r="BL97" s="478">
        <v>392140.08359833463</v>
      </c>
      <c r="BM97" s="133">
        <v>392140.08359833463</v>
      </c>
      <c r="BN97" s="133">
        <v>0</v>
      </c>
      <c r="BO97" s="478">
        <v>295837.92644000001</v>
      </c>
      <c r="BP97" s="478">
        <v>180500</v>
      </c>
      <c r="BQ97" s="133">
        <v>276802.15715833462</v>
      </c>
      <c r="BR97" s="133">
        <v>3334.9657488955977</v>
      </c>
      <c r="BS97" s="133">
        <v>3240.1378488888886</v>
      </c>
      <c r="BT97" s="134">
        <v>2.9266625195970473E-2</v>
      </c>
      <c r="BU97" s="134">
        <v>-2.8721475768445129E-3</v>
      </c>
      <c r="BV97" s="134">
        <v>0</v>
      </c>
      <c r="BW97" s="133">
        <v>-772.41078792025837</v>
      </c>
      <c r="BX97" s="478">
        <v>391367.6728104144</v>
      </c>
      <c r="BY97" s="478">
        <v>4650.960799643547</v>
      </c>
      <c r="BZ97" s="478" t="s">
        <v>1228</v>
      </c>
      <c r="CA97" s="478">
        <v>4715.2731663905352</v>
      </c>
      <c r="CB97" s="134">
        <v>4.3111188055446448E-2</v>
      </c>
      <c r="CC97" s="133">
        <v>-2206.9699999999998</v>
      </c>
      <c r="CD97" s="133">
        <v>389160.70281041443</v>
      </c>
      <c r="CE97" s="133">
        <v>0</v>
      </c>
      <c r="CF97" s="133">
        <v>389160.70281041443</v>
      </c>
      <c r="CG97" s="133">
        <f t="shared" si="2"/>
        <v>24244.390000000014</v>
      </c>
      <c r="CH97" s="133">
        <f t="shared" si="3"/>
        <v>2151</v>
      </c>
      <c r="CI97" s="133">
        <v>0</v>
      </c>
      <c r="CJ97" s="133">
        <v>24244.390000000014</v>
      </c>
      <c r="CK97" s="133">
        <v>2151</v>
      </c>
    </row>
    <row r="98" spans="1:89" ht="15" customHeight="1" x14ac:dyDescent="0.25">
      <c r="A98" s="136">
        <f>VLOOKUP(D98,'DfE No.'!C:E,3,FALSE)</f>
        <v>106</v>
      </c>
      <c r="B98" s="136">
        <f>VLOOKUP(D98,'Adjusted Factors 19-20'!C:F,4,FALSE)</f>
        <v>0</v>
      </c>
      <c r="C98" s="136">
        <v>124745</v>
      </c>
      <c r="D98" s="136">
        <v>9353105</v>
      </c>
      <c r="E98" s="135" t="s">
        <v>1274</v>
      </c>
      <c r="F98" s="477">
        <v>77</v>
      </c>
      <c r="G98" s="477">
        <v>77</v>
      </c>
      <c r="H98" s="477">
        <v>0</v>
      </c>
      <c r="I98" s="133">
        <v>213582.6</v>
      </c>
      <c r="J98" s="133">
        <v>0</v>
      </c>
      <c r="K98" s="133">
        <v>0</v>
      </c>
      <c r="L98" s="133">
        <v>1320.0000000000014</v>
      </c>
      <c r="M98" s="133">
        <v>0</v>
      </c>
      <c r="N98" s="133">
        <v>4563.6585365853662</v>
      </c>
      <c r="O98" s="133">
        <v>0</v>
      </c>
      <c r="P98" s="133">
        <v>0</v>
      </c>
      <c r="Q98" s="133">
        <v>0</v>
      </c>
      <c r="R98" s="133">
        <v>0</v>
      </c>
      <c r="S98" s="133">
        <v>0</v>
      </c>
      <c r="T98" s="133">
        <v>0</v>
      </c>
      <c r="U98" s="133">
        <v>0</v>
      </c>
      <c r="V98" s="133">
        <v>0</v>
      </c>
      <c r="W98" s="133">
        <v>0</v>
      </c>
      <c r="X98" s="133">
        <v>0</v>
      </c>
      <c r="Y98" s="133">
        <v>0</v>
      </c>
      <c r="Z98" s="133">
        <v>0</v>
      </c>
      <c r="AA98" s="133">
        <v>0</v>
      </c>
      <c r="AB98" s="133">
        <v>0</v>
      </c>
      <c r="AC98" s="133">
        <v>0</v>
      </c>
      <c r="AD98" s="133">
        <v>0</v>
      </c>
      <c r="AE98" s="133">
        <v>24213.538461538483</v>
      </c>
      <c r="AF98" s="133">
        <v>0</v>
      </c>
      <c r="AG98" s="133">
        <v>0</v>
      </c>
      <c r="AH98" s="133">
        <v>0</v>
      </c>
      <c r="AI98" s="133">
        <v>110000</v>
      </c>
      <c r="AJ98" s="133">
        <v>0</v>
      </c>
      <c r="AK98" s="133">
        <v>0</v>
      </c>
      <c r="AL98" s="133">
        <v>1000</v>
      </c>
      <c r="AM98" s="133">
        <v>4692.6867400000001</v>
      </c>
      <c r="AN98" s="133">
        <v>0</v>
      </c>
      <c r="AO98" s="133">
        <v>0</v>
      </c>
      <c r="AP98" s="133">
        <v>0</v>
      </c>
      <c r="AQ98" s="133">
        <v>0</v>
      </c>
      <c r="AR98" s="133">
        <v>0</v>
      </c>
      <c r="AS98" s="133">
        <v>0</v>
      </c>
      <c r="AT98" s="133">
        <v>0</v>
      </c>
      <c r="AU98" s="133">
        <v>0</v>
      </c>
      <c r="AV98" s="133">
        <v>213582.6</v>
      </c>
      <c r="AW98" s="133">
        <v>30097.196998123851</v>
      </c>
      <c r="AX98" s="133">
        <v>115692.68674</v>
      </c>
      <c r="AY98" s="133">
        <v>37154.367729831167</v>
      </c>
      <c r="AZ98" s="478">
        <v>359372.4837381239</v>
      </c>
      <c r="BA98" s="478">
        <v>353679.79699812393</v>
      </c>
      <c r="BB98" s="478">
        <v>3500</v>
      </c>
      <c r="BC98" s="478">
        <v>269500</v>
      </c>
      <c r="BD98" s="478">
        <v>0</v>
      </c>
      <c r="BE98" s="478">
        <v>0</v>
      </c>
      <c r="BF98" s="478">
        <v>359372.4837381239</v>
      </c>
      <c r="BG98" s="478" t="s">
        <v>13</v>
      </c>
      <c r="BH98" s="478" t="s">
        <v>13</v>
      </c>
      <c r="BI98" s="478" t="s">
        <v>13</v>
      </c>
      <c r="BJ98" s="134" t="s">
        <v>13</v>
      </c>
      <c r="BK98" s="479" t="s">
        <v>13</v>
      </c>
      <c r="BL98" s="478">
        <v>359372.4837381239</v>
      </c>
      <c r="BM98" s="133">
        <v>359372.4837381239</v>
      </c>
      <c r="BN98" s="133">
        <v>0</v>
      </c>
      <c r="BO98" s="478">
        <v>275192.68673999998</v>
      </c>
      <c r="BP98" s="478">
        <v>160499.99999999997</v>
      </c>
      <c r="BQ98" s="133">
        <v>244679.7969981239</v>
      </c>
      <c r="BR98" s="133">
        <v>3177.6597012743364</v>
      </c>
      <c r="BS98" s="133">
        <v>3064.9788025641024</v>
      </c>
      <c r="BT98" s="134">
        <v>3.6764005876963116E-2</v>
      </c>
      <c r="BU98" s="134">
        <v>-3.6079202739492922E-3</v>
      </c>
      <c r="BV98" s="134">
        <v>0</v>
      </c>
      <c r="BW98" s="133">
        <v>-851.48133539668038</v>
      </c>
      <c r="BX98" s="478">
        <v>358521.0024027272</v>
      </c>
      <c r="BY98" s="478">
        <v>4582.1859176977559</v>
      </c>
      <c r="BZ98" s="478" t="s">
        <v>1228</v>
      </c>
      <c r="CA98" s="478">
        <v>4656.1169143211328</v>
      </c>
      <c r="CB98" s="134">
        <v>2.6910315756198289E-2</v>
      </c>
      <c r="CC98" s="133">
        <v>-2047.43</v>
      </c>
      <c r="CD98" s="133">
        <v>356473.57240272721</v>
      </c>
      <c r="CE98" s="133">
        <v>0</v>
      </c>
      <c r="CF98" s="133">
        <v>356473.57240272721</v>
      </c>
      <c r="CG98" s="133">
        <f t="shared" si="2"/>
        <v>43198.109999999964</v>
      </c>
      <c r="CH98" s="133">
        <f t="shared" si="3"/>
        <v>1055.73</v>
      </c>
      <c r="CI98" s="133">
        <v>0</v>
      </c>
      <c r="CJ98" s="133">
        <v>43198.109999999964</v>
      </c>
      <c r="CK98" s="133">
        <v>1055.73</v>
      </c>
    </row>
    <row r="99" spans="1:89" ht="15" customHeight="1" x14ac:dyDescent="0.25">
      <c r="A99" s="136">
        <f>VLOOKUP(D99,'DfE No.'!C:E,3,FALSE)</f>
        <v>110</v>
      </c>
      <c r="B99" s="136">
        <f>VLOOKUP(D99,'Adjusted Factors 19-20'!C:F,4,FALSE)</f>
        <v>0</v>
      </c>
      <c r="C99" s="136">
        <v>124746</v>
      </c>
      <c r="D99" s="136">
        <v>9353108</v>
      </c>
      <c r="E99" s="135" t="s">
        <v>1275</v>
      </c>
      <c r="F99" s="477">
        <v>45</v>
      </c>
      <c r="G99" s="477">
        <v>45</v>
      </c>
      <c r="H99" s="477">
        <v>0</v>
      </c>
      <c r="I99" s="133">
        <v>124821.00000000001</v>
      </c>
      <c r="J99" s="133">
        <v>0</v>
      </c>
      <c r="K99" s="133">
        <v>0</v>
      </c>
      <c r="L99" s="133">
        <v>1320.0000000000007</v>
      </c>
      <c r="M99" s="133">
        <v>0</v>
      </c>
      <c r="N99" s="133">
        <v>1620.0000000000007</v>
      </c>
      <c r="O99" s="133">
        <v>0</v>
      </c>
      <c r="P99" s="133">
        <v>0</v>
      </c>
      <c r="Q99" s="133">
        <v>0</v>
      </c>
      <c r="R99" s="133">
        <v>0</v>
      </c>
      <c r="S99" s="133">
        <v>0</v>
      </c>
      <c r="T99" s="133">
        <v>0</v>
      </c>
      <c r="U99" s="133">
        <v>0</v>
      </c>
      <c r="V99" s="133">
        <v>0</v>
      </c>
      <c r="W99" s="133">
        <v>0</v>
      </c>
      <c r="X99" s="133">
        <v>0</v>
      </c>
      <c r="Y99" s="133">
        <v>0</v>
      </c>
      <c r="Z99" s="133">
        <v>0</v>
      </c>
      <c r="AA99" s="133">
        <v>0</v>
      </c>
      <c r="AB99" s="133">
        <v>0</v>
      </c>
      <c r="AC99" s="133">
        <v>0</v>
      </c>
      <c r="AD99" s="133">
        <v>0</v>
      </c>
      <c r="AE99" s="133">
        <v>12647.250000000002</v>
      </c>
      <c r="AF99" s="133">
        <v>0</v>
      </c>
      <c r="AG99" s="133">
        <v>0</v>
      </c>
      <c r="AH99" s="133">
        <v>0</v>
      </c>
      <c r="AI99" s="133">
        <v>110000</v>
      </c>
      <c r="AJ99" s="133">
        <v>0</v>
      </c>
      <c r="AK99" s="133">
        <v>0</v>
      </c>
      <c r="AL99" s="133">
        <v>0</v>
      </c>
      <c r="AM99" s="133">
        <v>7332.3185599999997</v>
      </c>
      <c r="AN99" s="133">
        <v>0</v>
      </c>
      <c r="AO99" s="133">
        <v>0</v>
      </c>
      <c r="AP99" s="133">
        <v>0</v>
      </c>
      <c r="AQ99" s="133">
        <v>3850</v>
      </c>
      <c r="AR99" s="133">
        <v>0</v>
      </c>
      <c r="AS99" s="133">
        <v>0</v>
      </c>
      <c r="AT99" s="133">
        <v>0</v>
      </c>
      <c r="AU99" s="133">
        <v>0</v>
      </c>
      <c r="AV99" s="133">
        <v>124821.00000000001</v>
      </c>
      <c r="AW99" s="133">
        <v>15587.250000000004</v>
      </c>
      <c r="AX99" s="133">
        <v>121182.31856</v>
      </c>
      <c r="AY99" s="133">
        <v>24116.25</v>
      </c>
      <c r="AZ99" s="478">
        <v>261590.56856000004</v>
      </c>
      <c r="BA99" s="478">
        <v>254258.25000000006</v>
      </c>
      <c r="BB99" s="478">
        <v>3500</v>
      </c>
      <c r="BC99" s="478">
        <v>157500</v>
      </c>
      <c r="BD99" s="478">
        <v>0</v>
      </c>
      <c r="BE99" s="478">
        <v>0</v>
      </c>
      <c r="BF99" s="478">
        <v>261590.56856000004</v>
      </c>
      <c r="BG99" s="478" t="s">
        <v>13</v>
      </c>
      <c r="BH99" s="478" t="s">
        <v>13</v>
      </c>
      <c r="BI99" s="478" t="s">
        <v>13</v>
      </c>
      <c r="BJ99" s="134" t="s">
        <v>13</v>
      </c>
      <c r="BK99" s="479" t="s">
        <v>13</v>
      </c>
      <c r="BL99" s="478">
        <v>261590.56856000004</v>
      </c>
      <c r="BM99" s="133">
        <v>261590.56856000004</v>
      </c>
      <c r="BN99" s="133">
        <v>0</v>
      </c>
      <c r="BO99" s="478">
        <v>164832.31855999999</v>
      </c>
      <c r="BP99" s="478">
        <v>47499.999999999985</v>
      </c>
      <c r="BQ99" s="133">
        <v>144258.25000000006</v>
      </c>
      <c r="BR99" s="133">
        <v>3205.73888888889</v>
      </c>
      <c r="BS99" s="133">
        <v>3070.1023090909098</v>
      </c>
      <c r="BT99" s="134">
        <v>4.4179824039200705E-2</v>
      </c>
      <c r="BU99" s="134">
        <v>-4.3356886456822515E-3</v>
      </c>
      <c r="BV99" s="134">
        <v>0</v>
      </c>
      <c r="BW99" s="133">
        <v>-598.9953475173744</v>
      </c>
      <c r="BX99" s="478">
        <v>260991.57321248268</v>
      </c>
      <c r="BY99" s="478">
        <v>5636.8723256107269</v>
      </c>
      <c r="BZ99" s="478" t="s">
        <v>1228</v>
      </c>
      <c r="CA99" s="478">
        <v>5799.8127380551705</v>
      </c>
      <c r="CB99" s="134">
        <v>0.11523120394117936</v>
      </c>
      <c r="CC99" s="133">
        <v>-1196.55</v>
      </c>
      <c r="CD99" s="133">
        <v>259795.02321248269</v>
      </c>
      <c r="CE99" s="133">
        <v>0</v>
      </c>
      <c r="CF99" s="133">
        <v>259795.02321248269</v>
      </c>
      <c r="CG99" s="133">
        <f t="shared" si="2"/>
        <v>22681.729999999992</v>
      </c>
      <c r="CH99" s="133">
        <f t="shared" si="3"/>
        <v>1815.01</v>
      </c>
      <c r="CI99" s="133">
        <v>0</v>
      </c>
      <c r="CJ99" s="133">
        <v>22681.729999999992</v>
      </c>
      <c r="CK99" s="133">
        <v>1815.01</v>
      </c>
    </row>
    <row r="100" spans="1:89" ht="15" customHeight="1" x14ac:dyDescent="0.25">
      <c r="A100" s="136">
        <f>VLOOKUP(D100,'DfE No.'!C:E,3,FALSE)</f>
        <v>112</v>
      </c>
      <c r="B100" s="136">
        <f>VLOOKUP(D100,'Adjusted Factors 19-20'!C:F,4,FALSE)</f>
        <v>0</v>
      </c>
      <c r="C100" s="136">
        <v>124747</v>
      </c>
      <c r="D100" s="136">
        <v>9353109</v>
      </c>
      <c r="E100" s="135" t="s">
        <v>1276</v>
      </c>
      <c r="F100" s="477">
        <v>64</v>
      </c>
      <c r="G100" s="477">
        <v>64</v>
      </c>
      <c r="H100" s="477">
        <v>0</v>
      </c>
      <c r="I100" s="133">
        <v>177523.20000000001</v>
      </c>
      <c r="J100" s="133">
        <v>0</v>
      </c>
      <c r="K100" s="133">
        <v>0</v>
      </c>
      <c r="L100" s="133">
        <v>880</v>
      </c>
      <c r="M100" s="133">
        <v>0</v>
      </c>
      <c r="N100" s="133">
        <v>3702.8571428571427</v>
      </c>
      <c r="O100" s="133">
        <v>0</v>
      </c>
      <c r="P100" s="133">
        <v>0</v>
      </c>
      <c r="Q100" s="133">
        <v>0</v>
      </c>
      <c r="R100" s="133">
        <v>0</v>
      </c>
      <c r="S100" s="133">
        <v>0</v>
      </c>
      <c r="T100" s="133">
        <v>0</v>
      </c>
      <c r="U100" s="133">
        <v>0</v>
      </c>
      <c r="V100" s="133">
        <v>0</v>
      </c>
      <c r="W100" s="133">
        <v>0</v>
      </c>
      <c r="X100" s="133">
        <v>0</v>
      </c>
      <c r="Y100" s="133">
        <v>0</v>
      </c>
      <c r="Z100" s="133">
        <v>0</v>
      </c>
      <c r="AA100" s="133">
        <v>0</v>
      </c>
      <c r="AB100" s="133">
        <v>0</v>
      </c>
      <c r="AC100" s="133">
        <v>0</v>
      </c>
      <c r="AD100" s="133">
        <v>0</v>
      </c>
      <c r="AE100" s="133">
        <v>16352</v>
      </c>
      <c r="AF100" s="133">
        <v>0</v>
      </c>
      <c r="AG100" s="133">
        <v>0</v>
      </c>
      <c r="AH100" s="133">
        <v>0</v>
      </c>
      <c r="AI100" s="133">
        <v>110000</v>
      </c>
      <c r="AJ100" s="133">
        <v>0</v>
      </c>
      <c r="AK100" s="133">
        <v>0</v>
      </c>
      <c r="AL100" s="133">
        <v>0</v>
      </c>
      <c r="AM100" s="133">
        <v>11160.24</v>
      </c>
      <c r="AN100" s="133">
        <v>0</v>
      </c>
      <c r="AO100" s="133">
        <v>0</v>
      </c>
      <c r="AP100" s="133">
        <v>0</v>
      </c>
      <c r="AQ100" s="133">
        <v>0</v>
      </c>
      <c r="AR100" s="133">
        <v>0</v>
      </c>
      <c r="AS100" s="133">
        <v>0</v>
      </c>
      <c r="AT100" s="133">
        <v>0</v>
      </c>
      <c r="AU100" s="133">
        <v>0</v>
      </c>
      <c r="AV100" s="133">
        <v>177523.20000000001</v>
      </c>
      <c r="AW100" s="133">
        <v>20934.857142857145</v>
      </c>
      <c r="AX100" s="133">
        <v>121160.24</v>
      </c>
      <c r="AY100" s="133">
        <v>28642.428571428572</v>
      </c>
      <c r="AZ100" s="478">
        <v>319618.29714285716</v>
      </c>
      <c r="BA100" s="478">
        <v>308458.05714285717</v>
      </c>
      <c r="BB100" s="478">
        <v>3500</v>
      </c>
      <c r="BC100" s="478">
        <v>224000</v>
      </c>
      <c r="BD100" s="478">
        <v>0</v>
      </c>
      <c r="BE100" s="478">
        <v>0</v>
      </c>
      <c r="BF100" s="478">
        <v>319618.29714285716</v>
      </c>
      <c r="BG100" s="478" t="s">
        <v>13</v>
      </c>
      <c r="BH100" s="478" t="s">
        <v>13</v>
      </c>
      <c r="BI100" s="478" t="s">
        <v>13</v>
      </c>
      <c r="BJ100" s="134" t="s">
        <v>13</v>
      </c>
      <c r="BK100" s="479" t="s">
        <v>13</v>
      </c>
      <c r="BL100" s="478">
        <v>319618.29714285716</v>
      </c>
      <c r="BM100" s="133">
        <v>319618.29714285716</v>
      </c>
      <c r="BN100" s="133">
        <v>0</v>
      </c>
      <c r="BO100" s="478">
        <v>235160.24</v>
      </c>
      <c r="BP100" s="478">
        <v>113999.99999999999</v>
      </c>
      <c r="BQ100" s="133">
        <v>198458.05714285717</v>
      </c>
      <c r="BR100" s="133">
        <v>3100.9071428571433</v>
      </c>
      <c r="BS100" s="133">
        <v>3001.9919462962966</v>
      </c>
      <c r="BT100" s="134">
        <v>3.2949854073687015E-2</v>
      </c>
      <c r="BU100" s="134">
        <v>-3.2336097141856448E-3</v>
      </c>
      <c r="BV100" s="134">
        <v>0</v>
      </c>
      <c r="BW100" s="133">
        <v>-621.26530044484957</v>
      </c>
      <c r="BX100" s="478">
        <v>318997.03184241231</v>
      </c>
      <c r="BY100" s="478">
        <v>4809.9498725376925</v>
      </c>
      <c r="BZ100" s="478" t="s">
        <v>1228</v>
      </c>
      <c r="CA100" s="478">
        <v>4984.3286225376924</v>
      </c>
      <c r="CB100" s="134">
        <v>-4.9019322475048255E-2</v>
      </c>
      <c r="CC100" s="133">
        <v>-1701.76</v>
      </c>
      <c r="CD100" s="133">
        <v>317295.2718424123</v>
      </c>
      <c r="CE100" s="133">
        <v>0</v>
      </c>
      <c r="CF100" s="133">
        <v>317295.2718424123</v>
      </c>
      <c r="CG100" s="133">
        <f t="shared" si="2"/>
        <v>86983.52</v>
      </c>
      <c r="CH100" s="133">
        <f t="shared" si="3"/>
        <v>13032.17</v>
      </c>
      <c r="CI100" s="133">
        <v>0</v>
      </c>
      <c r="CJ100" s="133">
        <v>86983.52</v>
      </c>
      <c r="CK100" s="133">
        <v>13032.17</v>
      </c>
    </row>
    <row r="101" spans="1:89" ht="15" customHeight="1" x14ac:dyDescent="0.25">
      <c r="A101" s="136">
        <f>VLOOKUP(D101,'DfE No.'!C:E,3,FALSE)</f>
        <v>113</v>
      </c>
      <c r="B101" s="136">
        <f>VLOOKUP(D101,'Adjusted Factors 19-20'!C:F,4,FALSE)</f>
        <v>0</v>
      </c>
      <c r="C101" s="136">
        <v>124748</v>
      </c>
      <c r="D101" s="136">
        <v>9353111</v>
      </c>
      <c r="E101" s="135" t="s">
        <v>1277</v>
      </c>
      <c r="F101" s="477">
        <v>337</v>
      </c>
      <c r="G101" s="477">
        <v>337</v>
      </c>
      <c r="H101" s="477">
        <v>0</v>
      </c>
      <c r="I101" s="133">
        <v>934770.60000000009</v>
      </c>
      <c r="J101" s="133">
        <v>0</v>
      </c>
      <c r="K101" s="133">
        <v>0</v>
      </c>
      <c r="L101" s="133">
        <v>8360.0000000000036</v>
      </c>
      <c r="M101" s="133">
        <v>0</v>
      </c>
      <c r="N101" s="133">
        <v>22609.636363636364</v>
      </c>
      <c r="O101" s="133">
        <v>0</v>
      </c>
      <c r="P101" s="133">
        <v>3600.0000000000023</v>
      </c>
      <c r="Q101" s="133">
        <v>0</v>
      </c>
      <c r="R101" s="133">
        <v>359.99999999999955</v>
      </c>
      <c r="S101" s="133">
        <v>0</v>
      </c>
      <c r="T101" s="133">
        <v>7980.0000000000027</v>
      </c>
      <c r="U101" s="133">
        <v>0</v>
      </c>
      <c r="V101" s="133">
        <v>0</v>
      </c>
      <c r="W101" s="133">
        <v>0</v>
      </c>
      <c r="X101" s="133">
        <v>0</v>
      </c>
      <c r="Y101" s="133">
        <v>0</v>
      </c>
      <c r="Z101" s="133">
        <v>0</v>
      </c>
      <c r="AA101" s="133">
        <v>0</v>
      </c>
      <c r="AB101" s="133">
        <v>611.10915492957736</v>
      </c>
      <c r="AC101" s="133">
        <v>0</v>
      </c>
      <c r="AD101" s="133">
        <v>0</v>
      </c>
      <c r="AE101" s="133">
        <v>113996.18309859165</v>
      </c>
      <c r="AF101" s="133">
        <v>0</v>
      </c>
      <c r="AG101" s="133">
        <v>0</v>
      </c>
      <c r="AH101" s="133">
        <v>0</v>
      </c>
      <c r="AI101" s="133">
        <v>110000</v>
      </c>
      <c r="AJ101" s="133">
        <v>0</v>
      </c>
      <c r="AK101" s="133">
        <v>0</v>
      </c>
      <c r="AL101" s="133">
        <v>0</v>
      </c>
      <c r="AM101" s="133">
        <v>30336.915139999997</v>
      </c>
      <c r="AN101" s="133">
        <v>0</v>
      </c>
      <c r="AO101" s="133">
        <v>0</v>
      </c>
      <c r="AP101" s="133">
        <v>0</v>
      </c>
      <c r="AQ101" s="133">
        <v>0</v>
      </c>
      <c r="AR101" s="133">
        <v>0</v>
      </c>
      <c r="AS101" s="133">
        <v>0</v>
      </c>
      <c r="AT101" s="133">
        <v>0</v>
      </c>
      <c r="AU101" s="133">
        <v>0</v>
      </c>
      <c r="AV101" s="133">
        <v>934770.60000000009</v>
      </c>
      <c r="AW101" s="133">
        <v>157516.92861715759</v>
      </c>
      <c r="AX101" s="133">
        <v>140336.91514</v>
      </c>
      <c r="AY101" s="133">
        <v>145450.00128040984</v>
      </c>
      <c r="AZ101" s="478">
        <v>1232624.4437571575</v>
      </c>
      <c r="BA101" s="478">
        <v>1202287.5286171576</v>
      </c>
      <c r="BB101" s="478">
        <v>3500</v>
      </c>
      <c r="BC101" s="478">
        <v>1179500</v>
      </c>
      <c r="BD101" s="478">
        <v>0</v>
      </c>
      <c r="BE101" s="478">
        <v>0</v>
      </c>
      <c r="BF101" s="478">
        <v>1232624.4437571575</v>
      </c>
      <c r="BG101" s="478" t="s">
        <v>13</v>
      </c>
      <c r="BH101" s="478" t="s">
        <v>13</v>
      </c>
      <c r="BI101" s="478" t="s">
        <v>13</v>
      </c>
      <c r="BJ101" s="134" t="s">
        <v>13</v>
      </c>
      <c r="BK101" s="479" t="s">
        <v>13</v>
      </c>
      <c r="BL101" s="478">
        <v>1232624.4437571575</v>
      </c>
      <c r="BM101" s="133">
        <v>1232624.4437571575</v>
      </c>
      <c r="BN101" s="133">
        <v>0</v>
      </c>
      <c r="BO101" s="478">
        <v>1209836.9151399999</v>
      </c>
      <c r="BP101" s="478">
        <v>1069500</v>
      </c>
      <c r="BQ101" s="133">
        <v>1092287.5286171576</v>
      </c>
      <c r="BR101" s="133">
        <v>3241.2092837304381</v>
      </c>
      <c r="BS101" s="133">
        <v>3072.3483880733943</v>
      </c>
      <c r="BT101" s="134">
        <v>5.4961506420478874E-2</v>
      </c>
      <c r="BU101" s="134">
        <v>-5.3937738440384617E-3</v>
      </c>
      <c r="BV101" s="134">
        <v>0</v>
      </c>
      <c r="BW101" s="133">
        <v>-5584.6131504976693</v>
      </c>
      <c r="BX101" s="478">
        <v>1227039.8306066599</v>
      </c>
      <c r="BY101" s="478">
        <v>3551.0472269040356</v>
      </c>
      <c r="BZ101" s="478" t="s">
        <v>1228</v>
      </c>
      <c r="CA101" s="478">
        <v>3641.0677466072993</v>
      </c>
      <c r="CB101" s="134">
        <v>4.0449685329161378E-2</v>
      </c>
      <c r="CC101" s="133">
        <v>-8960.83</v>
      </c>
      <c r="CD101" s="133">
        <v>1218079.0006066598</v>
      </c>
      <c r="CE101" s="133">
        <v>0</v>
      </c>
      <c r="CF101" s="133">
        <v>1218079.0006066598</v>
      </c>
      <c r="CG101" s="133">
        <f t="shared" si="2"/>
        <v>75554.24000000002</v>
      </c>
      <c r="CH101" s="133">
        <f t="shared" si="3"/>
        <v>4685.78</v>
      </c>
      <c r="CI101" s="133">
        <v>0</v>
      </c>
      <c r="CJ101" s="133">
        <v>75554.24000000002</v>
      </c>
      <c r="CK101" s="133">
        <v>4685.78</v>
      </c>
    </row>
    <row r="102" spans="1:89" ht="15" customHeight="1" x14ac:dyDescent="0.25">
      <c r="A102" s="136">
        <f>VLOOKUP(D102,'DfE No.'!C:E,3,FALSE)</f>
        <v>216</v>
      </c>
      <c r="B102" s="136">
        <f>VLOOKUP(D102,'Adjusted Factors 19-20'!C:F,4,FALSE)</f>
        <v>0</v>
      </c>
      <c r="C102" s="136">
        <v>124749</v>
      </c>
      <c r="D102" s="136">
        <v>9353112</v>
      </c>
      <c r="E102" s="135" t="s">
        <v>1278</v>
      </c>
      <c r="F102" s="477">
        <v>271</v>
      </c>
      <c r="G102" s="477">
        <v>271</v>
      </c>
      <c r="H102" s="477">
        <v>0</v>
      </c>
      <c r="I102" s="133">
        <v>751699.8</v>
      </c>
      <c r="J102" s="133">
        <v>0</v>
      </c>
      <c r="K102" s="133">
        <v>0</v>
      </c>
      <c r="L102" s="133">
        <v>5279.9999999999945</v>
      </c>
      <c r="M102" s="133">
        <v>0</v>
      </c>
      <c r="N102" s="133">
        <v>13352.189781021898</v>
      </c>
      <c r="O102" s="133">
        <v>0</v>
      </c>
      <c r="P102" s="133">
        <v>199.9999999999998</v>
      </c>
      <c r="Q102" s="133">
        <v>480.00000000000011</v>
      </c>
      <c r="R102" s="133">
        <v>2159.9999999999977</v>
      </c>
      <c r="S102" s="133">
        <v>1169.9999999999989</v>
      </c>
      <c r="T102" s="133">
        <v>840.00000000000023</v>
      </c>
      <c r="U102" s="133">
        <v>0</v>
      </c>
      <c r="V102" s="133">
        <v>0</v>
      </c>
      <c r="W102" s="133">
        <v>0</v>
      </c>
      <c r="X102" s="133">
        <v>0</v>
      </c>
      <c r="Y102" s="133">
        <v>0</v>
      </c>
      <c r="Z102" s="133">
        <v>0</v>
      </c>
      <c r="AA102" s="133">
        <v>0</v>
      </c>
      <c r="AB102" s="133">
        <v>3087.7212389380479</v>
      </c>
      <c r="AC102" s="133">
        <v>0</v>
      </c>
      <c r="AD102" s="133">
        <v>0</v>
      </c>
      <c r="AE102" s="133">
        <v>60857.121076233219</v>
      </c>
      <c r="AF102" s="133">
        <v>0</v>
      </c>
      <c r="AG102" s="133">
        <v>0</v>
      </c>
      <c r="AH102" s="133">
        <v>0</v>
      </c>
      <c r="AI102" s="133">
        <v>110000</v>
      </c>
      <c r="AJ102" s="133">
        <v>0</v>
      </c>
      <c r="AK102" s="133">
        <v>0</v>
      </c>
      <c r="AL102" s="133">
        <v>0</v>
      </c>
      <c r="AM102" s="133">
        <v>26319.555780000002</v>
      </c>
      <c r="AN102" s="133">
        <v>0</v>
      </c>
      <c r="AO102" s="133">
        <v>0</v>
      </c>
      <c r="AP102" s="133">
        <v>0</v>
      </c>
      <c r="AQ102" s="133">
        <v>0</v>
      </c>
      <c r="AR102" s="133">
        <v>0</v>
      </c>
      <c r="AS102" s="133">
        <v>0</v>
      </c>
      <c r="AT102" s="133">
        <v>0</v>
      </c>
      <c r="AU102" s="133">
        <v>0</v>
      </c>
      <c r="AV102" s="133">
        <v>751699.8</v>
      </c>
      <c r="AW102" s="133">
        <v>87427.032096193157</v>
      </c>
      <c r="AX102" s="133">
        <v>136319.55578</v>
      </c>
      <c r="AY102" s="133">
        <v>82597.215966744159</v>
      </c>
      <c r="AZ102" s="478">
        <v>975446.38787619327</v>
      </c>
      <c r="BA102" s="478">
        <v>949126.83209619322</v>
      </c>
      <c r="BB102" s="478">
        <v>3500</v>
      </c>
      <c r="BC102" s="478">
        <v>948500</v>
      </c>
      <c r="BD102" s="478">
        <v>0</v>
      </c>
      <c r="BE102" s="478">
        <v>0</v>
      </c>
      <c r="BF102" s="478">
        <v>975446.38787619327</v>
      </c>
      <c r="BG102" s="478" t="s">
        <v>13</v>
      </c>
      <c r="BH102" s="478" t="s">
        <v>13</v>
      </c>
      <c r="BI102" s="478" t="s">
        <v>13</v>
      </c>
      <c r="BJ102" s="134" t="s">
        <v>13</v>
      </c>
      <c r="BK102" s="479" t="s">
        <v>13</v>
      </c>
      <c r="BL102" s="478">
        <v>975446.38787619327</v>
      </c>
      <c r="BM102" s="133">
        <v>975446.38787619327</v>
      </c>
      <c r="BN102" s="133">
        <v>0</v>
      </c>
      <c r="BO102" s="478">
        <v>974819.55578000005</v>
      </c>
      <c r="BP102" s="478">
        <v>838500</v>
      </c>
      <c r="BQ102" s="133">
        <v>839126.83209619322</v>
      </c>
      <c r="BR102" s="133">
        <v>3096.4089745246984</v>
      </c>
      <c r="BS102" s="133">
        <v>2990.2574608058608</v>
      </c>
      <c r="BT102" s="134">
        <v>3.5499121768006632E-2</v>
      </c>
      <c r="BU102" s="134">
        <v>-3.4837879626833973E-3</v>
      </c>
      <c r="BV102" s="134">
        <v>0</v>
      </c>
      <c r="BW102" s="133">
        <v>-626.8320961932186</v>
      </c>
      <c r="BX102" s="478">
        <v>974819.55578000005</v>
      </c>
      <c r="BY102" s="478">
        <v>3500</v>
      </c>
      <c r="BZ102" s="478" t="s">
        <v>1228</v>
      </c>
      <c r="CA102" s="478">
        <v>3597.1201320295204</v>
      </c>
      <c r="CB102" s="134">
        <v>3.1426037735107659E-2</v>
      </c>
      <c r="CC102" s="133">
        <v>-7205.89</v>
      </c>
      <c r="CD102" s="133">
        <v>967613.66578000004</v>
      </c>
      <c r="CE102" s="133">
        <v>0</v>
      </c>
      <c r="CF102" s="133">
        <v>967613.66578000004</v>
      </c>
      <c r="CG102" s="133">
        <f t="shared" si="2"/>
        <v>95794.06999999992</v>
      </c>
      <c r="CH102" s="133">
        <f t="shared" si="3"/>
        <v>20452.599999999999</v>
      </c>
      <c r="CI102" s="133">
        <v>0</v>
      </c>
      <c r="CJ102" s="133">
        <v>95794.06999999992</v>
      </c>
      <c r="CK102" s="133">
        <v>20452.599999999999</v>
      </c>
    </row>
    <row r="103" spans="1:89" ht="15" customHeight="1" x14ac:dyDescent="0.25">
      <c r="A103" s="136">
        <f>VLOOKUP(D103,'DfE No.'!C:E,3,FALSE)</f>
        <v>114</v>
      </c>
      <c r="B103" s="136">
        <f>VLOOKUP(D103,'Adjusted Factors 19-20'!C:F,4,FALSE)</f>
        <v>0</v>
      </c>
      <c r="C103" s="136">
        <v>124750</v>
      </c>
      <c r="D103" s="136">
        <v>9353113</v>
      </c>
      <c r="E103" s="135" t="s">
        <v>1279</v>
      </c>
      <c r="F103" s="477">
        <v>52</v>
      </c>
      <c r="G103" s="477">
        <v>52</v>
      </c>
      <c r="H103" s="477">
        <v>0</v>
      </c>
      <c r="I103" s="133">
        <v>144237.6</v>
      </c>
      <c r="J103" s="133">
        <v>0</v>
      </c>
      <c r="K103" s="133">
        <v>0</v>
      </c>
      <c r="L103" s="133">
        <v>4840.0000000000109</v>
      </c>
      <c r="M103" s="133">
        <v>0</v>
      </c>
      <c r="N103" s="133">
        <v>7560</v>
      </c>
      <c r="O103" s="133">
        <v>0</v>
      </c>
      <c r="P103" s="133">
        <v>0</v>
      </c>
      <c r="Q103" s="133">
        <v>0</v>
      </c>
      <c r="R103" s="133">
        <v>0</v>
      </c>
      <c r="S103" s="133">
        <v>0</v>
      </c>
      <c r="T103" s="133">
        <v>0</v>
      </c>
      <c r="U103" s="133">
        <v>0</v>
      </c>
      <c r="V103" s="133">
        <v>0</v>
      </c>
      <c r="W103" s="133">
        <v>0</v>
      </c>
      <c r="X103" s="133">
        <v>0</v>
      </c>
      <c r="Y103" s="133">
        <v>0</v>
      </c>
      <c r="Z103" s="133">
        <v>0</v>
      </c>
      <c r="AA103" s="133">
        <v>0</v>
      </c>
      <c r="AB103" s="133">
        <v>2491.1627906976746</v>
      </c>
      <c r="AC103" s="133">
        <v>0</v>
      </c>
      <c r="AD103" s="133">
        <v>0</v>
      </c>
      <c r="AE103" s="133">
        <v>18538.604651162812</v>
      </c>
      <c r="AF103" s="133">
        <v>0</v>
      </c>
      <c r="AG103" s="133">
        <v>0</v>
      </c>
      <c r="AH103" s="133">
        <v>0</v>
      </c>
      <c r="AI103" s="133">
        <v>110000</v>
      </c>
      <c r="AJ103" s="133">
        <v>0</v>
      </c>
      <c r="AK103" s="133">
        <v>0</v>
      </c>
      <c r="AL103" s="133">
        <v>1000</v>
      </c>
      <c r="AM103" s="133">
        <v>3578.1752999999999</v>
      </c>
      <c r="AN103" s="133">
        <v>0</v>
      </c>
      <c r="AO103" s="133">
        <v>0</v>
      </c>
      <c r="AP103" s="133">
        <v>0</v>
      </c>
      <c r="AQ103" s="133">
        <v>0</v>
      </c>
      <c r="AR103" s="133">
        <v>0</v>
      </c>
      <c r="AS103" s="133">
        <v>0</v>
      </c>
      <c r="AT103" s="133">
        <v>0</v>
      </c>
      <c r="AU103" s="133">
        <v>0</v>
      </c>
      <c r="AV103" s="133">
        <v>144237.6</v>
      </c>
      <c r="AW103" s="133">
        <v>33429.767441860502</v>
      </c>
      <c r="AX103" s="133">
        <v>114578.1753</v>
      </c>
      <c r="AY103" s="133">
        <v>34737.604651162816</v>
      </c>
      <c r="AZ103" s="478">
        <v>292245.5427418605</v>
      </c>
      <c r="BA103" s="478">
        <v>287667.36744186049</v>
      </c>
      <c r="BB103" s="478">
        <v>3500</v>
      </c>
      <c r="BC103" s="478">
        <v>182000</v>
      </c>
      <c r="BD103" s="478">
        <v>0</v>
      </c>
      <c r="BE103" s="478">
        <v>0</v>
      </c>
      <c r="BF103" s="478">
        <v>292245.5427418605</v>
      </c>
      <c r="BG103" s="478" t="s">
        <v>13</v>
      </c>
      <c r="BH103" s="478" t="s">
        <v>13</v>
      </c>
      <c r="BI103" s="478" t="s">
        <v>13</v>
      </c>
      <c r="BJ103" s="134" t="s">
        <v>13</v>
      </c>
      <c r="BK103" s="479" t="s">
        <v>13</v>
      </c>
      <c r="BL103" s="478">
        <v>292245.5427418605</v>
      </c>
      <c r="BM103" s="133">
        <v>292245.5427418605</v>
      </c>
      <c r="BN103" s="133">
        <v>0</v>
      </c>
      <c r="BO103" s="478">
        <v>186578.1753</v>
      </c>
      <c r="BP103" s="478">
        <v>73000</v>
      </c>
      <c r="BQ103" s="133">
        <v>178667.36744186049</v>
      </c>
      <c r="BR103" s="133">
        <v>3435.910912343471</v>
      </c>
      <c r="BS103" s="133">
        <v>3216.6506640000002</v>
      </c>
      <c r="BT103" s="134">
        <v>6.8164146886505267E-2</v>
      </c>
      <c r="BU103" s="134">
        <v>-6.6894453322450332E-3</v>
      </c>
      <c r="BV103" s="134">
        <v>0</v>
      </c>
      <c r="BW103" s="133">
        <v>-1118.9156560273998</v>
      </c>
      <c r="BX103" s="478">
        <v>291126.62708583311</v>
      </c>
      <c r="BY103" s="478">
        <v>5510.5471497275594</v>
      </c>
      <c r="BZ103" s="478" t="s">
        <v>1228</v>
      </c>
      <c r="CA103" s="478">
        <v>5598.5889824198675</v>
      </c>
      <c r="CB103" s="134">
        <v>2.0397662641061132E-2</v>
      </c>
      <c r="CC103" s="133">
        <v>-1382.68</v>
      </c>
      <c r="CD103" s="133">
        <v>289743.94708583312</v>
      </c>
      <c r="CE103" s="133">
        <v>0</v>
      </c>
      <c r="CF103" s="133">
        <v>289743.94708583312</v>
      </c>
      <c r="CG103" s="133">
        <f t="shared" si="2"/>
        <v>50403.569999999992</v>
      </c>
      <c r="CH103" s="133">
        <f t="shared" si="3"/>
        <v>13724.8</v>
      </c>
      <c r="CI103" s="133">
        <v>0</v>
      </c>
      <c r="CJ103" s="133">
        <v>50403.569999999992</v>
      </c>
      <c r="CK103" s="133">
        <v>13724.8</v>
      </c>
    </row>
    <row r="104" spans="1:89" ht="15" customHeight="1" x14ac:dyDescent="0.25">
      <c r="A104" s="136">
        <f>VLOOKUP(D104,'DfE No.'!C:E,3,FALSE)</f>
        <v>12</v>
      </c>
      <c r="B104" s="136">
        <f>VLOOKUP(D104,'Adjusted Factors 19-20'!C:F,4,FALSE)</f>
        <v>0</v>
      </c>
      <c r="C104" s="136">
        <v>124751</v>
      </c>
      <c r="D104" s="136">
        <v>9353114</v>
      </c>
      <c r="E104" s="135" t="s">
        <v>1280</v>
      </c>
      <c r="F104" s="477">
        <v>200</v>
      </c>
      <c r="G104" s="477">
        <v>200</v>
      </c>
      <c r="H104" s="477">
        <v>0</v>
      </c>
      <c r="I104" s="133">
        <v>554760</v>
      </c>
      <c r="J104" s="133">
        <v>0</v>
      </c>
      <c r="K104" s="133">
        <v>0</v>
      </c>
      <c r="L104" s="133">
        <v>10560</v>
      </c>
      <c r="M104" s="133">
        <v>0</v>
      </c>
      <c r="N104" s="133">
        <v>15728.155339805824</v>
      </c>
      <c r="O104" s="133">
        <v>0</v>
      </c>
      <c r="P104" s="133">
        <v>6200</v>
      </c>
      <c r="Q104" s="133">
        <v>1680.0000000000002</v>
      </c>
      <c r="R104" s="133">
        <v>1440</v>
      </c>
      <c r="S104" s="133">
        <v>0</v>
      </c>
      <c r="T104" s="133">
        <v>840</v>
      </c>
      <c r="U104" s="133">
        <v>1725</v>
      </c>
      <c r="V104" s="133">
        <v>0</v>
      </c>
      <c r="W104" s="133">
        <v>0</v>
      </c>
      <c r="X104" s="133">
        <v>0</v>
      </c>
      <c r="Y104" s="133">
        <v>0</v>
      </c>
      <c r="Z104" s="133">
        <v>0</v>
      </c>
      <c r="AA104" s="133">
        <v>0</v>
      </c>
      <c r="AB104" s="133">
        <v>1755.6818181818135</v>
      </c>
      <c r="AC104" s="133">
        <v>0</v>
      </c>
      <c r="AD104" s="133">
        <v>0</v>
      </c>
      <c r="AE104" s="133">
        <v>76055.813953488381</v>
      </c>
      <c r="AF104" s="133">
        <v>0</v>
      </c>
      <c r="AG104" s="133">
        <v>0</v>
      </c>
      <c r="AH104" s="133">
        <v>0</v>
      </c>
      <c r="AI104" s="133">
        <v>110000</v>
      </c>
      <c r="AJ104" s="133">
        <v>0</v>
      </c>
      <c r="AK104" s="133">
        <v>0</v>
      </c>
      <c r="AL104" s="133">
        <v>0</v>
      </c>
      <c r="AM104" s="133">
        <v>20235.599999999999</v>
      </c>
      <c r="AN104" s="133">
        <v>0</v>
      </c>
      <c r="AO104" s="133">
        <v>0</v>
      </c>
      <c r="AP104" s="133">
        <v>0</v>
      </c>
      <c r="AQ104" s="133">
        <v>0</v>
      </c>
      <c r="AR104" s="133">
        <v>0</v>
      </c>
      <c r="AS104" s="133">
        <v>0</v>
      </c>
      <c r="AT104" s="133">
        <v>0</v>
      </c>
      <c r="AU104" s="133">
        <v>0</v>
      </c>
      <c r="AV104" s="133">
        <v>554760</v>
      </c>
      <c r="AW104" s="133">
        <v>115984.65111147602</v>
      </c>
      <c r="AX104" s="133">
        <v>130235.6</v>
      </c>
      <c r="AY104" s="133">
        <v>105141.39162339129</v>
      </c>
      <c r="AZ104" s="478">
        <v>800980.25111147598</v>
      </c>
      <c r="BA104" s="478">
        <v>780744.65111147601</v>
      </c>
      <c r="BB104" s="478">
        <v>3500</v>
      </c>
      <c r="BC104" s="478">
        <v>700000</v>
      </c>
      <c r="BD104" s="478">
        <v>0</v>
      </c>
      <c r="BE104" s="478">
        <v>0</v>
      </c>
      <c r="BF104" s="478">
        <v>800980.25111147598</v>
      </c>
      <c r="BG104" s="478" t="s">
        <v>13</v>
      </c>
      <c r="BH104" s="478" t="s">
        <v>13</v>
      </c>
      <c r="BI104" s="478" t="s">
        <v>13</v>
      </c>
      <c r="BJ104" s="134" t="s">
        <v>13</v>
      </c>
      <c r="BK104" s="479" t="s">
        <v>13</v>
      </c>
      <c r="BL104" s="478">
        <v>800980.25111147598</v>
      </c>
      <c r="BM104" s="133">
        <v>800980.25111147598</v>
      </c>
      <c r="BN104" s="133">
        <v>0</v>
      </c>
      <c r="BO104" s="478">
        <v>720235.6</v>
      </c>
      <c r="BP104" s="478">
        <v>590000</v>
      </c>
      <c r="BQ104" s="133">
        <v>670744.65111147601</v>
      </c>
      <c r="BR104" s="133">
        <v>3353.7232555573801</v>
      </c>
      <c r="BS104" s="133">
        <v>3135.0607936585366</v>
      </c>
      <c r="BT104" s="134">
        <v>6.9747439137749528E-2</v>
      </c>
      <c r="BU104" s="134">
        <v>-6.8448253588930669E-3</v>
      </c>
      <c r="BV104" s="134">
        <v>0</v>
      </c>
      <c r="BW104" s="133">
        <v>-4291.7887244210751</v>
      </c>
      <c r="BX104" s="478">
        <v>796688.46238705493</v>
      </c>
      <c r="BY104" s="478">
        <v>3882.2643119352747</v>
      </c>
      <c r="BZ104" s="478" t="s">
        <v>1228</v>
      </c>
      <c r="CA104" s="478">
        <v>3983.4423119352746</v>
      </c>
      <c r="CB104" s="134">
        <v>5.7111879968289925E-2</v>
      </c>
      <c r="CC104" s="133">
        <v>-5318</v>
      </c>
      <c r="CD104" s="133">
        <v>791370.46238705493</v>
      </c>
      <c r="CE104" s="133">
        <v>0</v>
      </c>
      <c r="CF104" s="133">
        <v>791370.46238705493</v>
      </c>
      <c r="CG104" s="133">
        <f t="shared" si="2"/>
        <v>74729.62</v>
      </c>
      <c r="CH104" s="133">
        <f t="shared" si="3"/>
        <v>4701.5</v>
      </c>
      <c r="CI104" s="133">
        <v>0</v>
      </c>
      <c r="CJ104" s="133">
        <v>74729.62</v>
      </c>
      <c r="CK104" s="133">
        <v>4701.5</v>
      </c>
    </row>
    <row r="105" spans="1:89" ht="15" customHeight="1" x14ac:dyDescent="0.25">
      <c r="A105" s="136">
        <f>VLOOKUP(D105,'DfE No.'!C:E,3,FALSE)</f>
        <v>203</v>
      </c>
      <c r="B105" s="136">
        <f>VLOOKUP(D105,'Adjusted Factors 19-20'!C:F,4,FALSE)</f>
        <v>0</v>
      </c>
      <c r="C105" s="136">
        <v>124754</v>
      </c>
      <c r="D105" s="136">
        <v>9353117</v>
      </c>
      <c r="E105" s="135" t="s">
        <v>1281</v>
      </c>
      <c r="F105" s="477">
        <v>59</v>
      </c>
      <c r="G105" s="477">
        <v>59</v>
      </c>
      <c r="H105" s="477">
        <v>0</v>
      </c>
      <c r="I105" s="133">
        <v>163654.20000000001</v>
      </c>
      <c r="J105" s="133">
        <v>0</v>
      </c>
      <c r="K105" s="133">
        <v>0</v>
      </c>
      <c r="L105" s="133">
        <v>3960.0000000000014</v>
      </c>
      <c r="M105" s="133">
        <v>0</v>
      </c>
      <c r="N105" s="133">
        <v>4860.0000000000018</v>
      </c>
      <c r="O105" s="133">
        <v>0</v>
      </c>
      <c r="P105" s="133">
        <v>0</v>
      </c>
      <c r="Q105" s="133">
        <v>1439.9999999999959</v>
      </c>
      <c r="R105" s="133">
        <v>720.0000000000008</v>
      </c>
      <c r="S105" s="133">
        <v>780.00000000000091</v>
      </c>
      <c r="T105" s="133">
        <v>0</v>
      </c>
      <c r="U105" s="133">
        <v>0</v>
      </c>
      <c r="V105" s="133">
        <v>0</v>
      </c>
      <c r="W105" s="133">
        <v>0</v>
      </c>
      <c r="X105" s="133">
        <v>0</v>
      </c>
      <c r="Y105" s="133">
        <v>0</v>
      </c>
      <c r="Z105" s="133">
        <v>0</v>
      </c>
      <c r="AA105" s="133">
        <v>0</v>
      </c>
      <c r="AB105" s="133">
        <v>0</v>
      </c>
      <c r="AC105" s="133">
        <v>0</v>
      </c>
      <c r="AD105" s="133">
        <v>0</v>
      </c>
      <c r="AE105" s="133">
        <v>18637.563636363629</v>
      </c>
      <c r="AF105" s="133">
        <v>0</v>
      </c>
      <c r="AG105" s="133">
        <v>0</v>
      </c>
      <c r="AH105" s="133">
        <v>0</v>
      </c>
      <c r="AI105" s="133">
        <v>110000</v>
      </c>
      <c r="AJ105" s="133">
        <v>0</v>
      </c>
      <c r="AK105" s="133">
        <v>0</v>
      </c>
      <c r="AL105" s="133">
        <v>1000</v>
      </c>
      <c r="AM105" s="133">
        <v>3581.0880000000002</v>
      </c>
      <c r="AN105" s="133">
        <v>0</v>
      </c>
      <c r="AO105" s="133">
        <v>0</v>
      </c>
      <c r="AP105" s="133">
        <v>0</v>
      </c>
      <c r="AQ105" s="133">
        <v>0</v>
      </c>
      <c r="AR105" s="133">
        <v>0</v>
      </c>
      <c r="AS105" s="133">
        <v>0</v>
      </c>
      <c r="AT105" s="133">
        <v>0</v>
      </c>
      <c r="AU105" s="133">
        <v>0</v>
      </c>
      <c r="AV105" s="133">
        <v>163654.20000000001</v>
      </c>
      <c r="AW105" s="133">
        <v>30397.563636363629</v>
      </c>
      <c r="AX105" s="133">
        <v>114581.088</v>
      </c>
      <c r="AY105" s="133">
        <v>34516.563636363629</v>
      </c>
      <c r="AZ105" s="478">
        <v>308632.85163636366</v>
      </c>
      <c r="BA105" s="478">
        <v>304051.76363636367</v>
      </c>
      <c r="BB105" s="478">
        <v>3500</v>
      </c>
      <c r="BC105" s="478">
        <v>206500</v>
      </c>
      <c r="BD105" s="478">
        <v>0</v>
      </c>
      <c r="BE105" s="478">
        <v>0</v>
      </c>
      <c r="BF105" s="478">
        <v>308632.85163636366</v>
      </c>
      <c r="BG105" s="478" t="s">
        <v>13</v>
      </c>
      <c r="BH105" s="478" t="s">
        <v>13</v>
      </c>
      <c r="BI105" s="478" t="s">
        <v>13</v>
      </c>
      <c r="BJ105" s="134" t="s">
        <v>13</v>
      </c>
      <c r="BK105" s="479" t="s">
        <v>13</v>
      </c>
      <c r="BL105" s="478">
        <v>308632.85163636366</v>
      </c>
      <c r="BM105" s="133">
        <v>308632.85163636366</v>
      </c>
      <c r="BN105" s="133">
        <v>0</v>
      </c>
      <c r="BO105" s="478">
        <v>211081.08799999999</v>
      </c>
      <c r="BP105" s="478">
        <v>97499.999999999985</v>
      </c>
      <c r="BQ105" s="133">
        <v>195051.76363636367</v>
      </c>
      <c r="BR105" s="133">
        <v>3305.9620955315877</v>
      </c>
      <c r="BS105" s="133">
        <v>3191.5636278688526</v>
      </c>
      <c r="BT105" s="134">
        <v>3.5844019108315264E-2</v>
      </c>
      <c r="BU105" s="134">
        <v>-3.5176352564384675E-3</v>
      </c>
      <c r="BV105" s="134">
        <v>0</v>
      </c>
      <c r="BW105" s="133">
        <v>-662.37864769293014</v>
      </c>
      <c r="BX105" s="478">
        <v>307970.47298867075</v>
      </c>
      <c r="BY105" s="478">
        <v>5142.1929659096741</v>
      </c>
      <c r="BZ105" s="478" t="s">
        <v>1228</v>
      </c>
      <c r="CA105" s="478">
        <v>5219.8385252317075</v>
      </c>
      <c r="CB105" s="134">
        <v>3.3163922442820848E-2</v>
      </c>
      <c r="CC105" s="133">
        <v>-1568.81</v>
      </c>
      <c r="CD105" s="133">
        <v>306401.66298867075</v>
      </c>
      <c r="CE105" s="133">
        <v>0</v>
      </c>
      <c r="CF105" s="133">
        <v>306401.66298867075</v>
      </c>
      <c r="CG105" s="133">
        <f t="shared" si="2"/>
        <v>75191.690000000017</v>
      </c>
      <c r="CH105" s="133">
        <f t="shared" si="3"/>
        <v>3815.52</v>
      </c>
      <c r="CI105" s="133">
        <v>0</v>
      </c>
      <c r="CJ105" s="133">
        <v>75191.690000000017</v>
      </c>
      <c r="CK105" s="133">
        <v>3815.52</v>
      </c>
    </row>
    <row r="106" spans="1:89" ht="15" customHeight="1" x14ac:dyDescent="0.25">
      <c r="A106" s="136">
        <f>VLOOKUP(D106,'DfE No.'!C:E,3,FALSE)</f>
        <v>507</v>
      </c>
      <c r="B106" s="136">
        <f>VLOOKUP(D106,'Adjusted Factors 19-20'!C:F,4,FALSE)</f>
        <v>0</v>
      </c>
      <c r="C106" s="136">
        <v>124757</v>
      </c>
      <c r="D106" s="136">
        <v>9353124</v>
      </c>
      <c r="E106" s="135" t="s">
        <v>1282</v>
      </c>
      <c r="F106" s="477">
        <v>217</v>
      </c>
      <c r="G106" s="477">
        <v>217</v>
      </c>
      <c r="H106" s="477">
        <v>0</v>
      </c>
      <c r="I106" s="133">
        <v>601914.60000000009</v>
      </c>
      <c r="J106" s="133">
        <v>0</v>
      </c>
      <c r="K106" s="133">
        <v>0</v>
      </c>
      <c r="L106" s="133">
        <v>14079.999999999958</v>
      </c>
      <c r="M106" s="133">
        <v>0</v>
      </c>
      <c r="N106" s="133">
        <v>22269.502262443435</v>
      </c>
      <c r="O106" s="133">
        <v>0</v>
      </c>
      <c r="P106" s="133">
        <v>6630.5555555555657</v>
      </c>
      <c r="Q106" s="133">
        <v>1928.8888888888871</v>
      </c>
      <c r="R106" s="133">
        <v>3255.0000000000023</v>
      </c>
      <c r="S106" s="133">
        <v>4309.8611111111086</v>
      </c>
      <c r="T106" s="133">
        <v>0</v>
      </c>
      <c r="U106" s="133">
        <v>0</v>
      </c>
      <c r="V106" s="133">
        <v>0</v>
      </c>
      <c r="W106" s="133">
        <v>0</v>
      </c>
      <c r="X106" s="133">
        <v>0</v>
      </c>
      <c r="Y106" s="133">
        <v>0</v>
      </c>
      <c r="Z106" s="133">
        <v>0</v>
      </c>
      <c r="AA106" s="133">
        <v>0</v>
      </c>
      <c r="AB106" s="133">
        <v>2988.1016042780743</v>
      </c>
      <c r="AC106" s="133">
        <v>0</v>
      </c>
      <c r="AD106" s="133">
        <v>0</v>
      </c>
      <c r="AE106" s="133">
        <v>67496.434782608791</v>
      </c>
      <c r="AF106" s="133">
        <v>0</v>
      </c>
      <c r="AG106" s="133">
        <v>0</v>
      </c>
      <c r="AH106" s="133">
        <v>0</v>
      </c>
      <c r="AI106" s="133">
        <v>110000</v>
      </c>
      <c r="AJ106" s="133">
        <v>0</v>
      </c>
      <c r="AK106" s="133">
        <v>0</v>
      </c>
      <c r="AL106" s="133">
        <v>0</v>
      </c>
      <c r="AM106" s="133">
        <v>30482.683000000001</v>
      </c>
      <c r="AN106" s="133">
        <v>0</v>
      </c>
      <c r="AO106" s="133">
        <v>0</v>
      </c>
      <c r="AP106" s="133">
        <v>0</v>
      </c>
      <c r="AQ106" s="133">
        <v>0</v>
      </c>
      <c r="AR106" s="133">
        <v>0</v>
      </c>
      <c r="AS106" s="133">
        <v>0</v>
      </c>
      <c r="AT106" s="133">
        <v>0</v>
      </c>
      <c r="AU106" s="133">
        <v>0</v>
      </c>
      <c r="AV106" s="133">
        <v>601914.60000000009</v>
      </c>
      <c r="AW106" s="133">
        <v>122958.34420488583</v>
      </c>
      <c r="AX106" s="133">
        <v>140482.68299999999</v>
      </c>
      <c r="AY106" s="133">
        <v>103732.33869160827</v>
      </c>
      <c r="AZ106" s="478">
        <v>865355.62720488594</v>
      </c>
      <c r="BA106" s="478">
        <v>834872.94420488598</v>
      </c>
      <c r="BB106" s="478">
        <v>3500</v>
      </c>
      <c r="BC106" s="478">
        <v>759500</v>
      </c>
      <c r="BD106" s="478">
        <v>0</v>
      </c>
      <c r="BE106" s="478">
        <v>0</v>
      </c>
      <c r="BF106" s="478">
        <v>865355.62720488594</v>
      </c>
      <c r="BG106" s="478" t="s">
        <v>13</v>
      </c>
      <c r="BH106" s="478" t="s">
        <v>13</v>
      </c>
      <c r="BI106" s="478" t="s">
        <v>13</v>
      </c>
      <c r="BJ106" s="134" t="s">
        <v>13</v>
      </c>
      <c r="BK106" s="479" t="s">
        <v>13</v>
      </c>
      <c r="BL106" s="478">
        <v>865355.62720488594</v>
      </c>
      <c r="BM106" s="133">
        <v>865355.62720488594</v>
      </c>
      <c r="BN106" s="133">
        <v>0</v>
      </c>
      <c r="BO106" s="478">
        <v>789982.68299999996</v>
      </c>
      <c r="BP106" s="478">
        <v>649500</v>
      </c>
      <c r="BQ106" s="133">
        <v>724872.94420488598</v>
      </c>
      <c r="BR106" s="133">
        <v>3340.4283143082303</v>
      </c>
      <c r="BS106" s="133">
        <v>3320.0407275229359</v>
      </c>
      <c r="BT106" s="134">
        <v>6.1407640624051782E-3</v>
      </c>
      <c r="BU106" s="134">
        <v>-6.0263800502147571E-4</v>
      </c>
      <c r="BV106" s="134">
        <v>0</v>
      </c>
      <c r="BW106" s="133">
        <v>-434.16985037551018</v>
      </c>
      <c r="BX106" s="478">
        <v>864921.45735451044</v>
      </c>
      <c r="BY106" s="478">
        <v>3845.3399739839192</v>
      </c>
      <c r="BZ106" s="478" t="s">
        <v>1228</v>
      </c>
      <c r="CA106" s="478">
        <v>3985.8131675323061</v>
      </c>
      <c r="CB106" s="134">
        <v>6.1509035986899718E-3</v>
      </c>
      <c r="CC106" s="133">
        <v>-5770.03</v>
      </c>
      <c r="CD106" s="133">
        <v>859151.42735451041</v>
      </c>
      <c r="CE106" s="133">
        <v>0</v>
      </c>
      <c r="CF106" s="133">
        <v>859151.42735451041</v>
      </c>
      <c r="CG106" s="133">
        <f t="shared" si="2"/>
        <v>-26926.549999999908</v>
      </c>
      <c r="CH106" s="133">
        <f t="shared" si="3"/>
        <v>38943.15</v>
      </c>
      <c r="CI106" s="133">
        <v>0</v>
      </c>
      <c r="CJ106" s="133">
        <v>-26926.549999999908</v>
      </c>
      <c r="CK106" s="133">
        <v>38943.15</v>
      </c>
    </row>
    <row r="107" spans="1:89" ht="15" customHeight="1" x14ac:dyDescent="0.25">
      <c r="A107" s="136">
        <f>VLOOKUP(D107,'DfE No.'!C:E,3,FALSE)</f>
        <v>17</v>
      </c>
      <c r="B107" s="136">
        <f>VLOOKUP(D107,'Adjusted Factors 19-20'!C:F,4,FALSE)</f>
        <v>0</v>
      </c>
      <c r="C107" s="136">
        <v>124758</v>
      </c>
      <c r="D107" s="136">
        <v>9353125</v>
      </c>
      <c r="E107" s="135" t="s">
        <v>1283</v>
      </c>
      <c r="F107" s="477">
        <v>177</v>
      </c>
      <c r="G107" s="477">
        <v>177</v>
      </c>
      <c r="H107" s="477">
        <v>0</v>
      </c>
      <c r="I107" s="133">
        <v>490962.60000000003</v>
      </c>
      <c r="J107" s="133">
        <v>0</v>
      </c>
      <c r="K107" s="133">
        <v>0</v>
      </c>
      <c r="L107" s="133">
        <v>7919.9999999999782</v>
      </c>
      <c r="M107" s="133">
        <v>0</v>
      </c>
      <c r="N107" s="133">
        <v>17522.999999999996</v>
      </c>
      <c r="O107" s="133">
        <v>0</v>
      </c>
      <c r="P107" s="133">
        <v>600.00000000000057</v>
      </c>
      <c r="Q107" s="133">
        <v>0</v>
      </c>
      <c r="R107" s="133">
        <v>0</v>
      </c>
      <c r="S107" s="133">
        <v>0</v>
      </c>
      <c r="T107" s="133">
        <v>0</v>
      </c>
      <c r="U107" s="133">
        <v>0</v>
      </c>
      <c r="V107" s="133">
        <v>0</v>
      </c>
      <c r="W107" s="133">
        <v>0</v>
      </c>
      <c r="X107" s="133">
        <v>0</v>
      </c>
      <c r="Y107" s="133">
        <v>0</v>
      </c>
      <c r="Z107" s="133">
        <v>0</v>
      </c>
      <c r="AA107" s="133">
        <v>0</v>
      </c>
      <c r="AB107" s="133">
        <v>3397.0807453416137</v>
      </c>
      <c r="AC107" s="133">
        <v>0</v>
      </c>
      <c r="AD107" s="133">
        <v>0</v>
      </c>
      <c r="AE107" s="133">
        <v>69303.545454545441</v>
      </c>
      <c r="AF107" s="133">
        <v>0</v>
      </c>
      <c r="AG107" s="133">
        <v>0</v>
      </c>
      <c r="AH107" s="133">
        <v>0</v>
      </c>
      <c r="AI107" s="133">
        <v>110000</v>
      </c>
      <c r="AJ107" s="133">
        <v>0</v>
      </c>
      <c r="AK107" s="133">
        <v>0</v>
      </c>
      <c r="AL107" s="133">
        <v>0</v>
      </c>
      <c r="AM107" s="133">
        <v>25948.069</v>
      </c>
      <c r="AN107" s="133">
        <v>0</v>
      </c>
      <c r="AO107" s="133">
        <v>0</v>
      </c>
      <c r="AP107" s="133">
        <v>0</v>
      </c>
      <c r="AQ107" s="133">
        <v>0</v>
      </c>
      <c r="AR107" s="133">
        <v>0</v>
      </c>
      <c r="AS107" s="133">
        <v>0</v>
      </c>
      <c r="AT107" s="133">
        <v>0</v>
      </c>
      <c r="AU107" s="133">
        <v>0</v>
      </c>
      <c r="AV107" s="133">
        <v>490962.60000000003</v>
      </c>
      <c r="AW107" s="133">
        <v>98743.626199887032</v>
      </c>
      <c r="AX107" s="133">
        <v>135948.06899999999</v>
      </c>
      <c r="AY107" s="133">
        <v>92324.045454545427</v>
      </c>
      <c r="AZ107" s="478">
        <v>725654.29519988713</v>
      </c>
      <c r="BA107" s="478">
        <v>699706.22619988711</v>
      </c>
      <c r="BB107" s="478">
        <v>3500</v>
      </c>
      <c r="BC107" s="478">
        <v>619500</v>
      </c>
      <c r="BD107" s="478">
        <v>0</v>
      </c>
      <c r="BE107" s="478">
        <v>0</v>
      </c>
      <c r="BF107" s="478">
        <v>725654.29519988713</v>
      </c>
      <c r="BG107" s="478" t="s">
        <v>13</v>
      </c>
      <c r="BH107" s="478" t="s">
        <v>13</v>
      </c>
      <c r="BI107" s="478" t="s">
        <v>13</v>
      </c>
      <c r="BJ107" s="134" t="s">
        <v>13</v>
      </c>
      <c r="BK107" s="479" t="s">
        <v>13</v>
      </c>
      <c r="BL107" s="478">
        <v>725654.29519988713</v>
      </c>
      <c r="BM107" s="133">
        <v>725654.29519988713</v>
      </c>
      <c r="BN107" s="133">
        <v>0</v>
      </c>
      <c r="BO107" s="478">
        <v>645448.06900000002</v>
      </c>
      <c r="BP107" s="478">
        <v>509500</v>
      </c>
      <c r="BQ107" s="133">
        <v>589706.22619988711</v>
      </c>
      <c r="BR107" s="133">
        <v>3331.6735943496446</v>
      </c>
      <c r="BS107" s="133">
        <v>3117.8151377049185</v>
      </c>
      <c r="BT107" s="134">
        <v>6.8592410774601389E-2</v>
      </c>
      <c r="BU107" s="134">
        <v>-6.7314739939102891E-3</v>
      </c>
      <c r="BV107" s="134">
        <v>0</v>
      </c>
      <c r="BW107" s="133">
        <v>-3714.785998558646</v>
      </c>
      <c r="BX107" s="478">
        <v>721939.5092013285</v>
      </c>
      <c r="BY107" s="478">
        <v>3932.1550293860369</v>
      </c>
      <c r="BZ107" s="478" t="s">
        <v>1228</v>
      </c>
      <c r="CA107" s="478">
        <v>4078.7542892730426</v>
      </c>
      <c r="CB107" s="134">
        <v>5.7316217352298748E-2</v>
      </c>
      <c r="CC107" s="133">
        <v>-4706.43</v>
      </c>
      <c r="CD107" s="133">
        <v>717233.07920132845</v>
      </c>
      <c r="CE107" s="133">
        <v>0</v>
      </c>
      <c r="CF107" s="133">
        <v>717233.07920132845</v>
      </c>
      <c r="CG107" s="133">
        <f t="shared" si="2"/>
        <v>119167.72999999995</v>
      </c>
      <c r="CH107" s="133">
        <f t="shared" si="3"/>
        <v>7609.72</v>
      </c>
      <c r="CI107" s="133">
        <v>0</v>
      </c>
      <c r="CJ107" s="133">
        <v>119167.72999999995</v>
      </c>
      <c r="CK107" s="133">
        <v>7609.72</v>
      </c>
    </row>
    <row r="108" spans="1:89" ht="15" customHeight="1" x14ac:dyDescent="0.25">
      <c r="A108" s="136">
        <f>VLOOKUP(D108,'DfE No.'!C:E,3,FALSE)</f>
        <v>421</v>
      </c>
      <c r="B108" s="136">
        <f>VLOOKUP(D108,'Adjusted Factors 19-20'!C:F,4,FALSE)</f>
        <v>0</v>
      </c>
      <c r="C108" s="136">
        <v>124762</v>
      </c>
      <c r="D108" s="136">
        <v>9353308</v>
      </c>
      <c r="E108" s="135" t="s">
        <v>1285</v>
      </c>
      <c r="F108" s="477">
        <v>269</v>
      </c>
      <c r="G108" s="477">
        <v>269</v>
      </c>
      <c r="H108" s="477">
        <v>0</v>
      </c>
      <c r="I108" s="133">
        <v>746152.20000000007</v>
      </c>
      <c r="J108" s="133">
        <v>0</v>
      </c>
      <c r="K108" s="133">
        <v>0</v>
      </c>
      <c r="L108" s="133">
        <v>19800.000000000018</v>
      </c>
      <c r="M108" s="133">
        <v>0</v>
      </c>
      <c r="N108" s="133">
        <v>29158.029197080294</v>
      </c>
      <c r="O108" s="133">
        <v>0</v>
      </c>
      <c r="P108" s="133">
        <v>9599.9999999999909</v>
      </c>
      <c r="Q108" s="133">
        <v>480.00000000000023</v>
      </c>
      <c r="R108" s="133">
        <v>4320.0000000000009</v>
      </c>
      <c r="S108" s="133">
        <v>0</v>
      </c>
      <c r="T108" s="133">
        <v>0</v>
      </c>
      <c r="U108" s="133">
        <v>0</v>
      </c>
      <c r="V108" s="133">
        <v>0</v>
      </c>
      <c r="W108" s="133">
        <v>0</v>
      </c>
      <c r="X108" s="133">
        <v>0</v>
      </c>
      <c r="Y108" s="133">
        <v>0</v>
      </c>
      <c r="Z108" s="133">
        <v>0</v>
      </c>
      <c r="AA108" s="133">
        <v>0</v>
      </c>
      <c r="AB108" s="133">
        <v>7503.9791666666715</v>
      </c>
      <c r="AC108" s="133">
        <v>0</v>
      </c>
      <c r="AD108" s="133">
        <v>0</v>
      </c>
      <c r="AE108" s="133">
        <v>91639.333333333241</v>
      </c>
      <c r="AF108" s="133">
        <v>0</v>
      </c>
      <c r="AG108" s="133">
        <v>0</v>
      </c>
      <c r="AH108" s="133">
        <v>0</v>
      </c>
      <c r="AI108" s="133">
        <v>110000</v>
      </c>
      <c r="AJ108" s="133">
        <v>0</v>
      </c>
      <c r="AK108" s="133">
        <v>0</v>
      </c>
      <c r="AL108" s="133">
        <v>0</v>
      </c>
      <c r="AM108" s="133">
        <v>3075.9133999999999</v>
      </c>
      <c r="AN108" s="133">
        <v>0</v>
      </c>
      <c r="AO108" s="133">
        <v>0</v>
      </c>
      <c r="AP108" s="133">
        <v>0</v>
      </c>
      <c r="AQ108" s="133">
        <v>0</v>
      </c>
      <c r="AR108" s="133">
        <v>0</v>
      </c>
      <c r="AS108" s="133">
        <v>0</v>
      </c>
      <c r="AT108" s="133">
        <v>0</v>
      </c>
      <c r="AU108" s="133">
        <v>0</v>
      </c>
      <c r="AV108" s="133">
        <v>746152.20000000007</v>
      </c>
      <c r="AW108" s="133">
        <v>162501.34169708024</v>
      </c>
      <c r="AX108" s="133">
        <v>113075.9134</v>
      </c>
      <c r="AY108" s="133">
        <v>133317.3479318734</v>
      </c>
      <c r="AZ108" s="478">
        <v>1021729.4550970802</v>
      </c>
      <c r="BA108" s="478">
        <v>1018653.5416970802</v>
      </c>
      <c r="BB108" s="478">
        <v>3500</v>
      </c>
      <c r="BC108" s="478">
        <v>941500</v>
      </c>
      <c r="BD108" s="478">
        <v>0</v>
      </c>
      <c r="BE108" s="478">
        <v>0</v>
      </c>
      <c r="BF108" s="478">
        <v>1021729.4550970802</v>
      </c>
      <c r="BG108" s="478" t="s">
        <v>13</v>
      </c>
      <c r="BH108" s="478" t="s">
        <v>13</v>
      </c>
      <c r="BI108" s="478" t="s">
        <v>13</v>
      </c>
      <c r="BJ108" s="134" t="s">
        <v>13</v>
      </c>
      <c r="BK108" s="479" t="s">
        <v>13</v>
      </c>
      <c r="BL108" s="478">
        <v>1021729.4550970802</v>
      </c>
      <c r="BM108" s="133">
        <v>1021729.4550970802</v>
      </c>
      <c r="BN108" s="133">
        <v>0</v>
      </c>
      <c r="BO108" s="478">
        <v>944575.91339999996</v>
      </c>
      <c r="BP108" s="478">
        <v>831500</v>
      </c>
      <c r="BQ108" s="133">
        <v>908653.54169708025</v>
      </c>
      <c r="BR108" s="133">
        <v>3377.8942070523431</v>
      </c>
      <c r="BS108" s="133">
        <v>3204.8300389513111</v>
      </c>
      <c r="BT108" s="134">
        <v>5.4001044048395876E-2</v>
      </c>
      <c r="BU108" s="134">
        <v>-5.2995166600906408E-3</v>
      </c>
      <c r="BV108" s="134">
        <v>0</v>
      </c>
      <c r="BW108" s="133">
        <v>-4568.7094995447987</v>
      </c>
      <c r="BX108" s="478">
        <v>1017160.7455975354</v>
      </c>
      <c r="BY108" s="478">
        <v>3769.8320899536634</v>
      </c>
      <c r="BZ108" s="478" t="s">
        <v>1228</v>
      </c>
      <c r="CA108" s="478">
        <v>3781.2667122584958</v>
      </c>
      <c r="CB108" s="134">
        <v>4.2220419599479309E-2</v>
      </c>
      <c r="CC108" s="133">
        <v>-7152.71</v>
      </c>
      <c r="CD108" s="133">
        <v>1010008.0355975354</v>
      </c>
      <c r="CE108" s="133">
        <v>0</v>
      </c>
      <c r="CF108" s="133">
        <v>1010008.0355975354</v>
      </c>
      <c r="CG108" s="133">
        <f t="shared" si="2"/>
        <v>47725.239999999991</v>
      </c>
      <c r="CH108" s="133">
        <f t="shared" si="3"/>
        <v>0</v>
      </c>
      <c r="CI108" s="133">
        <v>0</v>
      </c>
      <c r="CJ108" s="133">
        <v>47725.239999999991</v>
      </c>
      <c r="CK108" s="133">
        <v>0</v>
      </c>
    </row>
    <row r="109" spans="1:89" ht="15" customHeight="1" x14ac:dyDescent="0.25">
      <c r="A109" s="136">
        <f>VLOOKUP(D109,'DfE No.'!C:E,3,FALSE)</f>
        <v>509</v>
      </c>
      <c r="B109" s="136">
        <f>VLOOKUP(D109,'Adjusted Factors 19-20'!C:F,4,FALSE)</f>
        <v>0</v>
      </c>
      <c r="C109" s="136">
        <v>124763</v>
      </c>
      <c r="D109" s="136">
        <v>9353310</v>
      </c>
      <c r="E109" s="135" t="s">
        <v>418</v>
      </c>
      <c r="F109" s="477">
        <v>154</v>
      </c>
      <c r="G109" s="477">
        <v>154</v>
      </c>
      <c r="H109" s="477">
        <v>0</v>
      </c>
      <c r="I109" s="133">
        <v>427165.2</v>
      </c>
      <c r="J109" s="133">
        <v>0</v>
      </c>
      <c r="K109" s="133">
        <v>0</v>
      </c>
      <c r="L109" s="133">
        <v>4839.9999999999973</v>
      </c>
      <c r="M109" s="133">
        <v>0</v>
      </c>
      <c r="N109" s="133">
        <v>13677.63157894737</v>
      </c>
      <c r="O109" s="133">
        <v>0</v>
      </c>
      <c r="P109" s="133">
        <v>5399.99999999999</v>
      </c>
      <c r="Q109" s="133">
        <v>480.00000000000051</v>
      </c>
      <c r="R109" s="133">
        <v>3959.9999999999982</v>
      </c>
      <c r="S109" s="133">
        <v>1950.0000000000018</v>
      </c>
      <c r="T109" s="133">
        <v>0</v>
      </c>
      <c r="U109" s="133">
        <v>0</v>
      </c>
      <c r="V109" s="133">
        <v>0</v>
      </c>
      <c r="W109" s="133">
        <v>0</v>
      </c>
      <c r="X109" s="133">
        <v>0</v>
      </c>
      <c r="Y109" s="133">
        <v>0</v>
      </c>
      <c r="Z109" s="133">
        <v>0</v>
      </c>
      <c r="AA109" s="133">
        <v>0</v>
      </c>
      <c r="AB109" s="133">
        <v>6762.8682170542661</v>
      </c>
      <c r="AC109" s="133">
        <v>0</v>
      </c>
      <c r="AD109" s="133">
        <v>0</v>
      </c>
      <c r="AE109" s="133">
        <v>50312.557377049183</v>
      </c>
      <c r="AF109" s="133">
        <v>0</v>
      </c>
      <c r="AG109" s="133">
        <v>0</v>
      </c>
      <c r="AH109" s="133">
        <v>0</v>
      </c>
      <c r="AI109" s="133">
        <v>110000</v>
      </c>
      <c r="AJ109" s="133">
        <v>0</v>
      </c>
      <c r="AK109" s="133">
        <v>0</v>
      </c>
      <c r="AL109" s="133">
        <v>0</v>
      </c>
      <c r="AM109" s="133">
        <v>2997.8836999999999</v>
      </c>
      <c r="AN109" s="133">
        <v>0</v>
      </c>
      <c r="AO109" s="133">
        <v>0</v>
      </c>
      <c r="AP109" s="133">
        <v>0</v>
      </c>
      <c r="AQ109" s="133">
        <v>0</v>
      </c>
      <c r="AR109" s="133">
        <v>0</v>
      </c>
      <c r="AS109" s="133">
        <v>0</v>
      </c>
      <c r="AT109" s="133">
        <v>0</v>
      </c>
      <c r="AU109" s="133">
        <v>0</v>
      </c>
      <c r="AV109" s="133">
        <v>427165.2</v>
      </c>
      <c r="AW109" s="133">
        <v>87383.057173050795</v>
      </c>
      <c r="AX109" s="133">
        <v>112997.88370000001</v>
      </c>
      <c r="AY109" s="133">
        <v>75465.373166522855</v>
      </c>
      <c r="AZ109" s="478">
        <v>627546.14087305078</v>
      </c>
      <c r="BA109" s="478">
        <v>624548.25717305078</v>
      </c>
      <c r="BB109" s="478">
        <v>3500</v>
      </c>
      <c r="BC109" s="478">
        <v>539000</v>
      </c>
      <c r="BD109" s="478">
        <v>0</v>
      </c>
      <c r="BE109" s="478">
        <v>0</v>
      </c>
      <c r="BF109" s="478">
        <v>627546.14087305078</v>
      </c>
      <c r="BG109" s="478" t="s">
        <v>13</v>
      </c>
      <c r="BH109" s="478" t="s">
        <v>13</v>
      </c>
      <c r="BI109" s="478" t="s">
        <v>13</v>
      </c>
      <c r="BJ109" s="134" t="s">
        <v>13</v>
      </c>
      <c r="BK109" s="479" t="s">
        <v>13</v>
      </c>
      <c r="BL109" s="478">
        <v>627546.14087305078</v>
      </c>
      <c r="BM109" s="133">
        <v>627546.14087305078</v>
      </c>
      <c r="BN109" s="133">
        <v>0</v>
      </c>
      <c r="BO109" s="478">
        <v>541997.88370000001</v>
      </c>
      <c r="BP109" s="478">
        <v>429000</v>
      </c>
      <c r="BQ109" s="133">
        <v>514548.25717305078</v>
      </c>
      <c r="BR109" s="133">
        <v>3341.2224491756542</v>
      </c>
      <c r="BS109" s="133">
        <v>3220.1775286666671</v>
      </c>
      <c r="BT109" s="134">
        <v>3.7589517792550556E-2</v>
      </c>
      <c r="BU109" s="134">
        <v>-3.6889337844628715E-3</v>
      </c>
      <c r="BV109" s="134">
        <v>0</v>
      </c>
      <c r="BW109" s="133">
        <v>-1829.3693383298603</v>
      </c>
      <c r="BX109" s="478">
        <v>625716.7715347209</v>
      </c>
      <c r="BY109" s="478">
        <v>4043.629141783902</v>
      </c>
      <c r="BZ109" s="478" t="s">
        <v>1228</v>
      </c>
      <c r="CA109" s="478">
        <v>4063.0959190566291</v>
      </c>
      <c r="CB109" s="134">
        <v>2.265992520899851E-2</v>
      </c>
      <c r="CC109" s="133">
        <v>-4094.86</v>
      </c>
      <c r="CD109" s="133">
        <v>621621.91153472092</v>
      </c>
      <c r="CE109" s="133">
        <v>0</v>
      </c>
      <c r="CF109" s="133">
        <v>621621.91153472092</v>
      </c>
      <c r="CG109" s="133">
        <f t="shared" si="2"/>
        <v>-6.26</v>
      </c>
      <c r="CH109" s="133">
        <f t="shared" si="3"/>
        <v>0</v>
      </c>
      <c r="CI109" s="133">
        <v>0</v>
      </c>
      <c r="CJ109" s="133">
        <v>-6.26</v>
      </c>
      <c r="CK109" s="133">
        <v>0</v>
      </c>
    </row>
    <row r="110" spans="1:89" ht="15" customHeight="1" x14ac:dyDescent="0.25">
      <c r="A110" s="136">
        <f>VLOOKUP(D110,'DfE No.'!C:E,3,FALSE)</f>
        <v>420</v>
      </c>
      <c r="B110" s="136">
        <f>VLOOKUP(D110,'Adjusted Factors 19-20'!C:F,4,FALSE)</f>
        <v>0</v>
      </c>
      <c r="C110" s="136">
        <v>124764</v>
      </c>
      <c r="D110" s="136">
        <v>9353311</v>
      </c>
      <c r="E110" s="135" t="s">
        <v>530</v>
      </c>
      <c r="F110" s="477">
        <v>384</v>
      </c>
      <c r="G110" s="477">
        <v>384</v>
      </c>
      <c r="H110" s="477">
        <v>0</v>
      </c>
      <c r="I110" s="133">
        <v>1065139.2000000002</v>
      </c>
      <c r="J110" s="133">
        <v>0</v>
      </c>
      <c r="K110" s="133">
        <v>0</v>
      </c>
      <c r="L110" s="133">
        <v>11000.000000000005</v>
      </c>
      <c r="M110" s="133">
        <v>0</v>
      </c>
      <c r="N110" s="133">
        <v>19440</v>
      </c>
      <c r="O110" s="133">
        <v>0</v>
      </c>
      <c r="P110" s="133">
        <v>9625.0652741514241</v>
      </c>
      <c r="Q110" s="133">
        <v>1684.386422976504</v>
      </c>
      <c r="R110" s="133">
        <v>7579.7389033942527</v>
      </c>
      <c r="S110" s="133">
        <v>0</v>
      </c>
      <c r="T110" s="133">
        <v>0</v>
      </c>
      <c r="U110" s="133">
        <v>0</v>
      </c>
      <c r="V110" s="133">
        <v>0</v>
      </c>
      <c r="W110" s="133">
        <v>0</v>
      </c>
      <c r="X110" s="133">
        <v>0</v>
      </c>
      <c r="Y110" s="133">
        <v>0</v>
      </c>
      <c r="Z110" s="133">
        <v>0</v>
      </c>
      <c r="AA110" s="133">
        <v>0</v>
      </c>
      <c r="AB110" s="133">
        <v>25945.189504373189</v>
      </c>
      <c r="AC110" s="133">
        <v>0</v>
      </c>
      <c r="AD110" s="133">
        <v>0</v>
      </c>
      <c r="AE110" s="133">
        <v>100812.33027522931</v>
      </c>
      <c r="AF110" s="133">
        <v>0</v>
      </c>
      <c r="AG110" s="133">
        <v>0</v>
      </c>
      <c r="AH110" s="133">
        <v>0</v>
      </c>
      <c r="AI110" s="133">
        <v>110000</v>
      </c>
      <c r="AJ110" s="133">
        <v>0</v>
      </c>
      <c r="AK110" s="133">
        <v>0</v>
      </c>
      <c r="AL110" s="133">
        <v>0</v>
      </c>
      <c r="AM110" s="133">
        <v>4408.6525000000001</v>
      </c>
      <c r="AN110" s="133">
        <v>0</v>
      </c>
      <c r="AO110" s="133">
        <v>0</v>
      </c>
      <c r="AP110" s="133">
        <v>0</v>
      </c>
      <c r="AQ110" s="133">
        <v>0</v>
      </c>
      <c r="AR110" s="133">
        <v>0</v>
      </c>
      <c r="AS110" s="133">
        <v>0</v>
      </c>
      <c r="AT110" s="133">
        <v>0</v>
      </c>
      <c r="AU110" s="133">
        <v>0</v>
      </c>
      <c r="AV110" s="133">
        <v>1065139.2000000002</v>
      </c>
      <c r="AW110" s="133">
        <v>176086.71038012468</v>
      </c>
      <c r="AX110" s="133">
        <v>114408.6525</v>
      </c>
      <c r="AY110" s="133">
        <v>135475.9255754904</v>
      </c>
      <c r="AZ110" s="478">
        <v>1355634.5628801249</v>
      </c>
      <c r="BA110" s="478">
        <v>1351225.9103801248</v>
      </c>
      <c r="BB110" s="478">
        <v>3500</v>
      </c>
      <c r="BC110" s="478">
        <v>1344000</v>
      </c>
      <c r="BD110" s="478">
        <v>0</v>
      </c>
      <c r="BE110" s="478">
        <v>0</v>
      </c>
      <c r="BF110" s="478">
        <v>1355634.5628801249</v>
      </c>
      <c r="BG110" s="478" t="s">
        <v>13</v>
      </c>
      <c r="BH110" s="478" t="s">
        <v>13</v>
      </c>
      <c r="BI110" s="478" t="s">
        <v>13</v>
      </c>
      <c r="BJ110" s="134" t="s">
        <v>13</v>
      </c>
      <c r="BK110" s="479" t="s">
        <v>13</v>
      </c>
      <c r="BL110" s="478">
        <v>1355634.5628801249</v>
      </c>
      <c r="BM110" s="133">
        <v>1355634.5628801251</v>
      </c>
      <c r="BN110" s="133">
        <v>0</v>
      </c>
      <c r="BO110" s="478">
        <v>1348408.6525000001</v>
      </c>
      <c r="BP110" s="478">
        <v>1234000</v>
      </c>
      <c r="BQ110" s="133">
        <v>1241225.9103801248</v>
      </c>
      <c r="BR110" s="133">
        <v>3232.3591416149084</v>
      </c>
      <c r="BS110" s="133">
        <v>3098.4515923884514</v>
      </c>
      <c r="BT110" s="134">
        <v>4.3217570206812189E-2</v>
      </c>
      <c r="BU110" s="134">
        <v>-4.2412556526569894E-3</v>
      </c>
      <c r="BV110" s="134">
        <v>0</v>
      </c>
      <c r="BW110" s="133">
        <v>-5046.2689269894026</v>
      </c>
      <c r="BX110" s="478">
        <v>1350588.2939531356</v>
      </c>
      <c r="BY110" s="478">
        <v>3505.6761496175404</v>
      </c>
      <c r="BZ110" s="478" t="s">
        <v>1228</v>
      </c>
      <c r="CA110" s="478">
        <v>3517.1570155029572</v>
      </c>
      <c r="CB110" s="134">
        <v>3.5211325533228255E-2</v>
      </c>
      <c r="CC110" s="133">
        <v>-10210.56</v>
      </c>
      <c r="CD110" s="133">
        <v>1340377.7339531356</v>
      </c>
      <c r="CE110" s="133">
        <v>0</v>
      </c>
      <c r="CF110" s="133">
        <v>1340377.7339531356</v>
      </c>
      <c r="CG110" s="133">
        <f t="shared" si="2"/>
        <v>251173.5</v>
      </c>
      <c r="CH110" s="133">
        <f t="shared" si="3"/>
        <v>0</v>
      </c>
      <c r="CI110" s="133">
        <v>0</v>
      </c>
      <c r="CJ110" s="133">
        <v>251173.5</v>
      </c>
      <c r="CK110" s="133">
        <v>0</v>
      </c>
    </row>
    <row r="111" spans="1:89" ht="15" customHeight="1" x14ac:dyDescent="0.25">
      <c r="A111" s="136">
        <f>VLOOKUP(D111,'DfE No.'!C:E,3,FALSE)</f>
        <v>432</v>
      </c>
      <c r="B111" s="136">
        <f>VLOOKUP(D111,'Adjusted Factors 19-20'!C:F,4,FALSE)</f>
        <v>0</v>
      </c>
      <c r="C111" s="136">
        <v>124770</v>
      </c>
      <c r="D111" s="136">
        <v>9353322</v>
      </c>
      <c r="E111" s="135" t="s">
        <v>1286</v>
      </c>
      <c r="F111" s="477">
        <v>102</v>
      </c>
      <c r="G111" s="477">
        <v>102</v>
      </c>
      <c r="H111" s="477">
        <v>0</v>
      </c>
      <c r="I111" s="133">
        <v>282927.60000000003</v>
      </c>
      <c r="J111" s="133">
        <v>0</v>
      </c>
      <c r="K111" s="133">
        <v>0</v>
      </c>
      <c r="L111" s="133">
        <v>2200.0000000000023</v>
      </c>
      <c r="M111" s="133">
        <v>0</v>
      </c>
      <c r="N111" s="133">
        <v>4058.5263157894733</v>
      </c>
      <c r="O111" s="133">
        <v>0</v>
      </c>
      <c r="P111" s="133">
        <v>200</v>
      </c>
      <c r="Q111" s="133">
        <v>0</v>
      </c>
      <c r="R111" s="133">
        <v>0</v>
      </c>
      <c r="S111" s="133">
        <v>0</v>
      </c>
      <c r="T111" s="133">
        <v>0</v>
      </c>
      <c r="U111" s="133">
        <v>0</v>
      </c>
      <c r="V111" s="133">
        <v>0</v>
      </c>
      <c r="W111" s="133">
        <v>0</v>
      </c>
      <c r="X111" s="133">
        <v>0</v>
      </c>
      <c r="Y111" s="133">
        <v>0</v>
      </c>
      <c r="Z111" s="133">
        <v>0</v>
      </c>
      <c r="AA111" s="133">
        <v>0</v>
      </c>
      <c r="AB111" s="133">
        <v>610.81395348837282</v>
      </c>
      <c r="AC111" s="133">
        <v>0</v>
      </c>
      <c r="AD111" s="133">
        <v>0</v>
      </c>
      <c r="AE111" s="133">
        <v>32654.746987951832</v>
      </c>
      <c r="AF111" s="133">
        <v>0</v>
      </c>
      <c r="AG111" s="133">
        <v>0</v>
      </c>
      <c r="AH111" s="133">
        <v>0</v>
      </c>
      <c r="AI111" s="133">
        <v>110000</v>
      </c>
      <c r="AJ111" s="133">
        <v>0</v>
      </c>
      <c r="AK111" s="133">
        <v>0</v>
      </c>
      <c r="AL111" s="133">
        <v>0</v>
      </c>
      <c r="AM111" s="133">
        <v>3770.3726200000001</v>
      </c>
      <c r="AN111" s="133">
        <v>0</v>
      </c>
      <c r="AO111" s="133">
        <v>0</v>
      </c>
      <c r="AP111" s="133">
        <v>0</v>
      </c>
      <c r="AQ111" s="133">
        <v>0</v>
      </c>
      <c r="AR111" s="133">
        <v>0</v>
      </c>
      <c r="AS111" s="133">
        <v>0</v>
      </c>
      <c r="AT111" s="133">
        <v>0</v>
      </c>
      <c r="AU111" s="133">
        <v>0</v>
      </c>
      <c r="AV111" s="133">
        <v>282927.60000000003</v>
      </c>
      <c r="AW111" s="133">
        <v>39724.087257229679</v>
      </c>
      <c r="AX111" s="133">
        <v>113770.37261999999</v>
      </c>
      <c r="AY111" s="133">
        <v>45883.010145846572</v>
      </c>
      <c r="AZ111" s="478">
        <v>436422.05987722968</v>
      </c>
      <c r="BA111" s="478">
        <v>432651.6872572297</v>
      </c>
      <c r="BB111" s="478">
        <v>3500</v>
      </c>
      <c r="BC111" s="478">
        <v>357000</v>
      </c>
      <c r="BD111" s="478">
        <v>0</v>
      </c>
      <c r="BE111" s="478">
        <v>0</v>
      </c>
      <c r="BF111" s="478">
        <v>436422.05987722968</v>
      </c>
      <c r="BG111" s="478" t="s">
        <v>13</v>
      </c>
      <c r="BH111" s="478" t="s">
        <v>13</v>
      </c>
      <c r="BI111" s="478" t="s">
        <v>13</v>
      </c>
      <c r="BJ111" s="134" t="s">
        <v>13</v>
      </c>
      <c r="BK111" s="479" t="s">
        <v>13</v>
      </c>
      <c r="BL111" s="478">
        <v>436422.05987722968</v>
      </c>
      <c r="BM111" s="133">
        <v>436422.05987722968</v>
      </c>
      <c r="BN111" s="133">
        <v>0</v>
      </c>
      <c r="BO111" s="478">
        <v>360770.37261999998</v>
      </c>
      <c r="BP111" s="478">
        <v>246999.99999999997</v>
      </c>
      <c r="BQ111" s="133">
        <v>322651.6872572297</v>
      </c>
      <c r="BR111" s="133">
        <v>3163.2518358551933</v>
      </c>
      <c r="BS111" s="133">
        <v>3255.4761129032258</v>
      </c>
      <c r="BT111" s="134">
        <v>-2.8328967514919683E-2</v>
      </c>
      <c r="BU111" s="134">
        <v>1.3328967514919684E-2</v>
      </c>
      <c r="BV111" s="134">
        <v>0</v>
      </c>
      <c r="BW111" s="133">
        <v>4425.9978061573784</v>
      </c>
      <c r="BX111" s="478">
        <v>440848.05768338707</v>
      </c>
      <c r="BY111" s="478">
        <v>4285.0753437586973</v>
      </c>
      <c r="BZ111" s="478" t="s">
        <v>1228</v>
      </c>
      <c r="CA111" s="478">
        <v>4322.0397812096771</v>
      </c>
      <c r="CB111" s="134">
        <v>-2.7477392525262712E-2</v>
      </c>
      <c r="CC111" s="133">
        <v>-2712.18</v>
      </c>
      <c r="CD111" s="133">
        <v>438135.87768338708</v>
      </c>
      <c r="CE111" s="133">
        <v>0</v>
      </c>
      <c r="CF111" s="133">
        <v>438135.87768338708</v>
      </c>
      <c r="CG111" s="133">
        <f t="shared" si="2"/>
        <v>31398.219999999972</v>
      </c>
      <c r="CH111" s="133">
        <f t="shared" si="3"/>
        <v>167</v>
      </c>
      <c r="CI111" s="133">
        <v>0</v>
      </c>
      <c r="CJ111" s="133">
        <v>31398.219999999972</v>
      </c>
      <c r="CK111" s="133">
        <v>167</v>
      </c>
    </row>
    <row r="112" spans="1:89" ht="15" customHeight="1" x14ac:dyDescent="0.25">
      <c r="A112" s="136">
        <f>VLOOKUP(D112,'DfE No.'!C:E,3,FALSE)</f>
        <v>101</v>
      </c>
      <c r="B112" s="136">
        <f>VLOOKUP(D112,'Adjusted Factors 19-20'!C:F,4,FALSE)</f>
        <v>0</v>
      </c>
      <c r="C112" s="136">
        <v>124772</v>
      </c>
      <c r="D112" s="136">
        <v>9353327</v>
      </c>
      <c r="E112" s="135" t="s">
        <v>1288</v>
      </c>
      <c r="F112" s="477">
        <v>193</v>
      </c>
      <c r="G112" s="477">
        <v>193</v>
      </c>
      <c r="H112" s="477">
        <v>0</v>
      </c>
      <c r="I112" s="133">
        <v>535343.4</v>
      </c>
      <c r="J112" s="133">
        <v>0</v>
      </c>
      <c r="K112" s="133">
        <v>0</v>
      </c>
      <c r="L112" s="133">
        <v>2199.9999999999968</v>
      </c>
      <c r="M112" s="133">
        <v>0</v>
      </c>
      <c r="N112" s="133">
        <v>4030.6077348066297</v>
      </c>
      <c r="O112" s="133">
        <v>0</v>
      </c>
      <c r="P112" s="133">
        <v>0</v>
      </c>
      <c r="Q112" s="133">
        <v>0</v>
      </c>
      <c r="R112" s="133">
        <v>0</v>
      </c>
      <c r="S112" s="133">
        <v>0</v>
      </c>
      <c r="T112" s="133">
        <v>0</v>
      </c>
      <c r="U112" s="133">
        <v>0</v>
      </c>
      <c r="V112" s="133">
        <v>0</v>
      </c>
      <c r="W112" s="133">
        <v>0</v>
      </c>
      <c r="X112" s="133">
        <v>0</v>
      </c>
      <c r="Y112" s="133">
        <v>0</v>
      </c>
      <c r="Z112" s="133">
        <v>0</v>
      </c>
      <c r="AA112" s="133">
        <v>0</v>
      </c>
      <c r="AB112" s="133">
        <v>0</v>
      </c>
      <c r="AC112" s="133">
        <v>0</v>
      </c>
      <c r="AD112" s="133">
        <v>0</v>
      </c>
      <c r="AE112" s="133">
        <v>64916.405063291153</v>
      </c>
      <c r="AF112" s="133">
        <v>0</v>
      </c>
      <c r="AG112" s="133">
        <v>0</v>
      </c>
      <c r="AH112" s="133">
        <v>0</v>
      </c>
      <c r="AI112" s="133">
        <v>110000</v>
      </c>
      <c r="AJ112" s="133">
        <v>0</v>
      </c>
      <c r="AK112" s="133">
        <v>0</v>
      </c>
      <c r="AL112" s="133">
        <v>0</v>
      </c>
      <c r="AM112" s="133">
        <v>3703.2681000000002</v>
      </c>
      <c r="AN112" s="133">
        <v>0</v>
      </c>
      <c r="AO112" s="133">
        <v>0</v>
      </c>
      <c r="AP112" s="133">
        <v>0</v>
      </c>
      <c r="AQ112" s="133">
        <v>0</v>
      </c>
      <c r="AR112" s="133">
        <v>0</v>
      </c>
      <c r="AS112" s="133">
        <v>0</v>
      </c>
      <c r="AT112" s="133">
        <v>0</v>
      </c>
      <c r="AU112" s="133">
        <v>0</v>
      </c>
      <c r="AV112" s="133">
        <v>535343.4</v>
      </c>
      <c r="AW112" s="133">
        <v>71147.012798097785</v>
      </c>
      <c r="AX112" s="133">
        <v>113703.2681</v>
      </c>
      <c r="AY112" s="133">
        <v>78030.708930694469</v>
      </c>
      <c r="AZ112" s="478">
        <v>720193.68089809781</v>
      </c>
      <c r="BA112" s="478">
        <v>716490.41279809782</v>
      </c>
      <c r="BB112" s="478">
        <v>3500</v>
      </c>
      <c r="BC112" s="478">
        <v>675500</v>
      </c>
      <c r="BD112" s="478">
        <v>0</v>
      </c>
      <c r="BE112" s="478">
        <v>0</v>
      </c>
      <c r="BF112" s="478">
        <v>720193.68089809781</v>
      </c>
      <c r="BG112" s="478" t="s">
        <v>13</v>
      </c>
      <c r="BH112" s="478" t="s">
        <v>13</v>
      </c>
      <c r="BI112" s="478" t="s">
        <v>13</v>
      </c>
      <c r="BJ112" s="134" t="s">
        <v>13</v>
      </c>
      <c r="BK112" s="479" t="s">
        <v>13</v>
      </c>
      <c r="BL112" s="478">
        <v>720193.68089809781</v>
      </c>
      <c r="BM112" s="133">
        <v>720193.68089809781</v>
      </c>
      <c r="BN112" s="133">
        <v>0</v>
      </c>
      <c r="BO112" s="478">
        <v>679203.26809999999</v>
      </c>
      <c r="BP112" s="478">
        <v>565500</v>
      </c>
      <c r="BQ112" s="133">
        <v>606490.41279809782</v>
      </c>
      <c r="BR112" s="133">
        <v>3142.4373720108697</v>
      </c>
      <c r="BS112" s="133">
        <v>2976.0904618784525</v>
      </c>
      <c r="BT112" s="134">
        <v>5.589444012646784E-2</v>
      </c>
      <c r="BU112" s="134">
        <v>-5.4853294390232125E-3</v>
      </c>
      <c r="BV112" s="134">
        <v>0</v>
      </c>
      <c r="BW112" s="133">
        <v>-3150.6934683814466</v>
      </c>
      <c r="BX112" s="478">
        <v>717042.98742971639</v>
      </c>
      <c r="BY112" s="478">
        <v>3696.0607219156291</v>
      </c>
      <c r="BZ112" s="478" t="s">
        <v>1228</v>
      </c>
      <c r="CA112" s="478">
        <v>3715.2486395322094</v>
      </c>
      <c r="CB112" s="134">
        <v>3.0912473044511835E-2</v>
      </c>
      <c r="CC112" s="133">
        <v>-5131.87</v>
      </c>
      <c r="CD112" s="133">
        <v>711911.1174297164</v>
      </c>
      <c r="CE112" s="133">
        <v>0</v>
      </c>
      <c r="CF112" s="133">
        <v>711911.1174297164</v>
      </c>
      <c r="CG112" s="133">
        <f t="shared" si="2"/>
        <v>44690.159999999967</v>
      </c>
      <c r="CH112" s="133">
        <f t="shared" si="3"/>
        <v>223.18000000000006</v>
      </c>
      <c r="CI112" s="133">
        <v>0</v>
      </c>
      <c r="CJ112" s="133">
        <v>44690.159999999967</v>
      </c>
      <c r="CK112" s="133">
        <v>223.18000000000006</v>
      </c>
    </row>
    <row r="113" spans="1:89" ht="15" customHeight="1" x14ac:dyDescent="0.25">
      <c r="A113" s="136">
        <f>VLOOKUP(D113,'DfE No.'!C:E,3,FALSE)</f>
        <v>25</v>
      </c>
      <c r="B113" s="136">
        <f>VLOOKUP(D113,'Adjusted Factors 19-20'!C:F,4,FALSE)</f>
        <v>0</v>
      </c>
      <c r="C113" s="136">
        <v>124774</v>
      </c>
      <c r="D113" s="136">
        <v>9353329</v>
      </c>
      <c r="E113" s="135" t="s">
        <v>1289</v>
      </c>
      <c r="F113" s="477">
        <v>187</v>
      </c>
      <c r="G113" s="477">
        <v>187</v>
      </c>
      <c r="H113" s="477">
        <v>0</v>
      </c>
      <c r="I113" s="133">
        <v>518700.60000000003</v>
      </c>
      <c r="J113" s="133">
        <v>0</v>
      </c>
      <c r="K113" s="133">
        <v>0</v>
      </c>
      <c r="L113" s="133">
        <v>7920</v>
      </c>
      <c r="M113" s="133">
        <v>0</v>
      </c>
      <c r="N113" s="133">
        <v>14103.351955307262</v>
      </c>
      <c r="O113" s="133">
        <v>0</v>
      </c>
      <c r="P113" s="133">
        <v>0</v>
      </c>
      <c r="Q113" s="133">
        <v>0</v>
      </c>
      <c r="R113" s="133">
        <v>0</v>
      </c>
      <c r="S113" s="133">
        <v>0</v>
      </c>
      <c r="T113" s="133">
        <v>0</v>
      </c>
      <c r="U113" s="133">
        <v>0</v>
      </c>
      <c r="V113" s="133">
        <v>0</v>
      </c>
      <c r="W113" s="133">
        <v>0</v>
      </c>
      <c r="X113" s="133">
        <v>0</v>
      </c>
      <c r="Y113" s="133">
        <v>0</v>
      </c>
      <c r="Z113" s="133">
        <v>0</v>
      </c>
      <c r="AA113" s="133">
        <v>0</v>
      </c>
      <c r="AB113" s="133">
        <v>613.40764331210221</v>
      </c>
      <c r="AC113" s="133">
        <v>0</v>
      </c>
      <c r="AD113" s="133">
        <v>0</v>
      </c>
      <c r="AE113" s="133">
        <v>48086.748387096683</v>
      </c>
      <c r="AF113" s="133">
        <v>0</v>
      </c>
      <c r="AG113" s="133">
        <v>0</v>
      </c>
      <c r="AH113" s="133">
        <v>0</v>
      </c>
      <c r="AI113" s="133">
        <v>110000</v>
      </c>
      <c r="AJ113" s="133">
        <v>0</v>
      </c>
      <c r="AK113" s="133">
        <v>0</v>
      </c>
      <c r="AL113" s="133">
        <v>0</v>
      </c>
      <c r="AM113" s="133">
        <v>4459.0371000000005</v>
      </c>
      <c r="AN113" s="133">
        <v>0</v>
      </c>
      <c r="AO113" s="133">
        <v>0</v>
      </c>
      <c r="AP113" s="133">
        <v>0</v>
      </c>
      <c r="AQ113" s="133">
        <v>0</v>
      </c>
      <c r="AR113" s="133">
        <v>0</v>
      </c>
      <c r="AS113" s="133">
        <v>0</v>
      </c>
      <c r="AT113" s="133">
        <v>0</v>
      </c>
      <c r="AU113" s="133">
        <v>0</v>
      </c>
      <c r="AV113" s="133">
        <v>518700.60000000003</v>
      </c>
      <c r="AW113" s="133">
        <v>70723.507985716045</v>
      </c>
      <c r="AX113" s="133">
        <v>114459.0371</v>
      </c>
      <c r="AY113" s="133">
        <v>69097.424364750317</v>
      </c>
      <c r="AZ113" s="478">
        <v>703883.14508571604</v>
      </c>
      <c r="BA113" s="478">
        <v>699424.10798571608</v>
      </c>
      <c r="BB113" s="478">
        <v>3500</v>
      </c>
      <c r="BC113" s="478">
        <v>654500</v>
      </c>
      <c r="BD113" s="478">
        <v>0</v>
      </c>
      <c r="BE113" s="478">
        <v>0</v>
      </c>
      <c r="BF113" s="478">
        <v>703883.14508571604</v>
      </c>
      <c r="BG113" s="478" t="s">
        <v>13</v>
      </c>
      <c r="BH113" s="478" t="s">
        <v>13</v>
      </c>
      <c r="BI113" s="478" t="s">
        <v>13</v>
      </c>
      <c r="BJ113" s="134" t="s">
        <v>13</v>
      </c>
      <c r="BK113" s="479" t="s">
        <v>13</v>
      </c>
      <c r="BL113" s="478">
        <v>703883.14508571604</v>
      </c>
      <c r="BM113" s="133">
        <v>703883.14508571615</v>
      </c>
      <c r="BN113" s="133">
        <v>0</v>
      </c>
      <c r="BO113" s="478">
        <v>658959.03709999996</v>
      </c>
      <c r="BP113" s="478">
        <v>544500</v>
      </c>
      <c r="BQ113" s="133">
        <v>589424.10798571608</v>
      </c>
      <c r="BR113" s="133">
        <v>3152.0005774637225</v>
      </c>
      <c r="BS113" s="133">
        <v>2990.9519201117314</v>
      </c>
      <c r="BT113" s="134">
        <v>5.3845284596208048E-2</v>
      </c>
      <c r="BU113" s="134">
        <v>-5.2842308480034478E-3</v>
      </c>
      <c r="BV113" s="134">
        <v>0</v>
      </c>
      <c r="BW113" s="133">
        <v>-2955.5126350149667</v>
      </c>
      <c r="BX113" s="478">
        <v>700927.63245070109</v>
      </c>
      <c r="BY113" s="478">
        <v>3724.4309911802197</v>
      </c>
      <c r="BZ113" s="478" t="s">
        <v>1228</v>
      </c>
      <c r="CA113" s="478">
        <v>3748.2761093620379</v>
      </c>
      <c r="CB113" s="134">
        <v>3.2625153945520013E-2</v>
      </c>
      <c r="CC113" s="133">
        <v>-4972.33</v>
      </c>
      <c r="CD113" s="133">
        <v>695955.30245070113</v>
      </c>
      <c r="CE113" s="133">
        <v>0</v>
      </c>
      <c r="CF113" s="133">
        <v>695955.30245070113</v>
      </c>
      <c r="CG113" s="133">
        <f t="shared" si="2"/>
        <v>88433.679999999935</v>
      </c>
      <c r="CH113" s="133">
        <f t="shared" si="3"/>
        <v>0</v>
      </c>
      <c r="CI113" s="133">
        <v>0</v>
      </c>
      <c r="CJ113" s="133">
        <v>88433.679999999935</v>
      </c>
      <c r="CK113" s="133">
        <v>0</v>
      </c>
    </row>
    <row r="114" spans="1:89" ht="15" customHeight="1" x14ac:dyDescent="0.25">
      <c r="A114" s="136">
        <f>VLOOKUP(D114,'DfE No.'!C:E,3,FALSE)</f>
        <v>35</v>
      </c>
      <c r="B114" s="136">
        <f>VLOOKUP(D114,'Adjusted Factors 19-20'!C:F,4,FALSE)</f>
        <v>0</v>
      </c>
      <c r="C114" s="136">
        <v>124775</v>
      </c>
      <c r="D114" s="136">
        <v>9353330</v>
      </c>
      <c r="E114" s="135" t="s">
        <v>1290</v>
      </c>
      <c r="F114" s="477">
        <v>303</v>
      </c>
      <c r="G114" s="477">
        <v>303</v>
      </c>
      <c r="H114" s="477">
        <v>0</v>
      </c>
      <c r="I114" s="133">
        <v>840461.4</v>
      </c>
      <c r="J114" s="133">
        <v>0</v>
      </c>
      <c r="K114" s="133">
        <v>0</v>
      </c>
      <c r="L114" s="133">
        <v>11440</v>
      </c>
      <c r="M114" s="133">
        <v>0</v>
      </c>
      <c r="N114" s="133">
        <v>18593.181818181816</v>
      </c>
      <c r="O114" s="133">
        <v>0</v>
      </c>
      <c r="P114" s="133">
        <v>0</v>
      </c>
      <c r="Q114" s="133">
        <v>240.79470198675531</v>
      </c>
      <c r="R114" s="133">
        <v>0</v>
      </c>
      <c r="S114" s="133">
        <v>0</v>
      </c>
      <c r="T114" s="133">
        <v>0</v>
      </c>
      <c r="U114" s="133">
        <v>0</v>
      </c>
      <c r="V114" s="133">
        <v>0</v>
      </c>
      <c r="W114" s="133">
        <v>0</v>
      </c>
      <c r="X114" s="133">
        <v>0</v>
      </c>
      <c r="Y114" s="133">
        <v>0</v>
      </c>
      <c r="Z114" s="133">
        <v>0</v>
      </c>
      <c r="AA114" s="133">
        <v>0</v>
      </c>
      <c r="AB114" s="133">
        <v>3035.8949416342357</v>
      </c>
      <c r="AC114" s="133">
        <v>0</v>
      </c>
      <c r="AD114" s="133">
        <v>0</v>
      </c>
      <c r="AE114" s="133">
        <v>84684.171428571412</v>
      </c>
      <c r="AF114" s="133">
        <v>0</v>
      </c>
      <c r="AG114" s="133">
        <v>0</v>
      </c>
      <c r="AH114" s="133">
        <v>0</v>
      </c>
      <c r="AI114" s="133">
        <v>110000</v>
      </c>
      <c r="AJ114" s="133">
        <v>0</v>
      </c>
      <c r="AK114" s="133">
        <v>0</v>
      </c>
      <c r="AL114" s="133">
        <v>0</v>
      </c>
      <c r="AM114" s="133">
        <v>6549.9979999999996</v>
      </c>
      <c r="AN114" s="133">
        <v>0</v>
      </c>
      <c r="AO114" s="133">
        <v>0</v>
      </c>
      <c r="AP114" s="133">
        <v>0</v>
      </c>
      <c r="AQ114" s="133">
        <v>0</v>
      </c>
      <c r="AR114" s="133">
        <v>0</v>
      </c>
      <c r="AS114" s="133">
        <v>0</v>
      </c>
      <c r="AT114" s="133">
        <v>0</v>
      </c>
      <c r="AU114" s="133">
        <v>0</v>
      </c>
      <c r="AV114" s="133">
        <v>840461.4</v>
      </c>
      <c r="AW114" s="133">
        <v>117994.04289037423</v>
      </c>
      <c r="AX114" s="133">
        <v>116549.99799999999</v>
      </c>
      <c r="AY114" s="133">
        <v>109820.15968865569</v>
      </c>
      <c r="AZ114" s="478">
        <v>1075005.4408903741</v>
      </c>
      <c r="BA114" s="478">
        <v>1068455.4428903742</v>
      </c>
      <c r="BB114" s="478">
        <v>3500</v>
      </c>
      <c r="BC114" s="478">
        <v>1060500</v>
      </c>
      <c r="BD114" s="478">
        <v>0</v>
      </c>
      <c r="BE114" s="478">
        <v>0</v>
      </c>
      <c r="BF114" s="478">
        <v>1075005.4408903741</v>
      </c>
      <c r="BG114" s="478" t="s">
        <v>13</v>
      </c>
      <c r="BH114" s="478" t="s">
        <v>13</v>
      </c>
      <c r="BI114" s="478" t="s">
        <v>13</v>
      </c>
      <c r="BJ114" s="134" t="s">
        <v>13</v>
      </c>
      <c r="BK114" s="479" t="s">
        <v>13</v>
      </c>
      <c r="BL114" s="478">
        <v>1075005.4408903741</v>
      </c>
      <c r="BM114" s="133">
        <v>1075005.4408903741</v>
      </c>
      <c r="BN114" s="133">
        <v>0</v>
      </c>
      <c r="BO114" s="478">
        <v>1067049.9979999999</v>
      </c>
      <c r="BP114" s="478">
        <v>950499.99999999988</v>
      </c>
      <c r="BQ114" s="133">
        <v>958455.44289037411</v>
      </c>
      <c r="BR114" s="133">
        <v>3163.2192834665811</v>
      </c>
      <c r="BS114" s="133">
        <v>3016.6009382352945</v>
      </c>
      <c r="BT114" s="134">
        <v>4.8603825376073134E-2</v>
      </c>
      <c r="BU114" s="134">
        <v>-4.7698481920793023E-3</v>
      </c>
      <c r="BV114" s="134">
        <v>0</v>
      </c>
      <c r="BW114" s="133">
        <v>-4359.7847450343033</v>
      </c>
      <c r="BX114" s="478">
        <v>1070645.6561453398</v>
      </c>
      <c r="BY114" s="478">
        <v>3511.8668585654782</v>
      </c>
      <c r="BZ114" s="478" t="s">
        <v>1228</v>
      </c>
      <c r="CA114" s="478">
        <v>3533.4840136809894</v>
      </c>
      <c r="CB114" s="134">
        <v>4.0170916307608051E-2</v>
      </c>
      <c r="CC114" s="133">
        <v>-8056.7699999999995</v>
      </c>
      <c r="CD114" s="133">
        <v>1062588.8861453398</v>
      </c>
      <c r="CE114" s="133">
        <v>0</v>
      </c>
      <c r="CF114" s="133">
        <v>1062588.8861453398</v>
      </c>
      <c r="CG114" s="133">
        <f t="shared" si="2"/>
        <v>165429.06000000006</v>
      </c>
      <c r="CH114" s="133">
        <f t="shared" si="3"/>
        <v>0</v>
      </c>
      <c r="CI114" s="133">
        <v>0</v>
      </c>
      <c r="CJ114" s="133">
        <v>165429.06000000006</v>
      </c>
      <c r="CK114" s="133">
        <v>0</v>
      </c>
    </row>
    <row r="115" spans="1:89" ht="15" customHeight="1" x14ac:dyDescent="0.25">
      <c r="A115" s="136">
        <f>VLOOKUP(D115,'DfE No.'!C:E,3,FALSE)</f>
        <v>317</v>
      </c>
      <c r="B115" s="136">
        <f>VLOOKUP(D115,'Adjusted Factors 19-20'!C:F,4,FALSE)</f>
        <v>0</v>
      </c>
      <c r="C115" s="136">
        <v>124777</v>
      </c>
      <c r="D115" s="136">
        <v>9353332</v>
      </c>
      <c r="E115" s="135" t="s">
        <v>1292</v>
      </c>
      <c r="F115" s="477">
        <v>59</v>
      </c>
      <c r="G115" s="477">
        <v>59</v>
      </c>
      <c r="H115" s="477">
        <v>0</v>
      </c>
      <c r="I115" s="133">
        <v>163654.20000000001</v>
      </c>
      <c r="J115" s="133">
        <v>0</v>
      </c>
      <c r="K115" s="133">
        <v>0</v>
      </c>
      <c r="L115" s="133">
        <v>2200</v>
      </c>
      <c r="M115" s="133">
        <v>0</v>
      </c>
      <c r="N115" s="133">
        <v>3912.6315789473683</v>
      </c>
      <c r="O115" s="133">
        <v>0</v>
      </c>
      <c r="P115" s="133">
        <v>0</v>
      </c>
      <c r="Q115" s="133">
        <v>0</v>
      </c>
      <c r="R115" s="133">
        <v>0</v>
      </c>
      <c r="S115" s="133">
        <v>0</v>
      </c>
      <c r="T115" s="133">
        <v>0</v>
      </c>
      <c r="U115" s="133">
        <v>0</v>
      </c>
      <c r="V115" s="133">
        <v>0</v>
      </c>
      <c r="W115" s="133">
        <v>0</v>
      </c>
      <c r="X115" s="133">
        <v>0</v>
      </c>
      <c r="Y115" s="133">
        <v>0</v>
      </c>
      <c r="Z115" s="133">
        <v>0</v>
      </c>
      <c r="AA115" s="133">
        <v>0</v>
      </c>
      <c r="AB115" s="133">
        <v>584.32692307692218</v>
      </c>
      <c r="AC115" s="133">
        <v>0</v>
      </c>
      <c r="AD115" s="133">
        <v>0</v>
      </c>
      <c r="AE115" s="133">
        <v>23380.857142857119</v>
      </c>
      <c r="AF115" s="133">
        <v>0</v>
      </c>
      <c r="AG115" s="133">
        <v>0</v>
      </c>
      <c r="AH115" s="133">
        <v>0</v>
      </c>
      <c r="AI115" s="133">
        <v>110000</v>
      </c>
      <c r="AJ115" s="133">
        <v>25000</v>
      </c>
      <c r="AK115" s="133">
        <v>0</v>
      </c>
      <c r="AL115" s="133">
        <v>0</v>
      </c>
      <c r="AM115" s="133">
        <v>1259.615</v>
      </c>
      <c r="AN115" s="133">
        <v>0</v>
      </c>
      <c r="AO115" s="133">
        <v>0</v>
      </c>
      <c r="AP115" s="133">
        <v>0</v>
      </c>
      <c r="AQ115" s="133">
        <v>0</v>
      </c>
      <c r="AR115" s="133">
        <v>0</v>
      </c>
      <c r="AS115" s="133">
        <v>0</v>
      </c>
      <c r="AT115" s="133">
        <v>0</v>
      </c>
      <c r="AU115" s="133">
        <v>0</v>
      </c>
      <c r="AV115" s="133">
        <v>163654.20000000001</v>
      </c>
      <c r="AW115" s="133">
        <v>30077.815644881412</v>
      </c>
      <c r="AX115" s="133">
        <v>136259.61499999999</v>
      </c>
      <c r="AY115" s="133">
        <v>36436.172932330803</v>
      </c>
      <c r="AZ115" s="478">
        <v>329991.6306448814</v>
      </c>
      <c r="BA115" s="478">
        <v>328732.01564488141</v>
      </c>
      <c r="BB115" s="478">
        <v>3500</v>
      </c>
      <c r="BC115" s="478">
        <v>206500</v>
      </c>
      <c r="BD115" s="478">
        <v>0</v>
      </c>
      <c r="BE115" s="478">
        <v>0</v>
      </c>
      <c r="BF115" s="478">
        <v>329991.6306448814</v>
      </c>
      <c r="BG115" s="478" t="s">
        <v>13</v>
      </c>
      <c r="BH115" s="478" t="s">
        <v>13</v>
      </c>
      <c r="BI115" s="478" t="s">
        <v>13</v>
      </c>
      <c r="BJ115" s="134" t="s">
        <v>13</v>
      </c>
      <c r="BK115" s="479" t="s">
        <v>13</v>
      </c>
      <c r="BL115" s="478">
        <v>329991.6306448814</v>
      </c>
      <c r="BM115" s="133">
        <v>329991.6306448814</v>
      </c>
      <c r="BN115" s="133">
        <v>0</v>
      </c>
      <c r="BO115" s="478">
        <v>207759.61499999999</v>
      </c>
      <c r="BP115" s="478">
        <v>71499.999999999985</v>
      </c>
      <c r="BQ115" s="133">
        <v>193732.01564488141</v>
      </c>
      <c r="BR115" s="133">
        <v>3283.5934855064647</v>
      </c>
      <c r="BS115" s="133">
        <v>2885.2955842105266</v>
      </c>
      <c r="BT115" s="134">
        <v>0.13804405464576353</v>
      </c>
      <c r="BU115" s="134">
        <v>-1.3547270803987689E-2</v>
      </c>
      <c r="BV115" s="134">
        <v>0</v>
      </c>
      <c r="BW115" s="133">
        <v>-2306.1849571021421</v>
      </c>
      <c r="BX115" s="478">
        <v>327685.44568777928</v>
      </c>
      <c r="BY115" s="478">
        <v>5532.6411980979537</v>
      </c>
      <c r="BZ115" s="478" t="s">
        <v>1228</v>
      </c>
      <c r="CA115" s="478">
        <v>5553.9906048776147</v>
      </c>
      <c r="CB115" s="134">
        <v>5.282146561057921E-2</v>
      </c>
      <c r="CC115" s="133">
        <v>-1568.81</v>
      </c>
      <c r="CD115" s="133">
        <v>326116.63568777929</v>
      </c>
      <c r="CE115" s="133">
        <v>0</v>
      </c>
      <c r="CF115" s="133">
        <v>326116.63568777929</v>
      </c>
      <c r="CG115" s="133">
        <f t="shared" si="2"/>
        <v>17666.270000000019</v>
      </c>
      <c r="CH115" s="133">
        <f t="shared" si="3"/>
        <v>0</v>
      </c>
      <c r="CI115" s="133">
        <v>0</v>
      </c>
      <c r="CJ115" s="133">
        <v>17666.270000000019</v>
      </c>
      <c r="CK115" s="133">
        <v>0</v>
      </c>
    </row>
    <row r="116" spans="1:89" ht="15" customHeight="1" x14ac:dyDescent="0.25">
      <c r="A116" s="136">
        <f>VLOOKUP(D116,'DfE No.'!C:E,3,FALSE)</f>
        <v>284</v>
      </c>
      <c r="B116" s="136">
        <f>VLOOKUP(D116,'Adjusted Factors 19-20'!C:F,4,FALSE)</f>
        <v>0</v>
      </c>
      <c r="C116" s="136">
        <v>124781</v>
      </c>
      <c r="D116" s="136">
        <v>9353337</v>
      </c>
      <c r="E116" s="135" t="s">
        <v>1293</v>
      </c>
      <c r="F116" s="477">
        <v>210</v>
      </c>
      <c r="G116" s="477">
        <v>210</v>
      </c>
      <c r="H116" s="477">
        <v>0</v>
      </c>
      <c r="I116" s="133">
        <v>582498</v>
      </c>
      <c r="J116" s="133">
        <v>0</v>
      </c>
      <c r="K116" s="133">
        <v>0</v>
      </c>
      <c r="L116" s="133">
        <v>2199.9999999999991</v>
      </c>
      <c r="M116" s="133">
        <v>0</v>
      </c>
      <c r="N116" s="133">
        <v>2699.9999999999991</v>
      </c>
      <c r="O116" s="133">
        <v>0</v>
      </c>
      <c r="P116" s="133">
        <v>399.99999999999983</v>
      </c>
      <c r="Q116" s="133">
        <v>959.99999999999761</v>
      </c>
      <c r="R116" s="133">
        <v>0</v>
      </c>
      <c r="S116" s="133">
        <v>389.99999999999983</v>
      </c>
      <c r="T116" s="133">
        <v>0</v>
      </c>
      <c r="U116" s="133">
        <v>0</v>
      </c>
      <c r="V116" s="133">
        <v>0</v>
      </c>
      <c r="W116" s="133">
        <v>0</v>
      </c>
      <c r="X116" s="133">
        <v>0</v>
      </c>
      <c r="Y116" s="133">
        <v>0</v>
      </c>
      <c r="Z116" s="133">
        <v>0</v>
      </c>
      <c r="AA116" s="133">
        <v>0</v>
      </c>
      <c r="AB116" s="133">
        <v>3004.1666666666692</v>
      </c>
      <c r="AC116" s="133">
        <v>0</v>
      </c>
      <c r="AD116" s="133">
        <v>0</v>
      </c>
      <c r="AE116" s="133">
        <v>51846.40449438199</v>
      </c>
      <c r="AF116" s="133">
        <v>0</v>
      </c>
      <c r="AG116" s="133">
        <v>0</v>
      </c>
      <c r="AH116" s="133">
        <v>0</v>
      </c>
      <c r="AI116" s="133">
        <v>110000</v>
      </c>
      <c r="AJ116" s="133">
        <v>0</v>
      </c>
      <c r="AK116" s="133">
        <v>0</v>
      </c>
      <c r="AL116" s="133">
        <v>0</v>
      </c>
      <c r="AM116" s="133">
        <v>0</v>
      </c>
      <c r="AN116" s="133">
        <v>0</v>
      </c>
      <c r="AO116" s="133">
        <v>0</v>
      </c>
      <c r="AP116" s="133">
        <v>0</v>
      </c>
      <c r="AQ116" s="133">
        <v>0</v>
      </c>
      <c r="AR116" s="133">
        <v>0</v>
      </c>
      <c r="AS116" s="133">
        <v>0</v>
      </c>
      <c r="AT116" s="133">
        <v>0</v>
      </c>
      <c r="AU116" s="133">
        <v>0</v>
      </c>
      <c r="AV116" s="133">
        <v>582498</v>
      </c>
      <c r="AW116" s="133">
        <v>61500.571161048654</v>
      </c>
      <c r="AX116" s="133">
        <v>110000</v>
      </c>
      <c r="AY116" s="133">
        <v>65170.40449438199</v>
      </c>
      <c r="AZ116" s="478">
        <v>753998.5711610486</v>
      </c>
      <c r="BA116" s="478">
        <v>753998.5711610486</v>
      </c>
      <c r="BB116" s="478">
        <v>3500</v>
      </c>
      <c r="BC116" s="478">
        <v>735000</v>
      </c>
      <c r="BD116" s="478">
        <v>0</v>
      </c>
      <c r="BE116" s="478">
        <v>0</v>
      </c>
      <c r="BF116" s="478">
        <v>753998.5711610486</v>
      </c>
      <c r="BG116" s="478" t="s">
        <v>13</v>
      </c>
      <c r="BH116" s="478" t="s">
        <v>13</v>
      </c>
      <c r="BI116" s="478" t="s">
        <v>13</v>
      </c>
      <c r="BJ116" s="134" t="s">
        <v>13</v>
      </c>
      <c r="BK116" s="479" t="s">
        <v>13</v>
      </c>
      <c r="BL116" s="478">
        <v>753998.5711610486</v>
      </c>
      <c r="BM116" s="133">
        <v>753998.5711610486</v>
      </c>
      <c r="BN116" s="133">
        <v>0</v>
      </c>
      <c r="BO116" s="478">
        <v>735000</v>
      </c>
      <c r="BP116" s="478">
        <v>625000</v>
      </c>
      <c r="BQ116" s="133">
        <v>643998.5711610486</v>
      </c>
      <c r="BR116" s="133">
        <v>3066.65986267166</v>
      </c>
      <c r="BS116" s="133">
        <v>2929.6805933649289</v>
      </c>
      <c r="BT116" s="134">
        <v>4.6755700814948398E-2</v>
      </c>
      <c r="BU116" s="134">
        <v>-4.5884782375868356E-3</v>
      </c>
      <c r="BV116" s="134">
        <v>0</v>
      </c>
      <c r="BW116" s="133">
        <v>-2822.9828856044473</v>
      </c>
      <c r="BX116" s="478">
        <v>751175.58827544411</v>
      </c>
      <c r="BY116" s="478">
        <v>3577.0266108354481</v>
      </c>
      <c r="BZ116" s="478" t="s">
        <v>1228</v>
      </c>
      <c r="CA116" s="478">
        <v>3577.0266108354481</v>
      </c>
      <c r="CB116" s="134">
        <v>3.6516582280377019E-2</v>
      </c>
      <c r="CC116" s="133">
        <v>-5583.9</v>
      </c>
      <c r="CD116" s="133">
        <v>745591.68827544409</v>
      </c>
      <c r="CE116" s="133">
        <v>0</v>
      </c>
      <c r="CF116" s="133">
        <v>745591.68827544409</v>
      </c>
      <c r="CG116" s="133">
        <f t="shared" si="2"/>
        <v>152336.76</v>
      </c>
      <c r="CH116" s="133">
        <f t="shared" si="3"/>
        <v>0</v>
      </c>
      <c r="CI116" s="133">
        <v>0</v>
      </c>
      <c r="CJ116" s="133">
        <v>152336.76</v>
      </c>
      <c r="CK116" s="133">
        <v>0</v>
      </c>
    </row>
    <row r="117" spans="1:89" ht="15" customHeight="1" x14ac:dyDescent="0.25">
      <c r="A117" s="136">
        <f>VLOOKUP(D117,'DfE No.'!C:E,3,FALSE)</f>
        <v>285</v>
      </c>
      <c r="B117" s="136">
        <f>VLOOKUP(D117,'Adjusted Factors 19-20'!C:F,4,FALSE)</f>
        <v>0</v>
      </c>
      <c r="C117" s="136">
        <v>124782</v>
      </c>
      <c r="D117" s="136">
        <v>9353338</v>
      </c>
      <c r="E117" s="135" t="s">
        <v>1294</v>
      </c>
      <c r="F117" s="477">
        <v>392</v>
      </c>
      <c r="G117" s="477">
        <v>392</v>
      </c>
      <c r="H117" s="477">
        <v>0</v>
      </c>
      <c r="I117" s="133">
        <v>1087329.6000000001</v>
      </c>
      <c r="J117" s="133">
        <v>0</v>
      </c>
      <c r="K117" s="133">
        <v>0</v>
      </c>
      <c r="L117" s="133">
        <v>16720.000000000004</v>
      </c>
      <c r="M117" s="133">
        <v>0</v>
      </c>
      <c r="N117" s="133">
        <v>26607.821229050282</v>
      </c>
      <c r="O117" s="133">
        <v>0</v>
      </c>
      <c r="P117" s="133">
        <v>20800.000000000033</v>
      </c>
      <c r="Q117" s="133">
        <v>7439.9999999999973</v>
      </c>
      <c r="R117" s="133">
        <v>11880.000000000007</v>
      </c>
      <c r="S117" s="133">
        <v>2730.0000000000064</v>
      </c>
      <c r="T117" s="133">
        <v>1260.0000000000007</v>
      </c>
      <c r="U117" s="133">
        <v>1149.9999999999998</v>
      </c>
      <c r="V117" s="133">
        <v>0</v>
      </c>
      <c r="W117" s="133">
        <v>0</v>
      </c>
      <c r="X117" s="133">
        <v>0</v>
      </c>
      <c r="Y117" s="133">
        <v>0</v>
      </c>
      <c r="Z117" s="133">
        <v>0</v>
      </c>
      <c r="AA117" s="133">
        <v>0</v>
      </c>
      <c r="AB117" s="133">
        <v>42823.030303030275</v>
      </c>
      <c r="AC117" s="133">
        <v>0</v>
      </c>
      <c r="AD117" s="133">
        <v>0</v>
      </c>
      <c r="AE117" s="133">
        <v>112120.02730375428</v>
      </c>
      <c r="AF117" s="133">
        <v>0</v>
      </c>
      <c r="AG117" s="133">
        <v>0</v>
      </c>
      <c r="AH117" s="133">
        <v>0</v>
      </c>
      <c r="AI117" s="133">
        <v>110000</v>
      </c>
      <c r="AJ117" s="133">
        <v>0</v>
      </c>
      <c r="AK117" s="133">
        <v>0</v>
      </c>
      <c r="AL117" s="133">
        <v>0</v>
      </c>
      <c r="AM117" s="133">
        <v>0</v>
      </c>
      <c r="AN117" s="133">
        <v>0</v>
      </c>
      <c r="AO117" s="133">
        <v>0</v>
      </c>
      <c r="AP117" s="133">
        <v>0</v>
      </c>
      <c r="AQ117" s="133">
        <v>0</v>
      </c>
      <c r="AR117" s="133">
        <v>0</v>
      </c>
      <c r="AS117" s="133">
        <v>0</v>
      </c>
      <c r="AT117" s="133">
        <v>0</v>
      </c>
      <c r="AU117" s="133">
        <v>0</v>
      </c>
      <c r="AV117" s="133">
        <v>1087329.6000000001</v>
      </c>
      <c r="AW117" s="133">
        <v>243530.87883583485</v>
      </c>
      <c r="AX117" s="133">
        <v>110000</v>
      </c>
      <c r="AY117" s="133">
        <v>166412.93791827944</v>
      </c>
      <c r="AZ117" s="478">
        <v>1440860.4788358349</v>
      </c>
      <c r="BA117" s="478">
        <v>1440860.4788358349</v>
      </c>
      <c r="BB117" s="478">
        <v>3500</v>
      </c>
      <c r="BC117" s="478">
        <v>1372000</v>
      </c>
      <c r="BD117" s="478">
        <v>0</v>
      </c>
      <c r="BE117" s="478">
        <v>0</v>
      </c>
      <c r="BF117" s="478">
        <v>1440860.4788358349</v>
      </c>
      <c r="BG117" s="478" t="s">
        <v>13</v>
      </c>
      <c r="BH117" s="478" t="s">
        <v>13</v>
      </c>
      <c r="BI117" s="478" t="s">
        <v>13</v>
      </c>
      <c r="BJ117" s="134" t="s">
        <v>13</v>
      </c>
      <c r="BK117" s="479" t="s">
        <v>13</v>
      </c>
      <c r="BL117" s="478">
        <v>1440860.4788358349</v>
      </c>
      <c r="BM117" s="133">
        <v>1440860.4788358349</v>
      </c>
      <c r="BN117" s="133">
        <v>0</v>
      </c>
      <c r="BO117" s="478">
        <v>1372000</v>
      </c>
      <c r="BP117" s="478">
        <v>1262000</v>
      </c>
      <c r="BQ117" s="133">
        <v>1330860.4788358349</v>
      </c>
      <c r="BR117" s="133">
        <v>3395.0522419281501</v>
      </c>
      <c r="BS117" s="133">
        <v>3195.2705834269664</v>
      </c>
      <c r="BT117" s="134">
        <v>6.252417542896023E-2</v>
      </c>
      <c r="BU117" s="134">
        <v>-6.1359537613244986E-3</v>
      </c>
      <c r="BV117" s="134">
        <v>0</v>
      </c>
      <c r="BW117" s="133">
        <v>-7685.5647614926611</v>
      </c>
      <c r="BX117" s="478">
        <v>1433174.9140743422</v>
      </c>
      <c r="BY117" s="478">
        <v>3656.0584542712813</v>
      </c>
      <c r="BZ117" s="478" t="s">
        <v>1228</v>
      </c>
      <c r="CA117" s="478">
        <v>3656.0584542712813</v>
      </c>
      <c r="CB117" s="134">
        <v>4.3318456697243102E-2</v>
      </c>
      <c r="CC117" s="133">
        <v>-10423.280000000001</v>
      </c>
      <c r="CD117" s="133">
        <v>1422751.6340743422</v>
      </c>
      <c r="CE117" s="133">
        <v>0</v>
      </c>
      <c r="CF117" s="133">
        <v>1422751.6340743422</v>
      </c>
      <c r="CG117" s="133">
        <f t="shared" si="2"/>
        <v>103165.87000000011</v>
      </c>
      <c r="CH117" s="133">
        <f t="shared" si="3"/>
        <v>0</v>
      </c>
      <c r="CI117" s="133">
        <v>0</v>
      </c>
      <c r="CJ117" s="133">
        <v>103165.87000000011</v>
      </c>
      <c r="CK117" s="133">
        <v>0</v>
      </c>
    </row>
    <row r="118" spans="1:89" ht="15" customHeight="1" x14ac:dyDescent="0.25">
      <c r="A118" s="136">
        <f>VLOOKUP(D118,'DfE No.'!C:E,3,FALSE)</f>
        <v>288</v>
      </c>
      <c r="B118" s="136">
        <f>VLOOKUP(D118,'Adjusted Factors 19-20'!C:F,4,FALSE)</f>
        <v>0</v>
      </c>
      <c r="C118" s="136">
        <v>124783</v>
      </c>
      <c r="D118" s="136">
        <v>9353339</v>
      </c>
      <c r="E118" s="135" t="s">
        <v>1295</v>
      </c>
      <c r="F118" s="477">
        <v>419</v>
      </c>
      <c r="G118" s="477">
        <v>419</v>
      </c>
      <c r="H118" s="477">
        <v>0</v>
      </c>
      <c r="I118" s="133">
        <v>1162222.2000000002</v>
      </c>
      <c r="J118" s="133">
        <v>0</v>
      </c>
      <c r="K118" s="133">
        <v>0</v>
      </c>
      <c r="L118" s="133">
        <v>22000.000000000044</v>
      </c>
      <c r="M118" s="133">
        <v>0</v>
      </c>
      <c r="N118" s="133">
        <v>46566.82808716708</v>
      </c>
      <c r="O118" s="133">
        <v>0</v>
      </c>
      <c r="P118" s="133">
        <v>10600.000000000004</v>
      </c>
      <c r="Q118" s="133">
        <v>12000.000000000024</v>
      </c>
      <c r="R118" s="133">
        <v>55079.999999999927</v>
      </c>
      <c r="S118" s="133">
        <v>10530.000000000009</v>
      </c>
      <c r="T118" s="133">
        <v>2100.0000000000041</v>
      </c>
      <c r="U118" s="133">
        <v>2300</v>
      </c>
      <c r="V118" s="133">
        <v>0</v>
      </c>
      <c r="W118" s="133">
        <v>0</v>
      </c>
      <c r="X118" s="133">
        <v>0</v>
      </c>
      <c r="Y118" s="133">
        <v>0</v>
      </c>
      <c r="Z118" s="133">
        <v>0</v>
      </c>
      <c r="AA118" s="133">
        <v>0</v>
      </c>
      <c r="AB118" s="133">
        <v>75134.052924791147</v>
      </c>
      <c r="AC118" s="133">
        <v>0</v>
      </c>
      <c r="AD118" s="133">
        <v>0</v>
      </c>
      <c r="AE118" s="133">
        <v>214797.45337620593</v>
      </c>
      <c r="AF118" s="133">
        <v>0</v>
      </c>
      <c r="AG118" s="133">
        <v>0</v>
      </c>
      <c r="AH118" s="133">
        <v>0</v>
      </c>
      <c r="AI118" s="133">
        <v>110000</v>
      </c>
      <c r="AJ118" s="133">
        <v>0</v>
      </c>
      <c r="AK118" s="133">
        <v>0</v>
      </c>
      <c r="AL118" s="133">
        <v>0</v>
      </c>
      <c r="AM118" s="133">
        <v>0</v>
      </c>
      <c r="AN118" s="133">
        <v>0</v>
      </c>
      <c r="AO118" s="133">
        <v>0</v>
      </c>
      <c r="AP118" s="133">
        <v>0</v>
      </c>
      <c r="AQ118" s="133">
        <v>0</v>
      </c>
      <c r="AR118" s="133">
        <v>0</v>
      </c>
      <c r="AS118" s="133">
        <v>0</v>
      </c>
      <c r="AT118" s="133">
        <v>0</v>
      </c>
      <c r="AU118" s="133">
        <v>0</v>
      </c>
      <c r="AV118" s="133">
        <v>1162222.2000000002</v>
      </c>
      <c r="AW118" s="133">
        <v>451108.3343881641</v>
      </c>
      <c r="AX118" s="133">
        <v>110000</v>
      </c>
      <c r="AY118" s="133">
        <v>305384.86741978943</v>
      </c>
      <c r="AZ118" s="478">
        <v>1723330.5343881643</v>
      </c>
      <c r="BA118" s="478">
        <v>1723330.5343881643</v>
      </c>
      <c r="BB118" s="478">
        <v>3500</v>
      </c>
      <c r="BC118" s="478">
        <v>1466500</v>
      </c>
      <c r="BD118" s="478">
        <v>0</v>
      </c>
      <c r="BE118" s="478">
        <v>0</v>
      </c>
      <c r="BF118" s="478">
        <v>1723330.5343881643</v>
      </c>
      <c r="BG118" s="478" t="s">
        <v>13</v>
      </c>
      <c r="BH118" s="478" t="s">
        <v>13</v>
      </c>
      <c r="BI118" s="478" t="s">
        <v>13</v>
      </c>
      <c r="BJ118" s="134" t="s">
        <v>13</v>
      </c>
      <c r="BK118" s="479" t="s">
        <v>13</v>
      </c>
      <c r="BL118" s="478">
        <v>1723330.5343881643</v>
      </c>
      <c r="BM118" s="133">
        <v>1723330.5343881643</v>
      </c>
      <c r="BN118" s="133">
        <v>0</v>
      </c>
      <c r="BO118" s="478">
        <v>1466500</v>
      </c>
      <c r="BP118" s="478">
        <v>1356500</v>
      </c>
      <c r="BQ118" s="133">
        <v>1613330.5343881643</v>
      </c>
      <c r="BR118" s="133">
        <v>3850.4308696614899</v>
      </c>
      <c r="BS118" s="133">
        <v>3756.6222206650832</v>
      </c>
      <c r="BT118" s="134">
        <v>2.4971541849581697E-2</v>
      </c>
      <c r="BU118" s="134">
        <v>-2.4506396939549539E-3</v>
      </c>
      <c r="BV118" s="134">
        <v>0</v>
      </c>
      <c r="BW118" s="133">
        <v>-3857.3674347159699</v>
      </c>
      <c r="BX118" s="478">
        <v>1719473.1669534482</v>
      </c>
      <c r="BY118" s="478">
        <v>4103.7545750678955</v>
      </c>
      <c r="BZ118" s="478" t="s">
        <v>1228</v>
      </c>
      <c r="CA118" s="478">
        <v>4103.7545750678955</v>
      </c>
      <c r="CB118" s="134">
        <v>2.1366781099346088E-2</v>
      </c>
      <c r="CC118" s="133">
        <v>-11141.21</v>
      </c>
      <c r="CD118" s="133">
        <v>1708331.9569534482</v>
      </c>
      <c r="CE118" s="133">
        <v>0</v>
      </c>
      <c r="CF118" s="133">
        <v>1708331.9569534482</v>
      </c>
      <c r="CG118" s="133">
        <f t="shared" si="2"/>
        <v>480202.04000000004</v>
      </c>
      <c r="CH118" s="133">
        <f t="shared" si="3"/>
        <v>0</v>
      </c>
      <c r="CI118" s="133">
        <v>0</v>
      </c>
      <c r="CJ118" s="133">
        <v>480202.04000000004</v>
      </c>
      <c r="CK118" s="133">
        <v>0</v>
      </c>
    </row>
    <row r="119" spans="1:89" ht="15" customHeight="1" x14ac:dyDescent="0.25">
      <c r="A119" s="136">
        <f>VLOOKUP(D119,'DfE No.'!C:E,3,FALSE)</f>
        <v>291</v>
      </c>
      <c r="B119" s="136">
        <f>VLOOKUP(D119,'Adjusted Factors 19-20'!C:F,4,FALSE)</f>
        <v>0</v>
      </c>
      <c r="C119" s="136">
        <v>124785</v>
      </c>
      <c r="D119" s="136">
        <v>9353341</v>
      </c>
      <c r="E119" s="135" t="s">
        <v>1296</v>
      </c>
      <c r="F119" s="477">
        <v>205</v>
      </c>
      <c r="G119" s="477">
        <v>205</v>
      </c>
      <c r="H119" s="477">
        <v>0</v>
      </c>
      <c r="I119" s="133">
        <v>568629</v>
      </c>
      <c r="J119" s="133">
        <v>0</v>
      </c>
      <c r="K119" s="133">
        <v>0</v>
      </c>
      <c r="L119" s="133">
        <v>10120.000000000044</v>
      </c>
      <c r="M119" s="133">
        <v>0</v>
      </c>
      <c r="N119" s="133">
        <v>19936.492890995261</v>
      </c>
      <c r="O119" s="133">
        <v>0</v>
      </c>
      <c r="P119" s="133">
        <v>1799.9999999999982</v>
      </c>
      <c r="Q119" s="133">
        <v>1199.9999999999989</v>
      </c>
      <c r="R119" s="133">
        <v>13680.000000000031</v>
      </c>
      <c r="S119" s="133">
        <v>26910.00000000004</v>
      </c>
      <c r="T119" s="133">
        <v>1259.9999999999986</v>
      </c>
      <c r="U119" s="133">
        <v>0</v>
      </c>
      <c r="V119" s="133">
        <v>0</v>
      </c>
      <c r="W119" s="133">
        <v>0</v>
      </c>
      <c r="X119" s="133">
        <v>0</v>
      </c>
      <c r="Y119" s="133">
        <v>0</v>
      </c>
      <c r="Z119" s="133">
        <v>0</v>
      </c>
      <c r="AA119" s="133">
        <v>0</v>
      </c>
      <c r="AB119" s="133">
        <v>6598.4375</v>
      </c>
      <c r="AC119" s="133">
        <v>0</v>
      </c>
      <c r="AD119" s="133">
        <v>0</v>
      </c>
      <c r="AE119" s="133">
        <v>86899.03409090903</v>
      </c>
      <c r="AF119" s="133">
        <v>0</v>
      </c>
      <c r="AG119" s="133">
        <v>0</v>
      </c>
      <c r="AH119" s="133">
        <v>0</v>
      </c>
      <c r="AI119" s="133">
        <v>110000</v>
      </c>
      <c r="AJ119" s="133">
        <v>0</v>
      </c>
      <c r="AK119" s="133">
        <v>0</v>
      </c>
      <c r="AL119" s="133">
        <v>0</v>
      </c>
      <c r="AM119" s="133">
        <v>0</v>
      </c>
      <c r="AN119" s="133">
        <v>0</v>
      </c>
      <c r="AO119" s="133">
        <v>0</v>
      </c>
      <c r="AP119" s="133">
        <v>0</v>
      </c>
      <c r="AQ119" s="133">
        <v>0</v>
      </c>
      <c r="AR119" s="133">
        <v>0</v>
      </c>
      <c r="AS119" s="133">
        <v>0</v>
      </c>
      <c r="AT119" s="133">
        <v>0</v>
      </c>
      <c r="AU119" s="133">
        <v>0</v>
      </c>
      <c r="AV119" s="133">
        <v>568629</v>
      </c>
      <c r="AW119" s="133">
        <v>168403.9644819044</v>
      </c>
      <c r="AX119" s="133">
        <v>110000</v>
      </c>
      <c r="AY119" s="133">
        <v>134351.28053640673</v>
      </c>
      <c r="AZ119" s="478">
        <v>847032.9644819044</v>
      </c>
      <c r="BA119" s="478">
        <v>847032.9644819044</v>
      </c>
      <c r="BB119" s="478">
        <v>3500</v>
      </c>
      <c r="BC119" s="478">
        <v>717500</v>
      </c>
      <c r="BD119" s="478">
        <v>0</v>
      </c>
      <c r="BE119" s="478">
        <v>0</v>
      </c>
      <c r="BF119" s="478">
        <v>847032.9644819044</v>
      </c>
      <c r="BG119" s="478" t="s">
        <v>13</v>
      </c>
      <c r="BH119" s="478" t="s">
        <v>13</v>
      </c>
      <c r="BI119" s="478" t="s">
        <v>13</v>
      </c>
      <c r="BJ119" s="134" t="s">
        <v>13</v>
      </c>
      <c r="BK119" s="479" t="s">
        <v>13</v>
      </c>
      <c r="BL119" s="478">
        <v>847032.9644819044</v>
      </c>
      <c r="BM119" s="133">
        <v>847032.96448190429</v>
      </c>
      <c r="BN119" s="133">
        <v>0</v>
      </c>
      <c r="BO119" s="478">
        <v>717500</v>
      </c>
      <c r="BP119" s="478">
        <v>607500</v>
      </c>
      <c r="BQ119" s="133">
        <v>737032.9644819044</v>
      </c>
      <c r="BR119" s="133">
        <v>3595.2827535702654</v>
      </c>
      <c r="BS119" s="133">
        <v>3572.4072267942583</v>
      </c>
      <c r="BT119" s="134">
        <v>6.4033928171550267E-3</v>
      </c>
      <c r="BU119" s="134">
        <v>-6.2841168191498796E-4</v>
      </c>
      <c r="BV119" s="134">
        <v>0</v>
      </c>
      <c r="BW119" s="133">
        <v>-460.21319894438273</v>
      </c>
      <c r="BX119" s="478">
        <v>846572.75128296006</v>
      </c>
      <c r="BY119" s="478">
        <v>4129.6231769900487</v>
      </c>
      <c r="BZ119" s="478" t="s">
        <v>1228</v>
      </c>
      <c r="CA119" s="478">
        <v>4129.6231769900487</v>
      </c>
      <c r="CB119" s="134">
        <v>7.5389726506189803E-3</v>
      </c>
      <c r="CC119" s="133">
        <v>-5450.95</v>
      </c>
      <c r="CD119" s="133">
        <v>841121.80128296011</v>
      </c>
      <c r="CE119" s="133">
        <v>0</v>
      </c>
      <c r="CF119" s="133">
        <v>841121.80128296011</v>
      </c>
      <c r="CG119" s="133">
        <f t="shared" si="2"/>
        <v>-27468.550000000047</v>
      </c>
      <c r="CH119" s="133">
        <f t="shared" si="3"/>
        <v>0</v>
      </c>
      <c r="CI119" s="133">
        <v>0</v>
      </c>
      <c r="CJ119" s="133">
        <v>-27468.550000000047</v>
      </c>
      <c r="CK119" s="133">
        <v>0</v>
      </c>
    </row>
    <row r="120" spans="1:89" ht="15" customHeight="1" x14ac:dyDescent="0.25">
      <c r="A120" s="136">
        <f>VLOOKUP(D120,'DfE No.'!C:E,3,FALSE)</f>
        <v>287</v>
      </c>
      <c r="B120" s="136">
        <f>VLOOKUP(D120,'Adjusted Factors 19-20'!C:F,4,FALSE)</f>
        <v>0</v>
      </c>
      <c r="C120" s="136">
        <v>124786</v>
      </c>
      <c r="D120" s="136">
        <v>9353342</v>
      </c>
      <c r="E120" s="135" t="s">
        <v>1297</v>
      </c>
      <c r="F120" s="477">
        <v>214</v>
      </c>
      <c r="G120" s="477">
        <v>214</v>
      </c>
      <c r="H120" s="477">
        <v>0</v>
      </c>
      <c r="I120" s="133">
        <v>593593.20000000007</v>
      </c>
      <c r="J120" s="133">
        <v>0</v>
      </c>
      <c r="K120" s="133">
        <v>0</v>
      </c>
      <c r="L120" s="133">
        <v>4399.9999999999973</v>
      </c>
      <c r="M120" s="133">
        <v>0</v>
      </c>
      <c r="N120" s="133">
        <v>12305</v>
      </c>
      <c r="O120" s="133">
        <v>0</v>
      </c>
      <c r="P120" s="133">
        <v>5200.0000000000109</v>
      </c>
      <c r="Q120" s="133">
        <v>8879.9999999999873</v>
      </c>
      <c r="R120" s="133">
        <v>6480.0000000000009</v>
      </c>
      <c r="S120" s="133">
        <v>12870.000000000042</v>
      </c>
      <c r="T120" s="133">
        <v>4199.9999999999982</v>
      </c>
      <c r="U120" s="133">
        <v>0</v>
      </c>
      <c r="V120" s="133">
        <v>0</v>
      </c>
      <c r="W120" s="133">
        <v>0</v>
      </c>
      <c r="X120" s="133">
        <v>0</v>
      </c>
      <c r="Y120" s="133">
        <v>0</v>
      </c>
      <c r="Z120" s="133">
        <v>0</v>
      </c>
      <c r="AA120" s="133">
        <v>0</v>
      </c>
      <c r="AB120" s="133">
        <v>19765.923913043534</v>
      </c>
      <c r="AC120" s="133">
        <v>0</v>
      </c>
      <c r="AD120" s="133">
        <v>0</v>
      </c>
      <c r="AE120" s="133">
        <v>58647.955307262666</v>
      </c>
      <c r="AF120" s="133">
        <v>0</v>
      </c>
      <c r="AG120" s="133">
        <v>0</v>
      </c>
      <c r="AH120" s="133">
        <v>0</v>
      </c>
      <c r="AI120" s="133">
        <v>110000</v>
      </c>
      <c r="AJ120" s="133">
        <v>0</v>
      </c>
      <c r="AK120" s="133">
        <v>0</v>
      </c>
      <c r="AL120" s="133">
        <v>0</v>
      </c>
      <c r="AM120" s="133">
        <v>0</v>
      </c>
      <c r="AN120" s="133">
        <v>0</v>
      </c>
      <c r="AO120" s="133">
        <v>0</v>
      </c>
      <c r="AP120" s="133">
        <v>0</v>
      </c>
      <c r="AQ120" s="133">
        <v>0</v>
      </c>
      <c r="AR120" s="133">
        <v>0</v>
      </c>
      <c r="AS120" s="133">
        <v>0</v>
      </c>
      <c r="AT120" s="133">
        <v>0</v>
      </c>
      <c r="AU120" s="133">
        <v>0</v>
      </c>
      <c r="AV120" s="133">
        <v>593593.20000000007</v>
      </c>
      <c r="AW120" s="133">
        <v>132748.87922030623</v>
      </c>
      <c r="AX120" s="133">
        <v>110000</v>
      </c>
      <c r="AY120" s="133">
        <v>95814.455307262688</v>
      </c>
      <c r="AZ120" s="478">
        <v>836342.07922030636</v>
      </c>
      <c r="BA120" s="478">
        <v>836342.07922030636</v>
      </c>
      <c r="BB120" s="478">
        <v>3500</v>
      </c>
      <c r="BC120" s="478">
        <v>749000</v>
      </c>
      <c r="BD120" s="478">
        <v>0</v>
      </c>
      <c r="BE120" s="478">
        <v>0</v>
      </c>
      <c r="BF120" s="478">
        <v>836342.07922030636</v>
      </c>
      <c r="BG120" s="478" t="s">
        <v>13</v>
      </c>
      <c r="BH120" s="478" t="s">
        <v>13</v>
      </c>
      <c r="BI120" s="478" t="s">
        <v>13</v>
      </c>
      <c r="BJ120" s="134" t="s">
        <v>13</v>
      </c>
      <c r="BK120" s="479" t="s">
        <v>13</v>
      </c>
      <c r="BL120" s="478">
        <v>836342.07922030636</v>
      </c>
      <c r="BM120" s="133">
        <v>836342.07922030636</v>
      </c>
      <c r="BN120" s="133">
        <v>0</v>
      </c>
      <c r="BO120" s="478">
        <v>749000</v>
      </c>
      <c r="BP120" s="478">
        <v>639000</v>
      </c>
      <c r="BQ120" s="133">
        <v>726342.07922030636</v>
      </c>
      <c r="BR120" s="133">
        <v>3394.1218655154503</v>
      </c>
      <c r="BS120" s="133">
        <v>3509.8005795348836</v>
      </c>
      <c r="BT120" s="134">
        <v>-3.2958771131880935E-2</v>
      </c>
      <c r="BU120" s="134">
        <v>1.7958771131880935E-2</v>
      </c>
      <c r="BV120" s="134">
        <v>0</v>
      </c>
      <c r="BW120" s="133">
        <v>13488.784939851748</v>
      </c>
      <c r="BX120" s="478">
        <v>849830.86416015809</v>
      </c>
      <c r="BY120" s="478">
        <v>3971.1722624306453</v>
      </c>
      <c r="BZ120" s="478" t="s">
        <v>1228</v>
      </c>
      <c r="CA120" s="478">
        <v>3971.1722624306453</v>
      </c>
      <c r="CB120" s="134">
        <v>-1.2497107495395787E-2</v>
      </c>
      <c r="CC120" s="133">
        <v>-5690.26</v>
      </c>
      <c r="CD120" s="133">
        <v>844140.60416015808</v>
      </c>
      <c r="CE120" s="133">
        <v>0</v>
      </c>
      <c r="CF120" s="133">
        <v>844140.60416015808</v>
      </c>
      <c r="CG120" s="133">
        <f t="shared" si="2"/>
        <v>46124.260000000009</v>
      </c>
      <c r="CH120" s="133">
        <f t="shared" si="3"/>
        <v>0</v>
      </c>
      <c r="CI120" s="133">
        <v>0</v>
      </c>
      <c r="CJ120" s="133">
        <v>46124.260000000009</v>
      </c>
      <c r="CK120" s="133">
        <v>0</v>
      </c>
    </row>
    <row r="121" spans="1:89" ht="15" customHeight="1" x14ac:dyDescent="0.25">
      <c r="A121" s="136">
        <f>VLOOKUP(D121,'DfE No.'!C:E,3,FALSE)</f>
        <v>560</v>
      </c>
      <c r="B121" s="136">
        <f>VLOOKUP(D121,'Adjusted Factors 19-20'!C:F,4,FALSE)</f>
        <v>0</v>
      </c>
      <c r="C121" s="136">
        <v>124802</v>
      </c>
      <c r="D121" s="136">
        <v>9354024</v>
      </c>
      <c r="E121" s="135" t="s">
        <v>438</v>
      </c>
      <c r="F121" s="477">
        <v>1431</v>
      </c>
      <c r="G121" s="477">
        <v>0</v>
      </c>
      <c r="H121" s="477">
        <v>1431</v>
      </c>
      <c r="I121" s="133">
        <v>0</v>
      </c>
      <c r="J121" s="133">
        <v>3209085</v>
      </c>
      <c r="K121" s="133">
        <v>2674156.8000000003</v>
      </c>
      <c r="L121" s="133">
        <v>0</v>
      </c>
      <c r="M121" s="133">
        <v>35199.999999999978</v>
      </c>
      <c r="N121" s="133">
        <v>0</v>
      </c>
      <c r="O121" s="133">
        <v>166756.88259109313</v>
      </c>
      <c r="P121" s="133">
        <v>0</v>
      </c>
      <c r="Q121" s="133">
        <v>0</v>
      </c>
      <c r="R121" s="133">
        <v>0</v>
      </c>
      <c r="S121" s="133">
        <v>0</v>
      </c>
      <c r="T121" s="133">
        <v>0</v>
      </c>
      <c r="U121" s="133">
        <v>0</v>
      </c>
      <c r="V121" s="133">
        <v>4933.4475524475574</v>
      </c>
      <c r="W121" s="133">
        <v>3122.1818181818157</v>
      </c>
      <c r="X121" s="133">
        <v>1030.7202797202808</v>
      </c>
      <c r="Y121" s="133">
        <v>0</v>
      </c>
      <c r="Z121" s="133">
        <v>1200.8391608391621</v>
      </c>
      <c r="AA121" s="133">
        <v>0</v>
      </c>
      <c r="AB121" s="133">
        <v>0</v>
      </c>
      <c r="AC121" s="133">
        <v>2769.9999999999936</v>
      </c>
      <c r="AD121" s="133">
        <v>0</v>
      </c>
      <c r="AE121" s="133">
        <v>0</v>
      </c>
      <c r="AF121" s="133">
        <v>507048.91346455092</v>
      </c>
      <c r="AG121" s="133">
        <v>0</v>
      </c>
      <c r="AH121" s="133">
        <v>0</v>
      </c>
      <c r="AI121" s="133">
        <v>110000</v>
      </c>
      <c r="AJ121" s="133">
        <v>0</v>
      </c>
      <c r="AK121" s="133">
        <v>0</v>
      </c>
      <c r="AL121" s="133">
        <v>50000</v>
      </c>
      <c r="AM121" s="133">
        <v>204057.63</v>
      </c>
      <c r="AN121" s="133">
        <v>0</v>
      </c>
      <c r="AO121" s="133">
        <v>0</v>
      </c>
      <c r="AP121" s="133">
        <v>0</v>
      </c>
      <c r="AQ121" s="133">
        <v>0</v>
      </c>
      <c r="AR121" s="133">
        <v>0</v>
      </c>
      <c r="AS121" s="133">
        <v>0</v>
      </c>
      <c r="AT121" s="133">
        <v>0</v>
      </c>
      <c r="AU121" s="133">
        <v>0</v>
      </c>
      <c r="AV121" s="133">
        <v>5883241.8000000007</v>
      </c>
      <c r="AW121" s="133">
        <v>722062.98486683285</v>
      </c>
      <c r="AX121" s="133">
        <v>364057.63</v>
      </c>
      <c r="AY121" s="133">
        <v>623169.94916569185</v>
      </c>
      <c r="AZ121" s="478">
        <v>6969362.4148668339</v>
      </c>
      <c r="BA121" s="478">
        <v>6715304.7848668341</v>
      </c>
      <c r="BB121" s="478">
        <v>4800</v>
      </c>
      <c r="BC121" s="478">
        <v>6868800</v>
      </c>
      <c r="BD121" s="478">
        <v>0</v>
      </c>
      <c r="BE121" s="478">
        <v>153495.21513316594</v>
      </c>
      <c r="BF121" s="478">
        <v>7122857.6299999999</v>
      </c>
      <c r="BG121" s="478" t="s">
        <v>13</v>
      </c>
      <c r="BH121" s="478" t="s">
        <v>13</v>
      </c>
      <c r="BI121" s="478" t="s">
        <v>13</v>
      </c>
      <c r="BJ121" s="134" t="s">
        <v>13</v>
      </c>
      <c r="BK121" s="479" t="s">
        <v>13</v>
      </c>
      <c r="BL121" s="478">
        <v>7122857.6299999999</v>
      </c>
      <c r="BM121" s="133">
        <v>0</v>
      </c>
      <c r="BN121" s="133">
        <v>7122857.629999999</v>
      </c>
      <c r="BO121" s="478">
        <v>7122857.6299999999</v>
      </c>
      <c r="BP121" s="478">
        <v>6808800</v>
      </c>
      <c r="BQ121" s="133">
        <v>6808800</v>
      </c>
      <c r="BR121" s="133">
        <v>4758.0712788259962</v>
      </c>
      <c r="BS121" s="133">
        <v>4609.7946328868056</v>
      </c>
      <c r="BT121" s="134">
        <v>3.2165564357545966E-2</v>
      </c>
      <c r="BU121" s="134">
        <v>-3.1566416390257958E-3</v>
      </c>
      <c r="BV121" s="134">
        <v>0</v>
      </c>
      <c r="BW121" s="133">
        <v>0</v>
      </c>
      <c r="BX121" s="478">
        <v>7122857.6299999999</v>
      </c>
      <c r="BY121" s="478">
        <v>4800</v>
      </c>
      <c r="BZ121" s="478" t="s">
        <v>1228</v>
      </c>
      <c r="CA121" s="478">
        <v>4977.5385255066385</v>
      </c>
      <c r="CB121" s="134">
        <v>2.3322559947297927E-2</v>
      </c>
      <c r="CC121" s="133">
        <v>-36161.370000000003</v>
      </c>
      <c r="CD121" s="133">
        <v>7086696.2599999998</v>
      </c>
      <c r="CE121" s="133">
        <v>0</v>
      </c>
      <c r="CF121" s="133">
        <v>7086696.2599999998</v>
      </c>
      <c r="CG121" s="133">
        <f t="shared" si="2"/>
        <v>394293.84999999992</v>
      </c>
      <c r="CH121" s="133">
        <f t="shared" si="3"/>
        <v>4819.32</v>
      </c>
      <c r="CI121" s="133">
        <v>153495.21513316594</v>
      </c>
      <c r="CJ121" s="133">
        <v>394293.84999999992</v>
      </c>
      <c r="CK121" s="133">
        <v>4819.32</v>
      </c>
    </row>
    <row r="122" spans="1:89" ht="15" customHeight="1" x14ac:dyDescent="0.25">
      <c r="A122" s="136">
        <f>VLOOKUP(D122,'DfE No.'!C:E,3,FALSE)</f>
        <v>370</v>
      </c>
      <c r="B122" s="136">
        <f>VLOOKUP(D122,'Adjusted Factors 19-20'!C:F,4,FALSE)</f>
        <v>0</v>
      </c>
      <c r="C122" s="136">
        <v>124840</v>
      </c>
      <c r="D122" s="136">
        <v>9354090</v>
      </c>
      <c r="E122" s="135" t="s">
        <v>330</v>
      </c>
      <c r="F122" s="477">
        <v>1255</v>
      </c>
      <c r="G122" s="477">
        <v>0</v>
      </c>
      <c r="H122" s="477">
        <v>1255</v>
      </c>
      <c r="I122" s="133">
        <v>0</v>
      </c>
      <c r="J122" s="133">
        <v>3057382.8000000003</v>
      </c>
      <c r="K122" s="133">
        <v>2069603.2000000002</v>
      </c>
      <c r="L122" s="133">
        <v>0</v>
      </c>
      <c r="M122" s="133">
        <v>37399.999999999978</v>
      </c>
      <c r="N122" s="133">
        <v>0</v>
      </c>
      <c r="O122" s="133">
        <v>179413.98373983739</v>
      </c>
      <c r="P122" s="133">
        <v>0</v>
      </c>
      <c r="Q122" s="133">
        <v>0</v>
      </c>
      <c r="R122" s="133">
        <v>0</v>
      </c>
      <c r="S122" s="133">
        <v>0</v>
      </c>
      <c r="T122" s="133">
        <v>0</v>
      </c>
      <c r="U122" s="133">
        <v>0</v>
      </c>
      <c r="V122" s="133">
        <v>42340.000000000116</v>
      </c>
      <c r="W122" s="133">
        <v>66689.999999999869</v>
      </c>
      <c r="X122" s="133">
        <v>11844.999999999978</v>
      </c>
      <c r="Y122" s="133">
        <v>10079.999999999991</v>
      </c>
      <c r="Z122" s="133">
        <v>599.99999999999989</v>
      </c>
      <c r="AA122" s="133">
        <v>0</v>
      </c>
      <c r="AB122" s="133">
        <v>0</v>
      </c>
      <c r="AC122" s="133">
        <v>27744.213886672042</v>
      </c>
      <c r="AD122" s="133">
        <v>0</v>
      </c>
      <c r="AE122" s="133">
        <v>0</v>
      </c>
      <c r="AF122" s="133">
        <v>408144.30492461479</v>
      </c>
      <c r="AG122" s="133">
        <v>0</v>
      </c>
      <c r="AH122" s="133">
        <v>0</v>
      </c>
      <c r="AI122" s="133">
        <v>110000</v>
      </c>
      <c r="AJ122" s="133">
        <v>0</v>
      </c>
      <c r="AK122" s="133">
        <v>0</v>
      </c>
      <c r="AL122" s="133">
        <v>0</v>
      </c>
      <c r="AM122" s="133">
        <v>220424.68406</v>
      </c>
      <c r="AN122" s="133">
        <v>0</v>
      </c>
      <c r="AO122" s="133">
        <v>0</v>
      </c>
      <c r="AP122" s="133">
        <v>0</v>
      </c>
      <c r="AQ122" s="133">
        <v>0</v>
      </c>
      <c r="AR122" s="133">
        <v>0</v>
      </c>
      <c r="AS122" s="133">
        <v>0</v>
      </c>
      <c r="AT122" s="133">
        <v>0</v>
      </c>
      <c r="AU122" s="133">
        <v>0</v>
      </c>
      <c r="AV122" s="133">
        <v>5126986</v>
      </c>
      <c r="AW122" s="133">
        <v>784257.5025511242</v>
      </c>
      <c r="AX122" s="133">
        <v>330424.68406</v>
      </c>
      <c r="AY122" s="133">
        <v>592327.7967945335</v>
      </c>
      <c r="AZ122" s="478">
        <v>6241668.1866111243</v>
      </c>
      <c r="BA122" s="478">
        <v>6021243.5025511244</v>
      </c>
      <c r="BB122" s="478">
        <v>4800</v>
      </c>
      <c r="BC122" s="478">
        <v>6024000</v>
      </c>
      <c r="BD122" s="478">
        <v>0</v>
      </c>
      <c r="BE122" s="478">
        <v>2756.4974488755688</v>
      </c>
      <c r="BF122" s="478">
        <v>6244424.6840599999</v>
      </c>
      <c r="BG122" s="478" t="s">
        <v>13</v>
      </c>
      <c r="BH122" s="478" t="s">
        <v>13</v>
      </c>
      <c r="BI122" s="478" t="s">
        <v>13</v>
      </c>
      <c r="BJ122" s="134" t="s">
        <v>13</v>
      </c>
      <c r="BK122" s="479" t="s">
        <v>13</v>
      </c>
      <c r="BL122" s="478">
        <v>6244424.6840599999</v>
      </c>
      <c r="BM122" s="133">
        <v>0</v>
      </c>
      <c r="BN122" s="133">
        <v>6244424.684059999</v>
      </c>
      <c r="BO122" s="478">
        <v>6244424.6840599999</v>
      </c>
      <c r="BP122" s="478">
        <v>5914000</v>
      </c>
      <c r="BQ122" s="133">
        <v>5914000</v>
      </c>
      <c r="BR122" s="133">
        <v>4712.3505976095621</v>
      </c>
      <c r="BS122" s="133">
        <v>4663.7311734197729</v>
      </c>
      <c r="BT122" s="134">
        <v>1.0425005726506764E-2</v>
      </c>
      <c r="BU122" s="134">
        <v>-1.0230819144839121E-3</v>
      </c>
      <c r="BV122" s="134">
        <v>0</v>
      </c>
      <c r="BW122" s="133">
        <v>0</v>
      </c>
      <c r="BX122" s="478">
        <v>6244424.6840599999</v>
      </c>
      <c r="BY122" s="478">
        <v>4800</v>
      </c>
      <c r="BZ122" s="478" t="s">
        <v>1228</v>
      </c>
      <c r="CA122" s="478">
        <v>4975.6371984541829</v>
      </c>
      <c r="CB122" s="134">
        <v>1.0555731957919479E-2</v>
      </c>
      <c r="CC122" s="133">
        <v>-31713.85</v>
      </c>
      <c r="CD122" s="133">
        <v>6212710.8340600003</v>
      </c>
      <c r="CE122" s="133">
        <v>0</v>
      </c>
      <c r="CF122" s="133">
        <v>6212710.8340600003</v>
      </c>
      <c r="CG122" s="133">
        <f t="shared" si="2"/>
        <v>450060.87</v>
      </c>
      <c r="CH122" s="133">
        <f t="shared" si="3"/>
        <v>15163.630000000001</v>
      </c>
      <c r="CI122" s="133">
        <v>2756.4974488755688</v>
      </c>
      <c r="CJ122" s="133">
        <v>450060.87</v>
      </c>
      <c r="CK122" s="133">
        <v>15163.630000000001</v>
      </c>
    </row>
    <row r="123" spans="1:89" ht="15" customHeight="1" x14ac:dyDescent="0.25">
      <c r="A123" s="136">
        <f>VLOOKUP(D123,'DfE No.'!C:E,3,FALSE)</f>
        <v>552</v>
      </c>
      <c r="B123" s="136">
        <f>VLOOKUP(D123,'Adjusted Factors 19-20'!C:F,4,FALSE)</f>
        <v>0</v>
      </c>
      <c r="C123" s="136">
        <v>124856</v>
      </c>
      <c r="D123" s="136">
        <v>9354500</v>
      </c>
      <c r="E123" s="135" t="s">
        <v>1298</v>
      </c>
      <c r="F123" s="477">
        <v>1133</v>
      </c>
      <c r="G123" s="477">
        <v>0</v>
      </c>
      <c r="H123" s="477">
        <v>1133</v>
      </c>
      <c r="I123" s="133">
        <v>0</v>
      </c>
      <c r="J123" s="133">
        <v>2718970.2</v>
      </c>
      <c r="K123" s="133">
        <v>1915155.2000000002</v>
      </c>
      <c r="L123" s="133">
        <v>0</v>
      </c>
      <c r="M123" s="133">
        <v>51919.999999999767</v>
      </c>
      <c r="N123" s="133">
        <v>0</v>
      </c>
      <c r="O123" s="133">
        <v>206442.59151414307</v>
      </c>
      <c r="P123" s="133">
        <v>0</v>
      </c>
      <c r="Q123" s="133">
        <v>0</v>
      </c>
      <c r="R123" s="133">
        <v>0</v>
      </c>
      <c r="S123" s="133">
        <v>0</v>
      </c>
      <c r="T123" s="133">
        <v>0</v>
      </c>
      <c r="U123" s="133">
        <v>0</v>
      </c>
      <c r="V123" s="133">
        <v>48720.000000000015</v>
      </c>
      <c r="W123" s="133">
        <v>1560</v>
      </c>
      <c r="X123" s="133">
        <v>21115.000000000015</v>
      </c>
      <c r="Y123" s="133">
        <v>0</v>
      </c>
      <c r="Z123" s="133">
        <v>0</v>
      </c>
      <c r="AA123" s="133">
        <v>0</v>
      </c>
      <c r="AB123" s="133">
        <v>0</v>
      </c>
      <c r="AC123" s="133">
        <v>15235.000000000002</v>
      </c>
      <c r="AD123" s="133">
        <v>0</v>
      </c>
      <c r="AE123" s="133">
        <v>0</v>
      </c>
      <c r="AF123" s="133">
        <v>470851.55744667491</v>
      </c>
      <c r="AG123" s="133">
        <v>0</v>
      </c>
      <c r="AH123" s="133">
        <v>0</v>
      </c>
      <c r="AI123" s="133">
        <v>110000</v>
      </c>
      <c r="AJ123" s="133">
        <v>0</v>
      </c>
      <c r="AK123" s="133">
        <v>0</v>
      </c>
      <c r="AL123" s="133">
        <v>0</v>
      </c>
      <c r="AM123" s="133">
        <v>187682.63500000001</v>
      </c>
      <c r="AN123" s="133">
        <v>0</v>
      </c>
      <c r="AO123" s="133">
        <v>0</v>
      </c>
      <c r="AP123" s="133">
        <v>0</v>
      </c>
      <c r="AQ123" s="133">
        <v>0</v>
      </c>
      <c r="AR123" s="133">
        <v>0</v>
      </c>
      <c r="AS123" s="133">
        <v>0</v>
      </c>
      <c r="AT123" s="133">
        <v>0</v>
      </c>
      <c r="AU123" s="133">
        <v>0</v>
      </c>
      <c r="AV123" s="133">
        <v>4634125.4000000004</v>
      </c>
      <c r="AW123" s="133">
        <v>815844.14896081784</v>
      </c>
      <c r="AX123" s="133">
        <v>297682.63500000001</v>
      </c>
      <c r="AY123" s="133">
        <v>645729.35320374637</v>
      </c>
      <c r="AZ123" s="478">
        <v>5747652.1839608178</v>
      </c>
      <c r="BA123" s="478">
        <v>5559969.548960818</v>
      </c>
      <c r="BB123" s="478">
        <v>4800</v>
      </c>
      <c r="BC123" s="478">
        <v>5438400</v>
      </c>
      <c r="BD123" s="478">
        <v>0</v>
      </c>
      <c r="BE123" s="478">
        <v>0</v>
      </c>
      <c r="BF123" s="478">
        <v>5747652.1839608178</v>
      </c>
      <c r="BG123" s="478" t="s">
        <v>13</v>
      </c>
      <c r="BH123" s="478" t="s">
        <v>13</v>
      </c>
      <c r="BI123" s="478" t="s">
        <v>13</v>
      </c>
      <c r="BJ123" s="134" t="s">
        <v>13</v>
      </c>
      <c r="BK123" s="479" t="s">
        <v>13</v>
      </c>
      <c r="BL123" s="478">
        <v>5747652.1839608178</v>
      </c>
      <c r="BM123" s="133">
        <v>0</v>
      </c>
      <c r="BN123" s="133">
        <v>5747652.1839608178</v>
      </c>
      <c r="BO123" s="478">
        <v>5626082.6349999998</v>
      </c>
      <c r="BP123" s="478">
        <v>5328400</v>
      </c>
      <c r="BQ123" s="133">
        <v>5449969.548960818</v>
      </c>
      <c r="BR123" s="133">
        <v>4810.2114289151086</v>
      </c>
      <c r="BS123" s="133">
        <v>4704.732542039801</v>
      </c>
      <c r="BT123" s="134">
        <v>2.2419741384400945E-2</v>
      </c>
      <c r="BU123" s="134">
        <v>-2.200212886163371E-3</v>
      </c>
      <c r="BV123" s="134">
        <v>0</v>
      </c>
      <c r="BW123" s="133">
        <v>-11728.151115886223</v>
      </c>
      <c r="BX123" s="478">
        <v>5735924.0328449318</v>
      </c>
      <c r="BY123" s="478">
        <v>4896.947394390937</v>
      </c>
      <c r="BZ123" s="478" t="s">
        <v>1228</v>
      </c>
      <c r="CA123" s="478">
        <v>5062.5984402867889</v>
      </c>
      <c r="CB123" s="134">
        <v>2.3115646210094098E-2</v>
      </c>
      <c r="CC123" s="133">
        <v>-28630.91</v>
      </c>
      <c r="CD123" s="133">
        <v>5707293.1228449317</v>
      </c>
      <c r="CE123" s="133">
        <v>0</v>
      </c>
      <c r="CF123" s="133">
        <v>5707293.1228449317</v>
      </c>
      <c r="CG123" s="133">
        <f t="shared" si="2"/>
        <v>176045.25000000035</v>
      </c>
      <c r="CH123" s="133">
        <f t="shared" si="3"/>
        <v>-7471.3899999999994</v>
      </c>
      <c r="CI123" s="133">
        <v>0</v>
      </c>
      <c r="CJ123" s="133">
        <v>176045.25000000035</v>
      </c>
      <c r="CK123" s="133">
        <v>-7471.3899999999994</v>
      </c>
    </row>
    <row r="124" spans="1:89" ht="15" customHeight="1" x14ac:dyDescent="0.25">
      <c r="A124" s="136">
        <f>VLOOKUP(D124,'DfE No.'!C:E,3,FALSE)</f>
        <v>553</v>
      </c>
      <c r="B124" s="136">
        <f>VLOOKUP(D124,'Adjusted Factors 19-20'!C:F,4,FALSE)</f>
        <v>0</v>
      </c>
      <c r="C124" s="136">
        <v>124861</v>
      </c>
      <c r="D124" s="136">
        <v>9354600</v>
      </c>
      <c r="E124" s="135" t="s">
        <v>431</v>
      </c>
      <c r="F124" s="477">
        <v>710</v>
      </c>
      <c r="G124" s="477">
        <v>0</v>
      </c>
      <c r="H124" s="477">
        <v>710</v>
      </c>
      <c r="I124" s="133">
        <v>0</v>
      </c>
      <c r="J124" s="133">
        <v>1699842.6</v>
      </c>
      <c r="K124" s="133">
        <v>1204694.4000000001</v>
      </c>
      <c r="L124" s="133">
        <v>0</v>
      </c>
      <c r="M124" s="133">
        <v>18919.999999999989</v>
      </c>
      <c r="N124" s="133">
        <v>0</v>
      </c>
      <c r="O124" s="133">
        <v>80969.04090267983</v>
      </c>
      <c r="P124" s="133">
        <v>0</v>
      </c>
      <c r="Q124" s="133">
        <v>0</v>
      </c>
      <c r="R124" s="133">
        <v>0</v>
      </c>
      <c r="S124" s="133">
        <v>0</v>
      </c>
      <c r="T124" s="133">
        <v>0</v>
      </c>
      <c r="U124" s="133">
        <v>0</v>
      </c>
      <c r="V124" s="133">
        <v>29081.920903954728</v>
      </c>
      <c r="W124" s="133">
        <v>3519.915254237299</v>
      </c>
      <c r="X124" s="133">
        <v>15493.644067796609</v>
      </c>
      <c r="Y124" s="133">
        <v>1684.7457627118645</v>
      </c>
      <c r="Z124" s="133">
        <v>2406.779661016948</v>
      </c>
      <c r="AA124" s="133">
        <v>0</v>
      </c>
      <c r="AB124" s="133">
        <v>0</v>
      </c>
      <c r="AC124" s="133">
        <v>16666.949152542391</v>
      </c>
      <c r="AD124" s="133">
        <v>0</v>
      </c>
      <c r="AE124" s="133">
        <v>0</v>
      </c>
      <c r="AF124" s="133">
        <v>217513.44592743789</v>
      </c>
      <c r="AG124" s="133">
        <v>0</v>
      </c>
      <c r="AH124" s="133">
        <v>0</v>
      </c>
      <c r="AI124" s="133">
        <v>110000</v>
      </c>
      <c r="AJ124" s="133">
        <v>0</v>
      </c>
      <c r="AK124" s="133">
        <v>0</v>
      </c>
      <c r="AL124" s="133">
        <v>50000</v>
      </c>
      <c r="AM124" s="133">
        <v>17029.9948</v>
      </c>
      <c r="AN124" s="133">
        <v>0</v>
      </c>
      <c r="AO124" s="133">
        <v>0</v>
      </c>
      <c r="AP124" s="133">
        <v>0</v>
      </c>
      <c r="AQ124" s="133">
        <v>0</v>
      </c>
      <c r="AR124" s="133">
        <v>0</v>
      </c>
      <c r="AS124" s="133">
        <v>0</v>
      </c>
      <c r="AT124" s="133">
        <v>0</v>
      </c>
      <c r="AU124" s="133">
        <v>0</v>
      </c>
      <c r="AV124" s="133">
        <v>2904537</v>
      </c>
      <c r="AW124" s="133">
        <v>386256.44163237757</v>
      </c>
      <c r="AX124" s="133">
        <v>177029.99479999999</v>
      </c>
      <c r="AY124" s="133">
        <v>303550.46920363652</v>
      </c>
      <c r="AZ124" s="478">
        <v>3467823.4364323774</v>
      </c>
      <c r="BA124" s="478">
        <v>3400793.4416323774</v>
      </c>
      <c r="BB124" s="478">
        <v>4800</v>
      </c>
      <c r="BC124" s="478">
        <v>3408000</v>
      </c>
      <c r="BD124" s="478">
        <v>0</v>
      </c>
      <c r="BE124" s="478">
        <v>7206.5583676225506</v>
      </c>
      <c r="BF124" s="478">
        <v>3475029.9948</v>
      </c>
      <c r="BG124" s="478" t="s">
        <v>13</v>
      </c>
      <c r="BH124" s="478" t="s">
        <v>13</v>
      </c>
      <c r="BI124" s="478" t="s">
        <v>13</v>
      </c>
      <c r="BJ124" s="134" t="s">
        <v>13</v>
      </c>
      <c r="BK124" s="479" t="s">
        <v>13</v>
      </c>
      <c r="BL124" s="478">
        <v>3475029.9948</v>
      </c>
      <c r="BM124" s="133">
        <v>0</v>
      </c>
      <c r="BN124" s="133">
        <v>3475029.9947999995</v>
      </c>
      <c r="BO124" s="478">
        <v>3475029.9948</v>
      </c>
      <c r="BP124" s="478">
        <v>3348000</v>
      </c>
      <c r="BQ124" s="133">
        <v>3348000</v>
      </c>
      <c r="BR124" s="133">
        <v>4715.4929577464791</v>
      </c>
      <c r="BS124" s="133">
        <v>4643.9357806637809</v>
      </c>
      <c r="BT124" s="134">
        <v>1.540873527593661E-2</v>
      </c>
      <c r="BU124" s="134">
        <v>-1.5121716763951739E-3</v>
      </c>
      <c r="BV124" s="134">
        <v>0</v>
      </c>
      <c r="BW124" s="133">
        <v>0</v>
      </c>
      <c r="BX124" s="478">
        <v>3475029.9948</v>
      </c>
      <c r="BY124" s="478">
        <v>4800</v>
      </c>
      <c r="BZ124" s="478" t="s">
        <v>1228</v>
      </c>
      <c r="CA124" s="478">
        <v>4894.4084433802818</v>
      </c>
      <c r="CB124" s="134">
        <v>1.4025532135590435E-2</v>
      </c>
      <c r="CC124" s="133">
        <v>-17941.7</v>
      </c>
      <c r="CD124" s="133">
        <v>3457088.2947999998</v>
      </c>
      <c r="CE124" s="133">
        <v>0</v>
      </c>
      <c r="CF124" s="133">
        <v>3457088.2947999998</v>
      </c>
      <c r="CG124" s="133">
        <f t="shared" si="2"/>
        <v>76814.470000000205</v>
      </c>
      <c r="CH124" s="133">
        <f t="shared" si="3"/>
        <v>0</v>
      </c>
      <c r="CI124" s="133">
        <v>7206.5583676225506</v>
      </c>
      <c r="CJ124" s="133">
        <v>76814.470000000205</v>
      </c>
      <c r="CK124" s="133">
        <v>0</v>
      </c>
    </row>
    <row r="125" spans="1:89" ht="15" customHeight="1" x14ac:dyDescent="0.25">
      <c r="A125" s="136">
        <f>VLOOKUP(D125,'DfE No.'!C:E,3,FALSE)</f>
        <v>157</v>
      </c>
      <c r="B125" s="136">
        <f>VLOOKUP(D125,'Adjusted Factors 19-20'!C:F,4,FALSE)</f>
        <v>0</v>
      </c>
      <c r="C125" s="136">
        <v>136438</v>
      </c>
      <c r="D125" s="136">
        <v>9354605</v>
      </c>
      <c r="E125" s="135" t="s">
        <v>562</v>
      </c>
      <c r="F125" s="477">
        <v>827</v>
      </c>
      <c r="G125" s="477">
        <v>0</v>
      </c>
      <c r="H125" s="477">
        <v>827</v>
      </c>
      <c r="I125" s="133">
        <v>0</v>
      </c>
      <c r="J125" s="133">
        <v>1867104</v>
      </c>
      <c r="K125" s="133">
        <v>1531241.6</v>
      </c>
      <c r="L125" s="133">
        <v>0</v>
      </c>
      <c r="M125" s="133">
        <v>62920.000000000065</v>
      </c>
      <c r="N125" s="133">
        <v>0</v>
      </c>
      <c r="O125" s="133">
        <v>195707.82902137234</v>
      </c>
      <c r="P125" s="133">
        <v>0</v>
      </c>
      <c r="Q125" s="133">
        <v>0</v>
      </c>
      <c r="R125" s="133">
        <v>0</v>
      </c>
      <c r="S125" s="133">
        <v>0</v>
      </c>
      <c r="T125" s="133">
        <v>0</v>
      </c>
      <c r="U125" s="133">
        <v>0</v>
      </c>
      <c r="V125" s="133">
        <v>35422.832929781987</v>
      </c>
      <c r="W125" s="133">
        <v>32409.188861985582</v>
      </c>
      <c r="X125" s="133">
        <v>60327.947941888524</v>
      </c>
      <c r="Y125" s="133">
        <v>20745.084745762728</v>
      </c>
      <c r="Z125" s="133">
        <v>22827.602905569001</v>
      </c>
      <c r="AA125" s="133">
        <v>4865.8837772397119</v>
      </c>
      <c r="AB125" s="133">
        <v>0</v>
      </c>
      <c r="AC125" s="133">
        <v>2769.9999999999986</v>
      </c>
      <c r="AD125" s="133">
        <v>0</v>
      </c>
      <c r="AE125" s="133">
        <v>0</v>
      </c>
      <c r="AF125" s="133">
        <v>339331.99250017933</v>
      </c>
      <c r="AG125" s="133">
        <v>0</v>
      </c>
      <c r="AH125" s="133">
        <v>0</v>
      </c>
      <c r="AI125" s="133">
        <v>110000</v>
      </c>
      <c r="AJ125" s="133">
        <v>0</v>
      </c>
      <c r="AK125" s="133">
        <v>0</v>
      </c>
      <c r="AL125" s="133">
        <v>5000</v>
      </c>
      <c r="AM125" s="133">
        <v>28467.298999999999</v>
      </c>
      <c r="AN125" s="133">
        <v>0</v>
      </c>
      <c r="AO125" s="133">
        <v>0</v>
      </c>
      <c r="AP125" s="133">
        <v>0</v>
      </c>
      <c r="AQ125" s="133">
        <v>0</v>
      </c>
      <c r="AR125" s="133">
        <v>0</v>
      </c>
      <c r="AS125" s="133">
        <v>0</v>
      </c>
      <c r="AT125" s="133">
        <v>0</v>
      </c>
      <c r="AU125" s="133">
        <v>0</v>
      </c>
      <c r="AV125" s="133">
        <v>3398345.6</v>
      </c>
      <c r="AW125" s="133">
        <v>777328.36268377933</v>
      </c>
      <c r="AX125" s="133">
        <v>143467.299</v>
      </c>
      <c r="AY125" s="133">
        <v>566944.17759197927</v>
      </c>
      <c r="AZ125" s="478">
        <v>4319141.2616837788</v>
      </c>
      <c r="BA125" s="478">
        <v>4285673.9626837792</v>
      </c>
      <c r="BB125" s="478">
        <v>4800</v>
      </c>
      <c r="BC125" s="478">
        <v>3969600</v>
      </c>
      <c r="BD125" s="478">
        <v>0</v>
      </c>
      <c r="BE125" s="478">
        <v>0</v>
      </c>
      <c r="BF125" s="478">
        <v>4319141.2616837788</v>
      </c>
      <c r="BG125" s="478" t="s">
        <v>13</v>
      </c>
      <c r="BH125" s="478" t="s">
        <v>13</v>
      </c>
      <c r="BI125" s="478" t="s">
        <v>13</v>
      </c>
      <c r="BJ125" s="134" t="s">
        <v>13</v>
      </c>
      <c r="BK125" s="479" t="s">
        <v>13</v>
      </c>
      <c r="BL125" s="478">
        <v>4319141.2616837788</v>
      </c>
      <c r="BM125" s="133">
        <v>0</v>
      </c>
      <c r="BN125" s="133">
        <v>4319141.2616837798</v>
      </c>
      <c r="BO125" s="478">
        <v>4003067.2990000001</v>
      </c>
      <c r="BP125" s="478">
        <v>3864600</v>
      </c>
      <c r="BQ125" s="133">
        <v>4180673.9626837787</v>
      </c>
      <c r="BR125" s="133">
        <v>5055.2284917578945</v>
      </c>
      <c r="BS125" s="133">
        <v>4978.0347191704032</v>
      </c>
      <c r="BT125" s="134">
        <v>1.5506877099554625E-2</v>
      </c>
      <c r="BU125" s="134">
        <v>-1.5218030499821221E-3</v>
      </c>
      <c r="BV125" s="134">
        <v>0</v>
      </c>
      <c r="BW125" s="133">
        <v>-6265.0116221411945</v>
      </c>
      <c r="BX125" s="478">
        <v>4312876.2500616377</v>
      </c>
      <c r="BY125" s="478">
        <v>5174.6178368339033</v>
      </c>
      <c r="BZ125" s="478" t="s">
        <v>1228</v>
      </c>
      <c r="CA125" s="478">
        <v>5215.0861548508319</v>
      </c>
      <c r="CB125" s="134">
        <v>-8.0650755811868535E-3</v>
      </c>
      <c r="CC125" s="133">
        <v>-20898.29</v>
      </c>
      <c r="CD125" s="133">
        <v>4291977.9600616377</v>
      </c>
      <c r="CE125" s="133">
        <v>0</v>
      </c>
      <c r="CF125" s="133">
        <v>4291977.9600616377</v>
      </c>
      <c r="CG125" s="133">
        <f t="shared" si="2"/>
        <v>-163062.15000000014</v>
      </c>
      <c r="CH125" s="133">
        <f t="shared" si="3"/>
        <v>759.73999999999978</v>
      </c>
      <c r="CI125" s="133">
        <v>0</v>
      </c>
      <c r="CJ125" s="133">
        <v>-163062.15000000014</v>
      </c>
      <c r="CK125" s="133">
        <v>759.73999999999978</v>
      </c>
    </row>
    <row r="126" spans="1:89" ht="15" customHeight="1" x14ac:dyDescent="0.25">
      <c r="A126" s="136">
        <f>VLOOKUP(D126,'DfE No.'!C:E,3,FALSE)</f>
        <v>233</v>
      </c>
      <c r="B126" s="136" t="str">
        <f>VLOOKUP(D126,'Adjusted Factors 19-20'!C:F,4,FALSE)</f>
        <v>Recoupment Academy</v>
      </c>
      <c r="C126" s="136">
        <v>138117</v>
      </c>
      <c r="D126" s="136">
        <v>9352000</v>
      </c>
      <c r="E126" s="135" t="s">
        <v>561</v>
      </c>
      <c r="F126" s="477">
        <v>166</v>
      </c>
      <c r="G126" s="477">
        <v>166</v>
      </c>
      <c r="H126" s="477">
        <v>0</v>
      </c>
      <c r="I126" s="133">
        <v>460450.80000000005</v>
      </c>
      <c r="J126" s="133">
        <v>0</v>
      </c>
      <c r="K126" s="133">
        <v>0</v>
      </c>
      <c r="L126" s="133">
        <v>16279.999999999982</v>
      </c>
      <c r="M126" s="133">
        <v>0</v>
      </c>
      <c r="N126" s="133">
        <v>32596.36363636364</v>
      </c>
      <c r="O126" s="133">
        <v>0</v>
      </c>
      <c r="P126" s="133">
        <v>3846.341463414622</v>
      </c>
      <c r="Q126" s="133">
        <v>1457.5609756097547</v>
      </c>
      <c r="R126" s="133">
        <v>30608.780487804906</v>
      </c>
      <c r="S126" s="133">
        <v>0</v>
      </c>
      <c r="T126" s="133">
        <v>0</v>
      </c>
      <c r="U126" s="133">
        <v>0</v>
      </c>
      <c r="V126" s="133">
        <v>0</v>
      </c>
      <c r="W126" s="133">
        <v>0</v>
      </c>
      <c r="X126" s="133">
        <v>0</v>
      </c>
      <c r="Y126" s="133">
        <v>0</v>
      </c>
      <c r="Z126" s="133">
        <v>0</v>
      </c>
      <c r="AA126" s="133">
        <v>0</v>
      </c>
      <c r="AB126" s="133">
        <v>6441.0273972602772</v>
      </c>
      <c r="AC126" s="133">
        <v>0</v>
      </c>
      <c r="AD126" s="133">
        <v>0</v>
      </c>
      <c r="AE126" s="133">
        <v>78907.906976744111</v>
      </c>
      <c r="AF126" s="133">
        <v>0</v>
      </c>
      <c r="AG126" s="133">
        <v>0</v>
      </c>
      <c r="AH126" s="133">
        <v>0</v>
      </c>
      <c r="AI126" s="133">
        <v>110000</v>
      </c>
      <c r="AJ126" s="133">
        <v>0</v>
      </c>
      <c r="AK126" s="133">
        <v>0</v>
      </c>
      <c r="AL126" s="133">
        <v>0</v>
      </c>
      <c r="AM126" s="133">
        <v>4459.0371000000005</v>
      </c>
      <c r="AN126" s="133">
        <v>0</v>
      </c>
      <c r="AO126" s="133">
        <v>0</v>
      </c>
      <c r="AP126" s="133">
        <v>0</v>
      </c>
      <c r="AQ126" s="133">
        <v>0</v>
      </c>
      <c r="AR126" s="133">
        <v>0</v>
      </c>
      <c r="AS126" s="133">
        <v>0</v>
      </c>
      <c r="AT126" s="133">
        <v>0</v>
      </c>
      <c r="AU126" s="133">
        <v>0</v>
      </c>
      <c r="AV126" s="133">
        <v>460450.80000000005</v>
      </c>
      <c r="AW126" s="133">
        <v>170137.98093719728</v>
      </c>
      <c r="AX126" s="133">
        <v>114459.0371</v>
      </c>
      <c r="AY126" s="133">
        <v>131301.43025834055</v>
      </c>
      <c r="AZ126" s="478">
        <v>745047.81803719734</v>
      </c>
      <c r="BA126" s="478">
        <v>740588.78093719739</v>
      </c>
      <c r="BB126" s="478">
        <v>3500</v>
      </c>
      <c r="BC126" s="478">
        <v>581000</v>
      </c>
      <c r="BD126" s="478">
        <v>0</v>
      </c>
      <c r="BE126" s="478">
        <v>0</v>
      </c>
      <c r="BF126" s="478">
        <v>745047.81803719734</v>
      </c>
      <c r="BG126" s="478" t="s">
        <v>13</v>
      </c>
      <c r="BH126" s="478" t="s">
        <v>13</v>
      </c>
      <c r="BI126" s="478" t="s">
        <v>13</v>
      </c>
      <c r="BJ126" s="134" t="s">
        <v>13</v>
      </c>
      <c r="BK126" s="479" t="s">
        <v>13</v>
      </c>
      <c r="BL126" s="478">
        <v>745047.81803719734</v>
      </c>
      <c r="BM126" s="133">
        <v>745047.81803719734</v>
      </c>
      <c r="BN126" s="133">
        <v>0</v>
      </c>
      <c r="BO126" s="478">
        <v>585459.03709999996</v>
      </c>
      <c r="BP126" s="478">
        <v>470999.99999999994</v>
      </c>
      <c r="BQ126" s="133">
        <v>630588.78093719739</v>
      </c>
      <c r="BR126" s="133">
        <v>3798.7275960072134</v>
      </c>
      <c r="BS126" s="133">
        <v>3692.8389395061727</v>
      </c>
      <c r="BT126" s="134">
        <v>2.8674052195517833E-2</v>
      </c>
      <c r="BU126" s="134">
        <v>-2.813994062527192E-3</v>
      </c>
      <c r="BV126" s="134">
        <v>0</v>
      </c>
      <c r="BW126" s="133">
        <v>-1725.0100570401708</v>
      </c>
      <c r="BX126" s="478">
        <v>743322.8079801572</v>
      </c>
      <c r="BY126" s="478">
        <v>4450.9865715672122</v>
      </c>
      <c r="BZ126" s="478" t="s">
        <v>1228</v>
      </c>
      <c r="CA126" s="478">
        <v>4477.8482408443206</v>
      </c>
      <c r="CB126" s="134">
        <v>1.7974184178428887E-2</v>
      </c>
      <c r="CC126" s="133">
        <v>0</v>
      </c>
      <c r="CD126" s="133">
        <v>743322.8079801572</v>
      </c>
      <c r="CE126" s="133">
        <v>0</v>
      </c>
      <c r="CF126" s="133">
        <v>743322.8079801572</v>
      </c>
      <c r="CG126" s="133">
        <f t="shared" si="2"/>
        <v>0</v>
      </c>
      <c r="CH126" s="133">
        <f t="shared" si="3"/>
        <v>0</v>
      </c>
      <c r="CI126" s="133">
        <v>0</v>
      </c>
      <c r="CJ126" s="133">
        <v>0</v>
      </c>
      <c r="CK126" s="133">
        <v>0</v>
      </c>
    </row>
    <row r="127" spans="1:89" ht="15" customHeight="1" x14ac:dyDescent="0.25">
      <c r="A127" s="136">
        <f>VLOOKUP(D127,'DfE No.'!C:E,3,FALSE)</f>
        <v>262</v>
      </c>
      <c r="B127" s="136" t="str">
        <f>VLOOKUP(D127,'Adjusted Factors 19-20'!C:F,4,FALSE)</f>
        <v>Recoupment Academy</v>
      </c>
      <c r="C127" s="136">
        <v>139803</v>
      </c>
      <c r="D127" s="136">
        <v>9352001</v>
      </c>
      <c r="E127" s="135" t="s">
        <v>1299</v>
      </c>
      <c r="F127" s="477">
        <v>580</v>
      </c>
      <c r="G127" s="477">
        <v>580</v>
      </c>
      <c r="H127" s="477">
        <v>0</v>
      </c>
      <c r="I127" s="133">
        <v>1608804</v>
      </c>
      <c r="J127" s="133">
        <v>0</v>
      </c>
      <c r="K127" s="133">
        <v>0</v>
      </c>
      <c r="L127" s="133">
        <v>32119.999999999938</v>
      </c>
      <c r="M127" s="133">
        <v>0</v>
      </c>
      <c r="N127" s="133">
        <v>75799.66386554623</v>
      </c>
      <c r="O127" s="133">
        <v>0</v>
      </c>
      <c r="P127" s="133">
        <v>14024.179620034593</v>
      </c>
      <c r="Q127" s="133">
        <v>9376.1658031088118</v>
      </c>
      <c r="R127" s="133">
        <v>37144.041450777135</v>
      </c>
      <c r="S127" s="133">
        <v>31644.559585492272</v>
      </c>
      <c r="T127" s="133">
        <v>41651.813471502537</v>
      </c>
      <c r="U127" s="133">
        <v>0</v>
      </c>
      <c r="V127" s="133">
        <v>0</v>
      </c>
      <c r="W127" s="133">
        <v>0</v>
      </c>
      <c r="X127" s="133">
        <v>0</v>
      </c>
      <c r="Y127" s="133">
        <v>0</v>
      </c>
      <c r="Z127" s="133">
        <v>0</v>
      </c>
      <c r="AA127" s="133">
        <v>0</v>
      </c>
      <c r="AB127" s="133">
        <v>12834.765625</v>
      </c>
      <c r="AC127" s="133">
        <v>0</v>
      </c>
      <c r="AD127" s="133">
        <v>0</v>
      </c>
      <c r="AE127" s="133">
        <v>233511.51515151517</v>
      </c>
      <c r="AF127" s="133">
        <v>0</v>
      </c>
      <c r="AG127" s="133">
        <v>0</v>
      </c>
      <c r="AH127" s="133">
        <v>0</v>
      </c>
      <c r="AI127" s="133">
        <v>110000</v>
      </c>
      <c r="AJ127" s="133">
        <v>0</v>
      </c>
      <c r="AK127" s="133">
        <v>0</v>
      </c>
      <c r="AL127" s="133">
        <v>0</v>
      </c>
      <c r="AM127" s="133">
        <v>7795.5809400000007</v>
      </c>
      <c r="AN127" s="133">
        <v>0</v>
      </c>
      <c r="AO127" s="133">
        <v>0</v>
      </c>
      <c r="AP127" s="133">
        <v>0</v>
      </c>
      <c r="AQ127" s="133">
        <v>0</v>
      </c>
      <c r="AR127" s="133">
        <v>0</v>
      </c>
      <c r="AS127" s="133">
        <v>0</v>
      </c>
      <c r="AT127" s="133">
        <v>0</v>
      </c>
      <c r="AU127" s="133">
        <v>0</v>
      </c>
      <c r="AV127" s="133">
        <v>1608804</v>
      </c>
      <c r="AW127" s="133">
        <v>488106.70457297668</v>
      </c>
      <c r="AX127" s="133">
        <v>117795.58094</v>
      </c>
      <c r="AY127" s="133">
        <v>364390.72704974591</v>
      </c>
      <c r="AZ127" s="478">
        <v>2214706.2855129763</v>
      </c>
      <c r="BA127" s="478">
        <v>2206910.7045729766</v>
      </c>
      <c r="BB127" s="478">
        <v>3500</v>
      </c>
      <c r="BC127" s="478">
        <v>2030000</v>
      </c>
      <c r="BD127" s="478">
        <v>0</v>
      </c>
      <c r="BE127" s="478">
        <v>0</v>
      </c>
      <c r="BF127" s="478">
        <v>2214706.2855129763</v>
      </c>
      <c r="BG127" s="478" t="s">
        <v>13</v>
      </c>
      <c r="BH127" s="478" t="s">
        <v>13</v>
      </c>
      <c r="BI127" s="478" t="s">
        <v>13</v>
      </c>
      <c r="BJ127" s="134" t="s">
        <v>13</v>
      </c>
      <c r="BK127" s="479" t="s">
        <v>13</v>
      </c>
      <c r="BL127" s="478">
        <v>2214706.2855129763</v>
      </c>
      <c r="BM127" s="133">
        <v>2214706.2855129768</v>
      </c>
      <c r="BN127" s="133">
        <v>0</v>
      </c>
      <c r="BO127" s="478">
        <v>2037795.58094</v>
      </c>
      <c r="BP127" s="478">
        <v>1920000</v>
      </c>
      <c r="BQ127" s="133">
        <v>2096910.7045729763</v>
      </c>
      <c r="BR127" s="133">
        <v>3615.3632837465111</v>
      </c>
      <c r="BS127" s="133">
        <v>3586.6661867330013</v>
      </c>
      <c r="BT127" s="134">
        <v>8.0010504238336357E-3</v>
      </c>
      <c r="BU127" s="134">
        <v>-7.8520148575888864E-4</v>
      </c>
      <c r="BV127" s="134">
        <v>0</v>
      </c>
      <c r="BW127" s="133">
        <v>-1633.4282588714736</v>
      </c>
      <c r="BX127" s="478">
        <v>2213072.8572541047</v>
      </c>
      <c r="BY127" s="478">
        <v>3802.2022005415602</v>
      </c>
      <c r="BZ127" s="478" t="s">
        <v>1228</v>
      </c>
      <c r="CA127" s="478">
        <v>3815.6428573346634</v>
      </c>
      <c r="CB127" s="134">
        <v>8.9656527878423375E-3</v>
      </c>
      <c r="CC127" s="133">
        <v>0</v>
      </c>
      <c r="CD127" s="133">
        <v>2213072.8572541047</v>
      </c>
      <c r="CE127" s="133">
        <v>0</v>
      </c>
      <c r="CF127" s="133">
        <v>2213072.8572541047</v>
      </c>
      <c r="CG127" s="133">
        <f t="shared" si="2"/>
        <v>0</v>
      </c>
      <c r="CH127" s="133">
        <f t="shared" si="3"/>
        <v>0</v>
      </c>
      <c r="CI127" s="133">
        <v>0</v>
      </c>
      <c r="CJ127" s="133">
        <v>0</v>
      </c>
      <c r="CK127" s="133">
        <v>0</v>
      </c>
    </row>
    <row r="128" spans="1:89" ht="15" customHeight="1" x14ac:dyDescent="0.25">
      <c r="A128" s="136">
        <f>VLOOKUP(D128,'DfE No.'!C:E,3,FALSE)</f>
        <v>411</v>
      </c>
      <c r="B128" s="136" t="str">
        <f>VLOOKUP(D128,'Adjusted Factors 19-20'!C:F,4,FALSE)</f>
        <v>Recoupment Academy</v>
      </c>
      <c r="C128" s="136">
        <v>136316</v>
      </c>
      <c r="D128" s="136">
        <v>9352003</v>
      </c>
      <c r="E128" s="135" t="s">
        <v>344</v>
      </c>
      <c r="F128" s="477">
        <v>344</v>
      </c>
      <c r="G128" s="477">
        <v>344</v>
      </c>
      <c r="H128" s="477">
        <v>0</v>
      </c>
      <c r="I128" s="133">
        <v>954187.20000000007</v>
      </c>
      <c r="J128" s="133">
        <v>0</v>
      </c>
      <c r="K128" s="133">
        <v>0</v>
      </c>
      <c r="L128" s="133">
        <v>19799.999999999985</v>
      </c>
      <c r="M128" s="133">
        <v>0</v>
      </c>
      <c r="N128" s="133">
        <v>32065.714285714286</v>
      </c>
      <c r="O128" s="133">
        <v>0</v>
      </c>
      <c r="P128" s="133">
        <v>19657.142857142877</v>
      </c>
      <c r="Q128" s="133">
        <v>0</v>
      </c>
      <c r="R128" s="133">
        <v>0</v>
      </c>
      <c r="S128" s="133">
        <v>0</v>
      </c>
      <c r="T128" s="133">
        <v>0</v>
      </c>
      <c r="U128" s="133">
        <v>0</v>
      </c>
      <c r="V128" s="133">
        <v>0</v>
      </c>
      <c r="W128" s="133">
        <v>0</v>
      </c>
      <c r="X128" s="133">
        <v>0</v>
      </c>
      <c r="Y128" s="133">
        <v>0</v>
      </c>
      <c r="Z128" s="133">
        <v>0</v>
      </c>
      <c r="AA128" s="133">
        <v>0</v>
      </c>
      <c r="AB128" s="133">
        <v>14763.333333333328</v>
      </c>
      <c r="AC128" s="133">
        <v>0</v>
      </c>
      <c r="AD128" s="133">
        <v>0</v>
      </c>
      <c r="AE128" s="133">
        <v>108973.10701107001</v>
      </c>
      <c r="AF128" s="133">
        <v>0</v>
      </c>
      <c r="AG128" s="133">
        <v>0</v>
      </c>
      <c r="AH128" s="133">
        <v>0</v>
      </c>
      <c r="AI128" s="133">
        <v>110000</v>
      </c>
      <c r="AJ128" s="133">
        <v>0</v>
      </c>
      <c r="AK128" s="133">
        <v>0</v>
      </c>
      <c r="AL128" s="133">
        <v>0</v>
      </c>
      <c r="AM128" s="133">
        <v>8011.1513999999997</v>
      </c>
      <c r="AN128" s="133">
        <v>0</v>
      </c>
      <c r="AO128" s="133">
        <v>0</v>
      </c>
      <c r="AP128" s="133">
        <v>0</v>
      </c>
      <c r="AQ128" s="133">
        <v>0</v>
      </c>
      <c r="AR128" s="133">
        <v>0</v>
      </c>
      <c r="AS128" s="133">
        <v>0</v>
      </c>
      <c r="AT128" s="133">
        <v>0</v>
      </c>
      <c r="AU128" s="133">
        <v>0</v>
      </c>
      <c r="AV128" s="133">
        <v>954187.20000000007</v>
      </c>
      <c r="AW128" s="133">
        <v>195259.29748726048</v>
      </c>
      <c r="AX128" s="133">
        <v>118011.1514</v>
      </c>
      <c r="AY128" s="133">
        <v>154733.53558249859</v>
      </c>
      <c r="AZ128" s="478">
        <v>1267457.6488872606</v>
      </c>
      <c r="BA128" s="478">
        <v>1259446.4974872605</v>
      </c>
      <c r="BB128" s="478">
        <v>3500</v>
      </c>
      <c r="BC128" s="478">
        <v>1204000</v>
      </c>
      <c r="BD128" s="478">
        <v>0</v>
      </c>
      <c r="BE128" s="478">
        <v>0</v>
      </c>
      <c r="BF128" s="478">
        <v>1267457.6488872606</v>
      </c>
      <c r="BG128" s="478" t="s">
        <v>13</v>
      </c>
      <c r="BH128" s="478" t="s">
        <v>13</v>
      </c>
      <c r="BI128" s="478" t="s">
        <v>13</v>
      </c>
      <c r="BJ128" s="134" t="s">
        <v>13</v>
      </c>
      <c r="BK128" s="479" t="s">
        <v>13</v>
      </c>
      <c r="BL128" s="478">
        <v>1267457.6488872606</v>
      </c>
      <c r="BM128" s="133">
        <v>1267457.6488872606</v>
      </c>
      <c r="BN128" s="133">
        <v>0</v>
      </c>
      <c r="BO128" s="478">
        <v>1212011.1514000001</v>
      </c>
      <c r="BP128" s="478">
        <v>1094000</v>
      </c>
      <c r="BQ128" s="133">
        <v>1149446.4974872605</v>
      </c>
      <c r="BR128" s="133">
        <v>3341.414236881571</v>
      </c>
      <c r="BS128" s="133">
        <v>3169.0399270270273</v>
      </c>
      <c r="BT128" s="134">
        <v>5.4393227546442852E-2</v>
      </c>
      <c r="BU128" s="134">
        <v>-5.3380044896935257E-3</v>
      </c>
      <c r="BV128" s="134">
        <v>0</v>
      </c>
      <c r="BW128" s="133">
        <v>-5819.2241793199801</v>
      </c>
      <c r="BX128" s="478">
        <v>1261638.4247079405</v>
      </c>
      <c r="BY128" s="478">
        <v>3644.2653293835479</v>
      </c>
      <c r="BZ128" s="478" t="s">
        <v>1228</v>
      </c>
      <c r="CA128" s="478">
        <v>3667.5535601975016</v>
      </c>
      <c r="CB128" s="134">
        <v>4.1058008132368595E-2</v>
      </c>
      <c r="CC128" s="133">
        <v>0</v>
      </c>
      <c r="CD128" s="133">
        <v>1261638.4247079405</v>
      </c>
      <c r="CE128" s="133">
        <v>0</v>
      </c>
      <c r="CF128" s="133">
        <v>1261638.4247079405</v>
      </c>
      <c r="CG128" s="133">
        <f t="shared" si="2"/>
        <v>0</v>
      </c>
      <c r="CH128" s="133">
        <f t="shared" si="3"/>
        <v>0</v>
      </c>
      <c r="CI128" s="133">
        <v>0</v>
      </c>
      <c r="CJ128" s="133">
        <v>0</v>
      </c>
      <c r="CK128" s="133">
        <v>0</v>
      </c>
    </row>
    <row r="129" spans="1:89" ht="15" customHeight="1" x14ac:dyDescent="0.25">
      <c r="A129" s="136">
        <f>VLOOKUP(D129,'DfE No.'!C:E,3,FALSE)</f>
        <v>73</v>
      </c>
      <c r="B129" s="136" t="str">
        <f>VLOOKUP(D129,'Adjusted Factors 19-20'!C:F,4,FALSE)</f>
        <v>Recoupment Academy</v>
      </c>
      <c r="C129" s="136">
        <v>139804</v>
      </c>
      <c r="D129" s="136">
        <v>9352006</v>
      </c>
      <c r="E129" s="135" t="s">
        <v>484</v>
      </c>
      <c r="F129" s="477">
        <v>206</v>
      </c>
      <c r="G129" s="477">
        <v>206</v>
      </c>
      <c r="H129" s="477">
        <v>0</v>
      </c>
      <c r="I129" s="133">
        <v>571402.80000000005</v>
      </c>
      <c r="J129" s="133">
        <v>0</v>
      </c>
      <c r="K129" s="133">
        <v>0</v>
      </c>
      <c r="L129" s="133">
        <v>31239.999999999975</v>
      </c>
      <c r="M129" s="133">
        <v>0</v>
      </c>
      <c r="N129" s="133">
        <v>54289.377990430621</v>
      </c>
      <c r="O129" s="133">
        <v>0</v>
      </c>
      <c r="P129" s="133">
        <v>9399.9999999999909</v>
      </c>
      <c r="Q129" s="133">
        <v>1200.0000000000014</v>
      </c>
      <c r="R129" s="133">
        <v>9000.0000000000091</v>
      </c>
      <c r="S129" s="133">
        <v>11309.999999999984</v>
      </c>
      <c r="T129" s="133">
        <v>20580.000000000007</v>
      </c>
      <c r="U129" s="133">
        <v>574.99999999999943</v>
      </c>
      <c r="V129" s="133">
        <v>0</v>
      </c>
      <c r="W129" s="133">
        <v>0</v>
      </c>
      <c r="X129" s="133">
        <v>0</v>
      </c>
      <c r="Y129" s="133">
        <v>0</v>
      </c>
      <c r="Z129" s="133">
        <v>0</v>
      </c>
      <c r="AA129" s="133">
        <v>0</v>
      </c>
      <c r="AB129" s="133">
        <v>5425.0568181818144</v>
      </c>
      <c r="AC129" s="133">
        <v>0</v>
      </c>
      <c r="AD129" s="133">
        <v>0</v>
      </c>
      <c r="AE129" s="133">
        <v>84711.100591715891</v>
      </c>
      <c r="AF129" s="133">
        <v>0</v>
      </c>
      <c r="AG129" s="133">
        <v>0</v>
      </c>
      <c r="AH129" s="133">
        <v>0</v>
      </c>
      <c r="AI129" s="133">
        <v>110000</v>
      </c>
      <c r="AJ129" s="133">
        <v>0</v>
      </c>
      <c r="AK129" s="133">
        <v>0</v>
      </c>
      <c r="AL129" s="133">
        <v>0</v>
      </c>
      <c r="AM129" s="133">
        <v>3420.90994</v>
      </c>
      <c r="AN129" s="133">
        <v>0</v>
      </c>
      <c r="AO129" s="133">
        <v>0</v>
      </c>
      <c r="AP129" s="133">
        <v>0</v>
      </c>
      <c r="AQ129" s="133">
        <v>0</v>
      </c>
      <c r="AR129" s="133">
        <v>0</v>
      </c>
      <c r="AS129" s="133">
        <v>0</v>
      </c>
      <c r="AT129" s="133">
        <v>0</v>
      </c>
      <c r="AU129" s="133">
        <v>0</v>
      </c>
      <c r="AV129" s="133">
        <v>571402.80000000005</v>
      </c>
      <c r="AW129" s="133">
        <v>227730.53540032831</v>
      </c>
      <c r="AX129" s="133">
        <v>113420.90994</v>
      </c>
      <c r="AY129" s="133">
        <v>163507.28958693118</v>
      </c>
      <c r="AZ129" s="478">
        <v>912554.24534032843</v>
      </c>
      <c r="BA129" s="478">
        <v>909133.33540032839</v>
      </c>
      <c r="BB129" s="478">
        <v>3500</v>
      </c>
      <c r="BC129" s="478">
        <v>721000</v>
      </c>
      <c r="BD129" s="478">
        <v>0</v>
      </c>
      <c r="BE129" s="478">
        <v>0</v>
      </c>
      <c r="BF129" s="478">
        <v>912554.24534032843</v>
      </c>
      <c r="BG129" s="478" t="s">
        <v>13</v>
      </c>
      <c r="BH129" s="478" t="s">
        <v>13</v>
      </c>
      <c r="BI129" s="478" t="s">
        <v>13</v>
      </c>
      <c r="BJ129" s="134" t="s">
        <v>13</v>
      </c>
      <c r="BK129" s="479" t="s">
        <v>13</v>
      </c>
      <c r="BL129" s="478">
        <v>912554.24534032843</v>
      </c>
      <c r="BM129" s="133">
        <v>912554.24534032831</v>
      </c>
      <c r="BN129" s="133">
        <v>0</v>
      </c>
      <c r="BO129" s="478">
        <v>724420.90994000004</v>
      </c>
      <c r="BP129" s="478">
        <v>611000</v>
      </c>
      <c r="BQ129" s="133">
        <v>799133.33540032839</v>
      </c>
      <c r="BR129" s="133">
        <v>3879.2880359239243</v>
      </c>
      <c r="BS129" s="133">
        <v>3804.856206635071</v>
      </c>
      <c r="BT129" s="134">
        <v>1.9562323842634562E-2</v>
      </c>
      <c r="BU129" s="134">
        <v>-1.9197936436417809E-3</v>
      </c>
      <c r="BV129" s="134">
        <v>0</v>
      </c>
      <c r="BW129" s="133">
        <v>-1504.7349846566115</v>
      </c>
      <c r="BX129" s="478">
        <v>911049.51035567187</v>
      </c>
      <c r="BY129" s="478">
        <v>4405.9640796877275</v>
      </c>
      <c r="BZ129" s="478" t="s">
        <v>1228</v>
      </c>
      <c r="CA129" s="478">
        <v>4422.5704386197667</v>
      </c>
      <c r="CB129" s="134">
        <v>1.8545026757356364E-2</v>
      </c>
      <c r="CC129" s="133">
        <v>0</v>
      </c>
      <c r="CD129" s="133">
        <v>911049.51035567187</v>
      </c>
      <c r="CE129" s="133">
        <v>0</v>
      </c>
      <c r="CF129" s="133">
        <v>911049.51035567187</v>
      </c>
      <c r="CG129" s="133">
        <f t="shared" si="2"/>
        <v>0</v>
      </c>
      <c r="CH129" s="133">
        <f t="shared" si="3"/>
        <v>0</v>
      </c>
      <c r="CI129" s="133">
        <v>0</v>
      </c>
      <c r="CJ129" s="133">
        <v>0</v>
      </c>
      <c r="CK129" s="133">
        <v>0</v>
      </c>
    </row>
    <row r="130" spans="1:89" ht="15" customHeight="1" x14ac:dyDescent="0.25">
      <c r="A130" s="136">
        <f>VLOOKUP(D130,'DfE No.'!C:E,3,FALSE)</f>
        <v>453</v>
      </c>
      <c r="B130" s="136" t="str">
        <f>VLOOKUP(D130,'Adjusted Factors 19-20'!C:F,4,FALSE)</f>
        <v>Recoupment Academy</v>
      </c>
      <c r="C130" s="136">
        <v>140044</v>
      </c>
      <c r="D130" s="136">
        <v>9352010</v>
      </c>
      <c r="E130" s="135" t="s">
        <v>1300</v>
      </c>
      <c r="F130" s="477">
        <v>399</v>
      </c>
      <c r="G130" s="477">
        <v>399</v>
      </c>
      <c r="H130" s="477">
        <v>0</v>
      </c>
      <c r="I130" s="133">
        <v>1106746.2000000002</v>
      </c>
      <c r="J130" s="133">
        <v>0</v>
      </c>
      <c r="K130" s="133">
        <v>0</v>
      </c>
      <c r="L130" s="133">
        <v>24639.999999999924</v>
      </c>
      <c r="M130" s="133">
        <v>0</v>
      </c>
      <c r="N130" s="133">
        <v>41735.593220338982</v>
      </c>
      <c r="O130" s="133">
        <v>0</v>
      </c>
      <c r="P130" s="133">
        <v>5999.9999999999973</v>
      </c>
      <c r="Q130" s="133">
        <v>1439.9999999999993</v>
      </c>
      <c r="R130" s="133">
        <v>0</v>
      </c>
      <c r="S130" s="133">
        <v>0</v>
      </c>
      <c r="T130" s="133">
        <v>0</v>
      </c>
      <c r="U130" s="133">
        <v>0</v>
      </c>
      <c r="V130" s="133">
        <v>0</v>
      </c>
      <c r="W130" s="133">
        <v>0</v>
      </c>
      <c r="X130" s="133">
        <v>0</v>
      </c>
      <c r="Y130" s="133">
        <v>0</v>
      </c>
      <c r="Z130" s="133">
        <v>0</v>
      </c>
      <c r="AA130" s="133">
        <v>0</v>
      </c>
      <c r="AB130" s="133">
        <v>18200.100000000006</v>
      </c>
      <c r="AC130" s="133">
        <v>0</v>
      </c>
      <c r="AD130" s="133">
        <v>0</v>
      </c>
      <c r="AE130" s="133">
        <v>154883.03857566757</v>
      </c>
      <c r="AF130" s="133">
        <v>0</v>
      </c>
      <c r="AG130" s="133">
        <v>0</v>
      </c>
      <c r="AH130" s="133">
        <v>0</v>
      </c>
      <c r="AI130" s="133">
        <v>110000</v>
      </c>
      <c r="AJ130" s="133">
        <v>0</v>
      </c>
      <c r="AK130" s="133">
        <v>0</v>
      </c>
      <c r="AL130" s="133">
        <v>0</v>
      </c>
      <c r="AM130" s="133">
        <v>20951.93002</v>
      </c>
      <c r="AN130" s="133">
        <v>0</v>
      </c>
      <c r="AO130" s="133">
        <v>0</v>
      </c>
      <c r="AP130" s="133">
        <v>0</v>
      </c>
      <c r="AQ130" s="133">
        <v>0</v>
      </c>
      <c r="AR130" s="133">
        <v>0</v>
      </c>
      <c r="AS130" s="133">
        <v>0</v>
      </c>
      <c r="AT130" s="133">
        <v>0</v>
      </c>
      <c r="AU130" s="133">
        <v>0</v>
      </c>
      <c r="AV130" s="133">
        <v>1106746.2000000002</v>
      </c>
      <c r="AW130" s="133">
        <v>246898.7317960065</v>
      </c>
      <c r="AX130" s="133">
        <v>130951.93002</v>
      </c>
      <c r="AY130" s="133">
        <v>201789.83518583703</v>
      </c>
      <c r="AZ130" s="478">
        <v>1484596.8618160067</v>
      </c>
      <c r="BA130" s="478">
        <v>1463644.9317960066</v>
      </c>
      <c r="BB130" s="478">
        <v>3500</v>
      </c>
      <c r="BC130" s="478">
        <v>1396500</v>
      </c>
      <c r="BD130" s="478">
        <v>0</v>
      </c>
      <c r="BE130" s="478">
        <v>0</v>
      </c>
      <c r="BF130" s="478">
        <v>1484596.8618160067</v>
      </c>
      <c r="BG130" s="478" t="s">
        <v>13</v>
      </c>
      <c r="BH130" s="478" t="s">
        <v>13</v>
      </c>
      <c r="BI130" s="478" t="s">
        <v>13</v>
      </c>
      <c r="BJ130" s="134" t="s">
        <v>13</v>
      </c>
      <c r="BK130" s="479" t="s">
        <v>13</v>
      </c>
      <c r="BL130" s="478">
        <v>1484596.8618160067</v>
      </c>
      <c r="BM130" s="133">
        <v>1484596.8618160069</v>
      </c>
      <c r="BN130" s="133">
        <v>0</v>
      </c>
      <c r="BO130" s="478">
        <v>1417451.9300200001</v>
      </c>
      <c r="BP130" s="478">
        <v>1286500</v>
      </c>
      <c r="BQ130" s="133">
        <v>1353644.9317960066</v>
      </c>
      <c r="BR130" s="133">
        <v>3392.5938140250792</v>
      </c>
      <c r="BS130" s="133">
        <v>3301.2803946341469</v>
      </c>
      <c r="BT130" s="134">
        <v>2.7660001113310996E-2</v>
      </c>
      <c r="BU130" s="134">
        <v>-2.714477827257335E-3</v>
      </c>
      <c r="BV130" s="134">
        <v>0</v>
      </c>
      <c r="BW130" s="133">
        <v>-3575.539720684701</v>
      </c>
      <c r="BX130" s="478">
        <v>1481021.322095322</v>
      </c>
      <c r="BY130" s="478">
        <v>3659.3217846499297</v>
      </c>
      <c r="BZ130" s="478" t="s">
        <v>1228</v>
      </c>
      <c r="CA130" s="478">
        <v>3711.8328874569474</v>
      </c>
      <c r="CB130" s="134">
        <v>2.5488512549628917E-2</v>
      </c>
      <c r="CC130" s="133">
        <v>0</v>
      </c>
      <c r="CD130" s="133">
        <v>1481021.322095322</v>
      </c>
      <c r="CE130" s="133">
        <v>0</v>
      </c>
      <c r="CF130" s="133">
        <v>1481021.322095322</v>
      </c>
      <c r="CG130" s="133">
        <f t="shared" si="2"/>
        <v>0</v>
      </c>
      <c r="CH130" s="133">
        <f t="shared" si="3"/>
        <v>0</v>
      </c>
      <c r="CI130" s="133">
        <v>0</v>
      </c>
      <c r="CJ130" s="133">
        <v>0</v>
      </c>
      <c r="CK130" s="133">
        <v>0</v>
      </c>
    </row>
    <row r="131" spans="1:89" ht="15" customHeight="1" x14ac:dyDescent="0.25">
      <c r="A131" s="136">
        <f>VLOOKUP(D131,'DfE No.'!C:E,3,FALSE)</f>
        <v>61</v>
      </c>
      <c r="B131" s="136" t="str">
        <f>VLOOKUP(D131,'Adjusted Factors 19-20'!C:F,4,FALSE)</f>
        <v>Recoupment Academy</v>
      </c>
      <c r="C131" s="136">
        <v>140573</v>
      </c>
      <c r="D131" s="136">
        <v>9352014</v>
      </c>
      <c r="E131" s="135" t="s">
        <v>559</v>
      </c>
      <c r="F131" s="477">
        <v>396</v>
      </c>
      <c r="G131" s="477">
        <v>396</v>
      </c>
      <c r="H131" s="477">
        <v>0</v>
      </c>
      <c r="I131" s="133">
        <v>1098424.8</v>
      </c>
      <c r="J131" s="133">
        <v>0</v>
      </c>
      <c r="K131" s="133">
        <v>0</v>
      </c>
      <c r="L131" s="133">
        <v>72600.000000000058</v>
      </c>
      <c r="M131" s="133">
        <v>0</v>
      </c>
      <c r="N131" s="133">
        <v>109069.14572864323</v>
      </c>
      <c r="O131" s="133">
        <v>0</v>
      </c>
      <c r="P131" s="133">
        <v>17199.999999999985</v>
      </c>
      <c r="Q131" s="133">
        <v>2159.9999999999973</v>
      </c>
      <c r="R131" s="133">
        <v>21240.000000000004</v>
      </c>
      <c r="S131" s="133">
        <v>47190.000000000073</v>
      </c>
      <c r="T131" s="133">
        <v>39060.000000000022</v>
      </c>
      <c r="U131" s="133">
        <v>4025.0000000000055</v>
      </c>
      <c r="V131" s="133">
        <v>0</v>
      </c>
      <c r="W131" s="133">
        <v>0</v>
      </c>
      <c r="X131" s="133">
        <v>0</v>
      </c>
      <c r="Y131" s="133">
        <v>0</v>
      </c>
      <c r="Z131" s="133">
        <v>0</v>
      </c>
      <c r="AA131" s="133">
        <v>0</v>
      </c>
      <c r="AB131" s="133">
        <v>7155.7894736842072</v>
      </c>
      <c r="AC131" s="133">
        <v>0</v>
      </c>
      <c r="AD131" s="133">
        <v>0</v>
      </c>
      <c r="AE131" s="133">
        <v>164607.63302752277</v>
      </c>
      <c r="AF131" s="133">
        <v>0</v>
      </c>
      <c r="AG131" s="133">
        <v>0</v>
      </c>
      <c r="AH131" s="133">
        <v>0</v>
      </c>
      <c r="AI131" s="133">
        <v>110000</v>
      </c>
      <c r="AJ131" s="133">
        <v>0</v>
      </c>
      <c r="AK131" s="133">
        <v>0</v>
      </c>
      <c r="AL131" s="133">
        <v>0</v>
      </c>
      <c r="AM131" s="133">
        <v>12365.065579999999</v>
      </c>
      <c r="AN131" s="133">
        <v>0</v>
      </c>
      <c r="AO131" s="133">
        <v>0</v>
      </c>
      <c r="AP131" s="133">
        <v>0</v>
      </c>
      <c r="AQ131" s="133">
        <v>0</v>
      </c>
      <c r="AR131" s="133">
        <v>0</v>
      </c>
      <c r="AS131" s="133">
        <v>0</v>
      </c>
      <c r="AT131" s="133">
        <v>0</v>
      </c>
      <c r="AU131" s="133">
        <v>0</v>
      </c>
      <c r="AV131" s="133">
        <v>1098424.8</v>
      </c>
      <c r="AW131" s="133">
        <v>484307.56822985032</v>
      </c>
      <c r="AX131" s="133">
        <v>122365.06557999999</v>
      </c>
      <c r="AY131" s="133">
        <v>330878.70589184447</v>
      </c>
      <c r="AZ131" s="478">
        <v>1705097.4338098504</v>
      </c>
      <c r="BA131" s="478">
        <v>1692732.3682298504</v>
      </c>
      <c r="BB131" s="478">
        <v>3500</v>
      </c>
      <c r="BC131" s="478">
        <v>1386000</v>
      </c>
      <c r="BD131" s="478">
        <v>0</v>
      </c>
      <c r="BE131" s="478">
        <v>0</v>
      </c>
      <c r="BF131" s="478">
        <v>1705097.4338098504</v>
      </c>
      <c r="BG131" s="478" t="s">
        <v>13</v>
      </c>
      <c r="BH131" s="478" t="s">
        <v>13</v>
      </c>
      <c r="BI131" s="478" t="s">
        <v>13</v>
      </c>
      <c r="BJ131" s="134" t="s">
        <v>13</v>
      </c>
      <c r="BK131" s="479" t="s">
        <v>13</v>
      </c>
      <c r="BL131" s="478">
        <v>1705097.4338098504</v>
      </c>
      <c r="BM131" s="133">
        <v>1705097.4338098504</v>
      </c>
      <c r="BN131" s="133">
        <v>0</v>
      </c>
      <c r="BO131" s="478">
        <v>1398365.0655799999</v>
      </c>
      <c r="BP131" s="478">
        <v>1276000</v>
      </c>
      <c r="BQ131" s="133">
        <v>1582732.3682298504</v>
      </c>
      <c r="BR131" s="133">
        <v>3996.7989096713395</v>
      </c>
      <c r="BS131" s="133">
        <v>4004.4551473145784</v>
      </c>
      <c r="BT131" s="134">
        <v>-1.9119299284381416E-3</v>
      </c>
      <c r="BU131" s="134">
        <v>0</v>
      </c>
      <c r="BV131" s="134">
        <v>0</v>
      </c>
      <c r="BW131" s="133">
        <v>0</v>
      </c>
      <c r="BX131" s="478">
        <v>1705097.4338098504</v>
      </c>
      <c r="BY131" s="478">
        <v>4274.5766874491173</v>
      </c>
      <c r="BZ131" s="478" t="s">
        <v>1228</v>
      </c>
      <c r="CA131" s="478">
        <v>4305.8016005299251</v>
      </c>
      <c r="CB131" s="134">
        <v>-2.5312971813770124E-3</v>
      </c>
      <c r="CC131" s="133">
        <v>0</v>
      </c>
      <c r="CD131" s="133">
        <v>1705097.4338098504</v>
      </c>
      <c r="CE131" s="133">
        <v>0</v>
      </c>
      <c r="CF131" s="133">
        <v>1705097.4338098504</v>
      </c>
      <c r="CG131" s="133">
        <f t="shared" si="2"/>
        <v>0</v>
      </c>
      <c r="CH131" s="133">
        <f t="shared" si="3"/>
        <v>0</v>
      </c>
      <c r="CI131" s="133">
        <v>0</v>
      </c>
      <c r="CJ131" s="133">
        <v>0</v>
      </c>
      <c r="CK131" s="133">
        <v>0</v>
      </c>
    </row>
    <row r="132" spans="1:89" ht="15" customHeight="1" x14ac:dyDescent="0.25">
      <c r="A132" s="136">
        <f>VLOOKUP(D132,'DfE No.'!C:E,3,FALSE)</f>
        <v>292</v>
      </c>
      <c r="B132" s="136" t="str">
        <f>VLOOKUP(D132,'Adjusted Factors 19-20'!C:F,4,FALSE)</f>
        <v>Recoupment Academy</v>
      </c>
      <c r="C132" s="136">
        <v>140822</v>
      </c>
      <c r="D132" s="136">
        <v>9352017</v>
      </c>
      <c r="E132" s="135" t="s">
        <v>291</v>
      </c>
      <c r="F132" s="477">
        <v>653</v>
      </c>
      <c r="G132" s="477">
        <v>653</v>
      </c>
      <c r="H132" s="477">
        <v>0</v>
      </c>
      <c r="I132" s="133">
        <v>1811291.4000000001</v>
      </c>
      <c r="J132" s="133">
        <v>0</v>
      </c>
      <c r="K132" s="133">
        <v>0</v>
      </c>
      <c r="L132" s="133">
        <v>18920.000000000004</v>
      </c>
      <c r="M132" s="133">
        <v>0</v>
      </c>
      <c r="N132" s="133">
        <v>50685.718701700156</v>
      </c>
      <c r="O132" s="133">
        <v>0</v>
      </c>
      <c r="P132" s="133">
        <v>7021.5053763440919</v>
      </c>
      <c r="Q132" s="133">
        <v>2888.8479262672804</v>
      </c>
      <c r="R132" s="133">
        <v>3972.1658986175012</v>
      </c>
      <c r="S132" s="133">
        <v>2738.3870967741909</v>
      </c>
      <c r="T132" s="133">
        <v>0</v>
      </c>
      <c r="U132" s="133">
        <v>0</v>
      </c>
      <c r="V132" s="133">
        <v>0</v>
      </c>
      <c r="W132" s="133">
        <v>0</v>
      </c>
      <c r="X132" s="133">
        <v>0</v>
      </c>
      <c r="Y132" s="133">
        <v>0</v>
      </c>
      <c r="Z132" s="133">
        <v>0</v>
      </c>
      <c r="AA132" s="133">
        <v>0</v>
      </c>
      <c r="AB132" s="133">
        <v>32852.975133214932</v>
      </c>
      <c r="AC132" s="133">
        <v>0</v>
      </c>
      <c r="AD132" s="133">
        <v>0</v>
      </c>
      <c r="AE132" s="133">
        <v>244492.96448598139</v>
      </c>
      <c r="AF132" s="133">
        <v>0</v>
      </c>
      <c r="AG132" s="133">
        <v>0</v>
      </c>
      <c r="AH132" s="133">
        <v>0</v>
      </c>
      <c r="AI132" s="133">
        <v>110000</v>
      </c>
      <c r="AJ132" s="133">
        <v>0</v>
      </c>
      <c r="AK132" s="133">
        <v>0</v>
      </c>
      <c r="AL132" s="133">
        <v>0</v>
      </c>
      <c r="AM132" s="133">
        <v>9925.7662</v>
      </c>
      <c r="AN132" s="133">
        <v>0</v>
      </c>
      <c r="AO132" s="133">
        <v>0</v>
      </c>
      <c r="AP132" s="133">
        <v>0</v>
      </c>
      <c r="AQ132" s="133">
        <v>0</v>
      </c>
      <c r="AR132" s="133">
        <v>0</v>
      </c>
      <c r="AS132" s="133">
        <v>0</v>
      </c>
      <c r="AT132" s="133">
        <v>0</v>
      </c>
      <c r="AU132" s="133">
        <v>0</v>
      </c>
      <c r="AV132" s="133">
        <v>1811291.4000000001</v>
      </c>
      <c r="AW132" s="133">
        <v>363572.56461889955</v>
      </c>
      <c r="AX132" s="133">
        <v>119925.7662</v>
      </c>
      <c r="AY132" s="133">
        <v>297605.27698583301</v>
      </c>
      <c r="AZ132" s="478">
        <v>2294789.7308188998</v>
      </c>
      <c r="BA132" s="478">
        <v>2284863.9646188999</v>
      </c>
      <c r="BB132" s="478">
        <v>3500</v>
      </c>
      <c r="BC132" s="478">
        <v>2285500</v>
      </c>
      <c r="BD132" s="478">
        <v>636.03538110014051</v>
      </c>
      <c r="BE132" s="478">
        <v>0</v>
      </c>
      <c r="BF132" s="478">
        <v>2295425.7662</v>
      </c>
      <c r="BG132" s="478" t="s">
        <v>13</v>
      </c>
      <c r="BH132" s="478" t="s">
        <v>13</v>
      </c>
      <c r="BI132" s="478" t="s">
        <v>13</v>
      </c>
      <c r="BJ132" s="134" t="s">
        <v>13</v>
      </c>
      <c r="BK132" s="479" t="s">
        <v>13</v>
      </c>
      <c r="BL132" s="478">
        <v>2295425.7662</v>
      </c>
      <c r="BM132" s="133">
        <v>2295425.7662</v>
      </c>
      <c r="BN132" s="133">
        <v>0</v>
      </c>
      <c r="BO132" s="478">
        <v>2295425.7662</v>
      </c>
      <c r="BP132" s="478">
        <v>2175500</v>
      </c>
      <c r="BQ132" s="133">
        <v>2175500</v>
      </c>
      <c r="BR132" s="133">
        <v>3331.5467075038287</v>
      </c>
      <c r="BS132" s="133">
        <v>3136.4585524922118</v>
      </c>
      <c r="BT132" s="134">
        <v>6.2200138068651017E-2</v>
      </c>
      <c r="BU132" s="134">
        <v>-6.104153609684625E-3</v>
      </c>
      <c r="BV132" s="134">
        <v>0</v>
      </c>
      <c r="BW132" s="133">
        <v>0</v>
      </c>
      <c r="BX132" s="478">
        <v>2295425.7662</v>
      </c>
      <c r="BY132" s="478">
        <v>3500</v>
      </c>
      <c r="BZ132" s="478" t="s">
        <v>1228</v>
      </c>
      <c r="CA132" s="478">
        <v>3515.200254517611</v>
      </c>
      <c r="CB132" s="134">
        <v>5.78629366587462E-2</v>
      </c>
      <c r="CC132" s="133">
        <v>0</v>
      </c>
      <c r="CD132" s="133">
        <v>2295425.7662</v>
      </c>
      <c r="CE132" s="133">
        <v>0</v>
      </c>
      <c r="CF132" s="133">
        <v>2295425.7662</v>
      </c>
      <c r="CG132" s="133">
        <f t="shared" ref="CG132:CG195" si="4">IF(B132=0,CJ132,0)</f>
        <v>0</v>
      </c>
      <c r="CH132" s="133">
        <f t="shared" ref="CH132:CH195" si="5">IF(B132=0,CK132,0)</f>
        <v>0</v>
      </c>
      <c r="CI132" s="133">
        <v>636.03538110014051</v>
      </c>
      <c r="CJ132" s="133">
        <v>0</v>
      </c>
      <c r="CK132" s="133">
        <v>0</v>
      </c>
    </row>
    <row r="133" spans="1:89" ht="15" customHeight="1" x14ac:dyDescent="0.25">
      <c r="A133" s="136">
        <f>VLOOKUP(D133,'DfE No.'!C:E,3,FALSE)</f>
        <v>484</v>
      </c>
      <c r="B133" s="136" t="str">
        <f>VLOOKUP(D133,'Adjusted Factors 19-20'!C:F,4,FALSE)</f>
        <v>Recoupment Academy</v>
      </c>
      <c r="C133" s="136">
        <v>142993</v>
      </c>
      <c r="D133" s="136">
        <v>9352022</v>
      </c>
      <c r="E133" s="135" t="s">
        <v>1464</v>
      </c>
      <c r="F133" s="477">
        <v>239</v>
      </c>
      <c r="G133" s="477">
        <v>239</v>
      </c>
      <c r="H133" s="477">
        <v>0</v>
      </c>
      <c r="I133" s="133">
        <v>662938.20000000007</v>
      </c>
      <c r="J133" s="133">
        <v>0</v>
      </c>
      <c r="K133" s="133">
        <v>0</v>
      </c>
      <c r="L133" s="133">
        <v>12319.999999999984</v>
      </c>
      <c r="M133" s="133">
        <v>0</v>
      </c>
      <c r="N133" s="133">
        <v>30804.444444444445</v>
      </c>
      <c r="O133" s="133">
        <v>0</v>
      </c>
      <c r="P133" s="133">
        <v>5199.9999999999955</v>
      </c>
      <c r="Q133" s="133">
        <v>0</v>
      </c>
      <c r="R133" s="133">
        <v>719.99999999999955</v>
      </c>
      <c r="S133" s="133">
        <v>0</v>
      </c>
      <c r="T133" s="133">
        <v>0</v>
      </c>
      <c r="U133" s="133">
        <v>0</v>
      </c>
      <c r="V133" s="133">
        <v>0</v>
      </c>
      <c r="W133" s="133">
        <v>0</v>
      </c>
      <c r="X133" s="133">
        <v>0</v>
      </c>
      <c r="Y133" s="133">
        <v>0</v>
      </c>
      <c r="Z133" s="133">
        <v>0</v>
      </c>
      <c r="AA133" s="133">
        <v>0</v>
      </c>
      <c r="AB133" s="133">
        <v>31212.942583731994</v>
      </c>
      <c r="AC133" s="133">
        <v>0</v>
      </c>
      <c r="AD133" s="133">
        <v>0</v>
      </c>
      <c r="AE133" s="133">
        <v>95062.572972972921</v>
      </c>
      <c r="AF133" s="133">
        <v>0</v>
      </c>
      <c r="AG133" s="133">
        <v>0</v>
      </c>
      <c r="AH133" s="133">
        <v>0</v>
      </c>
      <c r="AI133" s="133">
        <v>110000</v>
      </c>
      <c r="AJ133" s="133">
        <v>0</v>
      </c>
      <c r="AK133" s="133">
        <v>0</v>
      </c>
      <c r="AL133" s="133">
        <v>0</v>
      </c>
      <c r="AM133" s="133">
        <v>4475.2562399999997</v>
      </c>
      <c r="AN133" s="133">
        <v>0</v>
      </c>
      <c r="AO133" s="133">
        <v>0</v>
      </c>
      <c r="AP133" s="133">
        <v>0</v>
      </c>
      <c r="AQ133" s="133">
        <v>0</v>
      </c>
      <c r="AR133" s="133">
        <v>0</v>
      </c>
      <c r="AS133" s="133">
        <v>0</v>
      </c>
      <c r="AT133" s="133">
        <v>0</v>
      </c>
      <c r="AU133" s="133">
        <v>0</v>
      </c>
      <c r="AV133" s="133">
        <v>662938.20000000007</v>
      </c>
      <c r="AW133" s="133">
        <v>175319.96000114933</v>
      </c>
      <c r="AX133" s="133">
        <v>114475.25624</v>
      </c>
      <c r="AY133" s="133">
        <v>129583.79519519513</v>
      </c>
      <c r="AZ133" s="478">
        <v>952733.41624114942</v>
      </c>
      <c r="BA133" s="478">
        <v>948258.1600011494</v>
      </c>
      <c r="BB133" s="478">
        <v>3500</v>
      </c>
      <c r="BC133" s="478">
        <v>836500</v>
      </c>
      <c r="BD133" s="478">
        <v>0</v>
      </c>
      <c r="BE133" s="478">
        <v>0</v>
      </c>
      <c r="BF133" s="478">
        <v>952733.41624114942</v>
      </c>
      <c r="BG133" s="478" t="s">
        <v>13</v>
      </c>
      <c r="BH133" s="478" t="s">
        <v>13</v>
      </c>
      <c r="BI133" s="478" t="s">
        <v>13</v>
      </c>
      <c r="BJ133" s="134" t="s">
        <v>13</v>
      </c>
      <c r="BK133" s="479" t="s">
        <v>13</v>
      </c>
      <c r="BL133" s="478">
        <v>952733.41624114942</v>
      </c>
      <c r="BM133" s="133">
        <v>952733.41624114942</v>
      </c>
      <c r="BN133" s="133">
        <v>0</v>
      </c>
      <c r="BO133" s="478">
        <v>840975.25624000002</v>
      </c>
      <c r="BP133" s="478">
        <v>726500</v>
      </c>
      <c r="BQ133" s="133">
        <v>838258.1600011494</v>
      </c>
      <c r="BR133" s="133">
        <v>3507.3563179964408</v>
      </c>
      <c r="BS133" s="133">
        <v>3310.9822040160643</v>
      </c>
      <c r="BT133" s="134">
        <v>5.9309927350918404E-2</v>
      </c>
      <c r="BU133" s="134">
        <v>-5.8205161334152844E-3</v>
      </c>
      <c r="BV133" s="134">
        <v>0</v>
      </c>
      <c r="BW133" s="133">
        <v>-4605.918455286409</v>
      </c>
      <c r="BX133" s="478">
        <v>948127.497785863</v>
      </c>
      <c r="BY133" s="478">
        <v>3948.3357386856192</v>
      </c>
      <c r="BZ133" s="478" t="s">
        <v>1228</v>
      </c>
      <c r="CA133" s="478">
        <v>3967.0606601918953</v>
      </c>
      <c r="CB133" s="134">
        <v>5.2177153579668456E-2</v>
      </c>
      <c r="CC133" s="133">
        <v>0</v>
      </c>
      <c r="CD133" s="133">
        <v>948127.497785863</v>
      </c>
      <c r="CE133" s="133">
        <v>0</v>
      </c>
      <c r="CF133" s="133">
        <v>948127.497785863</v>
      </c>
      <c r="CG133" s="133">
        <f t="shared" si="4"/>
        <v>0</v>
      </c>
      <c r="CH133" s="133">
        <f t="shared" si="5"/>
        <v>0</v>
      </c>
      <c r="CI133" s="133">
        <v>0</v>
      </c>
      <c r="CJ133" s="133">
        <v>0</v>
      </c>
      <c r="CK133" s="133">
        <v>0</v>
      </c>
    </row>
    <row r="134" spans="1:89" ht="15" customHeight="1" x14ac:dyDescent="0.25">
      <c r="A134" s="136">
        <f>VLOOKUP(D134,'DfE No.'!C:E,3,FALSE)</f>
        <v>77</v>
      </c>
      <c r="B134" s="136" t="str">
        <f>VLOOKUP(D134,'Adjusted Factors 19-20'!C:F,4,FALSE)</f>
        <v>Recoupment Academy</v>
      </c>
      <c r="C134" s="136">
        <v>140823</v>
      </c>
      <c r="D134" s="136">
        <v>9352025</v>
      </c>
      <c r="E134" s="135" t="s">
        <v>195</v>
      </c>
      <c r="F134" s="477">
        <v>300</v>
      </c>
      <c r="G134" s="477">
        <v>300</v>
      </c>
      <c r="H134" s="477">
        <v>0</v>
      </c>
      <c r="I134" s="133">
        <v>832140</v>
      </c>
      <c r="J134" s="133">
        <v>0</v>
      </c>
      <c r="K134" s="133">
        <v>0</v>
      </c>
      <c r="L134" s="133">
        <v>25519.999999999956</v>
      </c>
      <c r="M134" s="133">
        <v>0</v>
      </c>
      <c r="N134" s="133">
        <v>35217.391304347824</v>
      </c>
      <c r="O134" s="133">
        <v>0</v>
      </c>
      <c r="P134" s="133">
        <v>3825.5033557047</v>
      </c>
      <c r="Q134" s="133">
        <v>0</v>
      </c>
      <c r="R134" s="133">
        <v>32255.03355704694</v>
      </c>
      <c r="S134" s="133">
        <v>2355.7046979865818</v>
      </c>
      <c r="T134" s="133">
        <v>3382.5503355704677</v>
      </c>
      <c r="U134" s="133">
        <v>1736.5771812080482</v>
      </c>
      <c r="V134" s="133">
        <v>0</v>
      </c>
      <c r="W134" s="133">
        <v>0</v>
      </c>
      <c r="X134" s="133">
        <v>0</v>
      </c>
      <c r="Y134" s="133">
        <v>0</v>
      </c>
      <c r="Z134" s="133">
        <v>0</v>
      </c>
      <c r="AA134" s="133">
        <v>0</v>
      </c>
      <c r="AB134" s="133">
        <v>605.88235294117646</v>
      </c>
      <c r="AC134" s="133">
        <v>0</v>
      </c>
      <c r="AD134" s="133">
        <v>0</v>
      </c>
      <c r="AE134" s="133">
        <v>113914.62450592898</v>
      </c>
      <c r="AF134" s="133">
        <v>0</v>
      </c>
      <c r="AG134" s="133">
        <v>0</v>
      </c>
      <c r="AH134" s="133">
        <v>0</v>
      </c>
      <c r="AI134" s="133">
        <v>110000</v>
      </c>
      <c r="AJ134" s="133">
        <v>0</v>
      </c>
      <c r="AK134" s="133">
        <v>0</v>
      </c>
      <c r="AL134" s="133">
        <v>0</v>
      </c>
      <c r="AM134" s="133">
        <v>8061.5360000000001</v>
      </c>
      <c r="AN134" s="133">
        <v>0</v>
      </c>
      <c r="AO134" s="133">
        <v>0</v>
      </c>
      <c r="AP134" s="133">
        <v>0</v>
      </c>
      <c r="AQ134" s="133">
        <v>0</v>
      </c>
      <c r="AR134" s="133">
        <v>0</v>
      </c>
      <c r="AS134" s="133">
        <v>0</v>
      </c>
      <c r="AT134" s="133">
        <v>0</v>
      </c>
      <c r="AU134" s="133">
        <v>0</v>
      </c>
      <c r="AV134" s="133">
        <v>832140</v>
      </c>
      <c r="AW134" s="133">
        <v>218813.26729073469</v>
      </c>
      <c r="AX134" s="133">
        <v>118061.53599999999</v>
      </c>
      <c r="AY134" s="133">
        <v>176060.00472186125</v>
      </c>
      <c r="AZ134" s="478">
        <v>1169014.8032907348</v>
      </c>
      <c r="BA134" s="478">
        <v>1160953.2672907347</v>
      </c>
      <c r="BB134" s="478">
        <v>3500</v>
      </c>
      <c r="BC134" s="478">
        <v>1050000</v>
      </c>
      <c r="BD134" s="478">
        <v>0</v>
      </c>
      <c r="BE134" s="478">
        <v>0</v>
      </c>
      <c r="BF134" s="478">
        <v>1169014.8032907348</v>
      </c>
      <c r="BG134" s="478" t="s">
        <v>13</v>
      </c>
      <c r="BH134" s="478" t="s">
        <v>13</v>
      </c>
      <c r="BI134" s="478" t="s">
        <v>13</v>
      </c>
      <c r="BJ134" s="134" t="s">
        <v>13</v>
      </c>
      <c r="BK134" s="479" t="s">
        <v>13</v>
      </c>
      <c r="BL134" s="478">
        <v>1169014.8032907348</v>
      </c>
      <c r="BM134" s="133">
        <v>1169014.8032907348</v>
      </c>
      <c r="BN134" s="133">
        <v>0</v>
      </c>
      <c r="BO134" s="478">
        <v>1058061.5360000001</v>
      </c>
      <c r="BP134" s="478">
        <v>940000.00000000012</v>
      </c>
      <c r="BQ134" s="133">
        <v>1050953.2672907347</v>
      </c>
      <c r="BR134" s="133">
        <v>3503.1775576357823</v>
      </c>
      <c r="BS134" s="133">
        <v>3356.6751118421053</v>
      </c>
      <c r="BT134" s="134">
        <v>4.3645107409062925E-2</v>
      </c>
      <c r="BU134" s="134">
        <v>-4.283212999335431E-3</v>
      </c>
      <c r="BV134" s="134">
        <v>0</v>
      </c>
      <c r="BW134" s="133">
        <v>-4313.2063420763452</v>
      </c>
      <c r="BX134" s="478">
        <v>1164701.5969486583</v>
      </c>
      <c r="BY134" s="478">
        <v>3855.466869828861</v>
      </c>
      <c r="BZ134" s="478" t="s">
        <v>1228</v>
      </c>
      <c r="CA134" s="478">
        <v>3882.3386564955276</v>
      </c>
      <c r="CB134" s="134">
        <v>3.6820770451974516E-2</v>
      </c>
      <c r="CC134" s="133">
        <v>0</v>
      </c>
      <c r="CD134" s="133">
        <v>1164701.5969486583</v>
      </c>
      <c r="CE134" s="133">
        <v>0</v>
      </c>
      <c r="CF134" s="133">
        <v>1164701.5969486583</v>
      </c>
      <c r="CG134" s="133">
        <f t="shared" si="4"/>
        <v>0</v>
      </c>
      <c r="CH134" s="133">
        <f t="shared" si="5"/>
        <v>0</v>
      </c>
      <c r="CI134" s="133">
        <v>0</v>
      </c>
      <c r="CJ134" s="133">
        <v>0</v>
      </c>
      <c r="CK134" s="133">
        <v>0</v>
      </c>
    </row>
    <row r="135" spans="1:89" ht="15" customHeight="1" x14ac:dyDescent="0.25">
      <c r="A135" s="136">
        <f>VLOOKUP(D135,'DfE No.'!C:E,3,FALSE)</f>
        <v>267</v>
      </c>
      <c r="B135" s="136" t="str">
        <f>VLOOKUP(D135,'Adjusted Factors 19-20'!C:F,4,FALSE)</f>
        <v>Recoupment Academy</v>
      </c>
      <c r="C135" s="136">
        <v>140887</v>
      </c>
      <c r="D135" s="136">
        <v>9352027</v>
      </c>
      <c r="E135" s="135" t="s">
        <v>1301</v>
      </c>
      <c r="F135" s="477">
        <v>552</v>
      </c>
      <c r="G135" s="477">
        <v>552</v>
      </c>
      <c r="H135" s="477">
        <v>0</v>
      </c>
      <c r="I135" s="133">
        <v>1531137.6</v>
      </c>
      <c r="J135" s="133">
        <v>0</v>
      </c>
      <c r="K135" s="133">
        <v>0</v>
      </c>
      <c r="L135" s="133">
        <v>39600.000000000109</v>
      </c>
      <c r="M135" s="133">
        <v>0</v>
      </c>
      <c r="N135" s="133">
        <v>100457.9005524862</v>
      </c>
      <c r="O135" s="133">
        <v>0</v>
      </c>
      <c r="P135" s="133">
        <v>3406.1705989110706</v>
      </c>
      <c r="Q135" s="133">
        <v>34863.157894736825</v>
      </c>
      <c r="R135" s="133">
        <v>42557.096188747644</v>
      </c>
      <c r="S135" s="133">
        <v>65248.203266787576</v>
      </c>
      <c r="T135" s="133">
        <v>6311.4337568057963</v>
      </c>
      <c r="U135" s="133">
        <v>6336.4791288566112</v>
      </c>
      <c r="V135" s="133">
        <v>0</v>
      </c>
      <c r="W135" s="133">
        <v>0</v>
      </c>
      <c r="X135" s="133">
        <v>0</v>
      </c>
      <c r="Y135" s="133">
        <v>0</v>
      </c>
      <c r="Z135" s="133">
        <v>0</v>
      </c>
      <c r="AA135" s="133">
        <v>0</v>
      </c>
      <c r="AB135" s="133">
        <v>108209.80645161303</v>
      </c>
      <c r="AC135" s="133">
        <v>0</v>
      </c>
      <c r="AD135" s="133">
        <v>0</v>
      </c>
      <c r="AE135" s="133">
        <v>253000.51253481887</v>
      </c>
      <c r="AF135" s="133">
        <v>0</v>
      </c>
      <c r="AG135" s="133">
        <v>0</v>
      </c>
      <c r="AH135" s="133">
        <v>0</v>
      </c>
      <c r="AI135" s="133">
        <v>110000</v>
      </c>
      <c r="AJ135" s="133">
        <v>0</v>
      </c>
      <c r="AK135" s="133">
        <v>0</v>
      </c>
      <c r="AL135" s="133">
        <v>0</v>
      </c>
      <c r="AM135" s="133">
        <v>9333.4354400000011</v>
      </c>
      <c r="AN135" s="133">
        <v>0</v>
      </c>
      <c r="AO135" s="133">
        <v>0</v>
      </c>
      <c r="AP135" s="133">
        <v>0</v>
      </c>
      <c r="AQ135" s="133">
        <v>0</v>
      </c>
      <c r="AR135" s="133">
        <v>0</v>
      </c>
      <c r="AS135" s="133">
        <v>0</v>
      </c>
      <c r="AT135" s="133">
        <v>0</v>
      </c>
      <c r="AU135" s="133">
        <v>0</v>
      </c>
      <c r="AV135" s="133">
        <v>1531137.6</v>
      </c>
      <c r="AW135" s="133">
        <v>659990.76037376374</v>
      </c>
      <c r="AX135" s="133">
        <v>119333.43544</v>
      </c>
      <c r="AY135" s="133">
        <v>412389.73322848475</v>
      </c>
      <c r="AZ135" s="478">
        <v>2310461.795813764</v>
      </c>
      <c r="BA135" s="478">
        <v>2301128.3603737638</v>
      </c>
      <c r="BB135" s="478">
        <v>3500</v>
      </c>
      <c r="BC135" s="478">
        <v>1932000</v>
      </c>
      <c r="BD135" s="478">
        <v>0</v>
      </c>
      <c r="BE135" s="478">
        <v>0</v>
      </c>
      <c r="BF135" s="478">
        <v>2310461.795813764</v>
      </c>
      <c r="BG135" s="478" t="s">
        <v>13</v>
      </c>
      <c r="BH135" s="478" t="s">
        <v>13</v>
      </c>
      <c r="BI135" s="478" t="s">
        <v>13</v>
      </c>
      <c r="BJ135" s="134" t="s">
        <v>13</v>
      </c>
      <c r="BK135" s="479" t="s">
        <v>13</v>
      </c>
      <c r="BL135" s="478">
        <v>2310461.795813764</v>
      </c>
      <c r="BM135" s="133">
        <v>2310461.795813764</v>
      </c>
      <c r="BN135" s="133">
        <v>0</v>
      </c>
      <c r="BO135" s="478">
        <v>1941333.4354399999</v>
      </c>
      <c r="BP135" s="478">
        <v>1822000</v>
      </c>
      <c r="BQ135" s="133">
        <v>2191128.3603737638</v>
      </c>
      <c r="BR135" s="133">
        <v>3969.4354354597172</v>
      </c>
      <c r="BS135" s="133">
        <v>4124.6453362101311</v>
      </c>
      <c r="BT135" s="134">
        <v>-3.762987798922518E-2</v>
      </c>
      <c r="BU135" s="134">
        <v>2.2629877989225181E-2</v>
      </c>
      <c r="BV135" s="134">
        <v>0</v>
      </c>
      <c r="BW135" s="133">
        <v>51523.801830408585</v>
      </c>
      <c r="BX135" s="478">
        <v>2361985.5976441726</v>
      </c>
      <c r="BY135" s="478">
        <v>4262.0510184858194</v>
      </c>
      <c r="BZ135" s="478" t="s">
        <v>1228</v>
      </c>
      <c r="CA135" s="478">
        <v>4278.9594160220522</v>
      </c>
      <c r="CB135" s="134">
        <v>-1.5914574137375515E-2</v>
      </c>
      <c r="CC135" s="133">
        <v>0</v>
      </c>
      <c r="CD135" s="133">
        <v>2361985.5976441726</v>
      </c>
      <c r="CE135" s="133">
        <v>0</v>
      </c>
      <c r="CF135" s="133">
        <v>2361985.5976441726</v>
      </c>
      <c r="CG135" s="133">
        <f t="shared" si="4"/>
        <v>0</v>
      </c>
      <c r="CH135" s="133">
        <f t="shared" si="5"/>
        <v>0</v>
      </c>
      <c r="CI135" s="133">
        <v>0</v>
      </c>
      <c r="CJ135" s="133">
        <v>0</v>
      </c>
      <c r="CK135" s="133">
        <v>0</v>
      </c>
    </row>
    <row r="136" spans="1:89" ht="15" customHeight="1" x14ac:dyDescent="0.25">
      <c r="A136" s="136">
        <f>VLOOKUP(D136,'DfE No.'!C:E,3,FALSE)</f>
        <v>423</v>
      </c>
      <c r="B136" s="136" t="str">
        <f>VLOOKUP(D136,'Adjusted Factors 19-20'!C:F,4,FALSE)</f>
        <v>Recoupment Academy</v>
      </c>
      <c r="C136" s="136">
        <v>140998</v>
      </c>
      <c r="D136" s="136">
        <v>9352029</v>
      </c>
      <c r="E136" s="135" t="s">
        <v>354</v>
      </c>
      <c r="F136" s="477">
        <v>255</v>
      </c>
      <c r="G136" s="477">
        <v>255</v>
      </c>
      <c r="H136" s="477">
        <v>0</v>
      </c>
      <c r="I136" s="133">
        <v>707319</v>
      </c>
      <c r="J136" s="133">
        <v>0</v>
      </c>
      <c r="K136" s="133">
        <v>0</v>
      </c>
      <c r="L136" s="133">
        <v>23760.000000000007</v>
      </c>
      <c r="M136" s="133">
        <v>0</v>
      </c>
      <c r="N136" s="133">
        <v>36873.640167364014</v>
      </c>
      <c r="O136" s="133">
        <v>0</v>
      </c>
      <c r="P136" s="133">
        <v>23383.399209486164</v>
      </c>
      <c r="Q136" s="133">
        <v>725.69169960474164</v>
      </c>
      <c r="R136" s="133">
        <v>13788.142292490114</v>
      </c>
      <c r="S136" s="133">
        <v>0</v>
      </c>
      <c r="T136" s="133">
        <v>0</v>
      </c>
      <c r="U136" s="133">
        <v>0</v>
      </c>
      <c r="V136" s="133">
        <v>0</v>
      </c>
      <c r="W136" s="133">
        <v>0</v>
      </c>
      <c r="X136" s="133">
        <v>0</v>
      </c>
      <c r="Y136" s="133">
        <v>0</v>
      </c>
      <c r="Z136" s="133">
        <v>0</v>
      </c>
      <c r="AA136" s="133">
        <v>0</v>
      </c>
      <c r="AB136" s="133">
        <v>7046.7073170731765</v>
      </c>
      <c r="AC136" s="133">
        <v>0</v>
      </c>
      <c r="AD136" s="133">
        <v>0</v>
      </c>
      <c r="AE136" s="133">
        <v>99529.447236180786</v>
      </c>
      <c r="AF136" s="133">
        <v>0</v>
      </c>
      <c r="AG136" s="133">
        <v>0</v>
      </c>
      <c r="AH136" s="133">
        <v>0</v>
      </c>
      <c r="AI136" s="133">
        <v>110000</v>
      </c>
      <c r="AJ136" s="133">
        <v>0</v>
      </c>
      <c r="AK136" s="133">
        <v>0</v>
      </c>
      <c r="AL136" s="133">
        <v>0</v>
      </c>
      <c r="AM136" s="133">
        <v>3220.8125599999998</v>
      </c>
      <c r="AN136" s="133">
        <v>0</v>
      </c>
      <c r="AO136" s="133">
        <v>0</v>
      </c>
      <c r="AP136" s="133">
        <v>0</v>
      </c>
      <c r="AQ136" s="133">
        <v>0</v>
      </c>
      <c r="AR136" s="133">
        <v>0</v>
      </c>
      <c r="AS136" s="133">
        <v>0</v>
      </c>
      <c r="AT136" s="133">
        <v>0</v>
      </c>
      <c r="AU136" s="133">
        <v>0</v>
      </c>
      <c r="AV136" s="133">
        <v>707319</v>
      </c>
      <c r="AW136" s="133">
        <v>205107.02792219899</v>
      </c>
      <c r="AX136" s="133">
        <v>113220.81256000001</v>
      </c>
      <c r="AY136" s="133">
        <v>158793.88392065332</v>
      </c>
      <c r="AZ136" s="478">
        <v>1025646.840482199</v>
      </c>
      <c r="BA136" s="478">
        <v>1022426.027922199</v>
      </c>
      <c r="BB136" s="478">
        <v>3500</v>
      </c>
      <c r="BC136" s="478">
        <v>892500</v>
      </c>
      <c r="BD136" s="478">
        <v>0</v>
      </c>
      <c r="BE136" s="478">
        <v>0</v>
      </c>
      <c r="BF136" s="478">
        <v>1025646.840482199</v>
      </c>
      <c r="BG136" s="478" t="s">
        <v>13</v>
      </c>
      <c r="BH136" s="478" t="s">
        <v>13</v>
      </c>
      <c r="BI136" s="478" t="s">
        <v>13</v>
      </c>
      <c r="BJ136" s="134" t="s">
        <v>13</v>
      </c>
      <c r="BK136" s="479" t="s">
        <v>13</v>
      </c>
      <c r="BL136" s="478">
        <v>1025646.840482199</v>
      </c>
      <c r="BM136" s="133">
        <v>1025646.840482199</v>
      </c>
      <c r="BN136" s="133">
        <v>0</v>
      </c>
      <c r="BO136" s="478">
        <v>895720.81255999999</v>
      </c>
      <c r="BP136" s="478">
        <v>782500</v>
      </c>
      <c r="BQ136" s="133">
        <v>912426.02792219899</v>
      </c>
      <c r="BR136" s="133">
        <v>3578.1412859694078</v>
      </c>
      <c r="BS136" s="133">
        <v>3440.1926846491228</v>
      </c>
      <c r="BT136" s="134">
        <v>4.0099091523518787E-2</v>
      </c>
      <c r="BU136" s="134">
        <v>-3.9352165745710202E-3</v>
      </c>
      <c r="BV136" s="134">
        <v>0</v>
      </c>
      <c r="BW136" s="133">
        <v>-3452.1653344490469</v>
      </c>
      <c r="BX136" s="478">
        <v>1022194.6751477499</v>
      </c>
      <c r="BY136" s="478">
        <v>3995.9759317166663</v>
      </c>
      <c r="BZ136" s="478" t="s">
        <v>1228</v>
      </c>
      <c r="CA136" s="478">
        <v>4008.6065692068623</v>
      </c>
      <c r="CB136" s="134">
        <v>1.8324906132455521E-2</v>
      </c>
      <c r="CC136" s="133">
        <v>0</v>
      </c>
      <c r="CD136" s="133">
        <v>1022194.6751477499</v>
      </c>
      <c r="CE136" s="133">
        <v>0</v>
      </c>
      <c r="CF136" s="133">
        <v>1022194.6751477499</v>
      </c>
      <c r="CG136" s="133">
        <f t="shared" si="4"/>
        <v>0</v>
      </c>
      <c r="CH136" s="133">
        <f t="shared" si="5"/>
        <v>0</v>
      </c>
      <c r="CI136" s="133">
        <v>0</v>
      </c>
      <c r="CJ136" s="133">
        <v>0</v>
      </c>
      <c r="CK136" s="133">
        <v>0</v>
      </c>
    </row>
    <row r="137" spans="1:89" ht="15" customHeight="1" x14ac:dyDescent="0.25">
      <c r="A137" s="136">
        <f>VLOOKUP(D137,'DfE No.'!C:E,3,FALSE)</f>
        <v>521</v>
      </c>
      <c r="B137" s="136" t="str">
        <f>VLOOKUP(D137,'Adjusted Factors 19-20'!C:F,4,FALSE)</f>
        <v>Recoupment Academy</v>
      </c>
      <c r="C137" s="136">
        <v>142995</v>
      </c>
      <c r="D137" s="136">
        <v>9352030</v>
      </c>
      <c r="E137" s="135" t="s">
        <v>1465</v>
      </c>
      <c r="F137" s="477">
        <v>164</v>
      </c>
      <c r="G137" s="477">
        <v>164</v>
      </c>
      <c r="H137" s="477">
        <v>0</v>
      </c>
      <c r="I137" s="133">
        <v>454903.2</v>
      </c>
      <c r="J137" s="133">
        <v>0</v>
      </c>
      <c r="K137" s="133">
        <v>0</v>
      </c>
      <c r="L137" s="133">
        <v>6160.0000000000018</v>
      </c>
      <c r="M137" s="133">
        <v>0</v>
      </c>
      <c r="N137" s="133">
        <v>7560.0000000000018</v>
      </c>
      <c r="O137" s="133">
        <v>0</v>
      </c>
      <c r="P137" s="133">
        <v>200.00000000000014</v>
      </c>
      <c r="Q137" s="133">
        <v>0</v>
      </c>
      <c r="R137" s="133">
        <v>0</v>
      </c>
      <c r="S137" s="133">
        <v>0</v>
      </c>
      <c r="T137" s="133">
        <v>0</v>
      </c>
      <c r="U137" s="133">
        <v>0</v>
      </c>
      <c r="V137" s="133">
        <v>0</v>
      </c>
      <c r="W137" s="133">
        <v>0</v>
      </c>
      <c r="X137" s="133">
        <v>0</v>
      </c>
      <c r="Y137" s="133">
        <v>0</v>
      </c>
      <c r="Z137" s="133">
        <v>0</v>
      </c>
      <c r="AA137" s="133">
        <v>0</v>
      </c>
      <c r="AB137" s="133">
        <v>1784.3661971831002</v>
      </c>
      <c r="AC137" s="133">
        <v>0</v>
      </c>
      <c r="AD137" s="133">
        <v>0</v>
      </c>
      <c r="AE137" s="133">
        <v>53784.656716417965</v>
      </c>
      <c r="AF137" s="133">
        <v>0</v>
      </c>
      <c r="AG137" s="133">
        <v>0</v>
      </c>
      <c r="AH137" s="133">
        <v>0</v>
      </c>
      <c r="AI137" s="133">
        <v>110000</v>
      </c>
      <c r="AJ137" s="133">
        <v>0</v>
      </c>
      <c r="AK137" s="133">
        <v>0</v>
      </c>
      <c r="AL137" s="133">
        <v>0</v>
      </c>
      <c r="AM137" s="133">
        <v>2244.9354200000002</v>
      </c>
      <c r="AN137" s="133">
        <v>0</v>
      </c>
      <c r="AO137" s="133">
        <v>0</v>
      </c>
      <c r="AP137" s="133">
        <v>0</v>
      </c>
      <c r="AQ137" s="133">
        <v>0</v>
      </c>
      <c r="AR137" s="133">
        <v>0</v>
      </c>
      <c r="AS137" s="133">
        <v>0</v>
      </c>
      <c r="AT137" s="133">
        <v>0</v>
      </c>
      <c r="AU137" s="133">
        <v>0</v>
      </c>
      <c r="AV137" s="133">
        <v>454903.2</v>
      </c>
      <c r="AW137" s="133">
        <v>69489.022913601075</v>
      </c>
      <c r="AX137" s="133">
        <v>112244.93541999999</v>
      </c>
      <c r="AY137" s="133">
        <v>70743.656716417958</v>
      </c>
      <c r="AZ137" s="478">
        <v>636637.15833360108</v>
      </c>
      <c r="BA137" s="478">
        <v>634392.22291360109</v>
      </c>
      <c r="BB137" s="478">
        <v>3500</v>
      </c>
      <c r="BC137" s="478">
        <v>574000</v>
      </c>
      <c r="BD137" s="478">
        <v>0</v>
      </c>
      <c r="BE137" s="478">
        <v>0</v>
      </c>
      <c r="BF137" s="478">
        <v>636637.15833360108</v>
      </c>
      <c r="BG137" s="478" t="s">
        <v>13</v>
      </c>
      <c r="BH137" s="478" t="s">
        <v>13</v>
      </c>
      <c r="BI137" s="478" t="s">
        <v>13</v>
      </c>
      <c r="BJ137" s="134" t="s">
        <v>13</v>
      </c>
      <c r="BK137" s="479" t="s">
        <v>13</v>
      </c>
      <c r="BL137" s="478">
        <v>636637.15833360108</v>
      </c>
      <c r="BM137" s="133">
        <v>636637.15833360108</v>
      </c>
      <c r="BN137" s="133">
        <v>0</v>
      </c>
      <c r="BO137" s="478">
        <v>576244.93541999999</v>
      </c>
      <c r="BP137" s="478">
        <v>464000</v>
      </c>
      <c r="BQ137" s="133">
        <v>524392.22291360109</v>
      </c>
      <c r="BR137" s="133">
        <v>3197.513554351226</v>
      </c>
      <c r="BS137" s="133">
        <v>3101.7711064705886</v>
      </c>
      <c r="BT137" s="134">
        <v>3.0867025513555659E-2</v>
      </c>
      <c r="BU137" s="134">
        <v>-3.0292065429314658E-3</v>
      </c>
      <c r="BV137" s="134">
        <v>0</v>
      </c>
      <c r="BW137" s="133">
        <v>-1540.9284741850227</v>
      </c>
      <c r="BX137" s="478">
        <v>635096.22985941602</v>
      </c>
      <c r="BY137" s="478">
        <v>3858.8493563379025</v>
      </c>
      <c r="BZ137" s="478" t="s">
        <v>1228</v>
      </c>
      <c r="CA137" s="478">
        <v>3872.5379869476587</v>
      </c>
      <c r="CB137" s="134">
        <v>2.9450863915630343E-2</v>
      </c>
      <c r="CC137" s="133">
        <v>0</v>
      </c>
      <c r="CD137" s="133">
        <v>635096.22985941602</v>
      </c>
      <c r="CE137" s="133">
        <v>0</v>
      </c>
      <c r="CF137" s="133">
        <v>635096.22985941602</v>
      </c>
      <c r="CG137" s="133">
        <f t="shared" si="4"/>
        <v>0</v>
      </c>
      <c r="CH137" s="133">
        <f t="shared" si="5"/>
        <v>0</v>
      </c>
      <c r="CI137" s="133">
        <v>0</v>
      </c>
      <c r="CJ137" s="133">
        <v>0</v>
      </c>
      <c r="CK137" s="133">
        <v>0</v>
      </c>
    </row>
    <row r="138" spans="1:89" ht="15" customHeight="1" x14ac:dyDescent="0.25">
      <c r="A138" s="136">
        <f>VLOOKUP(D138,'DfE No.'!C:E,3,FALSE)</f>
        <v>522</v>
      </c>
      <c r="B138" s="136" t="str">
        <f>VLOOKUP(D138,'Adjusted Factors 19-20'!C:F,4,FALSE)</f>
        <v>Recoupment Academy</v>
      </c>
      <c r="C138" s="136">
        <v>142566</v>
      </c>
      <c r="D138" s="136">
        <v>9352031</v>
      </c>
      <c r="E138" s="135" t="s">
        <v>555</v>
      </c>
      <c r="F138" s="477">
        <v>159</v>
      </c>
      <c r="G138" s="477">
        <v>159</v>
      </c>
      <c r="H138" s="477">
        <v>0</v>
      </c>
      <c r="I138" s="133">
        <v>441034.2</v>
      </c>
      <c r="J138" s="133">
        <v>0</v>
      </c>
      <c r="K138" s="133">
        <v>0</v>
      </c>
      <c r="L138" s="133">
        <v>16720.000000000011</v>
      </c>
      <c r="M138" s="133">
        <v>0</v>
      </c>
      <c r="N138" s="133">
        <v>25810.674846625763</v>
      </c>
      <c r="O138" s="133">
        <v>0</v>
      </c>
      <c r="P138" s="133">
        <v>600.00000000000045</v>
      </c>
      <c r="Q138" s="133">
        <v>0</v>
      </c>
      <c r="R138" s="133">
        <v>0</v>
      </c>
      <c r="S138" s="133">
        <v>0</v>
      </c>
      <c r="T138" s="133">
        <v>0</v>
      </c>
      <c r="U138" s="133">
        <v>0</v>
      </c>
      <c r="V138" s="133">
        <v>0</v>
      </c>
      <c r="W138" s="133">
        <v>0</v>
      </c>
      <c r="X138" s="133">
        <v>0</v>
      </c>
      <c r="Y138" s="133">
        <v>0</v>
      </c>
      <c r="Z138" s="133">
        <v>0</v>
      </c>
      <c r="AA138" s="133">
        <v>0</v>
      </c>
      <c r="AB138" s="133">
        <v>1780.1086956521733</v>
      </c>
      <c r="AC138" s="133">
        <v>0</v>
      </c>
      <c r="AD138" s="133">
        <v>0</v>
      </c>
      <c r="AE138" s="133">
        <v>61552.272727272764</v>
      </c>
      <c r="AF138" s="133">
        <v>0</v>
      </c>
      <c r="AG138" s="133">
        <v>0</v>
      </c>
      <c r="AH138" s="133">
        <v>0</v>
      </c>
      <c r="AI138" s="133">
        <v>110000</v>
      </c>
      <c r="AJ138" s="133">
        <v>0</v>
      </c>
      <c r="AK138" s="133">
        <v>0</v>
      </c>
      <c r="AL138" s="133">
        <v>0</v>
      </c>
      <c r="AM138" s="133">
        <v>3476.5373999999997</v>
      </c>
      <c r="AN138" s="133">
        <v>0</v>
      </c>
      <c r="AO138" s="133">
        <v>0</v>
      </c>
      <c r="AP138" s="133">
        <v>0</v>
      </c>
      <c r="AQ138" s="133">
        <v>0</v>
      </c>
      <c r="AR138" s="133">
        <v>0</v>
      </c>
      <c r="AS138" s="133">
        <v>0</v>
      </c>
      <c r="AT138" s="133">
        <v>0</v>
      </c>
      <c r="AU138" s="133">
        <v>0</v>
      </c>
      <c r="AV138" s="133">
        <v>441034.2</v>
      </c>
      <c r="AW138" s="133">
        <v>106463.05626955071</v>
      </c>
      <c r="AX138" s="133">
        <v>113476.5374</v>
      </c>
      <c r="AY138" s="133">
        <v>93116.61015058565</v>
      </c>
      <c r="AZ138" s="478">
        <v>660973.7936695508</v>
      </c>
      <c r="BA138" s="478">
        <v>657497.25626955077</v>
      </c>
      <c r="BB138" s="478">
        <v>3500</v>
      </c>
      <c r="BC138" s="478">
        <v>556500</v>
      </c>
      <c r="BD138" s="478">
        <v>0</v>
      </c>
      <c r="BE138" s="478">
        <v>0</v>
      </c>
      <c r="BF138" s="478">
        <v>660973.7936695508</v>
      </c>
      <c r="BG138" s="478" t="s">
        <v>13</v>
      </c>
      <c r="BH138" s="478" t="s">
        <v>13</v>
      </c>
      <c r="BI138" s="478" t="s">
        <v>13</v>
      </c>
      <c r="BJ138" s="134" t="s">
        <v>13</v>
      </c>
      <c r="BK138" s="479" t="s">
        <v>13</v>
      </c>
      <c r="BL138" s="478">
        <v>660973.7936695508</v>
      </c>
      <c r="BM138" s="133">
        <v>660973.79366955068</v>
      </c>
      <c r="BN138" s="133">
        <v>0</v>
      </c>
      <c r="BO138" s="478">
        <v>559976.53740000003</v>
      </c>
      <c r="BP138" s="478">
        <v>446500.00000000006</v>
      </c>
      <c r="BQ138" s="133">
        <v>547497.25626955077</v>
      </c>
      <c r="BR138" s="133">
        <v>3443.378970248747</v>
      </c>
      <c r="BS138" s="133">
        <v>3199.3431549382722</v>
      </c>
      <c r="BT138" s="134">
        <v>7.6276849181932546E-2</v>
      </c>
      <c r="BU138" s="134">
        <v>-7.4856040312220682E-3</v>
      </c>
      <c r="BV138" s="134">
        <v>0</v>
      </c>
      <c r="BW138" s="133">
        <v>-3807.8935468411173</v>
      </c>
      <c r="BX138" s="478">
        <v>657165.90012270969</v>
      </c>
      <c r="BY138" s="478">
        <v>4111.2538536019474</v>
      </c>
      <c r="BZ138" s="478" t="s">
        <v>1228</v>
      </c>
      <c r="CA138" s="478">
        <v>4133.1188686962878</v>
      </c>
      <c r="CB138" s="134">
        <v>5.9949735517030422E-2</v>
      </c>
      <c r="CC138" s="133">
        <v>0</v>
      </c>
      <c r="CD138" s="133">
        <v>657165.90012270969</v>
      </c>
      <c r="CE138" s="133">
        <v>0</v>
      </c>
      <c r="CF138" s="133">
        <v>657165.90012270969</v>
      </c>
      <c r="CG138" s="133">
        <f t="shared" si="4"/>
        <v>0</v>
      </c>
      <c r="CH138" s="133">
        <f t="shared" si="5"/>
        <v>0</v>
      </c>
      <c r="CI138" s="133">
        <v>0</v>
      </c>
      <c r="CJ138" s="133">
        <v>0</v>
      </c>
      <c r="CK138" s="133">
        <v>0</v>
      </c>
    </row>
    <row r="139" spans="1:89" ht="15" customHeight="1" x14ac:dyDescent="0.25">
      <c r="A139" s="136">
        <f>VLOOKUP(D139,'DfE No.'!C:E,3,FALSE)</f>
        <v>454</v>
      </c>
      <c r="B139" s="136" t="str">
        <f>VLOOKUP(D139,'Adjusted Factors 19-20'!C:F,4,FALSE)</f>
        <v>Recoupment Academy</v>
      </c>
      <c r="C139" s="136">
        <v>138161</v>
      </c>
      <c r="D139" s="136">
        <v>9352036</v>
      </c>
      <c r="E139" s="135" t="s">
        <v>554</v>
      </c>
      <c r="F139" s="477">
        <v>407</v>
      </c>
      <c r="G139" s="477">
        <v>407</v>
      </c>
      <c r="H139" s="477">
        <v>0</v>
      </c>
      <c r="I139" s="133">
        <v>1128936.6000000001</v>
      </c>
      <c r="J139" s="133">
        <v>0</v>
      </c>
      <c r="K139" s="133">
        <v>0</v>
      </c>
      <c r="L139" s="133">
        <v>29480.000000000069</v>
      </c>
      <c r="M139" s="133">
        <v>0</v>
      </c>
      <c r="N139" s="133">
        <v>51586.503667481666</v>
      </c>
      <c r="O139" s="133">
        <v>0</v>
      </c>
      <c r="P139" s="133">
        <v>24660.591133004964</v>
      </c>
      <c r="Q139" s="133">
        <v>15638.423645320228</v>
      </c>
      <c r="R139" s="133">
        <v>0</v>
      </c>
      <c r="S139" s="133">
        <v>0</v>
      </c>
      <c r="T139" s="133">
        <v>0</v>
      </c>
      <c r="U139" s="133">
        <v>0</v>
      </c>
      <c r="V139" s="133">
        <v>0</v>
      </c>
      <c r="W139" s="133">
        <v>0</v>
      </c>
      <c r="X139" s="133">
        <v>0</v>
      </c>
      <c r="Y139" s="133">
        <v>0</v>
      </c>
      <c r="Z139" s="133">
        <v>0</v>
      </c>
      <c r="AA139" s="133">
        <v>0</v>
      </c>
      <c r="AB139" s="133">
        <v>14170.478873239435</v>
      </c>
      <c r="AC139" s="133">
        <v>0</v>
      </c>
      <c r="AD139" s="133">
        <v>0</v>
      </c>
      <c r="AE139" s="133">
        <v>144989.68000000017</v>
      </c>
      <c r="AF139" s="133">
        <v>0</v>
      </c>
      <c r="AG139" s="133">
        <v>0</v>
      </c>
      <c r="AH139" s="133">
        <v>0</v>
      </c>
      <c r="AI139" s="133">
        <v>110000</v>
      </c>
      <c r="AJ139" s="133">
        <v>0</v>
      </c>
      <c r="AK139" s="133">
        <v>0</v>
      </c>
      <c r="AL139" s="133">
        <v>0</v>
      </c>
      <c r="AM139" s="133">
        <v>8716.5357999999997</v>
      </c>
      <c r="AN139" s="133">
        <v>0</v>
      </c>
      <c r="AO139" s="133">
        <v>0</v>
      </c>
      <c r="AP139" s="133">
        <v>0</v>
      </c>
      <c r="AQ139" s="133">
        <v>0</v>
      </c>
      <c r="AR139" s="133">
        <v>0</v>
      </c>
      <c r="AS139" s="133">
        <v>0</v>
      </c>
      <c r="AT139" s="133">
        <v>0</v>
      </c>
      <c r="AU139" s="133">
        <v>0</v>
      </c>
      <c r="AV139" s="133">
        <v>1128936.6000000001</v>
      </c>
      <c r="AW139" s="133">
        <v>280525.67731904652</v>
      </c>
      <c r="AX139" s="133">
        <v>118716.5358</v>
      </c>
      <c r="AY139" s="133">
        <v>215671.43922290363</v>
      </c>
      <c r="AZ139" s="478">
        <v>1528178.8131190466</v>
      </c>
      <c r="BA139" s="478">
        <v>1519462.2773190467</v>
      </c>
      <c r="BB139" s="478">
        <v>3500</v>
      </c>
      <c r="BC139" s="478">
        <v>1424500</v>
      </c>
      <c r="BD139" s="478">
        <v>0</v>
      </c>
      <c r="BE139" s="478">
        <v>0</v>
      </c>
      <c r="BF139" s="478">
        <v>1528178.8131190466</v>
      </c>
      <c r="BG139" s="478" t="s">
        <v>13</v>
      </c>
      <c r="BH139" s="478" t="s">
        <v>13</v>
      </c>
      <c r="BI139" s="478" t="s">
        <v>13</v>
      </c>
      <c r="BJ139" s="134" t="s">
        <v>13</v>
      </c>
      <c r="BK139" s="479" t="s">
        <v>13</v>
      </c>
      <c r="BL139" s="478">
        <v>1528178.8131190466</v>
      </c>
      <c r="BM139" s="133">
        <v>1528178.8131190464</v>
      </c>
      <c r="BN139" s="133">
        <v>0</v>
      </c>
      <c r="BO139" s="478">
        <v>1433216.5358</v>
      </c>
      <c r="BP139" s="478">
        <v>1314500</v>
      </c>
      <c r="BQ139" s="133">
        <v>1409462.2773190467</v>
      </c>
      <c r="BR139" s="133">
        <v>3463.0522784251762</v>
      </c>
      <c r="BS139" s="133">
        <v>3317.1266321078433</v>
      </c>
      <c r="BT139" s="134">
        <v>4.399158142015383E-2</v>
      </c>
      <c r="BU139" s="134">
        <v>-4.3172150233040619E-3</v>
      </c>
      <c r="BV139" s="134">
        <v>0</v>
      </c>
      <c r="BW139" s="133">
        <v>-5828.544814647561</v>
      </c>
      <c r="BX139" s="478">
        <v>1522350.268304399</v>
      </c>
      <c r="BY139" s="478">
        <v>3719.001799765108</v>
      </c>
      <c r="BZ139" s="478" t="s">
        <v>1228</v>
      </c>
      <c r="CA139" s="478">
        <v>3740.4183496422579</v>
      </c>
      <c r="CB139" s="134">
        <v>3.6805157309250491E-2</v>
      </c>
      <c r="CC139" s="133">
        <v>0</v>
      </c>
      <c r="CD139" s="133">
        <v>1522350.268304399</v>
      </c>
      <c r="CE139" s="133">
        <v>0</v>
      </c>
      <c r="CF139" s="133">
        <v>1522350.268304399</v>
      </c>
      <c r="CG139" s="133">
        <f t="shared" si="4"/>
        <v>0</v>
      </c>
      <c r="CH139" s="133">
        <f t="shared" si="5"/>
        <v>0</v>
      </c>
      <c r="CI139" s="133">
        <v>0</v>
      </c>
      <c r="CJ139" s="133">
        <v>0</v>
      </c>
      <c r="CK139" s="133">
        <v>0</v>
      </c>
    </row>
    <row r="140" spans="1:89" ht="15" customHeight="1" x14ac:dyDescent="0.25">
      <c r="A140" s="136">
        <f>VLOOKUP(D140,'DfE No.'!C:E,3,FALSE)</f>
        <v>450</v>
      </c>
      <c r="B140" s="136" t="str">
        <f>VLOOKUP(D140,'Adjusted Factors 19-20'!C:F,4,FALSE)</f>
        <v>Recoupment Academy</v>
      </c>
      <c r="C140" s="136">
        <v>141546</v>
      </c>
      <c r="D140" s="136">
        <v>9352040</v>
      </c>
      <c r="E140" s="135" t="s">
        <v>553</v>
      </c>
      <c r="F140" s="477">
        <v>373</v>
      </c>
      <c r="G140" s="477">
        <v>373</v>
      </c>
      <c r="H140" s="477">
        <v>0</v>
      </c>
      <c r="I140" s="133">
        <v>1034627.4</v>
      </c>
      <c r="J140" s="133">
        <v>0</v>
      </c>
      <c r="K140" s="133">
        <v>0</v>
      </c>
      <c r="L140" s="133">
        <v>13200.000000000002</v>
      </c>
      <c r="M140" s="133">
        <v>0</v>
      </c>
      <c r="N140" s="133">
        <v>30786.994818652849</v>
      </c>
      <c r="O140" s="133">
        <v>0</v>
      </c>
      <c r="P140" s="133">
        <v>16644.623655913943</v>
      </c>
      <c r="Q140" s="133">
        <v>12754.193548387106</v>
      </c>
      <c r="R140" s="133">
        <v>0</v>
      </c>
      <c r="S140" s="133">
        <v>0</v>
      </c>
      <c r="T140" s="133">
        <v>0</v>
      </c>
      <c r="U140" s="133">
        <v>0</v>
      </c>
      <c r="V140" s="133">
        <v>0</v>
      </c>
      <c r="W140" s="133">
        <v>0</v>
      </c>
      <c r="X140" s="133">
        <v>0</v>
      </c>
      <c r="Y140" s="133">
        <v>0</v>
      </c>
      <c r="Z140" s="133">
        <v>0</v>
      </c>
      <c r="AA140" s="133">
        <v>0</v>
      </c>
      <c r="AB140" s="133">
        <v>10805.34375</v>
      </c>
      <c r="AC140" s="133">
        <v>0</v>
      </c>
      <c r="AD140" s="133">
        <v>0</v>
      </c>
      <c r="AE140" s="133">
        <v>138064.99358974351</v>
      </c>
      <c r="AF140" s="133">
        <v>0</v>
      </c>
      <c r="AG140" s="133">
        <v>0</v>
      </c>
      <c r="AH140" s="133">
        <v>0</v>
      </c>
      <c r="AI140" s="133">
        <v>110000</v>
      </c>
      <c r="AJ140" s="133">
        <v>0</v>
      </c>
      <c r="AK140" s="133">
        <v>0</v>
      </c>
      <c r="AL140" s="133">
        <v>0</v>
      </c>
      <c r="AM140" s="133">
        <v>7507.3054000000002</v>
      </c>
      <c r="AN140" s="133">
        <v>0</v>
      </c>
      <c r="AO140" s="133">
        <v>0</v>
      </c>
      <c r="AP140" s="133">
        <v>0</v>
      </c>
      <c r="AQ140" s="133">
        <v>0</v>
      </c>
      <c r="AR140" s="133">
        <v>0</v>
      </c>
      <c r="AS140" s="133">
        <v>0</v>
      </c>
      <c r="AT140" s="133">
        <v>0</v>
      </c>
      <c r="AU140" s="133">
        <v>0</v>
      </c>
      <c r="AV140" s="133">
        <v>1034627.4</v>
      </c>
      <c r="AW140" s="133">
        <v>222256.14936269741</v>
      </c>
      <c r="AX140" s="133">
        <v>117507.3054</v>
      </c>
      <c r="AY140" s="133">
        <v>184756.89960122044</v>
      </c>
      <c r="AZ140" s="478">
        <v>1374390.8547626974</v>
      </c>
      <c r="BA140" s="478">
        <v>1366883.5493626974</v>
      </c>
      <c r="BB140" s="478">
        <v>3500</v>
      </c>
      <c r="BC140" s="478">
        <v>1305500</v>
      </c>
      <c r="BD140" s="478">
        <v>0</v>
      </c>
      <c r="BE140" s="478">
        <v>0</v>
      </c>
      <c r="BF140" s="478">
        <v>1374390.8547626974</v>
      </c>
      <c r="BG140" s="478" t="s">
        <v>13</v>
      </c>
      <c r="BH140" s="478" t="s">
        <v>13</v>
      </c>
      <c r="BI140" s="478" t="s">
        <v>13</v>
      </c>
      <c r="BJ140" s="134" t="s">
        <v>13</v>
      </c>
      <c r="BK140" s="479" t="s">
        <v>13</v>
      </c>
      <c r="BL140" s="478">
        <v>1374390.8547626974</v>
      </c>
      <c r="BM140" s="133">
        <v>1374390.8547626974</v>
      </c>
      <c r="BN140" s="133">
        <v>0</v>
      </c>
      <c r="BO140" s="478">
        <v>1313007.3054</v>
      </c>
      <c r="BP140" s="478">
        <v>1195500</v>
      </c>
      <c r="BQ140" s="133">
        <v>1256883.5493626974</v>
      </c>
      <c r="BR140" s="133">
        <v>3369.6609902485184</v>
      </c>
      <c r="BS140" s="133">
        <v>3230.0132735897437</v>
      </c>
      <c r="BT140" s="134">
        <v>4.3234409530328109E-2</v>
      </c>
      <c r="BU140" s="134">
        <v>-4.2429082184006683E-3</v>
      </c>
      <c r="BV140" s="134">
        <v>0</v>
      </c>
      <c r="BW140" s="133">
        <v>-5111.8343992933242</v>
      </c>
      <c r="BX140" s="478">
        <v>1369279.0203634039</v>
      </c>
      <c r="BY140" s="478">
        <v>3650.8625066043001</v>
      </c>
      <c r="BZ140" s="478" t="s">
        <v>1228</v>
      </c>
      <c r="CA140" s="478">
        <v>3670.9893307329867</v>
      </c>
      <c r="CB140" s="134">
        <v>3.9675340403394266E-2</v>
      </c>
      <c r="CC140" s="133">
        <v>0</v>
      </c>
      <c r="CD140" s="133">
        <v>1369279.0203634039</v>
      </c>
      <c r="CE140" s="133">
        <v>0</v>
      </c>
      <c r="CF140" s="133">
        <v>1369279.0203634039</v>
      </c>
      <c r="CG140" s="133">
        <f t="shared" si="4"/>
        <v>0</v>
      </c>
      <c r="CH140" s="133">
        <f t="shared" si="5"/>
        <v>0</v>
      </c>
      <c r="CI140" s="133">
        <v>0</v>
      </c>
      <c r="CJ140" s="133">
        <v>0</v>
      </c>
      <c r="CK140" s="133">
        <v>0</v>
      </c>
    </row>
    <row r="141" spans="1:89" ht="15" customHeight="1" x14ac:dyDescent="0.25">
      <c r="A141" s="136">
        <f>VLOOKUP(D141,'DfE No.'!C:E,3,FALSE)</f>
        <v>52</v>
      </c>
      <c r="B141" s="136" t="str">
        <f>VLOOKUP(D141,'Adjusted Factors 19-20'!C:F,4,FALSE)</f>
        <v>Recoupment Academy</v>
      </c>
      <c r="C141" s="136">
        <v>141172</v>
      </c>
      <c r="D141" s="136">
        <v>9352043</v>
      </c>
      <c r="E141" s="135" t="s">
        <v>1302</v>
      </c>
      <c r="F141" s="477">
        <v>225</v>
      </c>
      <c r="G141" s="477">
        <v>225</v>
      </c>
      <c r="H141" s="477">
        <v>0</v>
      </c>
      <c r="I141" s="133">
        <v>624105</v>
      </c>
      <c r="J141" s="133">
        <v>0</v>
      </c>
      <c r="K141" s="133">
        <v>0</v>
      </c>
      <c r="L141" s="133">
        <v>35200.000000000044</v>
      </c>
      <c r="M141" s="133">
        <v>0</v>
      </c>
      <c r="N141" s="133">
        <v>54648.471615720518</v>
      </c>
      <c r="O141" s="133">
        <v>0</v>
      </c>
      <c r="P141" s="133">
        <v>599.99999999999852</v>
      </c>
      <c r="Q141" s="133">
        <v>16560.000000000018</v>
      </c>
      <c r="R141" s="133">
        <v>22680.000000000004</v>
      </c>
      <c r="S141" s="133">
        <v>0</v>
      </c>
      <c r="T141" s="133">
        <v>1259.9999999999968</v>
      </c>
      <c r="U141" s="133">
        <v>1150.0000000000002</v>
      </c>
      <c r="V141" s="133">
        <v>0</v>
      </c>
      <c r="W141" s="133">
        <v>0</v>
      </c>
      <c r="X141" s="133">
        <v>0</v>
      </c>
      <c r="Y141" s="133">
        <v>0</v>
      </c>
      <c r="Z141" s="133">
        <v>0</v>
      </c>
      <c r="AA141" s="133">
        <v>0</v>
      </c>
      <c r="AB141" s="133">
        <v>2971.1538461538412</v>
      </c>
      <c r="AC141" s="133">
        <v>0</v>
      </c>
      <c r="AD141" s="133">
        <v>0</v>
      </c>
      <c r="AE141" s="133">
        <v>127485.2331606217</v>
      </c>
      <c r="AF141" s="133">
        <v>0</v>
      </c>
      <c r="AG141" s="133">
        <v>0</v>
      </c>
      <c r="AH141" s="133">
        <v>0</v>
      </c>
      <c r="AI141" s="133">
        <v>110000</v>
      </c>
      <c r="AJ141" s="133">
        <v>0</v>
      </c>
      <c r="AK141" s="133">
        <v>0</v>
      </c>
      <c r="AL141" s="133">
        <v>0</v>
      </c>
      <c r="AM141" s="133">
        <v>5549.3169199999993</v>
      </c>
      <c r="AN141" s="133">
        <v>0</v>
      </c>
      <c r="AO141" s="133">
        <v>0</v>
      </c>
      <c r="AP141" s="133">
        <v>0</v>
      </c>
      <c r="AQ141" s="133">
        <v>0</v>
      </c>
      <c r="AR141" s="133">
        <v>0</v>
      </c>
      <c r="AS141" s="133">
        <v>0</v>
      </c>
      <c r="AT141" s="133">
        <v>0</v>
      </c>
      <c r="AU141" s="133">
        <v>0</v>
      </c>
      <c r="AV141" s="133">
        <v>624105</v>
      </c>
      <c r="AW141" s="133">
        <v>262554.85862249613</v>
      </c>
      <c r="AX141" s="133">
        <v>115549.31692</v>
      </c>
      <c r="AY141" s="133">
        <v>203533.46896848199</v>
      </c>
      <c r="AZ141" s="478">
        <v>1002209.1755424961</v>
      </c>
      <c r="BA141" s="478">
        <v>996659.85862249613</v>
      </c>
      <c r="BB141" s="478">
        <v>3500</v>
      </c>
      <c r="BC141" s="478">
        <v>787500</v>
      </c>
      <c r="BD141" s="478">
        <v>0</v>
      </c>
      <c r="BE141" s="478">
        <v>0</v>
      </c>
      <c r="BF141" s="478">
        <v>1002209.1755424961</v>
      </c>
      <c r="BG141" s="478" t="s">
        <v>13</v>
      </c>
      <c r="BH141" s="478" t="s">
        <v>13</v>
      </c>
      <c r="BI141" s="478" t="s">
        <v>13</v>
      </c>
      <c r="BJ141" s="134" t="s">
        <v>13</v>
      </c>
      <c r="BK141" s="479" t="s">
        <v>13</v>
      </c>
      <c r="BL141" s="478">
        <v>1002209.1755424961</v>
      </c>
      <c r="BM141" s="133">
        <v>1002209.1755424961</v>
      </c>
      <c r="BN141" s="133">
        <v>0</v>
      </c>
      <c r="BO141" s="478">
        <v>793049.31692000001</v>
      </c>
      <c r="BP141" s="478">
        <v>677500</v>
      </c>
      <c r="BQ141" s="133">
        <v>886659.85862249613</v>
      </c>
      <c r="BR141" s="133">
        <v>3940.7104827666494</v>
      </c>
      <c r="BS141" s="133">
        <v>3635.7586377777779</v>
      </c>
      <c r="BT141" s="134">
        <v>8.3875712160932092E-2</v>
      </c>
      <c r="BU141" s="134">
        <v>-8.2313359270510412E-3</v>
      </c>
      <c r="BV141" s="134">
        <v>0</v>
      </c>
      <c r="BW141" s="133">
        <v>-6733.6089068759347</v>
      </c>
      <c r="BX141" s="478">
        <v>995475.5666356202</v>
      </c>
      <c r="BY141" s="478">
        <v>4399.6722209583122</v>
      </c>
      <c r="BZ141" s="478" t="s">
        <v>1228</v>
      </c>
      <c r="CA141" s="478">
        <v>4424.3358517138677</v>
      </c>
      <c r="CB141" s="134">
        <v>6.6418464739816274E-2</v>
      </c>
      <c r="CC141" s="133">
        <v>0</v>
      </c>
      <c r="CD141" s="133">
        <v>995475.5666356202</v>
      </c>
      <c r="CE141" s="133">
        <v>0</v>
      </c>
      <c r="CF141" s="133">
        <v>995475.5666356202</v>
      </c>
      <c r="CG141" s="133">
        <f t="shared" si="4"/>
        <v>0</v>
      </c>
      <c r="CH141" s="133">
        <f t="shared" si="5"/>
        <v>0</v>
      </c>
      <c r="CI141" s="133">
        <v>0</v>
      </c>
      <c r="CJ141" s="133">
        <v>0</v>
      </c>
      <c r="CK141" s="133">
        <v>0</v>
      </c>
    </row>
    <row r="142" spans="1:89" ht="15" customHeight="1" x14ac:dyDescent="0.25">
      <c r="A142" s="136">
        <f>VLOOKUP(D142,'DfE No.'!C:E,3,FALSE)</f>
        <v>447</v>
      </c>
      <c r="B142" s="136" t="str">
        <f>VLOOKUP(D142,'Adjusted Factors 19-20'!C:F,4,FALSE)</f>
        <v>Recoupment Academy</v>
      </c>
      <c r="C142" s="136">
        <v>141371</v>
      </c>
      <c r="D142" s="136">
        <v>9352047</v>
      </c>
      <c r="E142" s="135" t="s">
        <v>551</v>
      </c>
      <c r="F142" s="477">
        <v>272</v>
      </c>
      <c r="G142" s="477">
        <v>272</v>
      </c>
      <c r="H142" s="477">
        <v>0</v>
      </c>
      <c r="I142" s="133">
        <v>754473.60000000009</v>
      </c>
      <c r="J142" s="133">
        <v>0</v>
      </c>
      <c r="K142" s="133">
        <v>0</v>
      </c>
      <c r="L142" s="133">
        <v>11000.000000000005</v>
      </c>
      <c r="M142" s="133">
        <v>0</v>
      </c>
      <c r="N142" s="133">
        <v>20160</v>
      </c>
      <c r="O142" s="133">
        <v>0</v>
      </c>
      <c r="P142" s="133">
        <v>3022.2222222222244</v>
      </c>
      <c r="Q142" s="133">
        <v>1208.8888888888875</v>
      </c>
      <c r="R142" s="133">
        <v>0</v>
      </c>
      <c r="S142" s="133">
        <v>0</v>
      </c>
      <c r="T142" s="133">
        <v>0</v>
      </c>
      <c r="U142" s="133">
        <v>0</v>
      </c>
      <c r="V142" s="133">
        <v>0</v>
      </c>
      <c r="W142" s="133">
        <v>0</v>
      </c>
      <c r="X142" s="133">
        <v>0</v>
      </c>
      <c r="Y142" s="133">
        <v>0</v>
      </c>
      <c r="Z142" s="133">
        <v>0</v>
      </c>
      <c r="AA142" s="133">
        <v>0</v>
      </c>
      <c r="AB142" s="133">
        <v>7405.1101321585875</v>
      </c>
      <c r="AC142" s="133">
        <v>0</v>
      </c>
      <c r="AD142" s="133">
        <v>0</v>
      </c>
      <c r="AE142" s="133">
        <v>103930.954954955</v>
      </c>
      <c r="AF142" s="133">
        <v>0</v>
      </c>
      <c r="AG142" s="133">
        <v>0</v>
      </c>
      <c r="AH142" s="133">
        <v>0</v>
      </c>
      <c r="AI142" s="133">
        <v>110000</v>
      </c>
      <c r="AJ142" s="133">
        <v>0</v>
      </c>
      <c r="AK142" s="133">
        <v>0</v>
      </c>
      <c r="AL142" s="133">
        <v>0</v>
      </c>
      <c r="AM142" s="133">
        <v>4862.1138999999994</v>
      </c>
      <c r="AN142" s="133">
        <v>0</v>
      </c>
      <c r="AO142" s="133">
        <v>0</v>
      </c>
      <c r="AP142" s="133">
        <v>0</v>
      </c>
      <c r="AQ142" s="133">
        <v>0</v>
      </c>
      <c r="AR142" s="133">
        <v>0</v>
      </c>
      <c r="AS142" s="133">
        <v>0</v>
      </c>
      <c r="AT142" s="133">
        <v>0</v>
      </c>
      <c r="AU142" s="133">
        <v>0</v>
      </c>
      <c r="AV142" s="133">
        <v>754473.60000000009</v>
      </c>
      <c r="AW142" s="133">
        <v>146727.17619822471</v>
      </c>
      <c r="AX142" s="133">
        <v>114862.1139</v>
      </c>
      <c r="AY142" s="133">
        <v>131625.51051051056</v>
      </c>
      <c r="AZ142" s="478">
        <v>1016062.8900982249</v>
      </c>
      <c r="BA142" s="478">
        <v>1011200.7761982249</v>
      </c>
      <c r="BB142" s="478">
        <v>3500</v>
      </c>
      <c r="BC142" s="478">
        <v>952000</v>
      </c>
      <c r="BD142" s="478">
        <v>0</v>
      </c>
      <c r="BE142" s="478">
        <v>0</v>
      </c>
      <c r="BF142" s="478">
        <v>1016062.8900982249</v>
      </c>
      <c r="BG142" s="478" t="s">
        <v>13</v>
      </c>
      <c r="BH142" s="478" t="s">
        <v>13</v>
      </c>
      <c r="BI142" s="478" t="s">
        <v>13</v>
      </c>
      <c r="BJ142" s="134" t="s">
        <v>13</v>
      </c>
      <c r="BK142" s="479" t="s">
        <v>13</v>
      </c>
      <c r="BL142" s="478">
        <v>1016062.8900982249</v>
      </c>
      <c r="BM142" s="133">
        <v>1016062.8900982249</v>
      </c>
      <c r="BN142" s="133">
        <v>0</v>
      </c>
      <c r="BO142" s="478">
        <v>956862.1139</v>
      </c>
      <c r="BP142" s="478">
        <v>842000</v>
      </c>
      <c r="BQ142" s="133">
        <v>901200.77619822486</v>
      </c>
      <c r="BR142" s="133">
        <v>3313.2381477875915</v>
      </c>
      <c r="BS142" s="133">
        <v>3103.2489440476188</v>
      </c>
      <c r="BT142" s="134">
        <v>6.7667534099304427E-2</v>
      </c>
      <c r="BU142" s="134">
        <v>-6.640709094163668E-3</v>
      </c>
      <c r="BV142" s="134">
        <v>0</v>
      </c>
      <c r="BW142" s="133">
        <v>-5605.3143876999038</v>
      </c>
      <c r="BX142" s="478">
        <v>1010457.5757105249</v>
      </c>
      <c r="BY142" s="478">
        <v>3697.0421390092829</v>
      </c>
      <c r="BZ142" s="478" t="s">
        <v>1228</v>
      </c>
      <c r="CA142" s="478">
        <v>3714.9175577592828</v>
      </c>
      <c r="CB142" s="134">
        <v>4.3916242828914154E-2</v>
      </c>
      <c r="CC142" s="133">
        <v>0</v>
      </c>
      <c r="CD142" s="133">
        <v>1010457.5757105249</v>
      </c>
      <c r="CE142" s="133">
        <v>0</v>
      </c>
      <c r="CF142" s="133">
        <v>1010457.5757105249</v>
      </c>
      <c r="CG142" s="133">
        <f t="shared" si="4"/>
        <v>0</v>
      </c>
      <c r="CH142" s="133">
        <f t="shared" si="5"/>
        <v>0</v>
      </c>
      <c r="CI142" s="133">
        <v>0</v>
      </c>
      <c r="CJ142" s="133">
        <v>0</v>
      </c>
      <c r="CK142" s="133">
        <v>0</v>
      </c>
    </row>
    <row r="143" spans="1:89" ht="15" customHeight="1" x14ac:dyDescent="0.25">
      <c r="A143" s="136">
        <f>VLOOKUP(D143,'DfE No.'!C:E,3,FALSE)</f>
        <v>251</v>
      </c>
      <c r="B143" s="136" t="str">
        <f>VLOOKUP(D143,'Adjusted Factors 19-20'!C:F,4,FALSE)</f>
        <v>Recoupment Academy</v>
      </c>
      <c r="C143" s="136">
        <v>141372</v>
      </c>
      <c r="D143" s="136">
        <v>9352048</v>
      </c>
      <c r="E143" s="135" t="s">
        <v>268</v>
      </c>
      <c r="F143" s="477">
        <v>246</v>
      </c>
      <c r="G143" s="477">
        <v>246</v>
      </c>
      <c r="H143" s="477">
        <v>0</v>
      </c>
      <c r="I143" s="133">
        <v>682354.8</v>
      </c>
      <c r="J143" s="133">
        <v>0</v>
      </c>
      <c r="K143" s="133">
        <v>0</v>
      </c>
      <c r="L143" s="133">
        <v>13199.999999999985</v>
      </c>
      <c r="M143" s="133">
        <v>0</v>
      </c>
      <c r="N143" s="133">
        <v>22921.411764705881</v>
      </c>
      <c r="O143" s="133">
        <v>0</v>
      </c>
      <c r="P143" s="133">
        <v>999.99999999999898</v>
      </c>
      <c r="Q143" s="133">
        <v>1439.9999999999986</v>
      </c>
      <c r="R143" s="133">
        <v>12600.000000000031</v>
      </c>
      <c r="S143" s="133">
        <v>32759.999999999967</v>
      </c>
      <c r="T143" s="133">
        <v>840.00000000000023</v>
      </c>
      <c r="U143" s="133">
        <v>0</v>
      </c>
      <c r="V143" s="133">
        <v>0</v>
      </c>
      <c r="W143" s="133">
        <v>0</v>
      </c>
      <c r="X143" s="133">
        <v>0</v>
      </c>
      <c r="Y143" s="133">
        <v>0</v>
      </c>
      <c r="Z143" s="133">
        <v>0</v>
      </c>
      <c r="AA143" s="133">
        <v>0</v>
      </c>
      <c r="AB143" s="133">
        <v>15558.421052631624</v>
      </c>
      <c r="AC143" s="133">
        <v>0</v>
      </c>
      <c r="AD143" s="133">
        <v>0</v>
      </c>
      <c r="AE143" s="133">
        <v>58809.82456140357</v>
      </c>
      <c r="AF143" s="133">
        <v>0</v>
      </c>
      <c r="AG143" s="133">
        <v>0</v>
      </c>
      <c r="AH143" s="133">
        <v>0</v>
      </c>
      <c r="AI143" s="133">
        <v>110000</v>
      </c>
      <c r="AJ143" s="133">
        <v>0</v>
      </c>
      <c r="AK143" s="133">
        <v>0</v>
      </c>
      <c r="AL143" s="133">
        <v>0</v>
      </c>
      <c r="AM143" s="133">
        <v>2892.4133000000002</v>
      </c>
      <c r="AN143" s="133">
        <v>0</v>
      </c>
      <c r="AO143" s="133">
        <v>0</v>
      </c>
      <c r="AP143" s="133">
        <v>0</v>
      </c>
      <c r="AQ143" s="133">
        <v>0</v>
      </c>
      <c r="AR143" s="133">
        <v>0</v>
      </c>
      <c r="AS143" s="133">
        <v>0</v>
      </c>
      <c r="AT143" s="133">
        <v>0</v>
      </c>
      <c r="AU143" s="133">
        <v>0</v>
      </c>
      <c r="AV143" s="133">
        <v>682354.8</v>
      </c>
      <c r="AW143" s="133">
        <v>159129.65737874105</v>
      </c>
      <c r="AX143" s="133">
        <v>112892.4133</v>
      </c>
      <c r="AY143" s="133">
        <v>111189.53044375649</v>
      </c>
      <c r="AZ143" s="478">
        <v>954376.87067874114</v>
      </c>
      <c r="BA143" s="478">
        <v>951484.45737874112</v>
      </c>
      <c r="BB143" s="478">
        <v>3500</v>
      </c>
      <c r="BC143" s="478">
        <v>861000</v>
      </c>
      <c r="BD143" s="478">
        <v>0</v>
      </c>
      <c r="BE143" s="478">
        <v>0</v>
      </c>
      <c r="BF143" s="478">
        <v>954376.87067874114</v>
      </c>
      <c r="BG143" s="478" t="s">
        <v>13</v>
      </c>
      <c r="BH143" s="478" t="s">
        <v>13</v>
      </c>
      <c r="BI143" s="478" t="s">
        <v>13</v>
      </c>
      <c r="BJ143" s="134" t="s">
        <v>13</v>
      </c>
      <c r="BK143" s="479" t="s">
        <v>13</v>
      </c>
      <c r="BL143" s="478">
        <v>954376.87067874114</v>
      </c>
      <c r="BM143" s="133">
        <v>954376.87067874114</v>
      </c>
      <c r="BN143" s="133">
        <v>0</v>
      </c>
      <c r="BO143" s="478">
        <v>863892.41330000001</v>
      </c>
      <c r="BP143" s="478">
        <v>751000</v>
      </c>
      <c r="BQ143" s="133">
        <v>841484.45737874112</v>
      </c>
      <c r="BR143" s="133">
        <v>3420.668525929842</v>
      </c>
      <c r="BS143" s="133">
        <v>3486.2985098425197</v>
      </c>
      <c r="BT143" s="134">
        <v>-1.8825118883936974E-2</v>
      </c>
      <c r="BU143" s="134">
        <v>3.8251188839369746E-3</v>
      </c>
      <c r="BV143" s="134">
        <v>0</v>
      </c>
      <c r="BW143" s="133">
        <v>3280.5345411998292</v>
      </c>
      <c r="BX143" s="478">
        <v>957657.40521994093</v>
      </c>
      <c r="BY143" s="478">
        <v>3881.1585037395971</v>
      </c>
      <c r="BZ143" s="478" t="s">
        <v>1228</v>
      </c>
      <c r="CA143" s="478">
        <v>3892.9162813818739</v>
      </c>
      <c r="CB143" s="134">
        <v>-9.5650185822677702E-3</v>
      </c>
      <c r="CC143" s="133">
        <v>0</v>
      </c>
      <c r="CD143" s="133">
        <v>957657.40521994093</v>
      </c>
      <c r="CE143" s="133">
        <v>0</v>
      </c>
      <c r="CF143" s="133">
        <v>957657.40521994093</v>
      </c>
      <c r="CG143" s="133">
        <f t="shared" si="4"/>
        <v>0</v>
      </c>
      <c r="CH143" s="133">
        <f t="shared" si="5"/>
        <v>0</v>
      </c>
      <c r="CI143" s="133">
        <v>0</v>
      </c>
      <c r="CJ143" s="133">
        <v>0</v>
      </c>
      <c r="CK143" s="133">
        <v>0</v>
      </c>
    </row>
    <row r="144" spans="1:89" ht="15" customHeight="1" x14ac:dyDescent="0.25">
      <c r="A144" s="136">
        <f>VLOOKUP(D144,'DfE No.'!C:E,3,FALSE)</f>
        <v>252</v>
      </c>
      <c r="B144" s="136" t="str">
        <f>VLOOKUP(D144,'Adjusted Factors 19-20'!C:F,4,FALSE)</f>
        <v>Recoupment Academy</v>
      </c>
      <c r="C144" s="136">
        <v>141373</v>
      </c>
      <c r="D144" s="136">
        <v>9352050</v>
      </c>
      <c r="E144" s="135" t="s">
        <v>269</v>
      </c>
      <c r="F144" s="477">
        <v>301</v>
      </c>
      <c r="G144" s="477">
        <v>301</v>
      </c>
      <c r="H144" s="477">
        <v>0</v>
      </c>
      <c r="I144" s="133">
        <v>834913.8</v>
      </c>
      <c r="J144" s="133">
        <v>0</v>
      </c>
      <c r="K144" s="133">
        <v>0</v>
      </c>
      <c r="L144" s="133">
        <v>32559.999999999967</v>
      </c>
      <c r="M144" s="133">
        <v>0</v>
      </c>
      <c r="N144" s="133">
        <v>60735.587188612102</v>
      </c>
      <c r="O144" s="133">
        <v>0</v>
      </c>
      <c r="P144" s="133">
        <v>1600.0000000000005</v>
      </c>
      <c r="Q144" s="133">
        <v>1920.0000000000005</v>
      </c>
      <c r="R144" s="133">
        <v>11520.000000000002</v>
      </c>
      <c r="S144" s="133">
        <v>39389.999999999985</v>
      </c>
      <c r="T144" s="133">
        <v>1680.0000000000005</v>
      </c>
      <c r="U144" s="133">
        <v>0</v>
      </c>
      <c r="V144" s="133">
        <v>0</v>
      </c>
      <c r="W144" s="133">
        <v>0</v>
      </c>
      <c r="X144" s="133">
        <v>0</v>
      </c>
      <c r="Y144" s="133">
        <v>0</v>
      </c>
      <c r="Z144" s="133">
        <v>0</v>
      </c>
      <c r="AA144" s="133">
        <v>0</v>
      </c>
      <c r="AB144" s="133">
        <v>6717.3166666666621</v>
      </c>
      <c r="AC144" s="133">
        <v>0</v>
      </c>
      <c r="AD144" s="133">
        <v>0</v>
      </c>
      <c r="AE144" s="133">
        <v>114013.74825174837</v>
      </c>
      <c r="AF144" s="133">
        <v>0</v>
      </c>
      <c r="AG144" s="133">
        <v>0</v>
      </c>
      <c r="AH144" s="133">
        <v>0</v>
      </c>
      <c r="AI144" s="133">
        <v>110000</v>
      </c>
      <c r="AJ144" s="133">
        <v>0</v>
      </c>
      <c r="AK144" s="133">
        <v>0</v>
      </c>
      <c r="AL144" s="133">
        <v>0</v>
      </c>
      <c r="AM144" s="133">
        <v>4427.6106</v>
      </c>
      <c r="AN144" s="133">
        <v>0</v>
      </c>
      <c r="AO144" s="133">
        <v>0</v>
      </c>
      <c r="AP144" s="133">
        <v>0</v>
      </c>
      <c r="AQ144" s="133">
        <v>0</v>
      </c>
      <c r="AR144" s="133">
        <v>0</v>
      </c>
      <c r="AS144" s="133">
        <v>0</v>
      </c>
      <c r="AT144" s="133">
        <v>0</v>
      </c>
      <c r="AU144" s="133">
        <v>0</v>
      </c>
      <c r="AV144" s="133">
        <v>834913.8</v>
      </c>
      <c r="AW144" s="133">
        <v>270136.65210702707</v>
      </c>
      <c r="AX144" s="133">
        <v>114427.6106</v>
      </c>
      <c r="AY144" s="133">
        <v>198715.5418460544</v>
      </c>
      <c r="AZ144" s="478">
        <v>1219478.0627070272</v>
      </c>
      <c r="BA144" s="478">
        <v>1215050.4521070272</v>
      </c>
      <c r="BB144" s="478">
        <v>3500</v>
      </c>
      <c r="BC144" s="478">
        <v>1053500</v>
      </c>
      <c r="BD144" s="478">
        <v>0</v>
      </c>
      <c r="BE144" s="478">
        <v>0</v>
      </c>
      <c r="BF144" s="478">
        <v>1219478.0627070272</v>
      </c>
      <c r="BG144" s="478" t="s">
        <v>13</v>
      </c>
      <c r="BH144" s="478" t="s">
        <v>13</v>
      </c>
      <c r="BI144" s="478" t="s">
        <v>13</v>
      </c>
      <c r="BJ144" s="134" t="s">
        <v>13</v>
      </c>
      <c r="BK144" s="479" t="s">
        <v>13</v>
      </c>
      <c r="BL144" s="478">
        <v>1219478.0627070272</v>
      </c>
      <c r="BM144" s="133">
        <v>1219478.0627070272</v>
      </c>
      <c r="BN144" s="133">
        <v>0</v>
      </c>
      <c r="BO144" s="478">
        <v>1057927.6106</v>
      </c>
      <c r="BP144" s="478">
        <v>943500</v>
      </c>
      <c r="BQ144" s="133">
        <v>1105050.4521070272</v>
      </c>
      <c r="BR144" s="133">
        <v>3671.2639604884625</v>
      </c>
      <c r="BS144" s="133">
        <v>3681.2780878048775</v>
      </c>
      <c r="BT144" s="134">
        <v>-2.7202854762831304E-3</v>
      </c>
      <c r="BU144" s="134">
        <v>0</v>
      </c>
      <c r="BV144" s="134">
        <v>0</v>
      </c>
      <c r="BW144" s="133">
        <v>0</v>
      </c>
      <c r="BX144" s="478">
        <v>1219478.0627070272</v>
      </c>
      <c r="BY144" s="478">
        <v>4036.7124654718509</v>
      </c>
      <c r="BZ144" s="478" t="s">
        <v>1228</v>
      </c>
      <c r="CA144" s="478">
        <v>4051.4221352392929</v>
      </c>
      <c r="CB144" s="134">
        <v>-6.9188156874145923E-3</v>
      </c>
      <c r="CC144" s="133">
        <v>0</v>
      </c>
      <c r="CD144" s="133">
        <v>1219478.0627070272</v>
      </c>
      <c r="CE144" s="133">
        <v>0</v>
      </c>
      <c r="CF144" s="133">
        <v>1219478.0627070272</v>
      </c>
      <c r="CG144" s="133">
        <f t="shared" si="4"/>
        <v>0</v>
      </c>
      <c r="CH144" s="133">
        <f t="shared" si="5"/>
        <v>0</v>
      </c>
      <c r="CI144" s="133">
        <v>0</v>
      </c>
      <c r="CJ144" s="133">
        <v>0</v>
      </c>
      <c r="CK144" s="133">
        <v>0</v>
      </c>
    </row>
    <row r="145" spans="1:89" ht="15" customHeight="1" x14ac:dyDescent="0.25">
      <c r="A145" s="136">
        <f>VLOOKUP(D145,'DfE No.'!C:E,3,FALSE)</f>
        <v>440</v>
      </c>
      <c r="B145" s="136" t="str">
        <f>VLOOKUP(D145,'Adjusted Factors 19-20'!C:F,4,FALSE)</f>
        <v>Recoupment Academy</v>
      </c>
      <c r="C145" s="136">
        <v>141406</v>
      </c>
      <c r="D145" s="136">
        <v>9352051</v>
      </c>
      <c r="E145" s="135" t="s">
        <v>549</v>
      </c>
      <c r="F145" s="477">
        <v>194</v>
      </c>
      <c r="G145" s="477">
        <v>194</v>
      </c>
      <c r="H145" s="477">
        <v>0</v>
      </c>
      <c r="I145" s="133">
        <v>538117.20000000007</v>
      </c>
      <c r="J145" s="133">
        <v>0</v>
      </c>
      <c r="K145" s="133">
        <v>0</v>
      </c>
      <c r="L145" s="133">
        <v>10999.999999999975</v>
      </c>
      <c r="M145" s="133">
        <v>0</v>
      </c>
      <c r="N145" s="133">
        <v>22140</v>
      </c>
      <c r="O145" s="133">
        <v>0</v>
      </c>
      <c r="P145" s="133">
        <v>21200.000000000015</v>
      </c>
      <c r="Q145" s="133">
        <v>239.99999999999991</v>
      </c>
      <c r="R145" s="133">
        <v>0</v>
      </c>
      <c r="S145" s="133">
        <v>780.00000000000273</v>
      </c>
      <c r="T145" s="133">
        <v>0</v>
      </c>
      <c r="U145" s="133">
        <v>0</v>
      </c>
      <c r="V145" s="133">
        <v>0</v>
      </c>
      <c r="W145" s="133">
        <v>0</v>
      </c>
      <c r="X145" s="133">
        <v>0</v>
      </c>
      <c r="Y145" s="133">
        <v>0</v>
      </c>
      <c r="Z145" s="133">
        <v>0</v>
      </c>
      <c r="AA145" s="133">
        <v>0</v>
      </c>
      <c r="AB145" s="133">
        <v>1827.6219512195153</v>
      </c>
      <c r="AC145" s="133">
        <v>0</v>
      </c>
      <c r="AD145" s="133">
        <v>0</v>
      </c>
      <c r="AE145" s="133">
        <v>58241.225000000006</v>
      </c>
      <c r="AF145" s="133">
        <v>0</v>
      </c>
      <c r="AG145" s="133">
        <v>0</v>
      </c>
      <c r="AH145" s="133">
        <v>0</v>
      </c>
      <c r="AI145" s="133">
        <v>110000</v>
      </c>
      <c r="AJ145" s="133">
        <v>0</v>
      </c>
      <c r="AK145" s="133">
        <v>0</v>
      </c>
      <c r="AL145" s="133">
        <v>0</v>
      </c>
      <c r="AM145" s="133">
        <v>3463.7010799999998</v>
      </c>
      <c r="AN145" s="133">
        <v>0</v>
      </c>
      <c r="AO145" s="133">
        <v>0</v>
      </c>
      <c r="AP145" s="133">
        <v>0</v>
      </c>
      <c r="AQ145" s="133">
        <v>0</v>
      </c>
      <c r="AR145" s="133">
        <v>0</v>
      </c>
      <c r="AS145" s="133">
        <v>0</v>
      </c>
      <c r="AT145" s="133">
        <v>0</v>
      </c>
      <c r="AU145" s="133">
        <v>0</v>
      </c>
      <c r="AV145" s="133">
        <v>538117.20000000007</v>
      </c>
      <c r="AW145" s="133">
        <v>115428.84695121952</v>
      </c>
      <c r="AX145" s="133">
        <v>113463.70108</v>
      </c>
      <c r="AY145" s="133">
        <v>95920.225000000006</v>
      </c>
      <c r="AZ145" s="478">
        <v>767009.74803121958</v>
      </c>
      <c r="BA145" s="478">
        <v>763546.04695121956</v>
      </c>
      <c r="BB145" s="478">
        <v>3500</v>
      </c>
      <c r="BC145" s="478">
        <v>679000</v>
      </c>
      <c r="BD145" s="478">
        <v>0</v>
      </c>
      <c r="BE145" s="478">
        <v>0</v>
      </c>
      <c r="BF145" s="478">
        <v>767009.74803121958</v>
      </c>
      <c r="BG145" s="478" t="s">
        <v>13</v>
      </c>
      <c r="BH145" s="478" t="s">
        <v>13</v>
      </c>
      <c r="BI145" s="478" t="s">
        <v>13</v>
      </c>
      <c r="BJ145" s="134" t="s">
        <v>13</v>
      </c>
      <c r="BK145" s="479" t="s">
        <v>13</v>
      </c>
      <c r="BL145" s="478">
        <v>767009.74803121958</v>
      </c>
      <c r="BM145" s="133">
        <v>767009.74803121958</v>
      </c>
      <c r="BN145" s="133">
        <v>0</v>
      </c>
      <c r="BO145" s="478">
        <v>682463.70108000003</v>
      </c>
      <c r="BP145" s="478">
        <v>569000</v>
      </c>
      <c r="BQ145" s="133">
        <v>653546.04695121956</v>
      </c>
      <c r="BR145" s="133">
        <v>3368.7940564495852</v>
      </c>
      <c r="BS145" s="133">
        <v>3206.4741035897432</v>
      </c>
      <c r="BT145" s="134">
        <v>5.0622567847381027E-2</v>
      </c>
      <c r="BU145" s="134">
        <v>-4.9679621276087858E-3</v>
      </c>
      <c r="BV145" s="134">
        <v>0</v>
      </c>
      <c r="BW145" s="133">
        <v>-3090.350530499682</v>
      </c>
      <c r="BX145" s="478">
        <v>763919.39750071988</v>
      </c>
      <c r="BY145" s="478">
        <v>3919.8747238181436</v>
      </c>
      <c r="BZ145" s="478" t="s">
        <v>1228</v>
      </c>
      <c r="CA145" s="478">
        <v>3937.7288530964943</v>
      </c>
      <c r="CB145" s="134">
        <v>3.9538987719377472E-2</v>
      </c>
      <c r="CC145" s="133">
        <v>0</v>
      </c>
      <c r="CD145" s="133">
        <v>763919.39750071988</v>
      </c>
      <c r="CE145" s="133">
        <v>0</v>
      </c>
      <c r="CF145" s="133">
        <v>763919.39750071988</v>
      </c>
      <c r="CG145" s="133">
        <f t="shared" si="4"/>
        <v>0</v>
      </c>
      <c r="CH145" s="133">
        <f t="shared" si="5"/>
        <v>0</v>
      </c>
      <c r="CI145" s="133">
        <v>0</v>
      </c>
      <c r="CJ145" s="133">
        <v>0</v>
      </c>
      <c r="CK145" s="133">
        <v>0</v>
      </c>
    </row>
    <row r="146" spans="1:89" ht="15" customHeight="1" x14ac:dyDescent="0.25">
      <c r="A146" s="136">
        <f>VLOOKUP(D146,'DfE No.'!C:E,3,FALSE)</f>
        <v>92</v>
      </c>
      <c r="B146" s="136" t="str">
        <f>VLOOKUP(D146,'Adjusted Factors 19-20'!C:F,4,FALSE)</f>
        <v>Recoupment Academy</v>
      </c>
      <c r="C146" s="136">
        <v>141702</v>
      </c>
      <c r="D146" s="136">
        <v>9352052</v>
      </c>
      <c r="E146" s="135" t="s">
        <v>207</v>
      </c>
      <c r="F146" s="477">
        <v>185</v>
      </c>
      <c r="G146" s="477">
        <v>185</v>
      </c>
      <c r="H146" s="477">
        <v>0</v>
      </c>
      <c r="I146" s="133">
        <v>513153.00000000006</v>
      </c>
      <c r="J146" s="133">
        <v>0</v>
      </c>
      <c r="K146" s="133">
        <v>0</v>
      </c>
      <c r="L146" s="133">
        <v>11880.000000000005</v>
      </c>
      <c r="M146" s="133">
        <v>0</v>
      </c>
      <c r="N146" s="133">
        <v>21060</v>
      </c>
      <c r="O146" s="133">
        <v>0</v>
      </c>
      <c r="P146" s="133">
        <v>200.00000000000017</v>
      </c>
      <c r="Q146" s="133">
        <v>240.00000000000023</v>
      </c>
      <c r="R146" s="133">
        <v>719.9999999999992</v>
      </c>
      <c r="S146" s="133">
        <v>0</v>
      </c>
      <c r="T146" s="133">
        <v>0</v>
      </c>
      <c r="U146" s="133">
        <v>0</v>
      </c>
      <c r="V146" s="133">
        <v>0</v>
      </c>
      <c r="W146" s="133">
        <v>0</v>
      </c>
      <c r="X146" s="133">
        <v>0</v>
      </c>
      <c r="Y146" s="133">
        <v>0</v>
      </c>
      <c r="Z146" s="133">
        <v>0</v>
      </c>
      <c r="AA146" s="133">
        <v>0</v>
      </c>
      <c r="AB146" s="133">
        <v>588.11728395061743</v>
      </c>
      <c r="AC146" s="133">
        <v>0</v>
      </c>
      <c r="AD146" s="133">
        <v>0</v>
      </c>
      <c r="AE146" s="133">
        <v>49943.018867924453</v>
      </c>
      <c r="AF146" s="133">
        <v>0</v>
      </c>
      <c r="AG146" s="133">
        <v>0</v>
      </c>
      <c r="AH146" s="133">
        <v>0</v>
      </c>
      <c r="AI146" s="133">
        <v>110000</v>
      </c>
      <c r="AJ146" s="133">
        <v>0</v>
      </c>
      <c r="AK146" s="133">
        <v>0</v>
      </c>
      <c r="AL146" s="133">
        <v>0</v>
      </c>
      <c r="AM146" s="133">
        <v>4358.2678999999998</v>
      </c>
      <c r="AN146" s="133">
        <v>0</v>
      </c>
      <c r="AO146" s="133">
        <v>0</v>
      </c>
      <c r="AP146" s="133">
        <v>0</v>
      </c>
      <c r="AQ146" s="133">
        <v>0</v>
      </c>
      <c r="AR146" s="133">
        <v>0</v>
      </c>
      <c r="AS146" s="133">
        <v>0</v>
      </c>
      <c r="AT146" s="133">
        <v>0</v>
      </c>
      <c r="AU146" s="133">
        <v>0</v>
      </c>
      <c r="AV146" s="133">
        <v>513153.00000000006</v>
      </c>
      <c r="AW146" s="133">
        <v>84631.136151875078</v>
      </c>
      <c r="AX146" s="133">
        <v>114358.26790000001</v>
      </c>
      <c r="AY146" s="133">
        <v>76992.01886792446</v>
      </c>
      <c r="AZ146" s="478">
        <v>712142.40405187511</v>
      </c>
      <c r="BA146" s="478">
        <v>707784.13615187514</v>
      </c>
      <c r="BB146" s="478">
        <v>3500</v>
      </c>
      <c r="BC146" s="478">
        <v>647500</v>
      </c>
      <c r="BD146" s="478">
        <v>0</v>
      </c>
      <c r="BE146" s="478">
        <v>0</v>
      </c>
      <c r="BF146" s="478">
        <v>712142.40405187511</v>
      </c>
      <c r="BG146" s="478" t="s">
        <v>13</v>
      </c>
      <c r="BH146" s="478" t="s">
        <v>13</v>
      </c>
      <c r="BI146" s="478" t="s">
        <v>13</v>
      </c>
      <c r="BJ146" s="134" t="s">
        <v>13</v>
      </c>
      <c r="BK146" s="479" t="s">
        <v>13</v>
      </c>
      <c r="BL146" s="478">
        <v>712142.40405187511</v>
      </c>
      <c r="BM146" s="133">
        <v>712142.40405187511</v>
      </c>
      <c r="BN146" s="133">
        <v>0</v>
      </c>
      <c r="BO146" s="478">
        <v>651858.26789999998</v>
      </c>
      <c r="BP146" s="478">
        <v>537500</v>
      </c>
      <c r="BQ146" s="133">
        <v>597784.13615187514</v>
      </c>
      <c r="BR146" s="133">
        <v>3231.2656008209465</v>
      </c>
      <c r="BS146" s="133">
        <v>3094.0334378378384</v>
      </c>
      <c r="BT146" s="134">
        <v>4.435380733280251E-2</v>
      </c>
      <c r="BU146" s="134">
        <v>-4.3527628963614395E-3</v>
      </c>
      <c r="BV146" s="134">
        <v>0</v>
      </c>
      <c r="BW146" s="133">
        <v>-2491.5048804396019</v>
      </c>
      <c r="BX146" s="478">
        <v>709650.89917143551</v>
      </c>
      <c r="BY146" s="478">
        <v>3812.3926014672193</v>
      </c>
      <c r="BZ146" s="478" t="s">
        <v>1228</v>
      </c>
      <c r="CA146" s="478">
        <v>3835.9508063320836</v>
      </c>
      <c r="CB146" s="134">
        <v>3.3481259833620935E-2</v>
      </c>
      <c r="CC146" s="133">
        <v>0</v>
      </c>
      <c r="CD146" s="133">
        <v>709650.89917143551</v>
      </c>
      <c r="CE146" s="133">
        <v>0</v>
      </c>
      <c r="CF146" s="133">
        <v>709650.89917143551</v>
      </c>
      <c r="CG146" s="133">
        <f t="shared" si="4"/>
        <v>0</v>
      </c>
      <c r="CH146" s="133">
        <f t="shared" si="5"/>
        <v>0</v>
      </c>
      <c r="CI146" s="133">
        <v>0</v>
      </c>
      <c r="CJ146" s="133">
        <v>0</v>
      </c>
      <c r="CK146" s="133">
        <v>0</v>
      </c>
    </row>
    <row r="147" spans="1:89" ht="15" customHeight="1" x14ac:dyDescent="0.25">
      <c r="A147" s="136">
        <f>VLOOKUP(D147,'DfE No.'!C:E,3,FALSE)</f>
        <v>59</v>
      </c>
      <c r="B147" s="136" t="str">
        <f>VLOOKUP(D147,'Adjusted Factors 19-20'!C:F,4,FALSE)</f>
        <v>Recoupment Academy</v>
      </c>
      <c r="C147" s="136">
        <v>141736</v>
      </c>
      <c r="D147" s="136">
        <v>9352053</v>
      </c>
      <c r="E147" s="135" t="s">
        <v>169</v>
      </c>
      <c r="F147" s="477">
        <v>392</v>
      </c>
      <c r="G147" s="477">
        <v>392</v>
      </c>
      <c r="H147" s="477">
        <v>0</v>
      </c>
      <c r="I147" s="133">
        <v>1087329.6000000001</v>
      </c>
      <c r="J147" s="133">
        <v>0</v>
      </c>
      <c r="K147" s="133">
        <v>0</v>
      </c>
      <c r="L147" s="133">
        <v>36080.000000000036</v>
      </c>
      <c r="M147" s="133">
        <v>0</v>
      </c>
      <c r="N147" s="133">
        <v>55152.357320099261</v>
      </c>
      <c r="O147" s="133">
        <v>0</v>
      </c>
      <c r="P147" s="133">
        <v>7274.2268041237139</v>
      </c>
      <c r="Q147" s="133">
        <v>1939.7938144329871</v>
      </c>
      <c r="R147" s="133">
        <v>44372.783505154686</v>
      </c>
      <c r="S147" s="133">
        <v>3940.2061855670163</v>
      </c>
      <c r="T147" s="133">
        <v>14851.546391752576</v>
      </c>
      <c r="U147" s="133">
        <v>1742.7835051546397</v>
      </c>
      <c r="V147" s="133">
        <v>0</v>
      </c>
      <c r="W147" s="133">
        <v>0</v>
      </c>
      <c r="X147" s="133">
        <v>0</v>
      </c>
      <c r="Y147" s="133">
        <v>0</v>
      </c>
      <c r="Z147" s="133">
        <v>0</v>
      </c>
      <c r="AA147" s="133">
        <v>0</v>
      </c>
      <c r="AB147" s="133">
        <v>3490.7204610951107</v>
      </c>
      <c r="AC147" s="133">
        <v>0</v>
      </c>
      <c r="AD147" s="133">
        <v>0</v>
      </c>
      <c r="AE147" s="133">
        <v>148207.72254335263</v>
      </c>
      <c r="AF147" s="133">
        <v>0</v>
      </c>
      <c r="AG147" s="133">
        <v>0</v>
      </c>
      <c r="AH147" s="133">
        <v>0</v>
      </c>
      <c r="AI147" s="133">
        <v>110000</v>
      </c>
      <c r="AJ147" s="133">
        <v>0</v>
      </c>
      <c r="AK147" s="133">
        <v>0</v>
      </c>
      <c r="AL147" s="133">
        <v>0</v>
      </c>
      <c r="AM147" s="133">
        <v>4454.1928200000002</v>
      </c>
      <c r="AN147" s="133">
        <v>0</v>
      </c>
      <c r="AO147" s="133">
        <v>0</v>
      </c>
      <c r="AP147" s="133">
        <v>0</v>
      </c>
      <c r="AQ147" s="133">
        <v>0</v>
      </c>
      <c r="AR147" s="133">
        <v>0</v>
      </c>
      <c r="AS147" s="133">
        <v>0</v>
      </c>
      <c r="AT147" s="133">
        <v>0</v>
      </c>
      <c r="AU147" s="133">
        <v>0</v>
      </c>
      <c r="AV147" s="133">
        <v>1087329.6000000001</v>
      </c>
      <c r="AW147" s="133">
        <v>317052.14053073263</v>
      </c>
      <c r="AX147" s="133">
        <v>114454.19282</v>
      </c>
      <c r="AY147" s="133">
        <v>240883.57130649508</v>
      </c>
      <c r="AZ147" s="478">
        <v>1518835.9333507328</v>
      </c>
      <c r="BA147" s="478">
        <v>1514381.7405307328</v>
      </c>
      <c r="BB147" s="478">
        <v>3500</v>
      </c>
      <c r="BC147" s="478">
        <v>1372000</v>
      </c>
      <c r="BD147" s="478">
        <v>0</v>
      </c>
      <c r="BE147" s="478">
        <v>0</v>
      </c>
      <c r="BF147" s="478">
        <v>1518835.9333507328</v>
      </c>
      <c r="BG147" s="478" t="s">
        <v>13</v>
      </c>
      <c r="BH147" s="478" t="s">
        <v>13</v>
      </c>
      <c r="BI147" s="478" t="s">
        <v>13</v>
      </c>
      <c r="BJ147" s="134" t="s">
        <v>13</v>
      </c>
      <c r="BK147" s="479" t="s">
        <v>13</v>
      </c>
      <c r="BL147" s="478">
        <v>1518835.9333507328</v>
      </c>
      <c r="BM147" s="133">
        <v>1518835.933350733</v>
      </c>
      <c r="BN147" s="133">
        <v>0</v>
      </c>
      <c r="BO147" s="478">
        <v>1376454.19282</v>
      </c>
      <c r="BP147" s="478">
        <v>1262000</v>
      </c>
      <c r="BQ147" s="133">
        <v>1404381.7405307328</v>
      </c>
      <c r="BR147" s="133">
        <v>3582.6064809457471</v>
      </c>
      <c r="BS147" s="133">
        <v>3483.0477404466496</v>
      </c>
      <c r="BT147" s="134">
        <v>2.8583800142323198E-2</v>
      </c>
      <c r="BU147" s="134">
        <v>-2.8051369697072144E-3</v>
      </c>
      <c r="BV147" s="134">
        <v>0</v>
      </c>
      <c r="BW147" s="133">
        <v>-3830.0069857209737</v>
      </c>
      <c r="BX147" s="478">
        <v>1515005.9263650118</v>
      </c>
      <c r="BY147" s="478">
        <v>3853.4482998597241</v>
      </c>
      <c r="BZ147" s="478" t="s">
        <v>1228</v>
      </c>
      <c r="CA147" s="478">
        <v>3864.8110366454384</v>
      </c>
      <c r="CB147" s="134">
        <v>2.6015551825309791E-2</v>
      </c>
      <c r="CC147" s="133">
        <v>0</v>
      </c>
      <c r="CD147" s="133">
        <v>1515005.9263650118</v>
      </c>
      <c r="CE147" s="133">
        <v>0</v>
      </c>
      <c r="CF147" s="133">
        <v>1515005.9263650118</v>
      </c>
      <c r="CG147" s="133">
        <f t="shared" si="4"/>
        <v>0</v>
      </c>
      <c r="CH147" s="133">
        <f t="shared" si="5"/>
        <v>0</v>
      </c>
      <c r="CI147" s="133">
        <v>0</v>
      </c>
      <c r="CJ147" s="133">
        <v>0</v>
      </c>
      <c r="CK147" s="133">
        <v>0</v>
      </c>
    </row>
    <row r="148" spans="1:89" ht="15" customHeight="1" x14ac:dyDescent="0.25">
      <c r="A148" s="136">
        <f>VLOOKUP(D148,'DfE No.'!C:E,3,FALSE)</f>
        <v>465</v>
      </c>
      <c r="B148" s="136" t="str">
        <f>VLOOKUP(D148,'Adjusted Factors 19-20'!C:F,4,FALSE)</f>
        <v>Recoupment Academy</v>
      </c>
      <c r="C148" s="136">
        <v>139485</v>
      </c>
      <c r="D148" s="136">
        <v>9352054</v>
      </c>
      <c r="E148" s="135" t="s">
        <v>1303</v>
      </c>
      <c r="F148" s="477">
        <v>203</v>
      </c>
      <c r="G148" s="477">
        <v>203</v>
      </c>
      <c r="H148" s="477">
        <v>0</v>
      </c>
      <c r="I148" s="133">
        <v>563081.4</v>
      </c>
      <c r="J148" s="133">
        <v>0</v>
      </c>
      <c r="K148" s="133">
        <v>0</v>
      </c>
      <c r="L148" s="133">
        <v>3520.0000000000009</v>
      </c>
      <c r="M148" s="133">
        <v>0</v>
      </c>
      <c r="N148" s="133">
        <v>6264</v>
      </c>
      <c r="O148" s="133">
        <v>0</v>
      </c>
      <c r="P148" s="133">
        <v>0</v>
      </c>
      <c r="Q148" s="133">
        <v>959.99999999999773</v>
      </c>
      <c r="R148" s="133">
        <v>0</v>
      </c>
      <c r="S148" s="133">
        <v>0</v>
      </c>
      <c r="T148" s="133">
        <v>0</v>
      </c>
      <c r="U148" s="133">
        <v>0</v>
      </c>
      <c r="V148" s="133">
        <v>0</v>
      </c>
      <c r="W148" s="133">
        <v>0</v>
      </c>
      <c r="X148" s="133">
        <v>0</v>
      </c>
      <c r="Y148" s="133">
        <v>0</v>
      </c>
      <c r="Z148" s="133">
        <v>0</v>
      </c>
      <c r="AA148" s="133">
        <v>0</v>
      </c>
      <c r="AB148" s="133">
        <v>594.00568181818164</v>
      </c>
      <c r="AC148" s="133">
        <v>0</v>
      </c>
      <c r="AD148" s="133">
        <v>0</v>
      </c>
      <c r="AE148" s="133">
        <v>55402.852272727359</v>
      </c>
      <c r="AF148" s="133">
        <v>0</v>
      </c>
      <c r="AG148" s="133">
        <v>0</v>
      </c>
      <c r="AH148" s="133">
        <v>0</v>
      </c>
      <c r="AI148" s="133">
        <v>110000</v>
      </c>
      <c r="AJ148" s="133">
        <v>0</v>
      </c>
      <c r="AK148" s="133">
        <v>0</v>
      </c>
      <c r="AL148" s="133">
        <v>0</v>
      </c>
      <c r="AM148" s="133">
        <v>4102.2977799999999</v>
      </c>
      <c r="AN148" s="133">
        <v>0</v>
      </c>
      <c r="AO148" s="133">
        <v>0</v>
      </c>
      <c r="AP148" s="133">
        <v>0</v>
      </c>
      <c r="AQ148" s="133">
        <v>0</v>
      </c>
      <c r="AR148" s="133">
        <v>0</v>
      </c>
      <c r="AS148" s="133">
        <v>0</v>
      </c>
      <c r="AT148" s="133">
        <v>0</v>
      </c>
      <c r="AU148" s="133">
        <v>0</v>
      </c>
      <c r="AV148" s="133">
        <v>563081.4</v>
      </c>
      <c r="AW148" s="133">
        <v>66740.857954545543</v>
      </c>
      <c r="AX148" s="133">
        <v>114102.29777999999</v>
      </c>
      <c r="AY148" s="133">
        <v>70773.852272727352</v>
      </c>
      <c r="AZ148" s="478">
        <v>743924.55573454557</v>
      </c>
      <c r="BA148" s="478">
        <v>739822.25795454555</v>
      </c>
      <c r="BB148" s="478">
        <v>3500</v>
      </c>
      <c r="BC148" s="478">
        <v>710500</v>
      </c>
      <c r="BD148" s="478">
        <v>0</v>
      </c>
      <c r="BE148" s="478">
        <v>0</v>
      </c>
      <c r="BF148" s="478">
        <v>743924.55573454557</v>
      </c>
      <c r="BG148" s="478" t="s">
        <v>13</v>
      </c>
      <c r="BH148" s="478" t="s">
        <v>13</v>
      </c>
      <c r="BI148" s="478" t="s">
        <v>13</v>
      </c>
      <c r="BJ148" s="134" t="s">
        <v>13</v>
      </c>
      <c r="BK148" s="479" t="s">
        <v>13</v>
      </c>
      <c r="BL148" s="478">
        <v>743924.55573454557</v>
      </c>
      <c r="BM148" s="133">
        <v>743924.55573454569</v>
      </c>
      <c r="BN148" s="133">
        <v>0</v>
      </c>
      <c r="BO148" s="478">
        <v>714602.29778000002</v>
      </c>
      <c r="BP148" s="478">
        <v>600500</v>
      </c>
      <c r="BQ148" s="133">
        <v>629822.25795454555</v>
      </c>
      <c r="BR148" s="133">
        <v>3102.5726992834757</v>
      </c>
      <c r="BS148" s="133">
        <v>2937.2045985576924</v>
      </c>
      <c r="BT148" s="134">
        <v>5.6301185422012109E-2</v>
      </c>
      <c r="BU148" s="134">
        <v>-5.5252463241156286E-3</v>
      </c>
      <c r="BV148" s="134">
        <v>0</v>
      </c>
      <c r="BW148" s="133">
        <v>-3294.4421190053513</v>
      </c>
      <c r="BX148" s="478">
        <v>740630.11361554021</v>
      </c>
      <c r="BY148" s="478">
        <v>3628.215841554385</v>
      </c>
      <c r="BZ148" s="478" t="s">
        <v>1228</v>
      </c>
      <c r="CA148" s="478">
        <v>3648.424205002661</v>
      </c>
      <c r="CB148" s="134">
        <v>4.6788839220324618E-2</v>
      </c>
      <c r="CC148" s="133">
        <v>0</v>
      </c>
      <c r="CD148" s="133">
        <v>740630.11361554021</v>
      </c>
      <c r="CE148" s="133">
        <v>0</v>
      </c>
      <c r="CF148" s="133">
        <v>740630.11361554021</v>
      </c>
      <c r="CG148" s="133">
        <f t="shared" si="4"/>
        <v>0</v>
      </c>
      <c r="CH148" s="133">
        <f t="shared" si="5"/>
        <v>0</v>
      </c>
      <c r="CI148" s="133">
        <v>0</v>
      </c>
      <c r="CJ148" s="133">
        <v>0</v>
      </c>
      <c r="CK148" s="133">
        <v>0</v>
      </c>
    </row>
    <row r="149" spans="1:89" ht="15" customHeight="1" x14ac:dyDescent="0.25">
      <c r="A149" s="136">
        <f>VLOOKUP(D149,'DfE No.'!C:E,3,FALSE)</f>
        <v>63</v>
      </c>
      <c r="B149" s="136" t="str">
        <f>VLOOKUP(D149,'Adjusted Factors 19-20'!C:F,4,FALSE)</f>
        <v>Recoupment Academy</v>
      </c>
      <c r="C149" s="136">
        <v>141983</v>
      </c>
      <c r="D149" s="136">
        <v>9352056</v>
      </c>
      <c r="E149" s="135" t="s">
        <v>1304</v>
      </c>
      <c r="F149" s="477">
        <v>194</v>
      </c>
      <c r="G149" s="477">
        <v>194</v>
      </c>
      <c r="H149" s="477">
        <v>0</v>
      </c>
      <c r="I149" s="133">
        <v>538117.20000000007</v>
      </c>
      <c r="J149" s="133">
        <v>0</v>
      </c>
      <c r="K149" s="133">
        <v>0</v>
      </c>
      <c r="L149" s="133">
        <v>23320.000000000015</v>
      </c>
      <c r="M149" s="133">
        <v>0</v>
      </c>
      <c r="N149" s="133">
        <v>45501.818181818184</v>
      </c>
      <c r="O149" s="133">
        <v>0</v>
      </c>
      <c r="P149" s="133">
        <v>12599.999999999996</v>
      </c>
      <c r="Q149" s="133">
        <v>2160.0000000000009</v>
      </c>
      <c r="R149" s="133">
        <v>12240.000000000007</v>
      </c>
      <c r="S149" s="133">
        <v>7020.0000000000027</v>
      </c>
      <c r="T149" s="133">
        <v>15960.000000000015</v>
      </c>
      <c r="U149" s="133">
        <v>4024.9999999999973</v>
      </c>
      <c r="V149" s="133">
        <v>0</v>
      </c>
      <c r="W149" s="133">
        <v>0</v>
      </c>
      <c r="X149" s="133">
        <v>0</v>
      </c>
      <c r="Y149" s="133">
        <v>0</v>
      </c>
      <c r="Z149" s="133">
        <v>0</v>
      </c>
      <c r="AA149" s="133">
        <v>0</v>
      </c>
      <c r="AB149" s="133">
        <v>5167.7586206896576</v>
      </c>
      <c r="AC149" s="133">
        <v>0</v>
      </c>
      <c r="AD149" s="133">
        <v>0</v>
      </c>
      <c r="AE149" s="133">
        <v>88253.439024390202</v>
      </c>
      <c r="AF149" s="133">
        <v>0</v>
      </c>
      <c r="AG149" s="133">
        <v>0</v>
      </c>
      <c r="AH149" s="133">
        <v>0</v>
      </c>
      <c r="AI149" s="133">
        <v>110000</v>
      </c>
      <c r="AJ149" s="133">
        <v>0</v>
      </c>
      <c r="AK149" s="133">
        <v>0</v>
      </c>
      <c r="AL149" s="133">
        <v>0</v>
      </c>
      <c r="AM149" s="133">
        <v>4441.7244199999996</v>
      </c>
      <c r="AN149" s="133">
        <v>0</v>
      </c>
      <c r="AO149" s="133">
        <v>0</v>
      </c>
      <c r="AP149" s="133">
        <v>0</v>
      </c>
      <c r="AQ149" s="133">
        <v>0</v>
      </c>
      <c r="AR149" s="133">
        <v>0</v>
      </c>
      <c r="AS149" s="133">
        <v>0</v>
      </c>
      <c r="AT149" s="133">
        <v>0</v>
      </c>
      <c r="AU149" s="133">
        <v>0</v>
      </c>
      <c r="AV149" s="133">
        <v>538117.20000000007</v>
      </c>
      <c r="AW149" s="133">
        <v>216248.01582689807</v>
      </c>
      <c r="AX149" s="133">
        <v>114441.72442</v>
      </c>
      <c r="AY149" s="133">
        <v>159665.8481152993</v>
      </c>
      <c r="AZ149" s="478">
        <v>868806.9402468981</v>
      </c>
      <c r="BA149" s="478">
        <v>864365.21582689811</v>
      </c>
      <c r="BB149" s="478">
        <v>3500</v>
      </c>
      <c r="BC149" s="478">
        <v>679000</v>
      </c>
      <c r="BD149" s="478">
        <v>0</v>
      </c>
      <c r="BE149" s="478">
        <v>0</v>
      </c>
      <c r="BF149" s="478">
        <v>868806.9402468981</v>
      </c>
      <c r="BG149" s="478" t="s">
        <v>13</v>
      </c>
      <c r="BH149" s="478" t="s">
        <v>13</v>
      </c>
      <c r="BI149" s="478" t="s">
        <v>13</v>
      </c>
      <c r="BJ149" s="134" t="s">
        <v>13</v>
      </c>
      <c r="BK149" s="479" t="s">
        <v>13</v>
      </c>
      <c r="BL149" s="478">
        <v>868806.9402468981</v>
      </c>
      <c r="BM149" s="133">
        <v>868806.9402468981</v>
      </c>
      <c r="BN149" s="133">
        <v>0</v>
      </c>
      <c r="BO149" s="478">
        <v>683441.72441999998</v>
      </c>
      <c r="BP149" s="478">
        <v>569000</v>
      </c>
      <c r="BQ149" s="133">
        <v>754365.21582689811</v>
      </c>
      <c r="BR149" s="133">
        <v>3888.4804939530832</v>
      </c>
      <c r="BS149" s="133">
        <v>3752.9339974093264</v>
      </c>
      <c r="BT149" s="134">
        <v>3.611747412486481E-2</v>
      </c>
      <c r="BU149" s="134">
        <v>-3.5444713934340952E-3</v>
      </c>
      <c r="BV149" s="134">
        <v>0</v>
      </c>
      <c r="BW149" s="133">
        <v>-2580.6204358811433</v>
      </c>
      <c r="BX149" s="478">
        <v>866226.3198110169</v>
      </c>
      <c r="BY149" s="478">
        <v>4442.1886360361696</v>
      </c>
      <c r="BZ149" s="478" t="s">
        <v>1228</v>
      </c>
      <c r="CA149" s="478">
        <v>4465.0841227372002</v>
      </c>
      <c r="CB149" s="134">
        <v>2.7542506941101941E-2</v>
      </c>
      <c r="CC149" s="133">
        <v>0</v>
      </c>
      <c r="CD149" s="133">
        <v>866226.3198110169</v>
      </c>
      <c r="CE149" s="133">
        <v>0</v>
      </c>
      <c r="CF149" s="133">
        <v>866226.3198110169</v>
      </c>
      <c r="CG149" s="133">
        <f t="shared" si="4"/>
        <v>0</v>
      </c>
      <c r="CH149" s="133">
        <f t="shared" si="5"/>
        <v>0</v>
      </c>
      <c r="CI149" s="133">
        <v>0</v>
      </c>
      <c r="CJ149" s="133">
        <v>0</v>
      </c>
      <c r="CK149" s="133">
        <v>0</v>
      </c>
    </row>
    <row r="150" spans="1:89" ht="15" customHeight="1" x14ac:dyDescent="0.25">
      <c r="A150" s="136">
        <f>VLOOKUP(D150,'DfE No.'!C:E,3,FALSE)</f>
        <v>70</v>
      </c>
      <c r="B150" s="136" t="str">
        <f>VLOOKUP(D150,'Adjusted Factors 19-20'!C:F,4,FALSE)</f>
        <v>Recoupment Academy</v>
      </c>
      <c r="C150" s="136">
        <v>141984</v>
      </c>
      <c r="D150" s="136">
        <v>9352057</v>
      </c>
      <c r="E150" s="135" t="s">
        <v>1305</v>
      </c>
      <c r="F150" s="477">
        <v>403</v>
      </c>
      <c r="G150" s="477">
        <v>403</v>
      </c>
      <c r="H150" s="477">
        <v>0</v>
      </c>
      <c r="I150" s="133">
        <v>1117841.4000000001</v>
      </c>
      <c r="J150" s="133">
        <v>0</v>
      </c>
      <c r="K150" s="133">
        <v>0</v>
      </c>
      <c r="L150" s="133">
        <v>60720.000000000087</v>
      </c>
      <c r="M150" s="133">
        <v>0</v>
      </c>
      <c r="N150" s="133">
        <v>117558.54271356782</v>
      </c>
      <c r="O150" s="133">
        <v>0</v>
      </c>
      <c r="P150" s="133">
        <v>3014.9625935162103</v>
      </c>
      <c r="Q150" s="133">
        <v>29667.231920199472</v>
      </c>
      <c r="R150" s="133">
        <v>5788.7281795511217</v>
      </c>
      <c r="S150" s="133">
        <v>0</v>
      </c>
      <c r="T150" s="133">
        <v>60359.5511221946</v>
      </c>
      <c r="U150" s="133">
        <v>39295.01246882791</v>
      </c>
      <c r="V150" s="133">
        <v>0</v>
      </c>
      <c r="W150" s="133">
        <v>0</v>
      </c>
      <c r="X150" s="133">
        <v>0</v>
      </c>
      <c r="Y150" s="133">
        <v>0</v>
      </c>
      <c r="Z150" s="133">
        <v>0</v>
      </c>
      <c r="AA150" s="133">
        <v>0</v>
      </c>
      <c r="AB150" s="133">
        <v>5414.2173913043416</v>
      </c>
      <c r="AC150" s="133">
        <v>0</v>
      </c>
      <c r="AD150" s="133">
        <v>0</v>
      </c>
      <c r="AE150" s="133">
        <v>160307.12574850317</v>
      </c>
      <c r="AF150" s="133">
        <v>0</v>
      </c>
      <c r="AG150" s="133">
        <v>0</v>
      </c>
      <c r="AH150" s="133">
        <v>0</v>
      </c>
      <c r="AI150" s="133">
        <v>110000</v>
      </c>
      <c r="AJ150" s="133">
        <v>0</v>
      </c>
      <c r="AK150" s="133">
        <v>0</v>
      </c>
      <c r="AL150" s="133">
        <v>0</v>
      </c>
      <c r="AM150" s="133">
        <v>3911.08158</v>
      </c>
      <c r="AN150" s="133">
        <v>0</v>
      </c>
      <c r="AO150" s="133">
        <v>0</v>
      </c>
      <c r="AP150" s="133">
        <v>0</v>
      </c>
      <c r="AQ150" s="133">
        <v>0</v>
      </c>
      <c r="AR150" s="133">
        <v>0</v>
      </c>
      <c r="AS150" s="133">
        <v>0</v>
      </c>
      <c r="AT150" s="133">
        <v>0</v>
      </c>
      <c r="AU150" s="133">
        <v>0</v>
      </c>
      <c r="AV150" s="133">
        <v>1117841.4000000001</v>
      </c>
      <c r="AW150" s="133">
        <v>482125.3721376647</v>
      </c>
      <c r="AX150" s="133">
        <v>113911.08158</v>
      </c>
      <c r="AY150" s="133">
        <v>328508.14024743176</v>
      </c>
      <c r="AZ150" s="478">
        <v>1713877.8537176647</v>
      </c>
      <c r="BA150" s="478">
        <v>1709966.7721376647</v>
      </c>
      <c r="BB150" s="478">
        <v>3500</v>
      </c>
      <c r="BC150" s="478">
        <v>1410500</v>
      </c>
      <c r="BD150" s="478">
        <v>0</v>
      </c>
      <c r="BE150" s="478">
        <v>0</v>
      </c>
      <c r="BF150" s="478">
        <v>1713877.8537176647</v>
      </c>
      <c r="BG150" s="478" t="s">
        <v>13</v>
      </c>
      <c r="BH150" s="478" t="s">
        <v>13</v>
      </c>
      <c r="BI150" s="478" t="s">
        <v>13</v>
      </c>
      <c r="BJ150" s="134" t="s">
        <v>13</v>
      </c>
      <c r="BK150" s="479" t="s">
        <v>13</v>
      </c>
      <c r="BL150" s="478">
        <v>1713877.8537176647</v>
      </c>
      <c r="BM150" s="133">
        <v>1713877.853717665</v>
      </c>
      <c r="BN150" s="133">
        <v>0</v>
      </c>
      <c r="BO150" s="478">
        <v>1414411.08158</v>
      </c>
      <c r="BP150" s="478">
        <v>1300500</v>
      </c>
      <c r="BQ150" s="133">
        <v>1599966.7721376647</v>
      </c>
      <c r="BR150" s="133">
        <v>3970.1408737907313</v>
      </c>
      <c r="BS150" s="133">
        <v>4027.9384701754389</v>
      </c>
      <c r="BT150" s="134">
        <v>-1.4349175592592928E-2</v>
      </c>
      <c r="BU150" s="134">
        <v>0</v>
      </c>
      <c r="BV150" s="134">
        <v>0</v>
      </c>
      <c r="BW150" s="133">
        <v>0</v>
      </c>
      <c r="BX150" s="478">
        <v>1713877.8537176647</v>
      </c>
      <c r="BY150" s="478">
        <v>4243.0937273887466</v>
      </c>
      <c r="BZ150" s="478" t="s">
        <v>1228</v>
      </c>
      <c r="CA150" s="478">
        <v>4252.7986444607068</v>
      </c>
      <c r="CB150" s="134">
        <v>-1.4008157998324E-2</v>
      </c>
      <c r="CC150" s="133">
        <v>0</v>
      </c>
      <c r="CD150" s="133">
        <v>1713877.8537176647</v>
      </c>
      <c r="CE150" s="133">
        <v>0</v>
      </c>
      <c r="CF150" s="133">
        <v>1713877.8537176647</v>
      </c>
      <c r="CG150" s="133">
        <f t="shared" si="4"/>
        <v>0</v>
      </c>
      <c r="CH150" s="133">
        <f t="shared" si="5"/>
        <v>0</v>
      </c>
      <c r="CI150" s="133">
        <v>0</v>
      </c>
      <c r="CJ150" s="133">
        <v>0</v>
      </c>
      <c r="CK150" s="133">
        <v>0</v>
      </c>
    </row>
    <row r="151" spans="1:89" ht="15" customHeight="1" x14ac:dyDescent="0.25">
      <c r="A151" s="136">
        <f>VLOOKUP(D151,'DfE No.'!C:E,3,FALSE)</f>
        <v>1</v>
      </c>
      <c r="B151" s="136" t="str">
        <f>VLOOKUP(D151,'Adjusted Factors 19-20'!C:F,4,FALSE)</f>
        <v>Recoupment Academy</v>
      </c>
      <c r="C151" s="136">
        <v>144211</v>
      </c>
      <c r="D151" s="136">
        <v>9352058</v>
      </c>
      <c r="E151" s="135" t="s">
        <v>1306</v>
      </c>
      <c r="F151" s="477">
        <v>105</v>
      </c>
      <c r="G151" s="477">
        <v>105</v>
      </c>
      <c r="H151" s="477">
        <v>0</v>
      </c>
      <c r="I151" s="133">
        <v>291249</v>
      </c>
      <c r="J151" s="133">
        <v>0</v>
      </c>
      <c r="K151" s="133">
        <v>0</v>
      </c>
      <c r="L151" s="133">
        <v>4840.0000000000109</v>
      </c>
      <c r="M151" s="133">
        <v>0</v>
      </c>
      <c r="N151" s="133">
        <v>7162.105263157895</v>
      </c>
      <c r="O151" s="133">
        <v>0</v>
      </c>
      <c r="P151" s="133">
        <v>0</v>
      </c>
      <c r="Q151" s="133">
        <v>0</v>
      </c>
      <c r="R151" s="133">
        <v>0</v>
      </c>
      <c r="S151" s="133">
        <v>0</v>
      </c>
      <c r="T151" s="133">
        <v>0</v>
      </c>
      <c r="U151" s="133">
        <v>0</v>
      </c>
      <c r="V151" s="133">
        <v>0</v>
      </c>
      <c r="W151" s="133">
        <v>0</v>
      </c>
      <c r="X151" s="133">
        <v>0</v>
      </c>
      <c r="Y151" s="133">
        <v>0</v>
      </c>
      <c r="Z151" s="133">
        <v>0</v>
      </c>
      <c r="AA151" s="133">
        <v>0</v>
      </c>
      <c r="AB151" s="133">
        <v>600.83333333333269</v>
      </c>
      <c r="AC151" s="133">
        <v>0</v>
      </c>
      <c r="AD151" s="133">
        <v>0</v>
      </c>
      <c r="AE151" s="133">
        <v>32442.5581395349</v>
      </c>
      <c r="AF151" s="133">
        <v>0</v>
      </c>
      <c r="AG151" s="133">
        <v>0</v>
      </c>
      <c r="AH151" s="133">
        <v>0</v>
      </c>
      <c r="AI151" s="133">
        <v>110000</v>
      </c>
      <c r="AJ151" s="133">
        <v>14953.271028037379</v>
      </c>
      <c r="AK151" s="133">
        <v>0</v>
      </c>
      <c r="AL151" s="133">
        <v>0</v>
      </c>
      <c r="AM151" s="133">
        <v>1635.5985800000001</v>
      </c>
      <c r="AN151" s="133">
        <v>0</v>
      </c>
      <c r="AO151" s="133">
        <v>0</v>
      </c>
      <c r="AP151" s="133">
        <v>0</v>
      </c>
      <c r="AQ151" s="133">
        <v>10775</v>
      </c>
      <c r="AR151" s="133">
        <v>0</v>
      </c>
      <c r="AS151" s="133">
        <v>0</v>
      </c>
      <c r="AT151" s="133">
        <v>0</v>
      </c>
      <c r="AU151" s="133">
        <v>0</v>
      </c>
      <c r="AV151" s="133">
        <v>291249</v>
      </c>
      <c r="AW151" s="133">
        <v>45045.496736026136</v>
      </c>
      <c r="AX151" s="133">
        <v>137363.86960803741</v>
      </c>
      <c r="AY151" s="133">
        <v>48442.610771113854</v>
      </c>
      <c r="AZ151" s="478">
        <v>473658.36634406354</v>
      </c>
      <c r="BA151" s="478">
        <v>472022.76776406355</v>
      </c>
      <c r="BB151" s="478">
        <v>3500</v>
      </c>
      <c r="BC151" s="478">
        <v>367500</v>
      </c>
      <c r="BD151" s="478">
        <v>0</v>
      </c>
      <c r="BE151" s="478">
        <v>0</v>
      </c>
      <c r="BF151" s="478">
        <v>473658.36634406354</v>
      </c>
      <c r="BG151" s="478" t="s">
        <v>13</v>
      </c>
      <c r="BH151" s="478" t="s">
        <v>13</v>
      </c>
      <c r="BI151" s="478" t="s">
        <v>13</v>
      </c>
      <c r="BJ151" s="134" t="s">
        <v>13</v>
      </c>
      <c r="BK151" s="479" t="s">
        <v>13</v>
      </c>
      <c r="BL151" s="478">
        <v>473658.36634406354</v>
      </c>
      <c r="BM151" s="133">
        <v>473658.36634406354</v>
      </c>
      <c r="BN151" s="133">
        <v>0</v>
      </c>
      <c r="BO151" s="478">
        <v>369135.59857999999</v>
      </c>
      <c r="BP151" s="478">
        <v>242546.72897196261</v>
      </c>
      <c r="BQ151" s="133">
        <v>347069.49673602614</v>
      </c>
      <c r="BR151" s="133">
        <v>3305.423778438344</v>
      </c>
      <c r="BS151" s="133">
        <v>3196.2618088975778</v>
      </c>
      <c r="BT151" s="134">
        <v>3.4153012508827386E-2</v>
      </c>
      <c r="BU151" s="134">
        <v>-3.3516844344825456E-3</v>
      </c>
      <c r="BV151" s="134">
        <v>0</v>
      </c>
      <c r="BW151" s="133">
        <v>-1124.8504001083688</v>
      </c>
      <c r="BX151" s="478">
        <v>472533.51594395516</v>
      </c>
      <c r="BY151" s="478">
        <v>4484.7420701329065</v>
      </c>
      <c r="BZ151" s="478" t="s">
        <v>1228</v>
      </c>
      <c r="CA151" s="478">
        <v>4500.3191994662393</v>
      </c>
      <c r="CB151" s="134">
        <v>2.828556431549778E-3</v>
      </c>
      <c r="CC151" s="133">
        <v>0</v>
      </c>
      <c r="CD151" s="133">
        <v>472533.51594395516</v>
      </c>
      <c r="CE151" s="133">
        <v>0</v>
      </c>
      <c r="CF151" s="133">
        <v>472533.51594395516</v>
      </c>
      <c r="CG151" s="133">
        <f t="shared" si="4"/>
        <v>0</v>
      </c>
      <c r="CH151" s="133">
        <f t="shared" si="5"/>
        <v>0</v>
      </c>
      <c r="CI151" s="133">
        <v>0</v>
      </c>
      <c r="CJ151" s="133">
        <v>0</v>
      </c>
      <c r="CK151" s="133">
        <v>0</v>
      </c>
    </row>
    <row r="152" spans="1:89" ht="15" customHeight="1" x14ac:dyDescent="0.25">
      <c r="A152" s="136">
        <f>VLOOKUP(D152,'DfE No.'!C:E,3,FALSE)</f>
        <v>295</v>
      </c>
      <c r="B152" s="136" t="str">
        <f>VLOOKUP(D152,'Adjusted Factors 19-20'!C:F,4,FALSE)</f>
        <v>Recoupment Academy</v>
      </c>
      <c r="C152" s="136">
        <v>141985</v>
      </c>
      <c r="D152" s="136">
        <v>9352059</v>
      </c>
      <c r="E152" s="135" t="s">
        <v>544</v>
      </c>
      <c r="F152" s="477">
        <v>389</v>
      </c>
      <c r="G152" s="477">
        <v>389</v>
      </c>
      <c r="H152" s="477">
        <v>0</v>
      </c>
      <c r="I152" s="133">
        <v>1079008.2000000002</v>
      </c>
      <c r="J152" s="133">
        <v>0</v>
      </c>
      <c r="K152" s="133">
        <v>0</v>
      </c>
      <c r="L152" s="133">
        <v>22879.999999999975</v>
      </c>
      <c r="M152" s="133">
        <v>0</v>
      </c>
      <c r="N152" s="133">
        <v>54343.880597014926</v>
      </c>
      <c r="O152" s="133">
        <v>0</v>
      </c>
      <c r="P152" s="133">
        <v>14072.351421188614</v>
      </c>
      <c r="Q152" s="133">
        <v>26053.953488372052</v>
      </c>
      <c r="R152" s="133">
        <v>20626.046511627857</v>
      </c>
      <c r="S152" s="133">
        <v>16072.635658914674</v>
      </c>
      <c r="T152" s="133">
        <v>2955.1937984496089</v>
      </c>
      <c r="U152" s="133">
        <v>0</v>
      </c>
      <c r="V152" s="133">
        <v>0</v>
      </c>
      <c r="W152" s="133">
        <v>0</v>
      </c>
      <c r="X152" s="133">
        <v>0</v>
      </c>
      <c r="Y152" s="133">
        <v>0</v>
      </c>
      <c r="Z152" s="133">
        <v>0</v>
      </c>
      <c r="AA152" s="133">
        <v>0</v>
      </c>
      <c r="AB152" s="133">
        <v>8273.4218289085475</v>
      </c>
      <c r="AC152" s="133">
        <v>0</v>
      </c>
      <c r="AD152" s="133">
        <v>0</v>
      </c>
      <c r="AE152" s="133">
        <v>114956.53012048188</v>
      </c>
      <c r="AF152" s="133">
        <v>0</v>
      </c>
      <c r="AG152" s="133">
        <v>0</v>
      </c>
      <c r="AH152" s="133">
        <v>0</v>
      </c>
      <c r="AI152" s="133">
        <v>110000</v>
      </c>
      <c r="AJ152" s="133">
        <v>0</v>
      </c>
      <c r="AK152" s="133">
        <v>0</v>
      </c>
      <c r="AL152" s="133">
        <v>0</v>
      </c>
      <c r="AM152" s="133">
        <v>5988.0615200000002</v>
      </c>
      <c r="AN152" s="133">
        <v>0</v>
      </c>
      <c r="AO152" s="133">
        <v>0</v>
      </c>
      <c r="AP152" s="133">
        <v>0</v>
      </c>
      <c r="AQ152" s="133">
        <v>0</v>
      </c>
      <c r="AR152" s="133">
        <v>0</v>
      </c>
      <c r="AS152" s="133">
        <v>0</v>
      </c>
      <c r="AT152" s="133">
        <v>0</v>
      </c>
      <c r="AU152" s="133">
        <v>0</v>
      </c>
      <c r="AV152" s="133">
        <v>1079008.2000000002</v>
      </c>
      <c r="AW152" s="133">
        <v>280234.01342495816</v>
      </c>
      <c r="AX152" s="133">
        <v>115988.06152</v>
      </c>
      <c r="AY152" s="133">
        <v>203457.56085826573</v>
      </c>
      <c r="AZ152" s="478">
        <v>1475230.2749449583</v>
      </c>
      <c r="BA152" s="478">
        <v>1469242.2134249583</v>
      </c>
      <c r="BB152" s="478">
        <v>3500</v>
      </c>
      <c r="BC152" s="478">
        <v>1361500</v>
      </c>
      <c r="BD152" s="478">
        <v>0</v>
      </c>
      <c r="BE152" s="478">
        <v>0</v>
      </c>
      <c r="BF152" s="478">
        <v>1475230.2749449583</v>
      </c>
      <c r="BG152" s="478" t="s">
        <v>13</v>
      </c>
      <c r="BH152" s="478" t="s">
        <v>13</v>
      </c>
      <c r="BI152" s="478" t="s">
        <v>13</v>
      </c>
      <c r="BJ152" s="134" t="s">
        <v>13</v>
      </c>
      <c r="BK152" s="479" t="s">
        <v>13</v>
      </c>
      <c r="BL152" s="478">
        <v>1475230.2749449583</v>
      </c>
      <c r="BM152" s="133">
        <v>1475230.2749449585</v>
      </c>
      <c r="BN152" s="133">
        <v>0</v>
      </c>
      <c r="BO152" s="478">
        <v>1367488.06152</v>
      </c>
      <c r="BP152" s="478">
        <v>1251500</v>
      </c>
      <c r="BQ152" s="133">
        <v>1359242.2134249583</v>
      </c>
      <c r="BR152" s="133">
        <v>3494.1959214009212</v>
      </c>
      <c r="BS152" s="133">
        <v>3479.0234745049506</v>
      </c>
      <c r="BT152" s="134">
        <v>4.3611223112340518E-3</v>
      </c>
      <c r="BU152" s="134">
        <v>-4.2798876859426952E-4</v>
      </c>
      <c r="BV152" s="134">
        <v>0</v>
      </c>
      <c r="BW152" s="133">
        <v>-579.21437640516911</v>
      </c>
      <c r="BX152" s="478">
        <v>1474651.0605685532</v>
      </c>
      <c r="BY152" s="478">
        <v>3775.4832880425533</v>
      </c>
      <c r="BZ152" s="478" t="s">
        <v>1228</v>
      </c>
      <c r="CA152" s="478">
        <v>3790.8767623870262</v>
      </c>
      <c r="CB152" s="134">
        <v>6.6581244567602837E-3</v>
      </c>
      <c r="CC152" s="133">
        <v>0</v>
      </c>
      <c r="CD152" s="133">
        <v>1474651.0605685532</v>
      </c>
      <c r="CE152" s="133">
        <v>0</v>
      </c>
      <c r="CF152" s="133">
        <v>1474651.0605685532</v>
      </c>
      <c r="CG152" s="133">
        <f t="shared" si="4"/>
        <v>0</v>
      </c>
      <c r="CH152" s="133">
        <f t="shared" si="5"/>
        <v>0</v>
      </c>
      <c r="CI152" s="133">
        <v>0</v>
      </c>
      <c r="CJ152" s="133">
        <v>0</v>
      </c>
      <c r="CK152" s="133">
        <v>0</v>
      </c>
    </row>
    <row r="153" spans="1:89" ht="15" customHeight="1" x14ac:dyDescent="0.25">
      <c r="A153" s="136">
        <f>VLOOKUP(D153,'DfE No.'!C:E,3,FALSE)</f>
        <v>402</v>
      </c>
      <c r="B153" s="136" t="str">
        <f>VLOOKUP(D153,'Adjusted Factors 19-20'!C:F,4,FALSE)</f>
        <v>Recoupment Academy</v>
      </c>
      <c r="C153" s="136">
        <v>143359</v>
      </c>
      <c r="D153" s="136">
        <v>9352060</v>
      </c>
      <c r="E153" s="135" t="s">
        <v>1307</v>
      </c>
      <c r="F153" s="477">
        <v>164</v>
      </c>
      <c r="G153" s="477">
        <v>164</v>
      </c>
      <c r="H153" s="477">
        <v>0</v>
      </c>
      <c r="I153" s="133">
        <v>454903.2</v>
      </c>
      <c r="J153" s="133">
        <v>0</v>
      </c>
      <c r="K153" s="133">
        <v>0</v>
      </c>
      <c r="L153" s="133">
        <v>7480.0000000000109</v>
      </c>
      <c r="M153" s="133">
        <v>0</v>
      </c>
      <c r="N153" s="133">
        <v>13452.151898734179</v>
      </c>
      <c r="O153" s="133">
        <v>0</v>
      </c>
      <c r="P153" s="133">
        <v>200.00000000000014</v>
      </c>
      <c r="Q153" s="133">
        <v>0</v>
      </c>
      <c r="R153" s="133">
        <v>360.00000000000023</v>
      </c>
      <c r="S153" s="133">
        <v>0</v>
      </c>
      <c r="T153" s="133">
        <v>0</v>
      </c>
      <c r="U153" s="133">
        <v>0</v>
      </c>
      <c r="V153" s="133">
        <v>0</v>
      </c>
      <c r="W153" s="133">
        <v>0</v>
      </c>
      <c r="X153" s="133">
        <v>0</v>
      </c>
      <c r="Y153" s="133">
        <v>0</v>
      </c>
      <c r="Z153" s="133">
        <v>0</v>
      </c>
      <c r="AA153" s="133">
        <v>0</v>
      </c>
      <c r="AB153" s="133">
        <v>0</v>
      </c>
      <c r="AC153" s="133">
        <v>0</v>
      </c>
      <c r="AD153" s="133">
        <v>0</v>
      </c>
      <c r="AE153" s="133">
        <v>46690.800000000076</v>
      </c>
      <c r="AF153" s="133">
        <v>0</v>
      </c>
      <c r="AG153" s="133">
        <v>0</v>
      </c>
      <c r="AH153" s="133">
        <v>0</v>
      </c>
      <c r="AI153" s="133">
        <v>110000</v>
      </c>
      <c r="AJ153" s="133">
        <v>0</v>
      </c>
      <c r="AK153" s="133">
        <v>0</v>
      </c>
      <c r="AL153" s="133">
        <v>0</v>
      </c>
      <c r="AM153" s="133">
        <v>12747.569519999999</v>
      </c>
      <c r="AN153" s="133">
        <v>0</v>
      </c>
      <c r="AO153" s="133">
        <v>0</v>
      </c>
      <c r="AP153" s="133">
        <v>0</v>
      </c>
      <c r="AQ153" s="133">
        <v>0</v>
      </c>
      <c r="AR153" s="133">
        <v>0</v>
      </c>
      <c r="AS153" s="133">
        <v>0</v>
      </c>
      <c r="AT153" s="133">
        <v>0</v>
      </c>
      <c r="AU153" s="133">
        <v>0</v>
      </c>
      <c r="AV153" s="133">
        <v>454903.2</v>
      </c>
      <c r="AW153" s="133">
        <v>68182.95189873426</v>
      </c>
      <c r="AX153" s="133">
        <v>122747.56952</v>
      </c>
      <c r="AY153" s="133">
        <v>67435.875949367168</v>
      </c>
      <c r="AZ153" s="478">
        <v>645833.72141873429</v>
      </c>
      <c r="BA153" s="478">
        <v>633086.15189873427</v>
      </c>
      <c r="BB153" s="478">
        <v>3500</v>
      </c>
      <c r="BC153" s="478">
        <v>574000</v>
      </c>
      <c r="BD153" s="478">
        <v>0</v>
      </c>
      <c r="BE153" s="478">
        <v>0</v>
      </c>
      <c r="BF153" s="478">
        <v>645833.72141873429</v>
      </c>
      <c r="BG153" s="478" t="s">
        <v>13</v>
      </c>
      <c r="BH153" s="478" t="s">
        <v>13</v>
      </c>
      <c r="BI153" s="478" t="s">
        <v>13</v>
      </c>
      <c r="BJ153" s="134" t="s">
        <v>13</v>
      </c>
      <c r="BK153" s="479" t="s">
        <v>13</v>
      </c>
      <c r="BL153" s="478">
        <v>645833.72141873429</v>
      </c>
      <c r="BM153" s="133">
        <v>645833.72141873429</v>
      </c>
      <c r="BN153" s="133">
        <v>0</v>
      </c>
      <c r="BO153" s="478">
        <v>586747.56952000002</v>
      </c>
      <c r="BP153" s="478">
        <v>464000</v>
      </c>
      <c r="BQ153" s="133">
        <v>523086.15189873427</v>
      </c>
      <c r="BR153" s="133">
        <v>3189.549706699599</v>
      </c>
      <c r="BS153" s="133">
        <v>3028.2945528662422</v>
      </c>
      <c r="BT153" s="134">
        <v>5.3249494399655053E-2</v>
      </c>
      <c r="BU153" s="134">
        <v>-5.2257616067472677E-3</v>
      </c>
      <c r="BV153" s="134">
        <v>0</v>
      </c>
      <c r="BW153" s="133">
        <v>-2595.3238469596076</v>
      </c>
      <c r="BX153" s="478">
        <v>643238.39757177467</v>
      </c>
      <c r="BY153" s="478">
        <v>3844.4562686083818</v>
      </c>
      <c r="BZ153" s="478" t="s">
        <v>1228</v>
      </c>
      <c r="CA153" s="478">
        <v>3922.1853510474066</v>
      </c>
      <c r="CB153" s="134">
        <v>2.9883316554487394E-2</v>
      </c>
      <c r="CC153" s="133">
        <v>0</v>
      </c>
      <c r="CD153" s="133">
        <v>643238.39757177467</v>
      </c>
      <c r="CE153" s="133">
        <v>0</v>
      </c>
      <c r="CF153" s="133">
        <v>643238.39757177467</v>
      </c>
      <c r="CG153" s="133">
        <f t="shared" si="4"/>
        <v>0</v>
      </c>
      <c r="CH153" s="133">
        <f t="shared" si="5"/>
        <v>0</v>
      </c>
      <c r="CI153" s="133">
        <v>0</v>
      </c>
      <c r="CJ153" s="133">
        <v>0</v>
      </c>
      <c r="CK153" s="133">
        <v>0</v>
      </c>
    </row>
    <row r="154" spans="1:89" ht="15" customHeight="1" x14ac:dyDescent="0.25">
      <c r="A154" s="136">
        <f>VLOOKUP(D154,'DfE No.'!C:E,3,FALSE)</f>
        <v>6</v>
      </c>
      <c r="B154" s="136" t="str">
        <f>VLOOKUP(D154,'Adjusted Factors 19-20'!C:F,4,FALSE)</f>
        <v>Recoupment Academy</v>
      </c>
      <c r="C154" s="136">
        <v>143492</v>
      </c>
      <c r="D154" s="136">
        <v>9352063</v>
      </c>
      <c r="E154" s="135" t="s">
        <v>105</v>
      </c>
      <c r="F154" s="477">
        <v>359</v>
      </c>
      <c r="G154" s="477">
        <v>359</v>
      </c>
      <c r="H154" s="477">
        <v>0</v>
      </c>
      <c r="I154" s="133">
        <v>995794.20000000007</v>
      </c>
      <c r="J154" s="133">
        <v>0</v>
      </c>
      <c r="K154" s="133">
        <v>0</v>
      </c>
      <c r="L154" s="133">
        <v>18040.00000000004</v>
      </c>
      <c r="M154" s="133">
        <v>0</v>
      </c>
      <c r="N154" s="133">
        <v>44945.195530726254</v>
      </c>
      <c r="O154" s="133">
        <v>0</v>
      </c>
      <c r="P154" s="133">
        <v>15599.999999999969</v>
      </c>
      <c r="Q154" s="133">
        <v>0</v>
      </c>
      <c r="R154" s="133">
        <v>719.99999999999955</v>
      </c>
      <c r="S154" s="133">
        <v>0</v>
      </c>
      <c r="T154" s="133">
        <v>14700.000000000005</v>
      </c>
      <c r="U154" s="133">
        <v>0</v>
      </c>
      <c r="V154" s="133">
        <v>0</v>
      </c>
      <c r="W154" s="133">
        <v>0</v>
      </c>
      <c r="X154" s="133">
        <v>0</v>
      </c>
      <c r="Y154" s="133">
        <v>0</v>
      </c>
      <c r="Z154" s="133">
        <v>0</v>
      </c>
      <c r="AA154" s="133">
        <v>0</v>
      </c>
      <c r="AB154" s="133">
        <v>1738.7304075235104</v>
      </c>
      <c r="AC154" s="133">
        <v>0</v>
      </c>
      <c r="AD154" s="133">
        <v>0</v>
      </c>
      <c r="AE154" s="133">
        <v>101013.05696202548</v>
      </c>
      <c r="AF154" s="133">
        <v>0</v>
      </c>
      <c r="AG154" s="133">
        <v>0</v>
      </c>
      <c r="AH154" s="133">
        <v>0</v>
      </c>
      <c r="AI154" s="133">
        <v>110000</v>
      </c>
      <c r="AJ154" s="133">
        <v>0</v>
      </c>
      <c r="AK154" s="133">
        <v>0</v>
      </c>
      <c r="AL154" s="133">
        <v>0</v>
      </c>
      <c r="AM154" s="133">
        <v>7003.4593999999997</v>
      </c>
      <c r="AN154" s="133">
        <v>0</v>
      </c>
      <c r="AO154" s="133">
        <v>0</v>
      </c>
      <c r="AP154" s="133">
        <v>0</v>
      </c>
      <c r="AQ154" s="133">
        <v>0</v>
      </c>
      <c r="AR154" s="133">
        <v>0</v>
      </c>
      <c r="AS154" s="133">
        <v>0</v>
      </c>
      <c r="AT154" s="133">
        <v>0</v>
      </c>
      <c r="AU154" s="133">
        <v>0</v>
      </c>
      <c r="AV154" s="133">
        <v>995794.20000000007</v>
      </c>
      <c r="AW154" s="133">
        <v>196756.98290027527</v>
      </c>
      <c r="AX154" s="133">
        <v>117003.45939999999</v>
      </c>
      <c r="AY154" s="133">
        <v>158014.65472738861</v>
      </c>
      <c r="AZ154" s="478">
        <v>1309554.6423002754</v>
      </c>
      <c r="BA154" s="478">
        <v>1302551.1829002753</v>
      </c>
      <c r="BB154" s="478">
        <v>3500</v>
      </c>
      <c r="BC154" s="478">
        <v>1256500</v>
      </c>
      <c r="BD154" s="478">
        <v>0</v>
      </c>
      <c r="BE154" s="478">
        <v>0</v>
      </c>
      <c r="BF154" s="478">
        <v>1309554.6423002754</v>
      </c>
      <c r="BG154" s="478" t="s">
        <v>13</v>
      </c>
      <c r="BH154" s="478" t="s">
        <v>13</v>
      </c>
      <c r="BI154" s="478" t="s">
        <v>13</v>
      </c>
      <c r="BJ154" s="134" t="s">
        <v>13</v>
      </c>
      <c r="BK154" s="479" t="s">
        <v>13</v>
      </c>
      <c r="BL154" s="478">
        <v>1309554.6423002754</v>
      </c>
      <c r="BM154" s="133">
        <v>1309554.6423002754</v>
      </c>
      <c r="BN154" s="133">
        <v>0</v>
      </c>
      <c r="BO154" s="478">
        <v>1263503.4594000001</v>
      </c>
      <c r="BP154" s="478">
        <v>1146500</v>
      </c>
      <c r="BQ154" s="133">
        <v>1192551.1829002753</v>
      </c>
      <c r="BR154" s="133">
        <v>3321.8695902514633</v>
      </c>
      <c r="BS154" s="133">
        <v>3206.7869019444443</v>
      </c>
      <c r="BT154" s="134">
        <v>3.5887226630880363E-2</v>
      </c>
      <c r="BU154" s="134">
        <v>-3.5218755260426953E-3</v>
      </c>
      <c r="BV154" s="134">
        <v>0</v>
      </c>
      <c r="BW154" s="133">
        <v>-4054.511646282077</v>
      </c>
      <c r="BX154" s="478">
        <v>1305500.1306539932</v>
      </c>
      <c r="BY154" s="478">
        <v>3616.9823711810395</v>
      </c>
      <c r="BZ154" s="478" t="s">
        <v>1228</v>
      </c>
      <c r="CA154" s="478">
        <v>3636.4906146350786</v>
      </c>
      <c r="CB154" s="134">
        <v>2.9765402411428221E-2</v>
      </c>
      <c r="CC154" s="133">
        <v>0</v>
      </c>
      <c r="CD154" s="133">
        <v>1305500.1306539932</v>
      </c>
      <c r="CE154" s="133">
        <v>0</v>
      </c>
      <c r="CF154" s="133">
        <v>1305500.1306539932</v>
      </c>
      <c r="CG154" s="133">
        <f t="shared" si="4"/>
        <v>0</v>
      </c>
      <c r="CH154" s="133">
        <f t="shared" si="5"/>
        <v>0</v>
      </c>
      <c r="CI154" s="133">
        <v>0</v>
      </c>
      <c r="CJ154" s="133">
        <v>0</v>
      </c>
      <c r="CK154" s="133">
        <v>0</v>
      </c>
    </row>
    <row r="155" spans="1:89" ht="15" customHeight="1" x14ac:dyDescent="0.25">
      <c r="A155" s="136">
        <f>VLOOKUP(D155,'DfE No.'!C:E,3,FALSE)</f>
        <v>7</v>
      </c>
      <c r="B155" s="136" t="str">
        <f>VLOOKUP(D155,'Adjusted Factors 19-20'!C:F,4,FALSE)</f>
        <v>Recoupment Academy</v>
      </c>
      <c r="C155" s="136">
        <v>143491</v>
      </c>
      <c r="D155" s="136">
        <v>9352064</v>
      </c>
      <c r="E155" s="135" t="s">
        <v>107</v>
      </c>
      <c r="F155" s="477">
        <v>57</v>
      </c>
      <c r="G155" s="477">
        <v>57</v>
      </c>
      <c r="H155" s="477">
        <v>0</v>
      </c>
      <c r="I155" s="133">
        <v>158106.6</v>
      </c>
      <c r="J155" s="133">
        <v>0</v>
      </c>
      <c r="K155" s="133">
        <v>0</v>
      </c>
      <c r="L155" s="133">
        <v>6159.9999999999927</v>
      </c>
      <c r="M155" s="133">
        <v>0</v>
      </c>
      <c r="N155" s="133">
        <v>8347.1186440677957</v>
      </c>
      <c r="O155" s="133">
        <v>0</v>
      </c>
      <c r="P155" s="133">
        <v>2200.0000000000014</v>
      </c>
      <c r="Q155" s="133">
        <v>0</v>
      </c>
      <c r="R155" s="133">
        <v>0</v>
      </c>
      <c r="S155" s="133">
        <v>0</v>
      </c>
      <c r="T155" s="133">
        <v>1259.9999999999995</v>
      </c>
      <c r="U155" s="133">
        <v>0</v>
      </c>
      <c r="V155" s="133">
        <v>0</v>
      </c>
      <c r="W155" s="133">
        <v>0</v>
      </c>
      <c r="X155" s="133">
        <v>0</v>
      </c>
      <c r="Y155" s="133">
        <v>0</v>
      </c>
      <c r="Z155" s="133">
        <v>0</v>
      </c>
      <c r="AA155" s="133">
        <v>0</v>
      </c>
      <c r="AB155" s="133">
        <v>0</v>
      </c>
      <c r="AC155" s="133">
        <v>0</v>
      </c>
      <c r="AD155" s="133">
        <v>0</v>
      </c>
      <c r="AE155" s="133">
        <v>9446.5945945945859</v>
      </c>
      <c r="AF155" s="133">
        <v>0</v>
      </c>
      <c r="AG155" s="133">
        <v>0</v>
      </c>
      <c r="AH155" s="133">
        <v>0</v>
      </c>
      <c r="AI155" s="133">
        <v>110000</v>
      </c>
      <c r="AJ155" s="133">
        <v>0</v>
      </c>
      <c r="AK155" s="133">
        <v>0</v>
      </c>
      <c r="AL155" s="133">
        <v>0</v>
      </c>
      <c r="AM155" s="133">
        <v>909.77418</v>
      </c>
      <c r="AN155" s="133">
        <v>0</v>
      </c>
      <c r="AO155" s="133">
        <v>0</v>
      </c>
      <c r="AP155" s="133">
        <v>0</v>
      </c>
      <c r="AQ155" s="133">
        <v>0</v>
      </c>
      <c r="AR155" s="133">
        <v>0</v>
      </c>
      <c r="AS155" s="133">
        <v>0</v>
      </c>
      <c r="AT155" s="133">
        <v>0</v>
      </c>
      <c r="AU155" s="133">
        <v>0</v>
      </c>
      <c r="AV155" s="133">
        <v>158106.6</v>
      </c>
      <c r="AW155" s="133">
        <v>27413.713238662374</v>
      </c>
      <c r="AX155" s="133">
        <v>110909.77417999999</v>
      </c>
      <c r="AY155" s="133">
        <v>28429.153916628478</v>
      </c>
      <c r="AZ155" s="478">
        <v>296430.08741866238</v>
      </c>
      <c r="BA155" s="478">
        <v>295520.31323866238</v>
      </c>
      <c r="BB155" s="478">
        <v>3500</v>
      </c>
      <c r="BC155" s="478">
        <v>199500</v>
      </c>
      <c r="BD155" s="478">
        <v>0</v>
      </c>
      <c r="BE155" s="478">
        <v>0</v>
      </c>
      <c r="BF155" s="478">
        <v>296430.08741866238</v>
      </c>
      <c r="BG155" s="478" t="s">
        <v>13</v>
      </c>
      <c r="BH155" s="478" t="s">
        <v>13</v>
      </c>
      <c r="BI155" s="478" t="s">
        <v>13</v>
      </c>
      <c r="BJ155" s="134" t="s">
        <v>13</v>
      </c>
      <c r="BK155" s="479" t="s">
        <v>13</v>
      </c>
      <c r="BL155" s="478">
        <v>296430.08741866238</v>
      </c>
      <c r="BM155" s="133">
        <v>296430.08741866238</v>
      </c>
      <c r="BN155" s="133">
        <v>0</v>
      </c>
      <c r="BO155" s="478">
        <v>200409.77418000001</v>
      </c>
      <c r="BP155" s="478">
        <v>89500.000000000015</v>
      </c>
      <c r="BQ155" s="133">
        <v>185520.31323866238</v>
      </c>
      <c r="BR155" s="133">
        <v>3254.7423375203925</v>
      </c>
      <c r="BS155" s="133">
        <v>3140.459727586207</v>
      </c>
      <c r="BT155" s="134">
        <v>3.6390407726076601E-2</v>
      </c>
      <c r="BU155" s="134">
        <v>-3.5712563601362972E-3</v>
      </c>
      <c r="BV155" s="134">
        <v>0</v>
      </c>
      <c r="BW155" s="133">
        <v>-639.27704622596616</v>
      </c>
      <c r="BX155" s="478">
        <v>295790.81037243642</v>
      </c>
      <c r="BY155" s="478">
        <v>5173.3515121480068</v>
      </c>
      <c r="BZ155" s="478" t="s">
        <v>1228</v>
      </c>
      <c r="CA155" s="478">
        <v>5189.3124626743229</v>
      </c>
      <c r="CB155" s="134">
        <v>2.7106722315853871E-2</v>
      </c>
      <c r="CC155" s="133">
        <v>0</v>
      </c>
      <c r="CD155" s="133">
        <v>295790.81037243642</v>
      </c>
      <c r="CE155" s="133">
        <v>0</v>
      </c>
      <c r="CF155" s="133">
        <v>295790.81037243642</v>
      </c>
      <c r="CG155" s="133">
        <f t="shared" si="4"/>
        <v>0</v>
      </c>
      <c r="CH155" s="133">
        <f t="shared" si="5"/>
        <v>0</v>
      </c>
      <c r="CI155" s="133">
        <v>0</v>
      </c>
      <c r="CJ155" s="133">
        <v>0</v>
      </c>
      <c r="CK155" s="133">
        <v>0</v>
      </c>
    </row>
    <row r="156" spans="1:89" ht="15" customHeight="1" x14ac:dyDescent="0.25">
      <c r="A156" s="136">
        <f>VLOOKUP(D156,'DfE No.'!C:E,3,FALSE)</f>
        <v>64</v>
      </c>
      <c r="B156" s="136" t="str">
        <f>VLOOKUP(D156,'Adjusted Factors 19-20'!C:F,4,FALSE)</f>
        <v>Recoupment Academy</v>
      </c>
      <c r="C156" s="136">
        <v>142016</v>
      </c>
      <c r="D156" s="136">
        <v>9352065</v>
      </c>
      <c r="E156" s="135" t="s">
        <v>540</v>
      </c>
      <c r="F156" s="477">
        <v>402</v>
      </c>
      <c r="G156" s="477">
        <v>402</v>
      </c>
      <c r="H156" s="477">
        <v>0</v>
      </c>
      <c r="I156" s="133">
        <v>1115067.6000000001</v>
      </c>
      <c r="J156" s="133">
        <v>0</v>
      </c>
      <c r="K156" s="133">
        <v>0</v>
      </c>
      <c r="L156" s="133">
        <v>56760.000000000051</v>
      </c>
      <c r="M156" s="133">
        <v>0</v>
      </c>
      <c r="N156" s="133">
        <v>110940.14742014742</v>
      </c>
      <c r="O156" s="133">
        <v>0</v>
      </c>
      <c r="P156" s="133">
        <v>1407.0000000000002</v>
      </c>
      <c r="Q156" s="133">
        <v>18572.400000000001</v>
      </c>
      <c r="R156" s="133">
        <v>9768.6</v>
      </c>
      <c r="S156" s="133">
        <v>1175.8499999999999</v>
      </c>
      <c r="T156" s="133">
        <v>69224.399999999994</v>
      </c>
      <c r="U156" s="133">
        <v>38717.625000000007</v>
      </c>
      <c r="V156" s="133">
        <v>0</v>
      </c>
      <c r="W156" s="133">
        <v>0</v>
      </c>
      <c r="X156" s="133">
        <v>0</v>
      </c>
      <c r="Y156" s="133">
        <v>0</v>
      </c>
      <c r="Z156" s="133">
        <v>0</v>
      </c>
      <c r="AA156" s="133">
        <v>0</v>
      </c>
      <c r="AB156" s="133">
        <v>6639.4460641399319</v>
      </c>
      <c r="AC156" s="133">
        <v>0</v>
      </c>
      <c r="AD156" s="133">
        <v>0</v>
      </c>
      <c r="AE156" s="133">
        <v>179365.52212389364</v>
      </c>
      <c r="AF156" s="133">
        <v>0</v>
      </c>
      <c r="AG156" s="133">
        <v>0</v>
      </c>
      <c r="AH156" s="133">
        <v>0</v>
      </c>
      <c r="AI156" s="133">
        <v>110000</v>
      </c>
      <c r="AJ156" s="133">
        <v>0</v>
      </c>
      <c r="AK156" s="133">
        <v>0</v>
      </c>
      <c r="AL156" s="133">
        <v>0</v>
      </c>
      <c r="AM156" s="133">
        <v>7282.8333200000006</v>
      </c>
      <c r="AN156" s="133">
        <v>0</v>
      </c>
      <c r="AO156" s="133">
        <v>0</v>
      </c>
      <c r="AP156" s="133">
        <v>0</v>
      </c>
      <c r="AQ156" s="133">
        <v>0</v>
      </c>
      <c r="AR156" s="133">
        <v>0</v>
      </c>
      <c r="AS156" s="133">
        <v>0</v>
      </c>
      <c r="AT156" s="133">
        <v>0</v>
      </c>
      <c r="AU156" s="133">
        <v>0</v>
      </c>
      <c r="AV156" s="133">
        <v>1115067.6000000001</v>
      </c>
      <c r="AW156" s="133">
        <v>492570.99060818099</v>
      </c>
      <c r="AX156" s="133">
        <v>117282.83332000001</v>
      </c>
      <c r="AY156" s="133">
        <v>342647.53333396732</v>
      </c>
      <c r="AZ156" s="478">
        <v>1724921.4239281809</v>
      </c>
      <c r="BA156" s="478">
        <v>1717638.590608181</v>
      </c>
      <c r="BB156" s="478">
        <v>3500</v>
      </c>
      <c r="BC156" s="478">
        <v>1407000</v>
      </c>
      <c r="BD156" s="478">
        <v>0</v>
      </c>
      <c r="BE156" s="478">
        <v>0</v>
      </c>
      <c r="BF156" s="478">
        <v>1724921.4239281809</v>
      </c>
      <c r="BG156" s="478" t="s">
        <v>13</v>
      </c>
      <c r="BH156" s="478" t="s">
        <v>13</v>
      </c>
      <c r="BI156" s="478" t="s">
        <v>13</v>
      </c>
      <c r="BJ156" s="134" t="s">
        <v>13</v>
      </c>
      <c r="BK156" s="479" t="s">
        <v>13</v>
      </c>
      <c r="BL156" s="478">
        <v>1724921.4239281809</v>
      </c>
      <c r="BM156" s="133">
        <v>1724921.4239281812</v>
      </c>
      <c r="BN156" s="133">
        <v>0</v>
      </c>
      <c r="BO156" s="478">
        <v>1414282.83332</v>
      </c>
      <c r="BP156" s="478">
        <v>1297000</v>
      </c>
      <c r="BQ156" s="133">
        <v>1607638.590608181</v>
      </c>
      <c r="BR156" s="133">
        <v>3999.1009716621415</v>
      </c>
      <c r="BS156" s="133">
        <v>4077.7248053921567</v>
      </c>
      <c r="BT156" s="134">
        <v>-1.9281299617386474E-2</v>
      </c>
      <c r="BU156" s="134">
        <v>4.2812996173864741E-3</v>
      </c>
      <c r="BV156" s="134">
        <v>0</v>
      </c>
      <c r="BW156" s="133">
        <v>7018.1005829513751</v>
      </c>
      <c r="BX156" s="478">
        <v>1731939.5245111324</v>
      </c>
      <c r="BY156" s="478">
        <v>4290.1907741072946</v>
      </c>
      <c r="BZ156" s="478" t="s">
        <v>1228</v>
      </c>
      <c r="CA156" s="478">
        <v>4308.3072749033145</v>
      </c>
      <c r="CB156" s="134">
        <v>-1.2942454776359247E-2</v>
      </c>
      <c r="CC156" s="133">
        <v>0</v>
      </c>
      <c r="CD156" s="133">
        <v>1731939.5245111324</v>
      </c>
      <c r="CE156" s="133">
        <v>0</v>
      </c>
      <c r="CF156" s="133">
        <v>1731939.5245111324</v>
      </c>
      <c r="CG156" s="133">
        <f t="shared" si="4"/>
        <v>0</v>
      </c>
      <c r="CH156" s="133">
        <f t="shared" si="5"/>
        <v>0</v>
      </c>
      <c r="CI156" s="133">
        <v>0</v>
      </c>
      <c r="CJ156" s="133">
        <v>0</v>
      </c>
      <c r="CK156" s="133">
        <v>0</v>
      </c>
    </row>
    <row r="157" spans="1:89" ht="15" customHeight="1" x14ac:dyDescent="0.25">
      <c r="A157" s="136">
        <f>VLOOKUP(D157,'DfE No.'!C:E,3,FALSE)</f>
        <v>15</v>
      </c>
      <c r="B157" s="136" t="str">
        <f>VLOOKUP(D157,'Adjusted Factors 19-20'!C:F,4,FALSE)</f>
        <v>Recoupment Academy</v>
      </c>
      <c r="C157" s="136">
        <v>144443</v>
      </c>
      <c r="D157" s="136">
        <v>9352067</v>
      </c>
      <c r="E157" s="135" t="s">
        <v>122</v>
      </c>
      <c r="F157" s="477">
        <v>214</v>
      </c>
      <c r="G157" s="477">
        <v>214</v>
      </c>
      <c r="H157" s="477">
        <v>0</v>
      </c>
      <c r="I157" s="133">
        <v>593593.20000000007</v>
      </c>
      <c r="J157" s="133">
        <v>0</v>
      </c>
      <c r="K157" s="133">
        <v>0</v>
      </c>
      <c r="L157" s="133">
        <v>21120.000000000022</v>
      </c>
      <c r="M157" s="133">
        <v>0</v>
      </c>
      <c r="N157" s="133">
        <v>37985</v>
      </c>
      <c r="O157" s="133">
        <v>0</v>
      </c>
      <c r="P157" s="133">
        <v>17160.377358490561</v>
      </c>
      <c r="Q157" s="133">
        <v>0</v>
      </c>
      <c r="R157" s="133">
        <v>0</v>
      </c>
      <c r="S157" s="133">
        <v>0</v>
      </c>
      <c r="T157" s="133">
        <v>0</v>
      </c>
      <c r="U157" s="133">
        <v>0</v>
      </c>
      <c r="V157" s="133">
        <v>0</v>
      </c>
      <c r="W157" s="133">
        <v>0</v>
      </c>
      <c r="X157" s="133">
        <v>0</v>
      </c>
      <c r="Y157" s="133">
        <v>0</v>
      </c>
      <c r="Z157" s="133">
        <v>0</v>
      </c>
      <c r="AA157" s="133">
        <v>0</v>
      </c>
      <c r="AB157" s="133">
        <v>7034.6808510638248</v>
      </c>
      <c r="AC157" s="133">
        <v>0</v>
      </c>
      <c r="AD157" s="133">
        <v>0</v>
      </c>
      <c r="AE157" s="133">
        <v>86008.764044943775</v>
      </c>
      <c r="AF157" s="133">
        <v>0</v>
      </c>
      <c r="AG157" s="133">
        <v>0</v>
      </c>
      <c r="AH157" s="133">
        <v>0</v>
      </c>
      <c r="AI157" s="133">
        <v>110000</v>
      </c>
      <c r="AJ157" s="133">
        <v>0</v>
      </c>
      <c r="AK157" s="133">
        <v>0</v>
      </c>
      <c r="AL157" s="133">
        <v>0</v>
      </c>
      <c r="AM157" s="133">
        <v>4383.4602000000004</v>
      </c>
      <c r="AN157" s="133">
        <v>0</v>
      </c>
      <c r="AO157" s="133">
        <v>0</v>
      </c>
      <c r="AP157" s="133">
        <v>0</v>
      </c>
      <c r="AQ157" s="133">
        <v>0</v>
      </c>
      <c r="AR157" s="133">
        <v>0</v>
      </c>
      <c r="AS157" s="133">
        <v>0</v>
      </c>
      <c r="AT157" s="133">
        <v>0</v>
      </c>
      <c r="AU157" s="133">
        <v>0</v>
      </c>
      <c r="AV157" s="133">
        <v>593593.20000000007</v>
      </c>
      <c r="AW157" s="133">
        <v>169308.8222544982</v>
      </c>
      <c r="AX157" s="133">
        <v>114383.4602</v>
      </c>
      <c r="AY157" s="133">
        <v>134140.45272418906</v>
      </c>
      <c r="AZ157" s="478">
        <v>877285.48245449818</v>
      </c>
      <c r="BA157" s="478">
        <v>872902.02225449821</v>
      </c>
      <c r="BB157" s="478">
        <v>3500</v>
      </c>
      <c r="BC157" s="478">
        <v>749000</v>
      </c>
      <c r="BD157" s="478">
        <v>0</v>
      </c>
      <c r="BE157" s="478">
        <v>0</v>
      </c>
      <c r="BF157" s="478">
        <v>877285.48245449818</v>
      </c>
      <c r="BG157" s="478" t="s">
        <v>13</v>
      </c>
      <c r="BH157" s="478" t="s">
        <v>13</v>
      </c>
      <c r="BI157" s="478" t="s">
        <v>13</v>
      </c>
      <c r="BJ157" s="134" t="s">
        <v>13</v>
      </c>
      <c r="BK157" s="479" t="s">
        <v>13</v>
      </c>
      <c r="BL157" s="478">
        <v>877285.48245449818</v>
      </c>
      <c r="BM157" s="133">
        <v>877285.48245449818</v>
      </c>
      <c r="BN157" s="133">
        <v>0</v>
      </c>
      <c r="BO157" s="478">
        <v>753383.46019999997</v>
      </c>
      <c r="BP157" s="478">
        <v>639000</v>
      </c>
      <c r="BQ157" s="133">
        <v>762902.02225449821</v>
      </c>
      <c r="BR157" s="133">
        <v>3564.962720815412</v>
      </c>
      <c r="BS157" s="133">
        <v>3343.8078191588784</v>
      </c>
      <c r="BT157" s="134">
        <v>6.6138640022728429E-2</v>
      </c>
      <c r="BU157" s="134">
        <v>-6.4906675575025063E-3</v>
      </c>
      <c r="BV157" s="134">
        <v>0</v>
      </c>
      <c r="BW157" s="133">
        <v>-4644.5586150922763</v>
      </c>
      <c r="BX157" s="478">
        <v>872640.92383940588</v>
      </c>
      <c r="BY157" s="478">
        <v>4057.2778674738593</v>
      </c>
      <c r="BZ157" s="478" t="s">
        <v>1228</v>
      </c>
      <c r="CA157" s="478">
        <v>4077.761326352364</v>
      </c>
      <c r="CB157" s="134">
        <v>5.1546942529992146E-2</v>
      </c>
      <c r="CC157" s="133">
        <v>0</v>
      </c>
      <c r="CD157" s="133">
        <v>872640.92383940588</v>
      </c>
      <c r="CE157" s="133">
        <v>0</v>
      </c>
      <c r="CF157" s="133">
        <v>872640.92383940588</v>
      </c>
      <c r="CG157" s="133">
        <f t="shared" si="4"/>
        <v>0</v>
      </c>
      <c r="CH157" s="133">
        <f t="shared" si="5"/>
        <v>0</v>
      </c>
      <c r="CI157" s="133">
        <v>0</v>
      </c>
      <c r="CJ157" s="133">
        <v>0</v>
      </c>
      <c r="CK157" s="133">
        <v>0</v>
      </c>
    </row>
    <row r="158" spans="1:89" ht="15" customHeight="1" x14ac:dyDescent="0.25">
      <c r="A158" s="136">
        <f>VLOOKUP(D158,'DfE No.'!C:E,3,FALSE)</f>
        <v>219</v>
      </c>
      <c r="B158" s="136" t="str">
        <f>VLOOKUP(D158,'Adjusted Factors 19-20'!C:F,4,FALSE)</f>
        <v>Recoupment Academy</v>
      </c>
      <c r="C158" s="136">
        <v>146021</v>
      </c>
      <c r="D158" s="136">
        <v>9352069</v>
      </c>
      <c r="E158" s="135" t="s">
        <v>246</v>
      </c>
      <c r="F158" s="477">
        <v>427</v>
      </c>
      <c r="G158" s="477">
        <v>427</v>
      </c>
      <c r="H158" s="477">
        <v>0</v>
      </c>
      <c r="I158" s="133">
        <v>1184412.6000000001</v>
      </c>
      <c r="J158" s="133">
        <v>0</v>
      </c>
      <c r="K158" s="133">
        <v>0</v>
      </c>
      <c r="L158" s="133">
        <v>19800.000000000055</v>
      </c>
      <c r="M158" s="133">
        <v>0</v>
      </c>
      <c r="N158" s="133">
        <v>40224.029484029488</v>
      </c>
      <c r="O158" s="133">
        <v>0</v>
      </c>
      <c r="P158" s="133">
        <v>200.9411764705884</v>
      </c>
      <c r="Q158" s="133">
        <v>241.12941176470608</v>
      </c>
      <c r="R158" s="133">
        <v>2893.5529411764696</v>
      </c>
      <c r="S158" s="133">
        <v>7444.8705882352988</v>
      </c>
      <c r="T158" s="133">
        <v>0</v>
      </c>
      <c r="U158" s="133">
        <v>0</v>
      </c>
      <c r="V158" s="133">
        <v>0</v>
      </c>
      <c r="W158" s="133">
        <v>0</v>
      </c>
      <c r="X158" s="133">
        <v>0</v>
      </c>
      <c r="Y158" s="133">
        <v>0</v>
      </c>
      <c r="Z158" s="133">
        <v>0</v>
      </c>
      <c r="AA158" s="133">
        <v>0</v>
      </c>
      <c r="AB158" s="133">
        <v>1198.3923705722068</v>
      </c>
      <c r="AC158" s="133">
        <v>0</v>
      </c>
      <c r="AD158" s="133">
        <v>0</v>
      </c>
      <c r="AE158" s="133">
        <v>118364.4000000001</v>
      </c>
      <c r="AF158" s="133">
        <v>0</v>
      </c>
      <c r="AG158" s="133">
        <v>0</v>
      </c>
      <c r="AH158" s="133">
        <v>0</v>
      </c>
      <c r="AI158" s="133">
        <v>110000</v>
      </c>
      <c r="AJ158" s="133">
        <v>0</v>
      </c>
      <c r="AK158" s="133">
        <v>0</v>
      </c>
      <c r="AL158" s="133">
        <v>0</v>
      </c>
      <c r="AM158" s="133">
        <v>7222.9441200000001</v>
      </c>
      <c r="AN158" s="133">
        <v>0</v>
      </c>
      <c r="AO158" s="133">
        <v>0</v>
      </c>
      <c r="AP158" s="133">
        <v>0</v>
      </c>
      <c r="AQ158" s="133">
        <v>0</v>
      </c>
      <c r="AR158" s="133">
        <v>0</v>
      </c>
      <c r="AS158" s="133">
        <v>0</v>
      </c>
      <c r="AT158" s="133">
        <v>0</v>
      </c>
      <c r="AU158" s="133">
        <v>0</v>
      </c>
      <c r="AV158" s="133">
        <v>1184412.6000000001</v>
      </c>
      <c r="AW158" s="133">
        <v>190367.31597224891</v>
      </c>
      <c r="AX158" s="133">
        <v>117222.94412</v>
      </c>
      <c r="AY158" s="133">
        <v>163765.6618008384</v>
      </c>
      <c r="AZ158" s="478">
        <v>1492002.8600922492</v>
      </c>
      <c r="BA158" s="478">
        <v>1484779.9159722491</v>
      </c>
      <c r="BB158" s="478">
        <v>3500</v>
      </c>
      <c r="BC158" s="478">
        <v>1494500</v>
      </c>
      <c r="BD158" s="478">
        <v>9720.0840277508833</v>
      </c>
      <c r="BE158" s="478">
        <v>0</v>
      </c>
      <c r="BF158" s="478">
        <v>1501722.9441200001</v>
      </c>
      <c r="BG158" s="478" t="s">
        <v>13</v>
      </c>
      <c r="BH158" s="478" t="s">
        <v>13</v>
      </c>
      <c r="BI158" s="478" t="s">
        <v>13</v>
      </c>
      <c r="BJ158" s="134" t="s">
        <v>13</v>
      </c>
      <c r="BK158" s="479" t="s">
        <v>13</v>
      </c>
      <c r="BL158" s="478">
        <v>1501722.9441200001</v>
      </c>
      <c r="BM158" s="133">
        <v>1501722.9441200001</v>
      </c>
      <c r="BN158" s="133">
        <v>0</v>
      </c>
      <c r="BO158" s="478">
        <v>1501722.9441200001</v>
      </c>
      <c r="BP158" s="478">
        <v>1384500</v>
      </c>
      <c r="BQ158" s="133">
        <v>1384500</v>
      </c>
      <c r="BR158" s="133">
        <v>3242.3887587822014</v>
      </c>
      <c r="BS158" s="133">
        <v>3078.2467491400494</v>
      </c>
      <c r="BT158" s="134">
        <v>5.3323213835280554E-2</v>
      </c>
      <c r="BU158" s="134">
        <v>-5.2329962331170779E-3</v>
      </c>
      <c r="BV158" s="134">
        <v>0</v>
      </c>
      <c r="BW158" s="133">
        <v>0</v>
      </c>
      <c r="BX158" s="478">
        <v>1501722.9441200001</v>
      </c>
      <c r="BY158" s="478">
        <v>3500</v>
      </c>
      <c r="BZ158" s="478" t="s">
        <v>1228</v>
      </c>
      <c r="CA158" s="478">
        <v>3516.9155600000004</v>
      </c>
      <c r="CB158" s="134">
        <v>3.0164344797007914E-2</v>
      </c>
      <c r="CC158" s="133">
        <v>0</v>
      </c>
      <c r="CD158" s="133">
        <v>1501722.9441200001</v>
      </c>
      <c r="CE158" s="133">
        <v>0</v>
      </c>
      <c r="CF158" s="133">
        <v>1501722.9441200001</v>
      </c>
      <c r="CG158" s="133">
        <f t="shared" si="4"/>
        <v>0</v>
      </c>
      <c r="CH158" s="133">
        <f t="shared" si="5"/>
        <v>0</v>
      </c>
      <c r="CI158" s="133">
        <v>9720.0840277508833</v>
      </c>
      <c r="CJ158" s="133">
        <v>135209.21999999994</v>
      </c>
      <c r="CK158" s="133">
        <v>7482.98</v>
      </c>
    </row>
    <row r="159" spans="1:89" ht="15" customHeight="1" x14ac:dyDescent="0.25">
      <c r="A159" s="136">
        <f>VLOOKUP(D159,'DfE No.'!C:E,3,FALSE)</f>
        <v>30</v>
      </c>
      <c r="B159" s="136" t="str">
        <f>VLOOKUP(D159,'Adjusted Factors 19-20'!C:F,4,FALSE)</f>
        <v>Recoupment Academy</v>
      </c>
      <c r="C159" s="136">
        <v>141550</v>
      </c>
      <c r="D159" s="136">
        <v>9352073</v>
      </c>
      <c r="E159" s="135" t="s">
        <v>539</v>
      </c>
      <c r="F159" s="477">
        <v>80</v>
      </c>
      <c r="G159" s="477">
        <v>80</v>
      </c>
      <c r="H159" s="477">
        <v>0</v>
      </c>
      <c r="I159" s="133">
        <v>221904</v>
      </c>
      <c r="J159" s="133">
        <v>0</v>
      </c>
      <c r="K159" s="133">
        <v>0</v>
      </c>
      <c r="L159" s="133">
        <v>440</v>
      </c>
      <c r="M159" s="133">
        <v>0</v>
      </c>
      <c r="N159" s="133">
        <v>2215.3846153846152</v>
      </c>
      <c r="O159" s="133">
        <v>0</v>
      </c>
      <c r="P159" s="133">
        <v>0</v>
      </c>
      <c r="Q159" s="133">
        <v>0</v>
      </c>
      <c r="R159" s="133">
        <v>0</v>
      </c>
      <c r="S159" s="133">
        <v>0</v>
      </c>
      <c r="T159" s="133">
        <v>0</v>
      </c>
      <c r="U159" s="133">
        <v>0</v>
      </c>
      <c r="V159" s="133">
        <v>0</v>
      </c>
      <c r="W159" s="133">
        <v>0</v>
      </c>
      <c r="X159" s="133">
        <v>0</v>
      </c>
      <c r="Y159" s="133">
        <v>0</v>
      </c>
      <c r="Z159" s="133">
        <v>0</v>
      </c>
      <c r="AA159" s="133">
        <v>0</v>
      </c>
      <c r="AB159" s="133">
        <v>0</v>
      </c>
      <c r="AC159" s="133">
        <v>0</v>
      </c>
      <c r="AD159" s="133">
        <v>0</v>
      </c>
      <c r="AE159" s="133">
        <v>31146.666666666668</v>
      </c>
      <c r="AF159" s="133">
        <v>0</v>
      </c>
      <c r="AG159" s="133">
        <v>0</v>
      </c>
      <c r="AH159" s="133">
        <v>0</v>
      </c>
      <c r="AI159" s="133">
        <v>110000</v>
      </c>
      <c r="AJ159" s="133">
        <v>23297.730307076097</v>
      </c>
      <c r="AK159" s="133">
        <v>0</v>
      </c>
      <c r="AL159" s="133">
        <v>0</v>
      </c>
      <c r="AM159" s="133">
        <v>1659.6155800000001</v>
      </c>
      <c r="AN159" s="133">
        <v>0</v>
      </c>
      <c r="AO159" s="133">
        <v>0</v>
      </c>
      <c r="AP159" s="133">
        <v>0</v>
      </c>
      <c r="AQ159" s="133">
        <v>0</v>
      </c>
      <c r="AR159" s="133">
        <v>0</v>
      </c>
      <c r="AS159" s="133">
        <v>0</v>
      </c>
      <c r="AT159" s="133">
        <v>0</v>
      </c>
      <c r="AU159" s="133">
        <v>0</v>
      </c>
      <c r="AV159" s="133">
        <v>221904</v>
      </c>
      <c r="AW159" s="133">
        <v>33802.051282051281</v>
      </c>
      <c r="AX159" s="133">
        <v>134957.34588707611</v>
      </c>
      <c r="AY159" s="133">
        <v>42473.358974358976</v>
      </c>
      <c r="AZ159" s="478">
        <v>390663.39716912736</v>
      </c>
      <c r="BA159" s="478">
        <v>389003.78158912738</v>
      </c>
      <c r="BB159" s="478">
        <v>3500</v>
      </c>
      <c r="BC159" s="478">
        <v>280000</v>
      </c>
      <c r="BD159" s="478">
        <v>0</v>
      </c>
      <c r="BE159" s="478">
        <v>0</v>
      </c>
      <c r="BF159" s="478">
        <v>390663.39716912736</v>
      </c>
      <c r="BG159" s="478" t="s">
        <v>13</v>
      </c>
      <c r="BH159" s="478" t="s">
        <v>13</v>
      </c>
      <c r="BI159" s="478" t="s">
        <v>13</v>
      </c>
      <c r="BJ159" s="134" t="s">
        <v>13</v>
      </c>
      <c r="BK159" s="479" t="s">
        <v>13</v>
      </c>
      <c r="BL159" s="478">
        <v>390663.39716912736</v>
      </c>
      <c r="BM159" s="133">
        <v>390663.39716912736</v>
      </c>
      <c r="BN159" s="133">
        <v>0</v>
      </c>
      <c r="BO159" s="478">
        <v>281659.61557999998</v>
      </c>
      <c r="BP159" s="478">
        <v>146702.26969292387</v>
      </c>
      <c r="BQ159" s="133">
        <v>255706.05128205125</v>
      </c>
      <c r="BR159" s="133">
        <v>3196.3256410256408</v>
      </c>
      <c r="BS159" s="133">
        <v>3329.8408209595245</v>
      </c>
      <c r="BT159" s="134">
        <v>-4.0096565305307919E-2</v>
      </c>
      <c r="BU159" s="134">
        <v>2.5096565305307919E-2</v>
      </c>
      <c r="BV159" s="134">
        <v>0</v>
      </c>
      <c r="BW159" s="133">
        <v>6685.4054095592674</v>
      </c>
      <c r="BX159" s="478">
        <v>397348.80257868662</v>
      </c>
      <c r="BY159" s="478">
        <v>4946.114837483583</v>
      </c>
      <c r="BZ159" s="478" t="s">
        <v>1228</v>
      </c>
      <c r="CA159" s="478">
        <v>4966.8600322335824</v>
      </c>
      <c r="CB159" s="134">
        <v>-2.7083618591352554E-2</v>
      </c>
      <c r="CC159" s="133">
        <v>0</v>
      </c>
      <c r="CD159" s="133">
        <v>397348.80257868662</v>
      </c>
      <c r="CE159" s="133">
        <v>0</v>
      </c>
      <c r="CF159" s="133">
        <v>397348.80257868662</v>
      </c>
      <c r="CG159" s="133">
        <f t="shared" si="4"/>
        <v>0</v>
      </c>
      <c r="CH159" s="133">
        <f t="shared" si="5"/>
        <v>0</v>
      </c>
      <c r="CI159" s="133">
        <v>0</v>
      </c>
      <c r="CJ159" s="133">
        <v>0</v>
      </c>
      <c r="CK159" s="133">
        <v>0</v>
      </c>
    </row>
    <row r="160" spans="1:89" ht="15" customHeight="1" x14ac:dyDescent="0.25">
      <c r="A160" s="136">
        <f>VLOOKUP(D160,'DfE No.'!C:E,3,FALSE)</f>
        <v>8</v>
      </c>
      <c r="B160" s="136" t="str">
        <f>VLOOKUP(D160,'Adjusted Factors 19-20'!C:F,4,FALSE)</f>
        <v>Recoupment Academy</v>
      </c>
      <c r="C160" s="136">
        <v>142017</v>
      </c>
      <c r="D160" s="136">
        <v>9352078</v>
      </c>
      <c r="E160" s="135" t="s">
        <v>486</v>
      </c>
      <c r="F160" s="477">
        <v>231</v>
      </c>
      <c r="G160" s="477">
        <v>231</v>
      </c>
      <c r="H160" s="477">
        <v>0</v>
      </c>
      <c r="I160" s="133">
        <v>640747.80000000005</v>
      </c>
      <c r="J160" s="133">
        <v>0</v>
      </c>
      <c r="K160" s="133">
        <v>0</v>
      </c>
      <c r="L160" s="133">
        <v>32559.999999999964</v>
      </c>
      <c r="M160" s="133">
        <v>0</v>
      </c>
      <c r="N160" s="133">
        <v>50859.656652360522</v>
      </c>
      <c r="O160" s="133">
        <v>0</v>
      </c>
      <c r="P160" s="133">
        <v>5245.4148471615663</v>
      </c>
      <c r="Q160" s="133">
        <v>0</v>
      </c>
      <c r="R160" s="133">
        <v>726.28820960698681</v>
      </c>
      <c r="S160" s="133">
        <v>0</v>
      </c>
      <c r="T160" s="133">
        <v>31351.441048034889</v>
      </c>
      <c r="U160" s="133">
        <v>1160.0436681222704</v>
      </c>
      <c r="V160" s="133">
        <v>0</v>
      </c>
      <c r="W160" s="133">
        <v>0</v>
      </c>
      <c r="X160" s="133">
        <v>0</v>
      </c>
      <c r="Y160" s="133">
        <v>0</v>
      </c>
      <c r="Z160" s="133">
        <v>0</v>
      </c>
      <c r="AA160" s="133">
        <v>0</v>
      </c>
      <c r="AB160" s="133">
        <v>3415.2631578947412</v>
      </c>
      <c r="AC160" s="133">
        <v>0</v>
      </c>
      <c r="AD160" s="133">
        <v>0</v>
      </c>
      <c r="AE160" s="133">
        <v>108252.23414634157</v>
      </c>
      <c r="AF160" s="133">
        <v>0</v>
      </c>
      <c r="AG160" s="133">
        <v>0</v>
      </c>
      <c r="AH160" s="133">
        <v>0</v>
      </c>
      <c r="AI160" s="133">
        <v>110000</v>
      </c>
      <c r="AJ160" s="133">
        <v>0</v>
      </c>
      <c r="AK160" s="133">
        <v>0</v>
      </c>
      <c r="AL160" s="133">
        <v>0</v>
      </c>
      <c r="AM160" s="133">
        <v>3882.0465600000002</v>
      </c>
      <c r="AN160" s="133">
        <v>0</v>
      </c>
      <c r="AO160" s="133">
        <v>0</v>
      </c>
      <c r="AP160" s="133">
        <v>0</v>
      </c>
      <c r="AQ160" s="133">
        <v>0</v>
      </c>
      <c r="AR160" s="133">
        <v>0</v>
      </c>
      <c r="AS160" s="133">
        <v>0</v>
      </c>
      <c r="AT160" s="133">
        <v>0</v>
      </c>
      <c r="AU160" s="133">
        <v>0</v>
      </c>
      <c r="AV160" s="133">
        <v>640747.80000000005</v>
      </c>
      <c r="AW160" s="133">
        <v>233570.34172952251</v>
      </c>
      <c r="AX160" s="133">
        <v>113882.04656</v>
      </c>
      <c r="AY160" s="133">
        <v>179202.65635898465</v>
      </c>
      <c r="AZ160" s="478">
        <v>988200.18828952254</v>
      </c>
      <c r="BA160" s="478">
        <v>984318.1417295225</v>
      </c>
      <c r="BB160" s="478">
        <v>3500</v>
      </c>
      <c r="BC160" s="478">
        <v>808500</v>
      </c>
      <c r="BD160" s="478">
        <v>0</v>
      </c>
      <c r="BE160" s="478">
        <v>0</v>
      </c>
      <c r="BF160" s="478">
        <v>988200.18828952254</v>
      </c>
      <c r="BG160" s="478" t="s">
        <v>13</v>
      </c>
      <c r="BH160" s="478" t="s">
        <v>13</v>
      </c>
      <c r="BI160" s="478" t="s">
        <v>13</v>
      </c>
      <c r="BJ160" s="134" t="s">
        <v>13</v>
      </c>
      <c r="BK160" s="479" t="s">
        <v>13</v>
      </c>
      <c r="BL160" s="478">
        <v>988200.18828952254</v>
      </c>
      <c r="BM160" s="133">
        <v>988200.18828952278</v>
      </c>
      <c r="BN160" s="133">
        <v>0</v>
      </c>
      <c r="BO160" s="478">
        <v>812382.04656000005</v>
      </c>
      <c r="BP160" s="478">
        <v>698500</v>
      </c>
      <c r="BQ160" s="133">
        <v>874318.1417295225</v>
      </c>
      <c r="BR160" s="133">
        <v>3784.9270204741233</v>
      </c>
      <c r="BS160" s="133">
        <v>3571.0964404166666</v>
      </c>
      <c r="BT160" s="134">
        <v>5.9878130883664255E-2</v>
      </c>
      <c r="BU160" s="134">
        <v>-5.8762780939694238E-3</v>
      </c>
      <c r="BV160" s="134">
        <v>0</v>
      </c>
      <c r="BW160" s="133">
        <v>-4847.4785861669807</v>
      </c>
      <c r="BX160" s="478">
        <v>983352.70970335556</v>
      </c>
      <c r="BY160" s="478">
        <v>4240.1327408803272</v>
      </c>
      <c r="BZ160" s="478" t="s">
        <v>1228</v>
      </c>
      <c r="CA160" s="478">
        <v>4256.9381372439639</v>
      </c>
      <c r="CB160" s="134">
        <v>5.232828849520299E-2</v>
      </c>
      <c r="CC160" s="133">
        <v>0</v>
      </c>
      <c r="CD160" s="133">
        <v>983352.70970335556</v>
      </c>
      <c r="CE160" s="133">
        <v>0</v>
      </c>
      <c r="CF160" s="133">
        <v>983352.70970335556</v>
      </c>
      <c r="CG160" s="133">
        <f t="shared" si="4"/>
        <v>0</v>
      </c>
      <c r="CH160" s="133">
        <f t="shared" si="5"/>
        <v>0</v>
      </c>
      <c r="CI160" s="133">
        <v>0</v>
      </c>
      <c r="CJ160" s="133">
        <v>0</v>
      </c>
      <c r="CK160" s="133">
        <v>0</v>
      </c>
    </row>
    <row r="161" spans="1:89" ht="15" customHeight="1" x14ac:dyDescent="0.25">
      <c r="A161" s="136">
        <f>VLOOKUP(D161,'DfE No.'!C:E,3,FALSE)</f>
        <v>41</v>
      </c>
      <c r="B161" s="136" t="str">
        <f>VLOOKUP(D161,'Adjusted Factors 19-20'!C:F,4,FALSE)</f>
        <v>Recoupment Academy</v>
      </c>
      <c r="C161" s="136">
        <v>144444</v>
      </c>
      <c r="D161" s="136">
        <v>9352080</v>
      </c>
      <c r="E161" s="135" t="s">
        <v>151</v>
      </c>
      <c r="F161" s="477">
        <v>288</v>
      </c>
      <c r="G161" s="477">
        <v>288</v>
      </c>
      <c r="H161" s="477">
        <v>0</v>
      </c>
      <c r="I161" s="133">
        <v>798854.4</v>
      </c>
      <c r="J161" s="133">
        <v>0</v>
      </c>
      <c r="K161" s="133">
        <v>0</v>
      </c>
      <c r="L161" s="133">
        <v>16279.999999999969</v>
      </c>
      <c r="M161" s="133">
        <v>0</v>
      </c>
      <c r="N161" s="133">
        <v>30331.91489361702</v>
      </c>
      <c r="O161" s="133">
        <v>0</v>
      </c>
      <c r="P161" s="133">
        <v>11038.327526132409</v>
      </c>
      <c r="Q161" s="133">
        <v>0</v>
      </c>
      <c r="R161" s="133">
        <v>0</v>
      </c>
      <c r="S161" s="133">
        <v>0</v>
      </c>
      <c r="T161" s="133">
        <v>0</v>
      </c>
      <c r="U161" s="133">
        <v>0</v>
      </c>
      <c r="V161" s="133">
        <v>0</v>
      </c>
      <c r="W161" s="133">
        <v>0</v>
      </c>
      <c r="X161" s="133">
        <v>0</v>
      </c>
      <c r="Y161" s="133">
        <v>0</v>
      </c>
      <c r="Z161" s="133">
        <v>0</v>
      </c>
      <c r="AA161" s="133">
        <v>0</v>
      </c>
      <c r="AB161" s="133">
        <v>1823.606557377047</v>
      </c>
      <c r="AC161" s="133">
        <v>0</v>
      </c>
      <c r="AD161" s="133">
        <v>0</v>
      </c>
      <c r="AE161" s="133">
        <v>106254.0746887968</v>
      </c>
      <c r="AF161" s="133">
        <v>0</v>
      </c>
      <c r="AG161" s="133">
        <v>0</v>
      </c>
      <c r="AH161" s="133">
        <v>0</v>
      </c>
      <c r="AI161" s="133">
        <v>110000</v>
      </c>
      <c r="AJ161" s="133">
        <v>0</v>
      </c>
      <c r="AK161" s="133">
        <v>0</v>
      </c>
      <c r="AL161" s="133">
        <v>0</v>
      </c>
      <c r="AM161" s="133">
        <v>6046.152</v>
      </c>
      <c r="AN161" s="133">
        <v>0</v>
      </c>
      <c r="AO161" s="133">
        <v>0</v>
      </c>
      <c r="AP161" s="133">
        <v>0</v>
      </c>
      <c r="AQ161" s="133">
        <v>0</v>
      </c>
      <c r="AR161" s="133">
        <v>0</v>
      </c>
      <c r="AS161" s="133">
        <v>0</v>
      </c>
      <c r="AT161" s="133">
        <v>0</v>
      </c>
      <c r="AU161" s="133">
        <v>0</v>
      </c>
      <c r="AV161" s="133">
        <v>798854.4</v>
      </c>
      <c r="AW161" s="133">
        <v>165727.92366592324</v>
      </c>
      <c r="AX161" s="133">
        <v>116046.152</v>
      </c>
      <c r="AY161" s="133">
        <v>145078.19589867149</v>
      </c>
      <c r="AZ161" s="478">
        <v>1080628.4756659232</v>
      </c>
      <c r="BA161" s="478">
        <v>1074582.3236659232</v>
      </c>
      <c r="BB161" s="478">
        <v>3500</v>
      </c>
      <c r="BC161" s="478">
        <v>1008000</v>
      </c>
      <c r="BD161" s="478">
        <v>0</v>
      </c>
      <c r="BE161" s="478">
        <v>0</v>
      </c>
      <c r="BF161" s="478">
        <v>1080628.4756659232</v>
      </c>
      <c r="BG161" s="478" t="s">
        <v>13</v>
      </c>
      <c r="BH161" s="478" t="s">
        <v>13</v>
      </c>
      <c r="BI161" s="478" t="s">
        <v>13</v>
      </c>
      <c r="BJ161" s="134" t="s">
        <v>13</v>
      </c>
      <c r="BK161" s="479" t="s">
        <v>13</v>
      </c>
      <c r="BL161" s="478">
        <v>1080628.4756659232</v>
      </c>
      <c r="BM161" s="133">
        <v>1080628.4756659232</v>
      </c>
      <c r="BN161" s="133">
        <v>0</v>
      </c>
      <c r="BO161" s="478">
        <v>1014046.152</v>
      </c>
      <c r="BP161" s="478">
        <v>898000</v>
      </c>
      <c r="BQ161" s="133">
        <v>964582.32366592321</v>
      </c>
      <c r="BR161" s="133">
        <v>3349.2441793955668</v>
      </c>
      <c r="BS161" s="133">
        <v>3153.0027275000002</v>
      </c>
      <c r="BT161" s="134">
        <v>6.2239543969936688E-2</v>
      </c>
      <c r="BU161" s="134">
        <v>-6.1080207984408677E-3</v>
      </c>
      <c r="BV161" s="134">
        <v>0</v>
      </c>
      <c r="BW161" s="133">
        <v>-5546.4785962879068</v>
      </c>
      <c r="BX161" s="478">
        <v>1075081.9970696352</v>
      </c>
      <c r="BY161" s="478">
        <v>3711.9300176029001</v>
      </c>
      <c r="BZ161" s="478" t="s">
        <v>1228</v>
      </c>
      <c r="CA161" s="478">
        <v>3732.9236009362335</v>
      </c>
      <c r="CB161" s="134">
        <v>4.6519679516384471E-2</v>
      </c>
      <c r="CC161" s="133">
        <v>0</v>
      </c>
      <c r="CD161" s="133">
        <v>1075081.9970696352</v>
      </c>
      <c r="CE161" s="133">
        <v>0</v>
      </c>
      <c r="CF161" s="133">
        <v>1075081.9970696352</v>
      </c>
      <c r="CG161" s="133">
        <f t="shared" si="4"/>
        <v>0</v>
      </c>
      <c r="CH161" s="133">
        <f t="shared" si="5"/>
        <v>0</v>
      </c>
      <c r="CI161" s="133">
        <v>0</v>
      </c>
      <c r="CJ161" s="133">
        <v>0</v>
      </c>
      <c r="CK161" s="133">
        <v>0</v>
      </c>
    </row>
    <row r="162" spans="1:89" ht="15" customHeight="1" x14ac:dyDescent="0.25">
      <c r="A162" s="136">
        <f>VLOOKUP(D162,'DfE No.'!C:E,3,FALSE)</f>
        <v>242</v>
      </c>
      <c r="B162" s="136" t="str">
        <f>VLOOKUP(D162,'Adjusted Factors 19-20'!C:F,4,FALSE)</f>
        <v>Recoupment Academy</v>
      </c>
      <c r="C162" s="136">
        <v>144850</v>
      </c>
      <c r="D162" s="136">
        <v>9352083</v>
      </c>
      <c r="E162" s="135" t="s">
        <v>262</v>
      </c>
      <c r="F162" s="477">
        <v>104</v>
      </c>
      <c r="G162" s="477">
        <v>104</v>
      </c>
      <c r="H162" s="477">
        <v>0</v>
      </c>
      <c r="I162" s="133">
        <v>288475.2</v>
      </c>
      <c r="J162" s="133">
        <v>0</v>
      </c>
      <c r="K162" s="133">
        <v>0</v>
      </c>
      <c r="L162" s="133">
        <v>2200.0000000000014</v>
      </c>
      <c r="M162" s="133">
        <v>0</v>
      </c>
      <c r="N162" s="133">
        <v>3744</v>
      </c>
      <c r="O162" s="133">
        <v>0</v>
      </c>
      <c r="P162" s="133">
        <v>201.94174757281553</v>
      </c>
      <c r="Q162" s="133">
        <v>0</v>
      </c>
      <c r="R162" s="133">
        <v>363.49514563106794</v>
      </c>
      <c r="S162" s="133">
        <v>393.78640776699029</v>
      </c>
      <c r="T162" s="133">
        <v>0</v>
      </c>
      <c r="U162" s="133">
        <v>0</v>
      </c>
      <c r="V162" s="133">
        <v>0</v>
      </c>
      <c r="W162" s="133">
        <v>0</v>
      </c>
      <c r="X162" s="133">
        <v>0</v>
      </c>
      <c r="Y162" s="133">
        <v>0</v>
      </c>
      <c r="Z162" s="133">
        <v>0</v>
      </c>
      <c r="AA162" s="133">
        <v>0</v>
      </c>
      <c r="AB162" s="133">
        <v>0</v>
      </c>
      <c r="AC162" s="133">
        <v>0</v>
      </c>
      <c r="AD162" s="133">
        <v>0</v>
      </c>
      <c r="AE162" s="133">
        <v>31403.272727272684</v>
      </c>
      <c r="AF162" s="133">
        <v>0</v>
      </c>
      <c r="AG162" s="133">
        <v>0</v>
      </c>
      <c r="AH162" s="133">
        <v>0</v>
      </c>
      <c r="AI162" s="133">
        <v>110000</v>
      </c>
      <c r="AJ162" s="133">
        <v>0</v>
      </c>
      <c r="AK162" s="133">
        <v>0</v>
      </c>
      <c r="AL162" s="133">
        <v>0</v>
      </c>
      <c r="AM162" s="133">
        <v>10179.120000000001</v>
      </c>
      <c r="AN162" s="133">
        <v>0</v>
      </c>
      <c r="AO162" s="133">
        <v>0</v>
      </c>
      <c r="AP162" s="133">
        <v>0</v>
      </c>
      <c r="AQ162" s="133">
        <v>0</v>
      </c>
      <c r="AR162" s="133">
        <v>0</v>
      </c>
      <c r="AS162" s="133">
        <v>0</v>
      </c>
      <c r="AT162" s="133">
        <v>0</v>
      </c>
      <c r="AU162" s="133">
        <v>0</v>
      </c>
      <c r="AV162" s="133">
        <v>288475.2</v>
      </c>
      <c r="AW162" s="133">
        <v>38306.496028243557</v>
      </c>
      <c r="AX162" s="133">
        <v>120179.12</v>
      </c>
      <c r="AY162" s="133">
        <v>44853.884377758121</v>
      </c>
      <c r="AZ162" s="478">
        <v>446960.81602824357</v>
      </c>
      <c r="BA162" s="478">
        <v>436781.69602824358</v>
      </c>
      <c r="BB162" s="478">
        <v>3500</v>
      </c>
      <c r="BC162" s="478">
        <v>364000</v>
      </c>
      <c r="BD162" s="478">
        <v>0</v>
      </c>
      <c r="BE162" s="478">
        <v>0</v>
      </c>
      <c r="BF162" s="478">
        <v>446960.81602824357</v>
      </c>
      <c r="BG162" s="478" t="s">
        <v>13</v>
      </c>
      <c r="BH162" s="478" t="s">
        <v>13</v>
      </c>
      <c r="BI162" s="478" t="s">
        <v>13</v>
      </c>
      <c r="BJ162" s="134" t="s">
        <v>13</v>
      </c>
      <c r="BK162" s="479" t="s">
        <v>13</v>
      </c>
      <c r="BL162" s="478">
        <v>446960.81602824357</v>
      </c>
      <c r="BM162" s="133">
        <v>446960.81602824357</v>
      </c>
      <c r="BN162" s="133">
        <v>0</v>
      </c>
      <c r="BO162" s="478">
        <v>374179.12</v>
      </c>
      <c r="BP162" s="478">
        <v>254000</v>
      </c>
      <c r="BQ162" s="133">
        <v>326781.69602824358</v>
      </c>
      <c r="BR162" s="133">
        <v>3142.1316925792653</v>
      </c>
      <c r="BS162" s="133">
        <v>3142.7758514285715</v>
      </c>
      <c r="BT162" s="134">
        <v>-2.0496493538138129E-4</v>
      </c>
      <c r="BU162" s="134">
        <v>0</v>
      </c>
      <c r="BV162" s="134">
        <v>0</v>
      </c>
      <c r="BW162" s="133">
        <v>0</v>
      </c>
      <c r="BX162" s="478">
        <v>446960.81602824357</v>
      </c>
      <c r="BY162" s="478">
        <v>4199.8240002715729</v>
      </c>
      <c r="BZ162" s="478" t="s">
        <v>1228</v>
      </c>
      <c r="CA162" s="478">
        <v>4297.7001541177269</v>
      </c>
      <c r="CB162" s="134">
        <v>2.9048728269043256E-3</v>
      </c>
      <c r="CC162" s="133">
        <v>0</v>
      </c>
      <c r="CD162" s="133">
        <v>446960.81602824357</v>
      </c>
      <c r="CE162" s="133">
        <v>0</v>
      </c>
      <c r="CF162" s="133">
        <v>446960.81602824357</v>
      </c>
      <c r="CG162" s="133">
        <f t="shared" si="4"/>
        <v>0</v>
      </c>
      <c r="CH162" s="133">
        <f t="shared" si="5"/>
        <v>0</v>
      </c>
      <c r="CI162" s="133">
        <v>0</v>
      </c>
      <c r="CJ162" s="133">
        <v>0</v>
      </c>
      <c r="CK162" s="133">
        <v>0</v>
      </c>
    </row>
    <row r="163" spans="1:89" ht="15" customHeight="1" x14ac:dyDescent="0.25">
      <c r="A163" s="136">
        <f>VLOOKUP(D163,'DfE No.'!C:E,3,FALSE)</f>
        <v>44</v>
      </c>
      <c r="B163" s="136" t="str">
        <f>VLOOKUP(D163,'Adjusted Factors 19-20'!C:F,4,FALSE)</f>
        <v>Recoupment Academy</v>
      </c>
      <c r="C163" s="136">
        <v>144442</v>
      </c>
      <c r="D163" s="136">
        <v>9352086</v>
      </c>
      <c r="E163" s="135" t="s">
        <v>155</v>
      </c>
      <c r="F163" s="477">
        <v>95</v>
      </c>
      <c r="G163" s="477">
        <v>95</v>
      </c>
      <c r="H163" s="477">
        <v>0</v>
      </c>
      <c r="I163" s="133">
        <v>263511</v>
      </c>
      <c r="J163" s="133">
        <v>0</v>
      </c>
      <c r="K163" s="133">
        <v>0</v>
      </c>
      <c r="L163" s="133">
        <v>3520.0000000000009</v>
      </c>
      <c r="M163" s="133">
        <v>0</v>
      </c>
      <c r="N163" s="133">
        <v>9180</v>
      </c>
      <c r="O163" s="133">
        <v>0</v>
      </c>
      <c r="P163" s="133">
        <v>2800.0000000000082</v>
      </c>
      <c r="Q163" s="133">
        <v>0</v>
      </c>
      <c r="R163" s="133">
        <v>360.00000000000057</v>
      </c>
      <c r="S163" s="133">
        <v>0</v>
      </c>
      <c r="T163" s="133">
        <v>0</v>
      </c>
      <c r="U163" s="133">
        <v>0</v>
      </c>
      <c r="V163" s="133">
        <v>0</v>
      </c>
      <c r="W163" s="133">
        <v>0</v>
      </c>
      <c r="X163" s="133">
        <v>0</v>
      </c>
      <c r="Y163" s="133">
        <v>0</v>
      </c>
      <c r="Z163" s="133">
        <v>0</v>
      </c>
      <c r="AA163" s="133">
        <v>0</v>
      </c>
      <c r="AB163" s="133">
        <v>0</v>
      </c>
      <c r="AC163" s="133">
        <v>0</v>
      </c>
      <c r="AD163" s="133">
        <v>0</v>
      </c>
      <c r="AE163" s="133">
        <v>29873.846153846182</v>
      </c>
      <c r="AF163" s="133">
        <v>0</v>
      </c>
      <c r="AG163" s="133">
        <v>0</v>
      </c>
      <c r="AH163" s="133">
        <v>0</v>
      </c>
      <c r="AI163" s="133">
        <v>110000</v>
      </c>
      <c r="AJ163" s="133">
        <v>0</v>
      </c>
      <c r="AK163" s="133">
        <v>0</v>
      </c>
      <c r="AL163" s="133">
        <v>0</v>
      </c>
      <c r="AM163" s="133">
        <v>1574.2785800000001</v>
      </c>
      <c r="AN163" s="133">
        <v>0</v>
      </c>
      <c r="AO163" s="133">
        <v>0</v>
      </c>
      <c r="AP163" s="133">
        <v>0</v>
      </c>
      <c r="AQ163" s="133">
        <v>0</v>
      </c>
      <c r="AR163" s="133">
        <v>0</v>
      </c>
      <c r="AS163" s="133">
        <v>0</v>
      </c>
      <c r="AT163" s="133">
        <v>0</v>
      </c>
      <c r="AU163" s="133">
        <v>0</v>
      </c>
      <c r="AV163" s="133">
        <v>263511</v>
      </c>
      <c r="AW163" s="133">
        <v>45733.846153846185</v>
      </c>
      <c r="AX163" s="133">
        <v>111574.27858</v>
      </c>
      <c r="AY163" s="133">
        <v>47802.846153846185</v>
      </c>
      <c r="AZ163" s="478">
        <v>420819.12473384617</v>
      </c>
      <c r="BA163" s="478">
        <v>419244.84615384619</v>
      </c>
      <c r="BB163" s="478">
        <v>3500</v>
      </c>
      <c r="BC163" s="478">
        <v>332500</v>
      </c>
      <c r="BD163" s="478">
        <v>0</v>
      </c>
      <c r="BE163" s="478">
        <v>0</v>
      </c>
      <c r="BF163" s="478">
        <v>420819.12473384617</v>
      </c>
      <c r="BG163" s="478" t="s">
        <v>13</v>
      </c>
      <c r="BH163" s="478" t="s">
        <v>13</v>
      </c>
      <c r="BI163" s="478" t="s">
        <v>13</v>
      </c>
      <c r="BJ163" s="134" t="s">
        <v>13</v>
      </c>
      <c r="BK163" s="479" t="s">
        <v>13</v>
      </c>
      <c r="BL163" s="478">
        <v>420819.12473384617</v>
      </c>
      <c r="BM163" s="133">
        <v>420819.12473384617</v>
      </c>
      <c r="BN163" s="133">
        <v>0</v>
      </c>
      <c r="BO163" s="478">
        <v>334074.27857999998</v>
      </c>
      <c r="BP163" s="478">
        <v>222499.99999999997</v>
      </c>
      <c r="BQ163" s="133">
        <v>309244.84615384619</v>
      </c>
      <c r="BR163" s="133">
        <v>3255.2089068825912</v>
      </c>
      <c r="BS163" s="133">
        <v>3090.2065627659576</v>
      </c>
      <c r="BT163" s="134">
        <v>5.3395247458456176E-2</v>
      </c>
      <c r="BU163" s="134">
        <v>-5.2400654184047513E-3</v>
      </c>
      <c r="BV163" s="134">
        <v>0</v>
      </c>
      <c r="BW163" s="133">
        <v>-1538.3240318013441</v>
      </c>
      <c r="BX163" s="478">
        <v>419280.8007020448</v>
      </c>
      <c r="BY163" s="478">
        <v>4396.9107591794191</v>
      </c>
      <c r="BZ163" s="478" t="s">
        <v>1228</v>
      </c>
      <c r="CA163" s="478">
        <v>4413.4821126531033</v>
      </c>
      <c r="CB163" s="134">
        <v>3.195740973177319E-2</v>
      </c>
      <c r="CC163" s="133">
        <v>0</v>
      </c>
      <c r="CD163" s="133">
        <v>419280.8007020448</v>
      </c>
      <c r="CE163" s="133">
        <v>0</v>
      </c>
      <c r="CF163" s="133">
        <v>419280.8007020448</v>
      </c>
      <c r="CG163" s="133">
        <f t="shared" si="4"/>
        <v>0</v>
      </c>
      <c r="CH163" s="133">
        <f t="shared" si="5"/>
        <v>0</v>
      </c>
      <c r="CI163" s="133">
        <v>0</v>
      </c>
      <c r="CJ163" s="133">
        <v>0</v>
      </c>
      <c r="CK163" s="133">
        <v>0</v>
      </c>
    </row>
    <row r="164" spans="1:89" ht="15" customHeight="1" x14ac:dyDescent="0.25">
      <c r="A164" s="136">
        <f>VLOOKUP(D164,'DfE No.'!C:E,3,FALSE)</f>
        <v>45</v>
      </c>
      <c r="B164" s="136" t="str">
        <f>VLOOKUP(D164,'Adjusted Factors 19-20'!C:F,4,FALSE)</f>
        <v>Recoupment Academy</v>
      </c>
      <c r="C164" s="136">
        <v>143074</v>
      </c>
      <c r="D164" s="136">
        <v>9352087</v>
      </c>
      <c r="E164" s="135" t="s">
        <v>538</v>
      </c>
      <c r="F164" s="477">
        <v>60</v>
      </c>
      <c r="G164" s="477">
        <v>60</v>
      </c>
      <c r="H164" s="477">
        <v>0</v>
      </c>
      <c r="I164" s="133">
        <v>166428</v>
      </c>
      <c r="J164" s="133">
        <v>0</v>
      </c>
      <c r="K164" s="133">
        <v>0</v>
      </c>
      <c r="L164" s="133">
        <v>1760.0000000000007</v>
      </c>
      <c r="M164" s="133">
        <v>0</v>
      </c>
      <c r="N164" s="133">
        <v>2314.2857142857142</v>
      </c>
      <c r="O164" s="133">
        <v>0</v>
      </c>
      <c r="P164" s="133">
        <v>0</v>
      </c>
      <c r="Q164" s="133">
        <v>0</v>
      </c>
      <c r="R164" s="133">
        <v>0</v>
      </c>
      <c r="S164" s="133">
        <v>0</v>
      </c>
      <c r="T164" s="133">
        <v>0</v>
      </c>
      <c r="U164" s="133">
        <v>0</v>
      </c>
      <c r="V164" s="133">
        <v>0</v>
      </c>
      <c r="W164" s="133">
        <v>0</v>
      </c>
      <c r="X164" s="133">
        <v>0</v>
      </c>
      <c r="Y164" s="133">
        <v>0</v>
      </c>
      <c r="Z164" s="133">
        <v>0</v>
      </c>
      <c r="AA164" s="133">
        <v>0</v>
      </c>
      <c r="AB164" s="133">
        <v>551.78571428571558</v>
      </c>
      <c r="AC164" s="133">
        <v>0</v>
      </c>
      <c r="AD164" s="133">
        <v>0</v>
      </c>
      <c r="AE164" s="133">
        <v>14150.769230769245</v>
      </c>
      <c r="AF164" s="133">
        <v>0</v>
      </c>
      <c r="AG164" s="133">
        <v>0</v>
      </c>
      <c r="AH164" s="133">
        <v>0</v>
      </c>
      <c r="AI164" s="133">
        <v>110000</v>
      </c>
      <c r="AJ164" s="133">
        <v>25000</v>
      </c>
      <c r="AK164" s="133">
        <v>0</v>
      </c>
      <c r="AL164" s="133">
        <v>0</v>
      </c>
      <c r="AM164" s="133">
        <v>1208.3821399999999</v>
      </c>
      <c r="AN164" s="133">
        <v>0</v>
      </c>
      <c r="AO164" s="133">
        <v>0</v>
      </c>
      <c r="AP164" s="133">
        <v>0</v>
      </c>
      <c r="AQ164" s="133">
        <v>0</v>
      </c>
      <c r="AR164" s="133">
        <v>0</v>
      </c>
      <c r="AS164" s="133">
        <v>0</v>
      </c>
      <c r="AT164" s="133">
        <v>0</v>
      </c>
      <c r="AU164" s="133">
        <v>0</v>
      </c>
      <c r="AV164" s="133">
        <v>166428</v>
      </c>
      <c r="AW164" s="133">
        <v>18776.840659340676</v>
      </c>
      <c r="AX164" s="133">
        <v>136208.38214</v>
      </c>
      <c r="AY164" s="133">
        <v>26186.912087912104</v>
      </c>
      <c r="AZ164" s="478">
        <v>321413.22279934067</v>
      </c>
      <c r="BA164" s="478">
        <v>320204.84065934067</v>
      </c>
      <c r="BB164" s="478">
        <v>3500</v>
      </c>
      <c r="BC164" s="478">
        <v>210000</v>
      </c>
      <c r="BD164" s="478">
        <v>0</v>
      </c>
      <c r="BE164" s="478">
        <v>0</v>
      </c>
      <c r="BF164" s="478">
        <v>321413.22279934067</v>
      </c>
      <c r="BG164" s="478" t="s">
        <v>13</v>
      </c>
      <c r="BH164" s="478" t="s">
        <v>13</v>
      </c>
      <c r="BI164" s="478" t="s">
        <v>13</v>
      </c>
      <c r="BJ164" s="134" t="s">
        <v>13</v>
      </c>
      <c r="BK164" s="479" t="s">
        <v>13</v>
      </c>
      <c r="BL164" s="478">
        <v>321413.22279934067</v>
      </c>
      <c r="BM164" s="133">
        <v>321413.22279934067</v>
      </c>
      <c r="BN164" s="133">
        <v>0</v>
      </c>
      <c r="BO164" s="478">
        <v>211208.38214</v>
      </c>
      <c r="BP164" s="478">
        <v>75000</v>
      </c>
      <c r="BQ164" s="133">
        <v>185204.84065934067</v>
      </c>
      <c r="BR164" s="133">
        <v>3086.7473443223444</v>
      </c>
      <c r="BS164" s="133">
        <v>2800.3905760563384</v>
      </c>
      <c r="BT164" s="134">
        <v>0.10225601054166845</v>
      </c>
      <c r="BU164" s="134">
        <v>-1.003512878333088E-2</v>
      </c>
      <c r="BV164" s="134">
        <v>0</v>
      </c>
      <c r="BW164" s="133">
        <v>-1686.1368044610904</v>
      </c>
      <c r="BX164" s="478">
        <v>319727.0859948796</v>
      </c>
      <c r="BY164" s="478">
        <v>5308.6450642479931</v>
      </c>
      <c r="BZ164" s="478" t="s">
        <v>1228</v>
      </c>
      <c r="CA164" s="478">
        <v>5328.7847665813269</v>
      </c>
      <c r="CB164" s="134">
        <v>0.12935018201200199</v>
      </c>
      <c r="CC164" s="133">
        <v>0</v>
      </c>
      <c r="CD164" s="133">
        <v>319727.0859948796</v>
      </c>
      <c r="CE164" s="133">
        <v>0</v>
      </c>
      <c r="CF164" s="133">
        <v>319727.0859948796</v>
      </c>
      <c r="CG164" s="133">
        <f t="shared" si="4"/>
        <v>0</v>
      </c>
      <c r="CH164" s="133">
        <f t="shared" si="5"/>
        <v>0</v>
      </c>
      <c r="CI164" s="133">
        <v>0</v>
      </c>
      <c r="CJ164" s="133">
        <v>0</v>
      </c>
      <c r="CK164" s="133">
        <v>0</v>
      </c>
    </row>
    <row r="165" spans="1:89" ht="15" customHeight="1" x14ac:dyDescent="0.25">
      <c r="A165" s="136">
        <f>VLOOKUP(D165,'DfE No.'!C:E,3,FALSE)</f>
        <v>48</v>
      </c>
      <c r="B165" s="136" t="str">
        <f>VLOOKUP(D165,'Adjusted Factors 19-20'!C:F,4,FALSE)</f>
        <v>Recoupment Academy</v>
      </c>
      <c r="C165" s="136">
        <v>144445</v>
      </c>
      <c r="D165" s="136">
        <v>9352088</v>
      </c>
      <c r="E165" s="135" t="s">
        <v>159</v>
      </c>
      <c r="F165" s="477">
        <v>99</v>
      </c>
      <c r="G165" s="477">
        <v>99</v>
      </c>
      <c r="H165" s="477">
        <v>0</v>
      </c>
      <c r="I165" s="133">
        <v>274606.2</v>
      </c>
      <c r="J165" s="133">
        <v>0</v>
      </c>
      <c r="K165" s="133">
        <v>0</v>
      </c>
      <c r="L165" s="133">
        <v>3080</v>
      </c>
      <c r="M165" s="133">
        <v>0</v>
      </c>
      <c r="N165" s="133">
        <v>8182.6530612244906</v>
      </c>
      <c r="O165" s="133">
        <v>0</v>
      </c>
      <c r="P165" s="133">
        <v>1199.9999999999998</v>
      </c>
      <c r="Q165" s="133">
        <v>0</v>
      </c>
      <c r="R165" s="133">
        <v>0</v>
      </c>
      <c r="S165" s="133">
        <v>0</v>
      </c>
      <c r="T165" s="133">
        <v>839.99999999999989</v>
      </c>
      <c r="U165" s="133">
        <v>0</v>
      </c>
      <c r="V165" s="133">
        <v>0</v>
      </c>
      <c r="W165" s="133">
        <v>0</v>
      </c>
      <c r="X165" s="133">
        <v>0</v>
      </c>
      <c r="Y165" s="133">
        <v>0</v>
      </c>
      <c r="Z165" s="133">
        <v>0</v>
      </c>
      <c r="AA165" s="133">
        <v>0</v>
      </c>
      <c r="AB165" s="133">
        <v>0</v>
      </c>
      <c r="AC165" s="133">
        <v>0</v>
      </c>
      <c r="AD165" s="133">
        <v>0</v>
      </c>
      <c r="AE165" s="133">
        <v>29256.289156626492</v>
      </c>
      <c r="AF165" s="133">
        <v>0</v>
      </c>
      <c r="AG165" s="133">
        <v>0</v>
      </c>
      <c r="AH165" s="133">
        <v>0</v>
      </c>
      <c r="AI165" s="133">
        <v>110000</v>
      </c>
      <c r="AJ165" s="133">
        <v>16955.941255006674</v>
      </c>
      <c r="AK165" s="133">
        <v>0</v>
      </c>
      <c r="AL165" s="133">
        <v>0</v>
      </c>
      <c r="AM165" s="133">
        <v>3174.2298000000001</v>
      </c>
      <c r="AN165" s="133">
        <v>0</v>
      </c>
      <c r="AO165" s="133">
        <v>0</v>
      </c>
      <c r="AP165" s="133">
        <v>0</v>
      </c>
      <c r="AQ165" s="133">
        <v>0</v>
      </c>
      <c r="AR165" s="133">
        <v>0</v>
      </c>
      <c r="AS165" s="133">
        <v>0</v>
      </c>
      <c r="AT165" s="133">
        <v>0</v>
      </c>
      <c r="AU165" s="133">
        <v>0</v>
      </c>
      <c r="AV165" s="133">
        <v>274606.2</v>
      </c>
      <c r="AW165" s="133">
        <v>42558.942217850985</v>
      </c>
      <c r="AX165" s="133">
        <v>130130.17105500668</v>
      </c>
      <c r="AY165" s="133">
        <v>45906.615687238736</v>
      </c>
      <c r="AZ165" s="478">
        <v>447295.31327285769</v>
      </c>
      <c r="BA165" s="478">
        <v>444121.08347285772</v>
      </c>
      <c r="BB165" s="478">
        <v>3500</v>
      </c>
      <c r="BC165" s="478">
        <v>346500</v>
      </c>
      <c r="BD165" s="478">
        <v>0</v>
      </c>
      <c r="BE165" s="478">
        <v>0</v>
      </c>
      <c r="BF165" s="478">
        <v>447295.31327285769</v>
      </c>
      <c r="BG165" s="478" t="s">
        <v>13</v>
      </c>
      <c r="BH165" s="478" t="s">
        <v>13</v>
      </c>
      <c r="BI165" s="478" t="s">
        <v>13</v>
      </c>
      <c r="BJ165" s="134" t="s">
        <v>13</v>
      </c>
      <c r="BK165" s="479" t="s">
        <v>13</v>
      </c>
      <c r="BL165" s="478">
        <v>447295.31327285769</v>
      </c>
      <c r="BM165" s="133">
        <v>447295.31327285769</v>
      </c>
      <c r="BN165" s="133">
        <v>0</v>
      </c>
      <c r="BO165" s="478">
        <v>349674.22979999997</v>
      </c>
      <c r="BP165" s="478">
        <v>219544.05874499329</v>
      </c>
      <c r="BQ165" s="133">
        <v>317165.14221785101</v>
      </c>
      <c r="BR165" s="133">
        <v>3203.6883052308185</v>
      </c>
      <c r="BS165" s="133">
        <v>3006.0598630807408</v>
      </c>
      <c r="BT165" s="134">
        <v>6.5743348819254546E-2</v>
      </c>
      <c r="BU165" s="134">
        <v>-6.4518747460798288E-3</v>
      </c>
      <c r="BV165" s="134">
        <v>0</v>
      </c>
      <c r="BW165" s="133">
        <v>-1920.0774498656669</v>
      </c>
      <c r="BX165" s="478">
        <v>445375.23582299205</v>
      </c>
      <c r="BY165" s="478">
        <v>4466.6768285150711</v>
      </c>
      <c r="BZ165" s="478" t="s">
        <v>1228</v>
      </c>
      <c r="CA165" s="478">
        <v>4498.7397557877985</v>
      </c>
      <c r="CB165" s="134">
        <v>4.1419339910267139E-2</v>
      </c>
      <c r="CC165" s="133">
        <v>0</v>
      </c>
      <c r="CD165" s="133">
        <v>445375.23582299205</v>
      </c>
      <c r="CE165" s="133">
        <v>0</v>
      </c>
      <c r="CF165" s="133">
        <v>445375.23582299205</v>
      </c>
      <c r="CG165" s="133">
        <f t="shared" si="4"/>
        <v>0</v>
      </c>
      <c r="CH165" s="133">
        <f t="shared" si="5"/>
        <v>0</v>
      </c>
      <c r="CI165" s="133">
        <v>0</v>
      </c>
      <c r="CJ165" s="133">
        <v>0</v>
      </c>
      <c r="CK165" s="133">
        <v>0</v>
      </c>
    </row>
    <row r="166" spans="1:89" ht="15" customHeight="1" x14ac:dyDescent="0.25">
      <c r="A166" s="136">
        <f>VLOOKUP(D166,'DfE No.'!C:E,3,FALSE)</f>
        <v>312</v>
      </c>
      <c r="B166" s="136" t="str">
        <f>VLOOKUP(D166,'Adjusted Factors 19-20'!C:F,4,FALSE)</f>
        <v>Recoupment Academy</v>
      </c>
      <c r="C166" s="136">
        <v>142018</v>
      </c>
      <c r="D166" s="136">
        <v>9352090</v>
      </c>
      <c r="E166" s="135" t="s">
        <v>537</v>
      </c>
      <c r="F166" s="477">
        <v>88</v>
      </c>
      <c r="G166" s="477">
        <v>88</v>
      </c>
      <c r="H166" s="477">
        <v>0</v>
      </c>
      <c r="I166" s="133">
        <v>244094.40000000002</v>
      </c>
      <c r="J166" s="133">
        <v>0</v>
      </c>
      <c r="K166" s="133">
        <v>0</v>
      </c>
      <c r="L166" s="133">
        <v>1760.0000000000016</v>
      </c>
      <c r="M166" s="133">
        <v>0</v>
      </c>
      <c r="N166" s="133">
        <v>10454.4</v>
      </c>
      <c r="O166" s="133">
        <v>0</v>
      </c>
      <c r="P166" s="133">
        <v>0</v>
      </c>
      <c r="Q166" s="133">
        <v>0</v>
      </c>
      <c r="R166" s="133">
        <v>360.00000000000119</v>
      </c>
      <c r="S166" s="133">
        <v>1170.0000000000005</v>
      </c>
      <c r="T166" s="133">
        <v>0</v>
      </c>
      <c r="U166" s="133">
        <v>0</v>
      </c>
      <c r="V166" s="133">
        <v>0</v>
      </c>
      <c r="W166" s="133">
        <v>0</v>
      </c>
      <c r="X166" s="133">
        <v>0</v>
      </c>
      <c r="Y166" s="133">
        <v>0</v>
      </c>
      <c r="Z166" s="133">
        <v>0</v>
      </c>
      <c r="AA166" s="133">
        <v>0</v>
      </c>
      <c r="AB166" s="133">
        <v>1699.5</v>
      </c>
      <c r="AC166" s="133">
        <v>0</v>
      </c>
      <c r="AD166" s="133">
        <v>0</v>
      </c>
      <c r="AE166" s="133">
        <v>38891.243243243211</v>
      </c>
      <c r="AF166" s="133">
        <v>0</v>
      </c>
      <c r="AG166" s="133">
        <v>0</v>
      </c>
      <c r="AH166" s="133">
        <v>0</v>
      </c>
      <c r="AI166" s="133">
        <v>110000</v>
      </c>
      <c r="AJ166" s="133">
        <v>0</v>
      </c>
      <c r="AK166" s="133">
        <v>0</v>
      </c>
      <c r="AL166" s="133">
        <v>0</v>
      </c>
      <c r="AM166" s="133">
        <v>2191.3213000000001</v>
      </c>
      <c r="AN166" s="133">
        <v>0</v>
      </c>
      <c r="AO166" s="133">
        <v>0</v>
      </c>
      <c r="AP166" s="133">
        <v>0</v>
      </c>
      <c r="AQ166" s="133">
        <v>0</v>
      </c>
      <c r="AR166" s="133">
        <v>0</v>
      </c>
      <c r="AS166" s="133">
        <v>0</v>
      </c>
      <c r="AT166" s="133">
        <v>0</v>
      </c>
      <c r="AU166" s="133">
        <v>0</v>
      </c>
      <c r="AV166" s="133">
        <v>244094.40000000002</v>
      </c>
      <c r="AW166" s="133">
        <v>54335.143243243212</v>
      </c>
      <c r="AX166" s="133">
        <v>112191.3213</v>
      </c>
      <c r="AY166" s="133">
        <v>55762.443243243215</v>
      </c>
      <c r="AZ166" s="478">
        <v>410620.86454324325</v>
      </c>
      <c r="BA166" s="478">
        <v>408429.54324324324</v>
      </c>
      <c r="BB166" s="478">
        <v>3500</v>
      </c>
      <c r="BC166" s="478">
        <v>308000</v>
      </c>
      <c r="BD166" s="478">
        <v>0</v>
      </c>
      <c r="BE166" s="478">
        <v>0</v>
      </c>
      <c r="BF166" s="478">
        <v>410620.86454324325</v>
      </c>
      <c r="BG166" s="478" t="s">
        <v>13</v>
      </c>
      <c r="BH166" s="478" t="s">
        <v>13</v>
      </c>
      <c r="BI166" s="478" t="s">
        <v>13</v>
      </c>
      <c r="BJ166" s="134" t="s">
        <v>13</v>
      </c>
      <c r="BK166" s="479" t="s">
        <v>13</v>
      </c>
      <c r="BL166" s="478">
        <v>410620.86454324325</v>
      </c>
      <c r="BM166" s="133">
        <v>410620.86454324325</v>
      </c>
      <c r="BN166" s="133">
        <v>0</v>
      </c>
      <c r="BO166" s="478">
        <v>310191.32130000001</v>
      </c>
      <c r="BP166" s="478">
        <v>198000</v>
      </c>
      <c r="BQ166" s="133">
        <v>298429.54324324324</v>
      </c>
      <c r="BR166" s="133">
        <v>3391.2448095823097</v>
      </c>
      <c r="BS166" s="133">
        <v>3202.3484224489794</v>
      </c>
      <c r="BT166" s="134">
        <v>5.8986831604311438E-2</v>
      </c>
      <c r="BU166" s="134">
        <v>-5.7888083892017926E-3</v>
      </c>
      <c r="BV166" s="134">
        <v>0</v>
      </c>
      <c r="BW166" s="133">
        <v>-1631.3247643457405</v>
      </c>
      <c r="BX166" s="478">
        <v>408989.53977889754</v>
      </c>
      <c r="BY166" s="478">
        <v>4622.7070281692904</v>
      </c>
      <c r="BZ166" s="478" t="s">
        <v>1228</v>
      </c>
      <c r="CA166" s="478">
        <v>4647.6084065783807</v>
      </c>
      <c r="CB166" s="134">
        <v>6.9232647986396056E-2</v>
      </c>
      <c r="CC166" s="133">
        <v>0</v>
      </c>
      <c r="CD166" s="133">
        <v>408989.53977889754</v>
      </c>
      <c r="CE166" s="133">
        <v>0</v>
      </c>
      <c r="CF166" s="133">
        <v>408989.53977889754</v>
      </c>
      <c r="CG166" s="133">
        <f t="shared" si="4"/>
        <v>0</v>
      </c>
      <c r="CH166" s="133">
        <f t="shared" si="5"/>
        <v>0</v>
      </c>
      <c r="CI166" s="133">
        <v>0</v>
      </c>
      <c r="CJ166" s="133">
        <v>0</v>
      </c>
      <c r="CK166" s="133">
        <v>0</v>
      </c>
    </row>
    <row r="167" spans="1:89" ht="15" customHeight="1" x14ac:dyDescent="0.25">
      <c r="A167" s="136">
        <f>VLOOKUP(D167,'DfE No.'!C:E,3,FALSE)</f>
        <v>57</v>
      </c>
      <c r="B167" s="136" t="str">
        <f>VLOOKUP(D167,'Adjusted Factors 19-20'!C:F,4,FALSE)</f>
        <v>Recoupment Academy</v>
      </c>
      <c r="C167" s="136">
        <v>141554</v>
      </c>
      <c r="D167" s="136">
        <v>9352091</v>
      </c>
      <c r="E167" s="135" t="s">
        <v>167</v>
      </c>
      <c r="F167" s="477">
        <v>249</v>
      </c>
      <c r="G167" s="477">
        <v>249</v>
      </c>
      <c r="H167" s="477">
        <v>0</v>
      </c>
      <c r="I167" s="133">
        <v>690676.20000000007</v>
      </c>
      <c r="J167" s="133">
        <v>0</v>
      </c>
      <c r="K167" s="133">
        <v>0</v>
      </c>
      <c r="L167" s="133">
        <v>16279.999999999984</v>
      </c>
      <c r="M167" s="133">
        <v>0</v>
      </c>
      <c r="N167" s="133">
        <v>40808.871595330733</v>
      </c>
      <c r="O167" s="133">
        <v>0</v>
      </c>
      <c r="P167" s="133">
        <v>18199.999999999989</v>
      </c>
      <c r="Q167" s="133">
        <v>0</v>
      </c>
      <c r="R167" s="133">
        <v>0</v>
      </c>
      <c r="S167" s="133">
        <v>0</v>
      </c>
      <c r="T167" s="133">
        <v>0</v>
      </c>
      <c r="U167" s="133">
        <v>0</v>
      </c>
      <c r="V167" s="133">
        <v>0</v>
      </c>
      <c r="W167" s="133">
        <v>0</v>
      </c>
      <c r="X167" s="133">
        <v>0</v>
      </c>
      <c r="Y167" s="133">
        <v>0</v>
      </c>
      <c r="Z167" s="133">
        <v>0</v>
      </c>
      <c r="AA167" s="133">
        <v>0</v>
      </c>
      <c r="AB167" s="133">
        <v>607.74881516587743</v>
      </c>
      <c r="AC167" s="133">
        <v>0</v>
      </c>
      <c r="AD167" s="133">
        <v>0</v>
      </c>
      <c r="AE167" s="133">
        <v>83596.637681159395</v>
      </c>
      <c r="AF167" s="133">
        <v>0</v>
      </c>
      <c r="AG167" s="133">
        <v>0</v>
      </c>
      <c r="AH167" s="133">
        <v>0</v>
      </c>
      <c r="AI167" s="133">
        <v>110000</v>
      </c>
      <c r="AJ167" s="133">
        <v>0</v>
      </c>
      <c r="AK167" s="133">
        <v>0</v>
      </c>
      <c r="AL167" s="133">
        <v>0</v>
      </c>
      <c r="AM167" s="133">
        <v>3593.7505799999999</v>
      </c>
      <c r="AN167" s="133">
        <v>0</v>
      </c>
      <c r="AO167" s="133">
        <v>0</v>
      </c>
      <c r="AP167" s="133">
        <v>0</v>
      </c>
      <c r="AQ167" s="133">
        <v>0</v>
      </c>
      <c r="AR167" s="133">
        <v>0</v>
      </c>
      <c r="AS167" s="133">
        <v>0</v>
      </c>
      <c r="AT167" s="133">
        <v>0</v>
      </c>
      <c r="AU167" s="133">
        <v>0</v>
      </c>
      <c r="AV167" s="133">
        <v>690676.20000000007</v>
      </c>
      <c r="AW167" s="133">
        <v>159493.25809165597</v>
      </c>
      <c r="AX167" s="133">
        <v>113593.75057999999</v>
      </c>
      <c r="AY167" s="133">
        <v>131240.07347882475</v>
      </c>
      <c r="AZ167" s="478">
        <v>963763.20867165597</v>
      </c>
      <c r="BA167" s="478">
        <v>960169.45809165598</v>
      </c>
      <c r="BB167" s="478">
        <v>3500</v>
      </c>
      <c r="BC167" s="478">
        <v>871500</v>
      </c>
      <c r="BD167" s="478">
        <v>0</v>
      </c>
      <c r="BE167" s="478">
        <v>0</v>
      </c>
      <c r="BF167" s="478">
        <v>963763.20867165597</v>
      </c>
      <c r="BG167" s="478" t="s">
        <v>13</v>
      </c>
      <c r="BH167" s="478" t="s">
        <v>13</v>
      </c>
      <c r="BI167" s="478" t="s">
        <v>13</v>
      </c>
      <c r="BJ167" s="134" t="s">
        <v>13</v>
      </c>
      <c r="BK167" s="479" t="s">
        <v>13</v>
      </c>
      <c r="BL167" s="478">
        <v>963763.20867165597</v>
      </c>
      <c r="BM167" s="133">
        <v>963763.20867165609</v>
      </c>
      <c r="BN167" s="133">
        <v>0</v>
      </c>
      <c r="BO167" s="478">
        <v>875093.75057999999</v>
      </c>
      <c r="BP167" s="478">
        <v>761500</v>
      </c>
      <c r="BQ167" s="133">
        <v>850169.45809165598</v>
      </c>
      <c r="BR167" s="133">
        <v>3414.3351730588593</v>
      </c>
      <c r="BS167" s="133">
        <v>3329.8007509652507</v>
      </c>
      <c r="BT167" s="134">
        <v>2.5387231373860286E-2</v>
      </c>
      <c r="BU167" s="134">
        <v>-2.4914343415059388E-3</v>
      </c>
      <c r="BV167" s="134">
        <v>0</v>
      </c>
      <c r="BW167" s="133">
        <v>-2065.6990053904456</v>
      </c>
      <c r="BX167" s="478">
        <v>961697.50966626557</v>
      </c>
      <c r="BY167" s="478">
        <v>3847.806261390625</v>
      </c>
      <c r="BZ167" s="478" t="s">
        <v>1228</v>
      </c>
      <c r="CA167" s="478">
        <v>3862.2389946436369</v>
      </c>
      <c r="CB167" s="134">
        <v>2.4986418662385601E-2</v>
      </c>
      <c r="CC167" s="133">
        <v>0</v>
      </c>
      <c r="CD167" s="133">
        <v>961697.50966626557</v>
      </c>
      <c r="CE167" s="133">
        <v>0</v>
      </c>
      <c r="CF167" s="133">
        <v>961697.50966626557</v>
      </c>
      <c r="CG167" s="133">
        <f t="shared" si="4"/>
        <v>0</v>
      </c>
      <c r="CH167" s="133">
        <f t="shared" si="5"/>
        <v>0</v>
      </c>
      <c r="CI167" s="133">
        <v>0</v>
      </c>
      <c r="CJ167" s="133">
        <v>0</v>
      </c>
      <c r="CK167" s="133">
        <v>0</v>
      </c>
    </row>
    <row r="168" spans="1:89" ht="15" customHeight="1" x14ac:dyDescent="0.25">
      <c r="A168" s="136">
        <f>VLOOKUP(D168,'DfE No.'!C:E,3,FALSE)</f>
        <v>515</v>
      </c>
      <c r="B168" s="136" t="str">
        <f>VLOOKUP(D168,'Adjusted Factors 19-20'!C:F,4,FALSE)</f>
        <v>Recoupment Academy</v>
      </c>
      <c r="C168" s="136">
        <v>142025</v>
      </c>
      <c r="D168" s="136">
        <v>9352093</v>
      </c>
      <c r="E168" s="135" t="s">
        <v>423</v>
      </c>
      <c r="F168" s="477">
        <v>322</v>
      </c>
      <c r="G168" s="477">
        <v>322</v>
      </c>
      <c r="H168" s="477">
        <v>0</v>
      </c>
      <c r="I168" s="133">
        <v>893163.60000000009</v>
      </c>
      <c r="J168" s="133">
        <v>0</v>
      </c>
      <c r="K168" s="133">
        <v>0</v>
      </c>
      <c r="L168" s="133">
        <v>16280.000000000051</v>
      </c>
      <c r="M168" s="133">
        <v>0</v>
      </c>
      <c r="N168" s="133">
        <v>37775.846645367412</v>
      </c>
      <c r="O168" s="133">
        <v>0</v>
      </c>
      <c r="P168" s="133">
        <v>0</v>
      </c>
      <c r="Q168" s="133">
        <v>0</v>
      </c>
      <c r="R168" s="133">
        <v>0</v>
      </c>
      <c r="S168" s="133">
        <v>0</v>
      </c>
      <c r="T168" s="133">
        <v>0</v>
      </c>
      <c r="U168" s="133">
        <v>0</v>
      </c>
      <c r="V168" s="133">
        <v>0</v>
      </c>
      <c r="W168" s="133">
        <v>0</v>
      </c>
      <c r="X168" s="133">
        <v>0</v>
      </c>
      <c r="Y168" s="133">
        <v>0</v>
      </c>
      <c r="Z168" s="133">
        <v>0</v>
      </c>
      <c r="AA168" s="133">
        <v>0</v>
      </c>
      <c r="AB168" s="133">
        <v>16222.499999999995</v>
      </c>
      <c r="AC168" s="133">
        <v>0</v>
      </c>
      <c r="AD168" s="133">
        <v>0</v>
      </c>
      <c r="AE168" s="133">
        <v>148578.97014925379</v>
      </c>
      <c r="AF168" s="133">
        <v>0</v>
      </c>
      <c r="AG168" s="133">
        <v>0</v>
      </c>
      <c r="AH168" s="133">
        <v>0</v>
      </c>
      <c r="AI168" s="133">
        <v>110000</v>
      </c>
      <c r="AJ168" s="133">
        <v>0</v>
      </c>
      <c r="AK168" s="133">
        <v>0</v>
      </c>
      <c r="AL168" s="133">
        <v>0</v>
      </c>
      <c r="AM168" s="133">
        <v>0</v>
      </c>
      <c r="AN168" s="133">
        <v>0</v>
      </c>
      <c r="AO168" s="133">
        <v>0</v>
      </c>
      <c r="AP168" s="133">
        <v>0</v>
      </c>
      <c r="AQ168" s="133">
        <v>0</v>
      </c>
      <c r="AR168" s="133">
        <v>0</v>
      </c>
      <c r="AS168" s="133">
        <v>0</v>
      </c>
      <c r="AT168" s="133">
        <v>0</v>
      </c>
      <c r="AU168" s="133">
        <v>0</v>
      </c>
      <c r="AV168" s="133">
        <v>893163.60000000009</v>
      </c>
      <c r="AW168" s="133">
        <v>218857.31679462123</v>
      </c>
      <c r="AX168" s="133">
        <v>110000</v>
      </c>
      <c r="AY168" s="133">
        <v>185605.89347193751</v>
      </c>
      <c r="AZ168" s="478">
        <v>1222020.9167946214</v>
      </c>
      <c r="BA168" s="478">
        <v>1222020.9167946214</v>
      </c>
      <c r="BB168" s="478">
        <v>3500</v>
      </c>
      <c r="BC168" s="478">
        <v>1127000</v>
      </c>
      <c r="BD168" s="478">
        <v>0</v>
      </c>
      <c r="BE168" s="478">
        <v>0</v>
      </c>
      <c r="BF168" s="478">
        <v>1222020.9167946214</v>
      </c>
      <c r="BG168" s="478" t="s">
        <v>13</v>
      </c>
      <c r="BH168" s="478" t="s">
        <v>13</v>
      </c>
      <c r="BI168" s="478" t="s">
        <v>13</v>
      </c>
      <c r="BJ168" s="134" t="s">
        <v>13</v>
      </c>
      <c r="BK168" s="479" t="s">
        <v>13</v>
      </c>
      <c r="BL168" s="478">
        <v>1222020.9167946214</v>
      </c>
      <c r="BM168" s="133">
        <v>1222020.9167946214</v>
      </c>
      <c r="BN168" s="133">
        <v>0</v>
      </c>
      <c r="BO168" s="478">
        <v>1127000</v>
      </c>
      <c r="BP168" s="478">
        <v>1017000</v>
      </c>
      <c r="BQ168" s="133">
        <v>1112020.9167946214</v>
      </c>
      <c r="BR168" s="133">
        <v>3453.4811080578302</v>
      </c>
      <c r="BS168" s="133">
        <v>3301.6887144654088</v>
      </c>
      <c r="BT168" s="134">
        <v>4.5974168590571921E-2</v>
      </c>
      <c r="BU168" s="134">
        <v>-4.5117807752235338E-3</v>
      </c>
      <c r="BV168" s="134">
        <v>0</v>
      </c>
      <c r="BW168" s="133">
        <v>-4796.6716049986062</v>
      </c>
      <c r="BX168" s="478">
        <v>1217224.2451896227</v>
      </c>
      <c r="BY168" s="478">
        <v>3780.1995192224308</v>
      </c>
      <c r="BZ168" s="478" t="s">
        <v>1228</v>
      </c>
      <c r="CA168" s="478">
        <v>3780.1995192224308</v>
      </c>
      <c r="CB168" s="134">
        <v>3.6352349744500412E-2</v>
      </c>
      <c r="CC168" s="133">
        <v>0</v>
      </c>
      <c r="CD168" s="133">
        <v>1217224.2451896227</v>
      </c>
      <c r="CE168" s="133">
        <v>0</v>
      </c>
      <c r="CF168" s="133">
        <v>1217224.2451896227</v>
      </c>
      <c r="CG168" s="133">
        <f t="shared" si="4"/>
        <v>0</v>
      </c>
      <c r="CH168" s="133">
        <f t="shared" si="5"/>
        <v>0</v>
      </c>
      <c r="CI168" s="133">
        <v>0</v>
      </c>
      <c r="CJ168" s="133">
        <v>0</v>
      </c>
      <c r="CK168" s="133">
        <v>0</v>
      </c>
    </row>
    <row r="169" spans="1:89" ht="15" customHeight="1" x14ac:dyDescent="0.25">
      <c r="A169" s="136">
        <f>VLOOKUP(D169,'DfE No.'!C:E,3,FALSE)</f>
        <v>81</v>
      </c>
      <c r="B169" s="136" t="str">
        <f>VLOOKUP(D169,'Adjusted Factors 19-20'!C:F,4,FALSE)</f>
        <v>Recoupment Academy</v>
      </c>
      <c r="C169" s="136">
        <v>143069</v>
      </c>
      <c r="D169" s="136">
        <v>9352096</v>
      </c>
      <c r="E169" s="135" t="s">
        <v>199</v>
      </c>
      <c r="F169" s="477">
        <v>68</v>
      </c>
      <c r="G169" s="477">
        <v>68</v>
      </c>
      <c r="H169" s="477">
        <v>0</v>
      </c>
      <c r="I169" s="133">
        <v>188618.40000000002</v>
      </c>
      <c r="J169" s="133">
        <v>0</v>
      </c>
      <c r="K169" s="133">
        <v>0</v>
      </c>
      <c r="L169" s="133">
        <v>4840.0000000000018</v>
      </c>
      <c r="M169" s="133">
        <v>0</v>
      </c>
      <c r="N169" s="133">
        <v>8090.8474576271183</v>
      </c>
      <c r="O169" s="133">
        <v>0</v>
      </c>
      <c r="P169" s="133">
        <v>0</v>
      </c>
      <c r="Q169" s="133">
        <v>0</v>
      </c>
      <c r="R169" s="133">
        <v>0</v>
      </c>
      <c r="S169" s="133">
        <v>0</v>
      </c>
      <c r="T169" s="133">
        <v>0</v>
      </c>
      <c r="U169" s="133">
        <v>0</v>
      </c>
      <c r="V169" s="133">
        <v>0</v>
      </c>
      <c r="W169" s="133">
        <v>0</v>
      </c>
      <c r="X169" s="133">
        <v>0</v>
      </c>
      <c r="Y169" s="133">
        <v>0</v>
      </c>
      <c r="Z169" s="133">
        <v>0</v>
      </c>
      <c r="AA169" s="133">
        <v>0</v>
      </c>
      <c r="AB169" s="133">
        <v>0</v>
      </c>
      <c r="AC169" s="133">
        <v>0</v>
      </c>
      <c r="AD169" s="133">
        <v>0</v>
      </c>
      <c r="AE169" s="133">
        <v>16037.538461538477</v>
      </c>
      <c r="AF169" s="133">
        <v>0</v>
      </c>
      <c r="AG169" s="133">
        <v>0</v>
      </c>
      <c r="AH169" s="133">
        <v>0</v>
      </c>
      <c r="AI169" s="133">
        <v>110000</v>
      </c>
      <c r="AJ169" s="133">
        <v>25000</v>
      </c>
      <c r="AK169" s="133">
        <v>0</v>
      </c>
      <c r="AL169" s="133">
        <v>0</v>
      </c>
      <c r="AM169" s="133">
        <v>760.35778000000005</v>
      </c>
      <c r="AN169" s="133">
        <v>0</v>
      </c>
      <c r="AO169" s="133">
        <v>0</v>
      </c>
      <c r="AP169" s="133">
        <v>0</v>
      </c>
      <c r="AQ169" s="133">
        <v>0</v>
      </c>
      <c r="AR169" s="133">
        <v>0</v>
      </c>
      <c r="AS169" s="133">
        <v>0</v>
      </c>
      <c r="AT169" s="133">
        <v>0</v>
      </c>
      <c r="AU169" s="133">
        <v>0</v>
      </c>
      <c r="AV169" s="133">
        <v>188618.40000000002</v>
      </c>
      <c r="AW169" s="133">
        <v>28968.385919165597</v>
      </c>
      <c r="AX169" s="133">
        <v>135760.35777999999</v>
      </c>
      <c r="AY169" s="133">
        <v>32501.962190352038</v>
      </c>
      <c r="AZ169" s="478">
        <v>353347.14369916561</v>
      </c>
      <c r="BA169" s="478">
        <v>352586.78591916559</v>
      </c>
      <c r="BB169" s="478">
        <v>3500</v>
      </c>
      <c r="BC169" s="478">
        <v>238000</v>
      </c>
      <c r="BD169" s="478">
        <v>0</v>
      </c>
      <c r="BE169" s="478">
        <v>0</v>
      </c>
      <c r="BF169" s="478">
        <v>353347.14369916561</v>
      </c>
      <c r="BG169" s="478" t="s">
        <v>13</v>
      </c>
      <c r="BH169" s="478" t="s">
        <v>13</v>
      </c>
      <c r="BI169" s="478" t="s">
        <v>13</v>
      </c>
      <c r="BJ169" s="134" t="s">
        <v>13</v>
      </c>
      <c r="BK169" s="479" t="s">
        <v>13</v>
      </c>
      <c r="BL169" s="478">
        <v>353347.14369916561</v>
      </c>
      <c r="BM169" s="133">
        <v>353347.14369916561</v>
      </c>
      <c r="BN169" s="133">
        <v>0</v>
      </c>
      <c r="BO169" s="478">
        <v>238760.35777999999</v>
      </c>
      <c r="BP169" s="478">
        <v>102999.99999999999</v>
      </c>
      <c r="BQ169" s="133">
        <v>217586.78591916562</v>
      </c>
      <c r="BR169" s="133">
        <v>3199.8056752818475</v>
      </c>
      <c r="BS169" s="133">
        <v>3126.5192381818188</v>
      </c>
      <c r="BT169" s="134">
        <v>2.344026424179221E-2</v>
      </c>
      <c r="BU169" s="134">
        <v>-2.3003642439760347E-3</v>
      </c>
      <c r="BV169" s="134">
        <v>0</v>
      </c>
      <c r="BW169" s="133">
        <v>-489.06504832593208</v>
      </c>
      <c r="BX169" s="478">
        <v>352858.07865083968</v>
      </c>
      <c r="BY169" s="478">
        <v>5177.9076598652891</v>
      </c>
      <c r="BZ169" s="478" t="s">
        <v>1228</v>
      </c>
      <c r="CA169" s="478">
        <v>5189.0893919241134</v>
      </c>
      <c r="CB169" s="134">
        <v>-7.2481140250179821E-2</v>
      </c>
      <c r="CC169" s="133">
        <v>0</v>
      </c>
      <c r="CD169" s="133">
        <v>352858.07865083968</v>
      </c>
      <c r="CE169" s="133">
        <v>0</v>
      </c>
      <c r="CF169" s="133">
        <v>352858.07865083968</v>
      </c>
      <c r="CG169" s="133">
        <f t="shared" si="4"/>
        <v>0</v>
      </c>
      <c r="CH169" s="133">
        <f t="shared" si="5"/>
        <v>0</v>
      </c>
      <c r="CI169" s="133">
        <v>0</v>
      </c>
      <c r="CJ169" s="133">
        <v>0</v>
      </c>
      <c r="CK169" s="133">
        <v>0</v>
      </c>
    </row>
    <row r="170" spans="1:89" ht="15" customHeight="1" x14ac:dyDescent="0.25">
      <c r="A170" s="136">
        <f>VLOOKUP(D170,'DfE No.'!C:E,3,FALSE)</f>
        <v>471</v>
      </c>
      <c r="B170" s="136" t="str">
        <f>VLOOKUP(D170,'Adjusted Factors 19-20'!C:F,4,FALSE)</f>
        <v>Recoupment Academy</v>
      </c>
      <c r="C170" s="136">
        <v>143361</v>
      </c>
      <c r="D170" s="136">
        <v>9352097</v>
      </c>
      <c r="E170" s="135" t="s">
        <v>1308</v>
      </c>
      <c r="F170" s="477">
        <v>100</v>
      </c>
      <c r="G170" s="477">
        <v>100</v>
      </c>
      <c r="H170" s="477">
        <v>0</v>
      </c>
      <c r="I170" s="133">
        <v>277380</v>
      </c>
      <c r="J170" s="133">
        <v>0</v>
      </c>
      <c r="K170" s="133">
        <v>0</v>
      </c>
      <c r="L170" s="133">
        <v>5280</v>
      </c>
      <c r="M170" s="133">
        <v>0</v>
      </c>
      <c r="N170" s="133">
        <v>6480</v>
      </c>
      <c r="O170" s="133">
        <v>0</v>
      </c>
      <c r="P170" s="133">
        <v>0</v>
      </c>
      <c r="Q170" s="133">
        <v>0</v>
      </c>
      <c r="R170" s="133">
        <v>0</v>
      </c>
      <c r="S170" s="133">
        <v>0</v>
      </c>
      <c r="T170" s="133">
        <v>0</v>
      </c>
      <c r="U170" s="133">
        <v>0</v>
      </c>
      <c r="V170" s="133">
        <v>0</v>
      </c>
      <c r="W170" s="133">
        <v>0</v>
      </c>
      <c r="X170" s="133">
        <v>0</v>
      </c>
      <c r="Y170" s="133">
        <v>0</v>
      </c>
      <c r="Z170" s="133">
        <v>0</v>
      </c>
      <c r="AA170" s="133">
        <v>0</v>
      </c>
      <c r="AB170" s="133">
        <v>0</v>
      </c>
      <c r="AC170" s="133">
        <v>0</v>
      </c>
      <c r="AD170" s="133">
        <v>0</v>
      </c>
      <c r="AE170" s="133">
        <v>36939.759036144569</v>
      </c>
      <c r="AF170" s="133">
        <v>0</v>
      </c>
      <c r="AG170" s="133">
        <v>0</v>
      </c>
      <c r="AH170" s="133">
        <v>0</v>
      </c>
      <c r="AI170" s="133">
        <v>110000</v>
      </c>
      <c r="AJ170" s="133">
        <v>0</v>
      </c>
      <c r="AK170" s="133">
        <v>0</v>
      </c>
      <c r="AL170" s="133">
        <v>0</v>
      </c>
      <c r="AM170" s="133">
        <v>2141.3454999999999</v>
      </c>
      <c r="AN170" s="133">
        <v>0</v>
      </c>
      <c r="AO170" s="133">
        <v>0</v>
      </c>
      <c r="AP170" s="133">
        <v>0</v>
      </c>
      <c r="AQ170" s="133">
        <v>0</v>
      </c>
      <c r="AR170" s="133">
        <v>0</v>
      </c>
      <c r="AS170" s="133">
        <v>0</v>
      </c>
      <c r="AT170" s="133">
        <v>0</v>
      </c>
      <c r="AU170" s="133">
        <v>0</v>
      </c>
      <c r="AV170" s="133">
        <v>277380</v>
      </c>
      <c r="AW170" s="133">
        <v>48699.759036144569</v>
      </c>
      <c r="AX170" s="133">
        <v>112141.3455</v>
      </c>
      <c r="AY170" s="133">
        <v>52818.759036144569</v>
      </c>
      <c r="AZ170" s="478">
        <v>438221.10453614459</v>
      </c>
      <c r="BA170" s="478">
        <v>436079.75903614459</v>
      </c>
      <c r="BB170" s="478">
        <v>3500</v>
      </c>
      <c r="BC170" s="478">
        <v>350000</v>
      </c>
      <c r="BD170" s="478">
        <v>0</v>
      </c>
      <c r="BE170" s="478">
        <v>0</v>
      </c>
      <c r="BF170" s="478">
        <v>438221.10453614459</v>
      </c>
      <c r="BG170" s="478" t="s">
        <v>13</v>
      </c>
      <c r="BH170" s="478" t="s">
        <v>13</v>
      </c>
      <c r="BI170" s="478" t="s">
        <v>13</v>
      </c>
      <c r="BJ170" s="134" t="s">
        <v>13</v>
      </c>
      <c r="BK170" s="479" t="s">
        <v>13</v>
      </c>
      <c r="BL170" s="478">
        <v>438221.10453614459</v>
      </c>
      <c r="BM170" s="133">
        <v>438221.10453614459</v>
      </c>
      <c r="BN170" s="133">
        <v>0</v>
      </c>
      <c r="BO170" s="478">
        <v>352141.3455</v>
      </c>
      <c r="BP170" s="478">
        <v>240000</v>
      </c>
      <c r="BQ170" s="133">
        <v>326079.75903614459</v>
      </c>
      <c r="BR170" s="133">
        <v>3260.7975903614461</v>
      </c>
      <c r="BS170" s="133">
        <v>3122.1356123711339</v>
      </c>
      <c r="BT170" s="134">
        <v>4.4412541672078129E-2</v>
      </c>
      <c r="BU170" s="134">
        <v>-4.3585269258352329E-3</v>
      </c>
      <c r="BV170" s="134">
        <v>0</v>
      </c>
      <c r="BW170" s="133">
        <v>-1360.791213262866</v>
      </c>
      <c r="BX170" s="478">
        <v>436860.3133228817</v>
      </c>
      <c r="BY170" s="478">
        <v>4347.1896782288168</v>
      </c>
      <c r="BZ170" s="478" t="s">
        <v>1228</v>
      </c>
      <c r="CA170" s="478">
        <v>4368.6031332288167</v>
      </c>
      <c r="CB170" s="134">
        <v>2.123692211196726E-2</v>
      </c>
      <c r="CC170" s="133">
        <v>0</v>
      </c>
      <c r="CD170" s="133">
        <v>436860.3133228817</v>
      </c>
      <c r="CE170" s="133">
        <v>0</v>
      </c>
      <c r="CF170" s="133">
        <v>436860.3133228817</v>
      </c>
      <c r="CG170" s="133">
        <f t="shared" si="4"/>
        <v>0</v>
      </c>
      <c r="CH170" s="133">
        <f t="shared" si="5"/>
        <v>0</v>
      </c>
      <c r="CI170" s="133">
        <v>0</v>
      </c>
      <c r="CJ170" s="133">
        <v>0</v>
      </c>
      <c r="CK170" s="133">
        <v>0</v>
      </c>
    </row>
    <row r="171" spans="1:89" ht="15" customHeight="1" x14ac:dyDescent="0.25">
      <c r="A171" s="136">
        <f>VLOOKUP(D171,'DfE No.'!C:E,3,FALSE)</f>
        <v>82</v>
      </c>
      <c r="B171" s="136" t="str">
        <f>VLOOKUP(D171,'Adjusted Factors 19-20'!C:F,4,FALSE)</f>
        <v>Recoupment Academy</v>
      </c>
      <c r="C171" s="136">
        <v>143806</v>
      </c>
      <c r="D171" s="136">
        <v>9352098</v>
      </c>
      <c r="E171" s="135" t="s">
        <v>201</v>
      </c>
      <c r="F171" s="477">
        <v>36</v>
      </c>
      <c r="G171" s="477">
        <v>36</v>
      </c>
      <c r="H171" s="477">
        <v>0</v>
      </c>
      <c r="I171" s="133">
        <v>99856.8</v>
      </c>
      <c r="J171" s="133">
        <v>0</v>
      </c>
      <c r="K171" s="133">
        <v>0</v>
      </c>
      <c r="L171" s="133">
        <v>1319.9999999999993</v>
      </c>
      <c r="M171" s="133">
        <v>0</v>
      </c>
      <c r="N171" s="133">
        <v>4389.677419354839</v>
      </c>
      <c r="O171" s="133">
        <v>0</v>
      </c>
      <c r="P171" s="133">
        <v>400.00000000000034</v>
      </c>
      <c r="Q171" s="133">
        <v>0</v>
      </c>
      <c r="R171" s="133">
        <v>0</v>
      </c>
      <c r="S171" s="133">
        <v>0</v>
      </c>
      <c r="T171" s="133">
        <v>0</v>
      </c>
      <c r="U171" s="133">
        <v>0</v>
      </c>
      <c r="V171" s="133">
        <v>0</v>
      </c>
      <c r="W171" s="133">
        <v>0</v>
      </c>
      <c r="X171" s="133">
        <v>0</v>
      </c>
      <c r="Y171" s="133">
        <v>0</v>
      </c>
      <c r="Z171" s="133">
        <v>0</v>
      </c>
      <c r="AA171" s="133">
        <v>0</v>
      </c>
      <c r="AB171" s="133">
        <v>0</v>
      </c>
      <c r="AC171" s="133">
        <v>0</v>
      </c>
      <c r="AD171" s="133">
        <v>0</v>
      </c>
      <c r="AE171" s="133">
        <v>15768.000000000015</v>
      </c>
      <c r="AF171" s="133">
        <v>0</v>
      </c>
      <c r="AG171" s="133">
        <v>0</v>
      </c>
      <c r="AH171" s="133">
        <v>0</v>
      </c>
      <c r="AI171" s="133">
        <v>110000</v>
      </c>
      <c r="AJ171" s="133">
        <v>25000</v>
      </c>
      <c r="AK171" s="133">
        <v>0</v>
      </c>
      <c r="AL171" s="133">
        <v>1000</v>
      </c>
      <c r="AM171" s="133">
        <v>810.73216000000002</v>
      </c>
      <c r="AN171" s="133">
        <v>0</v>
      </c>
      <c r="AO171" s="133">
        <v>0</v>
      </c>
      <c r="AP171" s="133">
        <v>0</v>
      </c>
      <c r="AQ171" s="133">
        <v>0</v>
      </c>
      <c r="AR171" s="133">
        <v>0</v>
      </c>
      <c r="AS171" s="133">
        <v>0</v>
      </c>
      <c r="AT171" s="133">
        <v>0</v>
      </c>
      <c r="AU171" s="133">
        <v>0</v>
      </c>
      <c r="AV171" s="133">
        <v>99856.8</v>
      </c>
      <c r="AW171" s="133">
        <v>21877.677419354852</v>
      </c>
      <c r="AX171" s="133">
        <v>136810.73216000001</v>
      </c>
      <c r="AY171" s="133">
        <v>28821.838709677435</v>
      </c>
      <c r="AZ171" s="478">
        <v>258545.20957935485</v>
      </c>
      <c r="BA171" s="478">
        <v>256734.47741935484</v>
      </c>
      <c r="BB171" s="478">
        <v>3500</v>
      </c>
      <c r="BC171" s="478">
        <v>126000</v>
      </c>
      <c r="BD171" s="478">
        <v>0</v>
      </c>
      <c r="BE171" s="478">
        <v>0</v>
      </c>
      <c r="BF171" s="478">
        <v>258545.20957935485</v>
      </c>
      <c r="BG171" s="478" t="s">
        <v>13</v>
      </c>
      <c r="BH171" s="478" t="s">
        <v>13</v>
      </c>
      <c r="BI171" s="478" t="s">
        <v>13</v>
      </c>
      <c r="BJ171" s="134" t="s">
        <v>13</v>
      </c>
      <c r="BK171" s="479" t="s">
        <v>13</v>
      </c>
      <c r="BL171" s="478">
        <v>258545.20957935485</v>
      </c>
      <c r="BM171" s="133">
        <v>258545.20957935485</v>
      </c>
      <c r="BN171" s="133">
        <v>0</v>
      </c>
      <c r="BO171" s="478">
        <v>127810.73216</v>
      </c>
      <c r="BP171" s="478">
        <v>-8000</v>
      </c>
      <c r="BQ171" s="133">
        <v>122734.47741935485</v>
      </c>
      <c r="BR171" s="133">
        <v>3409.2910394265236</v>
      </c>
      <c r="BS171" s="133">
        <v>3515.3270580645167</v>
      </c>
      <c r="BT171" s="134">
        <v>-3.0163912741699429E-2</v>
      </c>
      <c r="BU171" s="134">
        <v>1.5163912741699429E-2</v>
      </c>
      <c r="BV171" s="134">
        <v>0</v>
      </c>
      <c r="BW171" s="133">
        <v>1919.0200596129105</v>
      </c>
      <c r="BX171" s="478">
        <v>260464.22963896775</v>
      </c>
      <c r="BY171" s="478">
        <v>7184.8193744157707</v>
      </c>
      <c r="BZ171" s="478" t="s">
        <v>1228</v>
      </c>
      <c r="CA171" s="478">
        <v>7235.117489971326</v>
      </c>
      <c r="CB171" s="134">
        <v>-8.367001229690052E-2</v>
      </c>
      <c r="CC171" s="133">
        <v>0</v>
      </c>
      <c r="CD171" s="133">
        <v>260464.22963896775</v>
      </c>
      <c r="CE171" s="133">
        <v>0</v>
      </c>
      <c r="CF171" s="133">
        <v>260464.22963896775</v>
      </c>
      <c r="CG171" s="133">
        <f t="shared" si="4"/>
        <v>0</v>
      </c>
      <c r="CH171" s="133">
        <f t="shared" si="5"/>
        <v>0</v>
      </c>
      <c r="CI171" s="133">
        <v>0</v>
      </c>
      <c r="CJ171" s="133">
        <v>0</v>
      </c>
      <c r="CK171" s="133">
        <v>0</v>
      </c>
    </row>
    <row r="172" spans="1:89" ht="15" customHeight="1" x14ac:dyDescent="0.25">
      <c r="A172" s="136">
        <f>VLOOKUP(D172,'DfE No.'!C:E,3,FALSE)</f>
        <v>511</v>
      </c>
      <c r="B172" s="136" t="str">
        <f>VLOOKUP(D172,'Adjusted Factors 19-20'!C:F,4,FALSE)</f>
        <v>Recoupment Academy</v>
      </c>
      <c r="C172" s="136">
        <v>142026</v>
      </c>
      <c r="D172" s="136">
        <v>9352099</v>
      </c>
      <c r="E172" s="135" t="s">
        <v>1309</v>
      </c>
      <c r="F172" s="477">
        <v>217</v>
      </c>
      <c r="G172" s="477">
        <v>217</v>
      </c>
      <c r="H172" s="477">
        <v>0</v>
      </c>
      <c r="I172" s="133">
        <v>601914.60000000009</v>
      </c>
      <c r="J172" s="133">
        <v>0</v>
      </c>
      <c r="K172" s="133">
        <v>0</v>
      </c>
      <c r="L172" s="133">
        <v>21120.000000000033</v>
      </c>
      <c r="M172" s="133">
        <v>0</v>
      </c>
      <c r="N172" s="133">
        <v>41596.36363636364</v>
      </c>
      <c r="O172" s="133">
        <v>0</v>
      </c>
      <c r="P172" s="133">
        <v>8799.9999999999836</v>
      </c>
      <c r="Q172" s="133">
        <v>9359.9999999999764</v>
      </c>
      <c r="R172" s="133">
        <v>3240.0000000000014</v>
      </c>
      <c r="S172" s="133">
        <v>13649.999999999985</v>
      </c>
      <c r="T172" s="133">
        <v>0</v>
      </c>
      <c r="U172" s="133">
        <v>0</v>
      </c>
      <c r="V172" s="133">
        <v>0</v>
      </c>
      <c r="W172" s="133">
        <v>0</v>
      </c>
      <c r="X172" s="133">
        <v>0</v>
      </c>
      <c r="Y172" s="133">
        <v>0</v>
      </c>
      <c r="Z172" s="133">
        <v>0</v>
      </c>
      <c r="AA172" s="133">
        <v>0</v>
      </c>
      <c r="AB172" s="133">
        <v>9460.7407407407463</v>
      </c>
      <c r="AC172" s="133">
        <v>0</v>
      </c>
      <c r="AD172" s="133">
        <v>0</v>
      </c>
      <c r="AE172" s="133">
        <v>72290.972375690544</v>
      </c>
      <c r="AF172" s="133">
        <v>0</v>
      </c>
      <c r="AG172" s="133">
        <v>0</v>
      </c>
      <c r="AH172" s="133">
        <v>0</v>
      </c>
      <c r="AI172" s="133">
        <v>110000</v>
      </c>
      <c r="AJ172" s="133">
        <v>0</v>
      </c>
      <c r="AK172" s="133">
        <v>0</v>
      </c>
      <c r="AL172" s="133">
        <v>0</v>
      </c>
      <c r="AM172" s="133">
        <v>5239.7939999999999</v>
      </c>
      <c r="AN172" s="133">
        <v>0</v>
      </c>
      <c r="AO172" s="133">
        <v>0</v>
      </c>
      <c r="AP172" s="133">
        <v>0</v>
      </c>
      <c r="AQ172" s="133">
        <v>0</v>
      </c>
      <c r="AR172" s="133">
        <v>0</v>
      </c>
      <c r="AS172" s="133">
        <v>0</v>
      </c>
      <c r="AT172" s="133">
        <v>0</v>
      </c>
      <c r="AU172" s="133">
        <v>0</v>
      </c>
      <c r="AV172" s="133">
        <v>601914.60000000009</v>
      </c>
      <c r="AW172" s="133">
        <v>179518.07675279491</v>
      </c>
      <c r="AX172" s="133">
        <v>115239.79399999999</v>
      </c>
      <c r="AY172" s="133">
        <v>131173.15419387235</v>
      </c>
      <c r="AZ172" s="478">
        <v>896672.47075279499</v>
      </c>
      <c r="BA172" s="478">
        <v>891432.676752795</v>
      </c>
      <c r="BB172" s="478">
        <v>3500</v>
      </c>
      <c r="BC172" s="478">
        <v>759500</v>
      </c>
      <c r="BD172" s="478">
        <v>0</v>
      </c>
      <c r="BE172" s="478">
        <v>0</v>
      </c>
      <c r="BF172" s="478">
        <v>896672.47075279499</v>
      </c>
      <c r="BG172" s="478" t="s">
        <v>13</v>
      </c>
      <c r="BH172" s="478" t="s">
        <v>13</v>
      </c>
      <c r="BI172" s="478" t="s">
        <v>13</v>
      </c>
      <c r="BJ172" s="134" t="s">
        <v>13</v>
      </c>
      <c r="BK172" s="479" t="s">
        <v>13</v>
      </c>
      <c r="BL172" s="478">
        <v>896672.47075279499</v>
      </c>
      <c r="BM172" s="133">
        <v>896672.47075279511</v>
      </c>
      <c r="BN172" s="133">
        <v>0</v>
      </c>
      <c r="BO172" s="478">
        <v>764739.79399999999</v>
      </c>
      <c r="BP172" s="478">
        <v>649500</v>
      </c>
      <c r="BQ172" s="133">
        <v>781432.676752795</v>
      </c>
      <c r="BR172" s="133">
        <v>3601.0722431004378</v>
      </c>
      <c r="BS172" s="133">
        <v>3455.277589130435</v>
      </c>
      <c r="BT172" s="134">
        <v>4.2194773128689196E-2</v>
      </c>
      <c r="BU172" s="134">
        <v>-4.1408811089621101E-3</v>
      </c>
      <c r="BV172" s="134">
        <v>0</v>
      </c>
      <c r="BW172" s="133">
        <v>-3104.8129318259284</v>
      </c>
      <c r="BX172" s="478">
        <v>893567.65782096912</v>
      </c>
      <c r="BY172" s="478">
        <v>4093.6767918017013</v>
      </c>
      <c r="BZ172" s="478" t="s">
        <v>1228</v>
      </c>
      <c r="CA172" s="478">
        <v>4117.8233079307329</v>
      </c>
      <c r="CB172" s="134">
        <v>4.0950585487941282E-2</v>
      </c>
      <c r="CC172" s="133">
        <v>0</v>
      </c>
      <c r="CD172" s="133">
        <v>893567.65782096912</v>
      </c>
      <c r="CE172" s="133">
        <v>0</v>
      </c>
      <c r="CF172" s="133">
        <v>893567.65782096912</v>
      </c>
      <c r="CG172" s="133">
        <f t="shared" si="4"/>
        <v>0</v>
      </c>
      <c r="CH172" s="133">
        <f t="shared" si="5"/>
        <v>0</v>
      </c>
      <c r="CI172" s="133">
        <v>0</v>
      </c>
      <c r="CJ172" s="133">
        <v>0</v>
      </c>
      <c r="CK172" s="133">
        <v>0</v>
      </c>
    </row>
    <row r="173" spans="1:89" ht="15" customHeight="1" x14ac:dyDescent="0.25">
      <c r="A173" s="136">
        <f>VLOOKUP(D173,'DfE No.'!C:E,3,FALSE)</f>
        <v>84</v>
      </c>
      <c r="B173" s="136" t="str">
        <f>VLOOKUP(D173,'Adjusted Factors 19-20'!C:F,4,FALSE)</f>
        <v>Recoupment Academy</v>
      </c>
      <c r="C173" s="136">
        <v>146173</v>
      </c>
      <c r="D173" s="136">
        <v>9352100</v>
      </c>
      <c r="E173" s="135" t="s">
        <v>203</v>
      </c>
      <c r="F173" s="477">
        <v>57</v>
      </c>
      <c r="G173" s="477">
        <v>57</v>
      </c>
      <c r="H173" s="477">
        <v>0</v>
      </c>
      <c r="I173" s="133">
        <v>158106.6</v>
      </c>
      <c r="J173" s="133">
        <v>0</v>
      </c>
      <c r="K173" s="133">
        <v>0</v>
      </c>
      <c r="L173" s="133">
        <v>439.99999999999983</v>
      </c>
      <c r="M173" s="133">
        <v>0</v>
      </c>
      <c r="N173" s="133">
        <v>4397.1428571428569</v>
      </c>
      <c r="O173" s="133">
        <v>0</v>
      </c>
      <c r="P173" s="133">
        <v>0</v>
      </c>
      <c r="Q173" s="133">
        <v>0</v>
      </c>
      <c r="R173" s="133">
        <v>0</v>
      </c>
      <c r="S173" s="133">
        <v>0</v>
      </c>
      <c r="T173" s="133">
        <v>0</v>
      </c>
      <c r="U173" s="133">
        <v>0</v>
      </c>
      <c r="V173" s="133">
        <v>0</v>
      </c>
      <c r="W173" s="133">
        <v>0</v>
      </c>
      <c r="X173" s="133">
        <v>0</v>
      </c>
      <c r="Y173" s="133">
        <v>0</v>
      </c>
      <c r="Z173" s="133">
        <v>0</v>
      </c>
      <c r="AA173" s="133">
        <v>0</v>
      </c>
      <c r="AB173" s="133">
        <v>564.51923076922992</v>
      </c>
      <c r="AC173" s="133">
        <v>0</v>
      </c>
      <c r="AD173" s="133">
        <v>0</v>
      </c>
      <c r="AE173" s="133">
        <v>23301.600000000002</v>
      </c>
      <c r="AF173" s="133">
        <v>0</v>
      </c>
      <c r="AG173" s="133">
        <v>0</v>
      </c>
      <c r="AH173" s="133">
        <v>0</v>
      </c>
      <c r="AI173" s="133">
        <v>110000</v>
      </c>
      <c r="AJ173" s="133">
        <v>0</v>
      </c>
      <c r="AK173" s="133">
        <v>0</v>
      </c>
      <c r="AL173" s="133">
        <v>1000</v>
      </c>
      <c r="AM173" s="133">
        <v>1974.0645399999999</v>
      </c>
      <c r="AN173" s="133">
        <v>0</v>
      </c>
      <c r="AO173" s="133">
        <v>0</v>
      </c>
      <c r="AP173" s="133">
        <v>0</v>
      </c>
      <c r="AQ173" s="133">
        <v>4726</v>
      </c>
      <c r="AR173" s="133">
        <v>0</v>
      </c>
      <c r="AS173" s="133">
        <v>0</v>
      </c>
      <c r="AT173" s="133">
        <v>0</v>
      </c>
      <c r="AU173" s="133">
        <v>0</v>
      </c>
      <c r="AV173" s="133">
        <v>158106.6</v>
      </c>
      <c r="AW173" s="133">
        <v>28703.262087912088</v>
      </c>
      <c r="AX173" s="133">
        <v>117700.06454000001</v>
      </c>
      <c r="AY173" s="133">
        <v>35719.171428571426</v>
      </c>
      <c r="AZ173" s="478">
        <v>304509.92662791209</v>
      </c>
      <c r="BA173" s="478">
        <v>301535.8620879121</v>
      </c>
      <c r="BB173" s="478">
        <v>3500</v>
      </c>
      <c r="BC173" s="478">
        <v>199500</v>
      </c>
      <c r="BD173" s="478">
        <v>0</v>
      </c>
      <c r="BE173" s="478">
        <v>0</v>
      </c>
      <c r="BF173" s="478">
        <v>304509.92662791209</v>
      </c>
      <c r="BG173" s="478" t="s">
        <v>13</v>
      </c>
      <c r="BH173" s="478" t="s">
        <v>13</v>
      </c>
      <c r="BI173" s="478" t="s">
        <v>13</v>
      </c>
      <c r="BJ173" s="134" t="s">
        <v>13</v>
      </c>
      <c r="BK173" s="479" t="s">
        <v>13</v>
      </c>
      <c r="BL173" s="478">
        <v>304509.92662791209</v>
      </c>
      <c r="BM173" s="133">
        <v>304509.92662791209</v>
      </c>
      <c r="BN173" s="133">
        <v>0</v>
      </c>
      <c r="BO173" s="478">
        <v>202474.06453999999</v>
      </c>
      <c r="BP173" s="478">
        <v>90499.999999999985</v>
      </c>
      <c r="BQ173" s="133">
        <v>192535.8620879121</v>
      </c>
      <c r="BR173" s="133">
        <v>3377.8221418931948</v>
      </c>
      <c r="BS173" s="133">
        <v>3200.4150101694918</v>
      </c>
      <c r="BT173" s="134">
        <v>5.543253958001769E-2</v>
      </c>
      <c r="BU173" s="134">
        <v>-5.4399997665260701E-3</v>
      </c>
      <c r="BV173" s="134">
        <v>0</v>
      </c>
      <c r="BW173" s="133">
        <v>-992.38464376218815</v>
      </c>
      <c r="BX173" s="478">
        <v>303517.5419841499</v>
      </c>
      <c r="BY173" s="478">
        <v>5272.6925867394721</v>
      </c>
      <c r="BZ173" s="478" t="s">
        <v>1228</v>
      </c>
      <c r="CA173" s="478">
        <v>5324.8691576166648</v>
      </c>
      <c r="CB173" s="134">
        <v>3.5825472390762059E-2</v>
      </c>
      <c r="CC173" s="133">
        <v>0</v>
      </c>
      <c r="CD173" s="133">
        <v>303517.5419841499</v>
      </c>
      <c r="CE173" s="133">
        <v>0</v>
      </c>
      <c r="CF173" s="133">
        <v>303517.5419841499</v>
      </c>
      <c r="CG173" s="133">
        <f t="shared" si="4"/>
        <v>0</v>
      </c>
      <c r="CH173" s="133">
        <f t="shared" si="5"/>
        <v>0</v>
      </c>
      <c r="CI173" s="133">
        <v>0</v>
      </c>
      <c r="CJ173" s="133">
        <v>39066.949999999997</v>
      </c>
      <c r="CK173" s="133">
        <v>310.04999999999995</v>
      </c>
    </row>
    <row r="174" spans="1:89" ht="15" customHeight="1" x14ac:dyDescent="0.25">
      <c r="A174" s="136">
        <f>VLOOKUP(D174,'DfE No.'!C:E,3,FALSE)</f>
        <v>474</v>
      </c>
      <c r="B174" s="136" t="str">
        <f>VLOOKUP(D174,'Adjusted Factors 19-20'!C:F,4,FALSE)</f>
        <v>Recoupment Academy</v>
      </c>
      <c r="C174" s="136">
        <v>142027</v>
      </c>
      <c r="D174" s="136">
        <v>9352103</v>
      </c>
      <c r="E174" s="135" t="s">
        <v>533</v>
      </c>
      <c r="F174" s="477">
        <v>513</v>
      </c>
      <c r="G174" s="477">
        <v>513</v>
      </c>
      <c r="H174" s="477">
        <v>0</v>
      </c>
      <c r="I174" s="133">
        <v>1422959.4000000001</v>
      </c>
      <c r="J174" s="133">
        <v>0</v>
      </c>
      <c r="K174" s="133">
        <v>0</v>
      </c>
      <c r="L174" s="133">
        <v>24199.999999999942</v>
      </c>
      <c r="M174" s="133">
        <v>0</v>
      </c>
      <c r="N174" s="133">
        <v>61302.964509394573</v>
      </c>
      <c r="O174" s="133">
        <v>0</v>
      </c>
      <c r="P174" s="133">
        <v>201.1764705882353</v>
      </c>
      <c r="Q174" s="133">
        <v>0</v>
      </c>
      <c r="R174" s="133">
        <v>51782.823529411748</v>
      </c>
      <c r="S174" s="133">
        <v>0</v>
      </c>
      <c r="T174" s="133">
        <v>0</v>
      </c>
      <c r="U174" s="133">
        <v>0</v>
      </c>
      <c r="V174" s="133">
        <v>0</v>
      </c>
      <c r="W174" s="133">
        <v>0</v>
      </c>
      <c r="X174" s="133">
        <v>0</v>
      </c>
      <c r="Y174" s="133">
        <v>0</v>
      </c>
      <c r="Z174" s="133">
        <v>0</v>
      </c>
      <c r="AA174" s="133">
        <v>0</v>
      </c>
      <c r="AB174" s="133">
        <v>21604.731308411207</v>
      </c>
      <c r="AC174" s="133">
        <v>0</v>
      </c>
      <c r="AD174" s="133">
        <v>0</v>
      </c>
      <c r="AE174" s="133">
        <v>198912.52763819089</v>
      </c>
      <c r="AF174" s="133">
        <v>0</v>
      </c>
      <c r="AG174" s="133">
        <v>0</v>
      </c>
      <c r="AH174" s="133">
        <v>0</v>
      </c>
      <c r="AI174" s="133">
        <v>110000</v>
      </c>
      <c r="AJ174" s="133">
        <v>0</v>
      </c>
      <c r="AK174" s="133">
        <v>0</v>
      </c>
      <c r="AL174" s="133">
        <v>0</v>
      </c>
      <c r="AM174" s="133">
        <v>8414.2281999999996</v>
      </c>
      <c r="AN174" s="133">
        <v>0</v>
      </c>
      <c r="AO174" s="133">
        <v>0</v>
      </c>
      <c r="AP174" s="133">
        <v>0</v>
      </c>
      <c r="AQ174" s="133">
        <v>0</v>
      </c>
      <c r="AR174" s="133">
        <v>0</v>
      </c>
      <c r="AS174" s="133">
        <v>0</v>
      </c>
      <c r="AT174" s="133">
        <v>0</v>
      </c>
      <c r="AU174" s="133">
        <v>0</v>
      </c>
      <c r="AV174" s="133">
        <v>1422959.4000000001</v>
      </c>
      <c r="AW174" s="133">
        <v>358004.2234559966</v>
      </c>
      <c r="AX174" s="133">
        <v>118414.2282</v>
      </c>
      <c r="AY174" s="133">
        <v>277655.00989288813</v>
      </c>
      <c r="AZ174" s="478">
        <v>1899377.8516559966</v>
      </c>
      <c r="BA174" s="478">
        <v>1890963.6234559966</v>
      </c>
      <c r="BB174" s="478">
        <v>3500</v>
      </c>
      <c r="BC174" s="478">
        <v>1795500</v>
      </c>
      <c r="BD174" s="478">
        <v>0</v>
      </c>
      <c r="BE174" s="478">
        <v>0</v>
      </c>
      <c r="BF174" s="478">
        <v>1899377.8516559966</v>
      </c>
      <c r="BG174" s="478" t="s">
        <v>13</v>
      </c>
      <c r="BH174" s="478" t="s">
        <v>13</v>
      </c>
      <c r="BI174" s="478" t="s">
        <v>13</v>
      </c>
      <c r="BJ174" s="134" t="s">
        <v>13</v>
      </c>
      <c r="BK174" s="479" t="s">
        <v>13</v>
      </c>
      <c r="BL174" s="478">
        <v>1899377.8516559966</v>
      </c>
      <c r="BM174" s="133">
        <v>1899377.8516559966</v>
      </c>
      <c r="BN174" s="133">
        <v>0</v>
      </c>
      <c r="BO174" s="478">
        <v>1803914.2282</v>
      </c>
      <c r="BP174" s="478">
        <v>1685500</v>
      </c>
      <c r="BQ174" s="133">
        <v>1780963.6234559966</v>
      </c>
      <c r="BR174" s="133">
        <v>3471.6639833450226</v>
      </c>
      <c r="BS174" s="133">
        <v>3393.288959958506</v>
      </c>
      <c r="BT174" s="134">
        <v>2.3097067273479429E-2</v>
      </c>
      <c r="BU174" s="134">
        <v>-2.2666838201376325E-3</v>
      </c>
      <c r="BV174" s="134">
        <v>0</v>
      </c>
      <c r="BW174" s="133">
        <v>-3945.7462626684646</v>
      </c>
      <c r="BX174" s="478">
        <v>1895432.1053933282</v>
      </c>
      <c r="BY174" s="478">
        <v>3678.3974214294899</v>
      </c>
      <c r="BZ174" s="478" t="s">
        <v>1228</v>
      </c>
      <c r="CA174" s="478">
        <v>3694.7994257179889</v>
      </c>
      <c r="CB174" s="134">
        <v>1.5449292703848094E-2</v>
      </c>
      <c r="CC174" s="133">
        <v>0</v>
      </c>
      <c r="CD174" s="133">
        <v>1895432.1053933282</v>
      </c>
      <c r="CE174" s="133">
        <v>0</v>
      </c>
      <c r="CF174" s="133">
        <v>1895432.1053933282</v>
      </c>
      <c r="CG174" s="133">
        <f t="shared" si="4"/>
        <v>0</v>
      </c>
      <c r="CH174" s="133">
        <f t="shared" si="5"/>
        <v>0</v>
      </c>
      <c r="CI174" s="133">
        <v>0</v>
      </c>
      <c r="CJ174" s="133">
        <v>0</v>
      </c>
      <c r="CK174" s="133">
        <v>0</v>
      </c>
    </row>
    <row r="175" spans="1:89" ht="15" customHeight="1" x14ac:dyDescent="0.25">
      <c r="A175" s="136">
        <f>VLOOKUP(D175,'DfE No.'!C:E,3,FALSE)</f>
        <v>62</v>
      </c>
      <c r="B175" s="136" t="str">
        <f>VLOOKUP(D175,'Adjusted Factors 19-20'!C:F,4,FALSE)</f>
        <v>Recoupment Academy</v>
      </c>
      <c r="C175" s="136">
        <v>142187</v>
      </c>
      <c r="D175" s="136">
        <v>9352104</v>
      </c>
      <c r="E175" s="135" t="s">
        <v>532</v>
      </c>
      <c r="F175" s="477">
        <v>314</v>
      </c>
      <c r="G175" s="477">
        <v>314</v>
      </c>
      <c r="H175" s="477">
        <v>0</v>
      </c>
      <c r="I175" s="133">
        <v>870973.20000000007</v>
      </c>
      <c r="J175" s="133">
        <v>0</v>
      </c>
      <c r="K175" s="133">
        <v>0</v>
      </c>
      <c r="L175" s="133">
        <v>22439.999999999989</v>
      </c>
      <c r="M175" s="133">
        <v>0</v>
      </c>
      <c r="N175" s="133">
        <v>39672.692307692305</v>
      </c>
      <c r="O175" s="133">
        <v>0</v>
      </c>
      <c r="P175" s="133">
        <v>2006.3897763578286</v>
      </c>
      <c r="Q175" s="133">
        <v>6259.9361022364228</v>
      </c>
      <c r="R175" s="133">
        <v>1444.6006389776412</v>
      </c>
      <c r="S175" s="133">
        <v>0</v>
      </c>
      <c r="T175" s="133">
        <v>29493.929712460107</v>
      </c>
      <c r="U175" s="133">
        <v>2307.3482428115103</v>
      </c>
      <c r="V175" s="133">
        <v>0</v>
      </c>
      <c r="W175" s="133">
        <v>0</v>
      </c>
      <c r="X175" s="133">
        <v>0</v>
      </c>
      <c r="Y175" s="133">
        <v>0</v>
      </c>
      <c r="Z175" s="133">
        <v>0</v>
      </c>
      <c r="AA175" s="133">
        <v>0</v>
      </c>
      <c r="AB175" s="133">
        <v>3606.9144981412564</v>
      </c>
      <c r="AC175" s="133">
        <v>0</v>
      </c>
      <c r="AD175" s="133">
        <v>0</v>
      </c>
      <c r="AE175" s="133">
        <v>95666.91320754723</v>
      </c>
      <c r="AF175" s="133">
        <v>0</v>
      </c>
      <c r="AG175" s="133">
        <v>0</v>
      </c>
      <c r="AH175" s="133">
        <v>0</v>
      </c>
      <c r="AI175" s="133">
        <v>110000</v>
      </c>
      <c r="AJ175" s="133">
        <v>0</v>
      </c>
      <c r="AK175" s="133">
        <v>0</v>
      </c>
      <c r="AL175" s="133">
        <v>0</v>
      </c>
      <c r="AM175" s="133">
        <v>6848.8818999999994</v>
      </c>
      <c r="AN175" s="133">
        <v>0</v>
      </c>
      <c r="AO175" s="133">
        <v>0</v>
      </c>
      <c r="AP175" s="133">
        <v>0</v>
      </c>
      <c r="AQ175" s="133">
        <v>0</v>
      </c>
      <c r="AR175" s="133">
        <v>0</v>
      </c>
      <c r="AS175" s="133">
        <v>0</v>
      </c>
      <c r="AT175" s="133">
        <v>0</v>
      </c>
      <c r="AU175" s="133">
        <v>0</v>
      </c>
      <c r="AV175" s="133">
        <v>870973.20000000007</v>
      </c>
      <c r="AW175" s="133">
        <v>202898.7244862243</v>
      </c>
      <c r="AX175" s="133">
        <v>116848.88189999999</v>
      </c>
      <c r="AY175" s="133">
        <v>157478.36159781512</v>
      </c>
      <c r="AZ175" s="478">
        <v>1190720.8063862242</v>
      </c>
      <c r="BA175" s="478">
        <v>1183871.9244862243</v>
      </c>
      <c r="BB175" s="478">
        <v>3500</v>
      </c>
      <c r="BC175" s="478">
        <v>1099000</v>
      </c>
      <c r="BD175" s="478">
        <v>0</v>
      </c>
      <c r="BE175" s="478">
        <v>0</v>
      </c>
      <c r="BF175" s="478">
        <v>1190720.8063862242</v>
      </c>
      <c r="BG175" s="478" t="s">
        <v>13</v>
      </c>
      <c r="BH175" s="478" t="s">
        <v>13</v>
      </c>
      <c r="BI175" s="478" t="s">
        <v>13</v>
      </c>
      <c r="BJ175" s="134" t="s">
        <v>13</v>
      </c>
      <c r="BK175" s="479" t="s">
        <v>13</v>
      </c>
      <c r="BL175" s="478">
        <v>1190720.8063862242</v>
      </c>
      <c r="BM175" s="133">
        <v>1190720.8063862242</v>
      </c>
      <c r="BN175" s="133">
        <v>0</v>
      </c>
      <c r="BO175" s="478">
        <v>1105848.8818999999</v>
      </c>
      <c r="BP175" s="478">
        <v>988999.99999999988</v>
      </c>
      <c r="BQ175" s="133">
        <v>1073871.9244862243</v>
      </c>
      <c r="BR175" s="133">
        <v>3419.9742818032623</v>
      </c>
      <c r="BS175" s="133">
        <v>3338.0439605177999</v>
      </c>
      <c r="BT175" s="134">
        <v>2.4544410515418551E-2</v>
      </c>
      <c r="BU175" s="134">
        <v>-2.4087221780747848E-3</v>
      </c>
      <c r="BV175" s="134">
        <v>0</v>
      </c>
      <c r="BW175" s="133">
        <v>-2524.692042993574</v>
      </c>
      <c r="BX175" s="478">
        <v>1188196.1143432306</v>
      </c>
      <c r="BY175" s="478">
        <v>3762.2523326217538</v>
      </c>
      <c r="BZ175" s="478" t="s">
        <v>1228</v>
      </c>
      <c r="CA175" s="478">
        <v>3784.0640584179318</v>
      </c>
      <c r="CB175" s="134">
        <v>1.8393616578078253E-2</v>
      </c>
      <c r="CC175" s="133">
        <v>0</v>
      </c>
      <c r="CD175" s="133">
        <v>1188196.1143432306</v>
      </c>
      <c r="CE175" s="133">
        <v>0</v>
      </c>
      <c r="CF175" s="133">
        <v>1188196.1143432306</v>
      </c>
      <c r="CG175" s="133">
        <f t="shared" si="4"/>
        <v>0</v>
      </c>
      <c r="CH175" s="133">
        <f t="shared" si="5"/>
        <v>0</v>
      </c>
      <c r="CI175" s="133">
        <v>0</v>
      </c>
      <c r="CJ175" s="133">
        <v>0</v>
      </c>
      <c r="CK175" s="133">
        <v>0</v>
      </c>
    </row>
    <row r="176" spans="1:89" ht="15" customHeight="1" x14ac:dyDescent="0.25">
      <c r="A176" s="136">
        <f>VLOOKUP(D176,'DfE No.'!C:E,3,FALSE)</f>
        <v>16</v>
      </c>
      <c r="B176" s="136" t="str">
        <f>VLOOKUP(D176,'Adjusted Factors 19-20'!C:F,4,FALSE)</f>
        <v>Recoupment Academy</v>
      </c>
      <c r="C176" s="136">
        <v>142770</v>
      </c>
      <c r="D176" s="136">
        <v>9352116</v>
      </c>
      <c r="E176" s="135" t="s">
        <v>530</v>
      </c>
      <c r="F176" s="477">
        <v>82</v>
      </c>
      <c r="G176" s="477">
        <v>82</v>
      </c>
      <c r="H176" s="477">
        <v>0</v>
      </c>
      <c r="I176" s="133">
        <v>227451.6</v>
      </c>
      <c r="J176" s="133">
        <v>0</v>
      </c>
      <c r="K176" s="133">
        <v>0</v>
      </c>
      <c r="L176" s="133">
        <v>4840.0000000000136</v>
      </c>
      <c r="M176" s="133">
        <v>0</v>
      </c>
      <c r="N176" s="133">
        <v>8200</v>
      </c>
      <c r="O176" s="133">
        <v>0</v>
      </c>
      <c r="P176" s="133">
        <v>3199.9999999999968</v>
      </c>
      <c r="Q176" s="133">
        <v>0</v>
      </c>
      <c r="R176" s="133">
        <v>0</v>
      </c>
      <c r="S176" s="133">
        <v>0</v>
      </c>
      <c r="T176" s="133">
        <v>0</v>
      </c>
      <c r="U176" s="133">
        <v>0</v>
      </c>
      <c r="V176" s="133">
        <v>0</v>
      </c>
      <c r="W176" s="133">
        <v>0</v>
      </c>
      <c r="X176" s="133">
        <v>0</v>
      </c>
      <c r="Y176" s="133">
        <v>0</v>
      </c>
      <c r="Z176" s="133">
        <v>0</v>
      </c>
      <c r="AA176" s="133">
        <v>0</v>
      </c>
      <c r="AB176" s="133">
        <v>0</v>
      </c>
      <c r="AC176" s="133">
        <v>0</v>
      </c>
      <c r="AD176" s="133">
        <v>0</v>
      </c>
      <c r="AE176" s="133">
        <v>34718.799999999974</v>
      </c>
      <c r="AF176" s="133">
        <v>0</v>
      </c>
      <c r="AG176" s="133">
        <v>0</v>
      </c>
      <c r="AH176" s="133">
        <v>0</v>
      </c>
      <c r="AI176" s="133">
        <v>110000</v>
      </c>
      <c r="AJ176" s="133">
        <v>0</v>
      </c>
      <c r="AK176" s="133">
        <v>0</v>
      </c>
      <c r="AL176" s="133">
        <v>0</v>
      </c>
      <c r="AM176" s="133">
        <v>1951.68274</v>
      </c>
      <c r="AN176" s="133">
        <v>0</v>
      </c>
      <c r="AO176" s="133">
        <v>0</v>
      </c>
      <c r="AP176" s="133">
        <v>0</v>
      </c>
      <c r="AQ176" s="133">
        <v>0</v>
      </c>
      <c r="AR176" s="133">
        <v>0</v>
      </c>
      <c r="AS176" s="133">
        <v>0</v>
      </c>
      <c r="AT176" s="133">
        <v>0</v>
      </c>
      <c r="AU176" s="133">
        <v>0</v>
      </c>
      <c r="AV176" s="133">
        <v>227451.6</v>
      </c>
      <c r="AW176" s="133">
        <v>50958.799999999988</v>
      </c>
      <c r="AX176" s="133">
        <v>111951.68274</v>
      </c>
      <c r="AY176" s="133">
        <v>52837.799999999981</v>
      </c>
      <c r="AZ176" s="478">
        <v>390362.08274000004</v>
      </c>
      <c r="BA176" s="478">
        <v>388410.4</v>
      </c>
      <c r="BB176" s="478">
        <v>3500</v>
      </c>
      <c r="BC176" s="478">
        <v>287000</v>
      </c>
      <c r="BD176" s="478">
        <v>0</v>
      </c>
      <c r="BE176" s="478">
        <v>0</v>
      </c>
      <c r="BF176" s="478">
        <v>390362.08274000004</v>
      </c>
      <c r="BG176" s="478" t="s">
        <v>13</v>
      </c>
      <c r="BH176" s="478" t="s">
        <v>13</v>
      </c>
      <c r="BI176" s="478" t="s">
        <v>13</v>
      </c>
      <c r="BJ176" s="134" t="s">
        <v>13</v>
      </c>
      <c r="BK176" s="479" t="s">
        <v>13</v>
      </c>
      <c r="BL176" s="478">
        <v>390362.08274000004</v>
      </c>
      <c r="BM176" s="133">
        <v>390362.08273999998</v>
      </c>
      <c r="BN176" s="133">
        <v>0</v>
      </c>
      <c r="BO176" s="478">
        <v>288951.68274000002</v>
      </c>
      <c r="BP176" s="478">
        <v>177000.00000000003</v>
      </c>
      <c r="BQ176" s="133">
        <v>278410.40000000002</v>
      </c>
      <c r="BR176" s="133">
        <v>3395.2487804878051</v>
      </c>
      <c r="BS176" s="133">
        <v>3185.8378597560973</v>
      </c>
      <c r="BT176" s="134">
        <v>6.5731819995302587E-2</v>
      </c>
      <c r="BU176" s="134">
        <v>-6.4507433384250086E-3</v>
      </c>
      <c r="BV176" s="134">
        <v>0</v>
      </c>
      <c r="BW176" s="133">
        <v>-1685.1838327921541</v>
      </c>
      <c r="BX176" s="478">
        <v>388676.89890720788</v>
      </c>
      <c r="BY176" s="478">
        <v>4716.1611727708278</v>
      </c>
      <c r="BZ176" s="478" t="s">
        <v>1228</v>
      </c>
      <c r="CA176" s="478">
        <v>4739.9621817952184</v>
      </c>
      <c r="CB176" s="134">
        <v>4.1614878874965955E-2</v>
      </c>
      <c r="CC176" s="133">
        <v>0</v>
      </c>
      <c r="CD176" s="133">
        <v>388676.89890720788</v>
      </c>
      <c r="CE176" s="133">
        <v>0</v>
      </c>
      <c r="CF176" s="133">
        <v>388676.89890720788</v>
      </c>
      <c r="CG176" s="133">
        <f t="shared" si="4"/>
        <v>0</v>
      </c>
      <c r="CH176" s="133">
        <f t="shared" si="5"/>
        <v>0</v>
      </c>
      <c r="CI176" s="133">
        <v>0</v>
      </c>
      <c r="CJ176" s="133">
        <v>0</v>
      </c>
      <c r="CK176" s="133">
        <v>0</v>
      </c>
    </row>
    <row r="177" spans="1:89" ht="15" customHeight="1" x14ac:dyDescent="0.25">
      <c r="A177" s="136">
        <f>VLOOKUP(D177,'DfE No.'!C:E,3,FALSE)</f>
        <v>9</v>
      </c>
      <c r="B177" s="136" t="str">
        <f>VLOOKUP(D177,'Adjusted Factors 19-20'!C:F,4,FALSE)</f>
        <v>Recoupment Academy</v>
      </c>
      <c r="C177" s="136">
        <v>142786</v>
      </c>
      <c r="D177" s="136">
        <v>9352120</v>
      </c>
      <c r="E177" s="135" t="s">
        <v>110</v>
      </c>
      <c r="F177" s="477">
        <v>95</v>
      </c>
      <c r="G177" s="477">
        <v>95</v>
      </c>
      <c r="H177" s="477">
        <v>0</v>
      </c>
      <c r="I177" s="133">
        <v>263511</v>
      </c>
      <c r="J177" s="133">
        <v>0</v>
      </c>
      <c r="K177" s="133">
        <v>0</v>
      </c>
      <c r="L177" s="133">
        <v>6599.9999999999891</v>
      </c>
      <c r="M177" s="133">
        <v>0</v>
      </c>
      <c r="N177" s="133">
        <v>10493.18181818182</v>
      </c>
      <c r="O177" s="133">
        <v>0</v>
      </c>
      <c r="P177" s="133">
        <v>2399.9999999999959</v>
      </c>
      <c r="Q177" s="133">
        <v>0</v>
      </c>
      <c r="R177" s="133">
        <v>720.00000000000114</v>
      </c>
      <c r="S177" s="133">
        <v>0</v>
      </c>
      <c r="T177" s="133">
        <v>3780.0000000000014</v>
      </c>
      <c r="U177" s="133">
        <v>0</v>
      </c>
      <c r="V177" s="133">
        <v>0</v>
      </c>
      <c r="W177" s="133">
        <v>0</v>
      </c>
      <c r="X177" s="133">
        <v>0</v>
      </c>
      <c r="Y177" s="133">
        <v>0</v>
      </c>
      <c r="Z177" s="133">
        <v>0</v>
      </c>
      <c r="AA177" s="133">
        <v>0</v>
      </c>
      <c r="AB177" s="133">
        <v>1178.9156626506035</v>
      </c>
      <c r="AC177" s="133">
        <v>0</v>
      </c>
      <c r="AD177" s="133">
        <v>0</v>
      </c>
      <c r="AE177" s="133">
        <v>39088.18181818186</v>
      </c>
      <c r="AF177" s="133">
        <v>0</v>
      </c>
      <c r="AG177" s="133">
        <v>0</v>
      </c>
      <c r="AH177" s="133">
        <v>0</v>
      </c>
      <c r="AI177" s="133">
        <v>110000</v>
      </c>
      <c r="AJ177" s="133">
        <v>0</v>
      </c>
      <c r="AK177" s="133">
        <v>0</v>
      </c>
      <c r="AL177" s="133">
        <v>0</v>
      </c>
      <c r="AM177" s="133">
        <v>1154.3694399999999</v>
      </c>
      <c r="AN177" s="133">
        <v>0</v>
      </c>
      <c r="AO177" s="133">
        <v>0</v>
      </c>
      <c r="AP177" s="133">
        <v>0</v>
      </c>
      <c r="AQ177" s="133">
        <v>0</v>
      </c>
      <c r="AR177" s="133">
        <v>0</v>
      </c>
      <c r="AS177" s="133">
        <v>0</v>
      </c>
      <c r="AT177" s="133">
        <v>0</v>
      </c>
      <c r="AU177" s="133">
        <v>0</v>
      </c>
      <c r="AV177" s="133">
        <v>263511</v>
      </c>
      <c r="AW177" s="133">
        <v>64260.27929901427</v>
      </c>
      <c r="AX177" s="133">
        <v>111154.36943999999</v>
      </c>
      <c r="AY177" s="133">
        <v>61083.772727272764</v>
      </c>
      <c r="AZ177" s="478">
        <v>438925.64873901423</v>
      </c>
      <c r="BA177" s="478">
        <v>437771.27929901425</v>
      </c>
      <c r="BB177" s="478">
        <v>3500</v>
      </c>
      <c r="BC177" s="478">
        <v>332500</v>
      </c>
      <c r="BD177" s="478">
        <v>0</v>
      </c>
      <c r="BE177" s="478">
        <v>0</v>
      </c>
      <c r="BF177" s="478">
        <v>438925.64873901423</v>
      </c>
      <c r="BG177" s="478" t="s">
        <v>13</v>
      </c>
      <c r="BH177" s="478" t="s">
        <v>13</v>
      </c>
      <c r="BI177" s="478" t="s">
        <v>13</v>
      </c>
      <c r="BJ177" s="134" t="s">
        <v>13</v>
      </c>
      <c r="BK177" s="479" t="s">
        <v>13</v>
      </c>
      <c r="BL177" s="478">
        <v>438925.64873901423</v>
      </c>
      <c r="BM177" s="133">
        <v>438925.64873901429</v>
      </c>
      <c r="BN177" s="133">
        <v>0</v>
      </c>
      <c r="BO177" s="478">
        <v>333654.36943999998</v>
      </c>
      <c r="BP177" s="478">
        <v>222499.99999999997</v>
      </c>
      <c r="BQ177" s="133">
        <v>327771.27929901425</v>
      </c>
      <c r="BR177" s="133">
        <v>3450.2239926212028</v>
      </c>
      <c r="BS177" s="133">
        <v>3320.8396047619049</v>
      </c>
      <c r="BT177" s="134">
        <v>3.8961348110209147E-2</v>
      </c>
      <c r="BU177" s="134">
        <v>-3.8235615078960278E-3</v>
      </c>
      <c r="BV177" s="134">
        <v>0</v>
      </c>
      <c r="BW177" s="133">
        <v>-1206.2562762331065</v>
      </c>
      <c r="BX177" s="478">
        <v>437719.39246278111</v>
      </c>
      <c r="BY177" s="478">
        <v>4595.4212949766434</v>
      </c>
      <c r="BZ177" s="478" t="s">
        <v>1228</v>
      </c>
      <c r="CA177" s="478">
        <v>4607.5725522398016</v>
      </c>
      <c r="CB177" s="134">
        <v>-7.8034045494702609E-3</v>
      </c>
      <c r="CC177" s="133">
        <v>0</v>
      </c>
      <c r="CD177" s="133">
        <v>437719.39246278111</v>
      </c>
      <c r="CE177" s="133">
        <v>0</v>
      </c>
      <c r="CF177" s="133">
        <v>437719.39246278111</v>
      </c>
      <c r="CG177" s="133">
        <f t="shared" si="4"/>
        <v>0</v>
      </c>
      <c r="CH177" s="133">
        <f t="shared" si="5"/>
        <v>0</v>
      </c>
      <c r="CI177" s="133">
        <v>0</v>
      </c>
      <c r="CJ177" s="133">
        <v>0</v>
      </c>
      <c r="CK177" s="133">
        <v>0</v>
      </c>
    </row>
    <row r="178" spans="1:89" ht="15" customHeight="1" x14ac:dyDescent="0.25">
      <c r="A178" s="136">
        <f>VLOOKUP(D178,'DfE No.'!C:E,3,FALSE)</f>
        <v>109</v>
      </c>
      <c r="B178" s="136" t="str">
        <f>VLOOKUP(D178,'Adjusted Factors 19-20'!C:F,4,FALSE)</f>
        <v>Recoupment Academy</v>
      </c>
      <c r="C178" s="136">
        <v>144446</v>
      </c>
      <c r="D178" s="136">
        <v>9352122</v>
      </c>
      <c r="E178" s="135" t="s">
        <v>221</v>
      </c>
      <c r="F178" s="477">
        <v>86</v>
      </c>
      <c r="G178" s="477">
        <v>86</v>
      </c>
      <c r="H178" s="477">
        <v>0</v>
      </c>
      <c r="I178" s="133">
        <v>238546.80000000002</v>
      </c>
      <c r="J178" s="133">
        <v>0</v>
      </c>
      <c r="K178" s="133">
        <v>0</v>
      </c>
      <c r="L178" s="133">
        <v>3520.0000000000009</v>
      </c>
      <c r="M178" s="133">
        <v>0</v>
      </c>
      <c r="N178" s="133">
        <v>8335.3846153846152</v>
      </c>
      <c r="O178" s="133">
        <v>0</v>
      </c>
      <c r="P178" s="133">
        <v>409.5238095238094</v>
      </c>
      <c r="Q178" s="133">
        <v>0</v>
      </c>
      <c r="R178" s="133">
        <v>0</v>
      </c>
      <c r="S178" s="133">
        <v>0</v>
      </c>
      <c r="T178" s="133">
        <v>0</v>
      </c>
      <c r="U178" s="133">
        <v>0</v>
      </c>
      <c r="V178" s="133">
        <v>0</v>
      </c>
      <c r="W178" s="133">
        <v>0</v>
      </c>
      <c r="X178" s="133">
        <v>0</v>
      </c>
      <c r="Y178" s="133">
        <v>0</v>
      </c>
      <c r="Z178" s="133">
        <v>0</v>
      </c>
      <c r="AA178" s="133">
        <v>0</v>
      </c>
      <c r="AB178" s="133">
        <v>0</v>
      </c>
      <c r="AC178" s="133">
        <v>0</v>
      </c>
      <c r="AD178" s="133">
        <v>0</v>
      </c>
      <c r="AE178" s="133">
        <v>27902.222222222183</v>
      </c>
      <c r="AF178" s="133">
        <v>0</v>
      </c>
      <c r="AG178" s="133">
        <v>0</v>
      </c>
      <c r="AH178" s="133">
        <v>0</v>
      </c>
      <c r="AI178" s="133">
        <v>110000</v>
      </c>
      <c r="AJ178" s="133">
        <v>21295.060080106807</v>
      </c>
      <c r="AK178" s="133">
        <v>0</v>
      </c>
      <c r="AL178" s="133">
        <v>0</v>
      </c>
      <c r="AM178" s="133">
        <v>995.43822</v>
      </c>
      <c r="AN178" s="133">
        <v>0</v>
      </c>
      <c r="AO178" s="133">
        <v>0</v>
      </c>
      <c r="AP178" s="133">
        <v>0</v>
      </c>
      <c r="AQ178" s="133">
        <v>0</v>
      </c>
      <c r="AR178" s="133">
        <v>0</v>
      </c>
      <c r="AS178" s="133">
        <v>0</v>
      </c>
      <c r="AT178" s="133">
        <v>0</v>
      </c>
      <c r="AU178" s="133">
        <v>0</v>
      </c>
      <c r="AV178" s="133">
        <v>238546.80000000002</v>
      </c>
      <c r="AW178" s="133">
        <v>40167.130647130609</v>
      </c>
      <c r="AX178" s="133">
        <v>132290.49830010682</v>
      </c>
      <c r="AY178" s="133">
        <v>44033.676434676396</v>
      </c>
      <c r="AZ178" s="478">
        <v>411004.42894723744</v>
      </c>
      <c r="BA178" s="478">
        <v>410008.99072723743</v>
      </c>
      <c r="BB178" s="478">
        <v>3500</v>
      </c>
      <c r="BC178" s="478">
        <v>301000</v>
      </c>
      <c r="BD178" s="478">
        <v>0</v>
      </c>
      <c r="BE178" s="478">
        <v>0</v>
      </c>
      <c r="BF178" s="478">
        <v>411004.42894723744</v>
      </c>
      <c r="BG178" s="478" t="s">
        <v>13</v>
      </c>
      <c r="BH178" s="478" t="s">
        <v>13</v>
      </c>
      <c r="BI178" s="478" t="s">
        <v>13</v>
      </c>
      <c r="BJ178" s="134" t="s">
        <v>13</v>
      </c>
      <c r="BK178" s="479" t="s">
        <v>13</v>
      </c>
      <c r="BL178" s="478">
        <v>411004.42894723744</v>
      </c>
      <c r="BM178" s="133">
        <v>411004.42894723744</v>
      </c>
      <c r="BN178" s="133">
        <v>0</v>
      </c>
      <c r="BO178" s="478">
        <v>301995.43822000001</v>
      </c>
      <c r="BP178" s="478">
        <v>169704.93991989319</v>
      </c>
      <c r="BQ178" s="133">
        <v>278713.93064713059</v>
      </c>
      <c r="BR178" s="133">
        <v>3240.8596586875651</v>
      </c>
      <c r="BS178" s="133">
        <v>3140.8058197547953</v>
      </c>
      <c r="BT178" s="134">
        <v>3.185610466698037E-2</v>
      </c>
      <c r="BU178" s="134">
        <v>-3.1262721005348524E-3</v>
      </c>
      <c r="BV178" s="134">
        <v>0</v>
      </c>
      <c r="BW178" s="133">
        <v>-844.43517024473454</v>
      </c>
      <c r="BX178" s="478">
        <v>410159.99377699272</v>
      </c>
      <c r="BY178" s="478">
        <v>4757.7273901975896</v>
      </c>
      <c r="BZ178" s="478" t="s">
        <v>1228</v>
      </c>
      <c r="CA178" s="478">
        <v>4769.3022532208452</v>
      </c>
      <c r="CB178" s="134">
        <v>3.2518938088716975E-3</v>
      </c>
      <c r="CC178" s="133">
        <v>0</v>
      </c>
      <c r="CD178" s="133">
        <v>410159.99377699272</v>
      </c>
      <c r="CE178" s="133">
        <v>0</v>
      </c>
      <c r="CF178" s="133">
        <v>410159.99377699272</v>
      </c>
      <c r="CG178" s="133">
        <f t="shared" si="4"/>
        <v>0</v>
      </c>
      <c r="CH178" s="133">
        <f t="shared" si="5"/>
        <v>0</v>
      </c>
      <c r="CI178" s="133">
        <v>0</v>
      </c>
      <c r="CJ178" s="133">
        <v>0</v>
      </c>
      <c r="CK178" s="133">
        <v>0</v>
      </c>
    </row>
    <row r="179" spans="1:89" ht="15" customHeight="1" x14ac:dyDescent="0.25">
      <c r="A179" s="136">
        <f>VLOOKUP(D179,'DfE No.'!C:E,3,FALSE)</f>
        <v>111</v>
      </c>
      <c r="B179" s="136" t="str">
        <f>VLOOKUP(D179,'Adjusted Factors 19-20'!C:F,4,FALSE)</f>
        <v>Recoupment Academy</v>
      </c>
      <c r="C179" s="136">
        <v>141551</v>
      </c>
      <c r="D179" s="136">
        <v>9352123</v>
      </c>
      <c r="E179" s="135" t="s">
        <v>529</v>
      </c>
      <c r="F179" s="477">
        <v>148</v>
      </c>
      <c r="G179" s="477">
        <v>148</v>
      </c>
      <c r="H179" s="477">
        <v>0</v>
      </c>
      <c r="I179" s="133">
        <v>410522.4</v>
      </c>
      <c r="J179" s="133">
        <v>0</v>
      </c>
      <c r="K179" s="133">
        <v>0</v>
      </c>
      <c r="L179" s="133">
        <v>7920.0000000000255</v>
      </c>
      <c r="M179" s="133">
        <v>0</v>
      </c>
      <c r="N179" s="133">
        <v>20405.10638297872</v>
      </c>
      <c r="O179" s="133">
        <v>0</v>
      </c>
      <c r="P179" s="133">
        <v>0</v>
      </c>
      <c r="Q179" s="133">
        <v>0</v>
      </c>
      <c r="R179" s="133">
        <v>0</v>
      </c>
      <c r="S179" s="133">
        <v>0</v>
      </c>
      <c r="T179" s="133">
        <v>0</v>
      </c>
      <c r="U179" s="133">
        <v>0</v>
      </c>
      <c r="V179" s="133">
        <v>0</v>
      </c>
      <c r="W179" s="133">
        <v>0</v>
      </c>
      <c r="X179" s="133">
        <v>0</v>
      </c>
      <c r="Y179" s="133">
        <v>0</v>
      </c>
      <c r="Z179" s="133">
        <v>0</v>
      </c>
      <c r="AA179" s="133">
        <v>0</v>
      </c>
      <c r="AB179" s="133">
        <v>0</v>
      </c>
      <c r="AC179" s="133">
        <v>0</v>
      </c>
      <c r="AD179" s="133">
        <v>0</v>
      </c>
      <c r="AE179" s="133">
        <v>53311.540983606617</v>
      </c>
      <c r="AF179" s="133">
        <v>0</v>
      </c>
      <c r="AG179" s="133">
        <v>0</v>
      </c>
      <c r="AH179" s="133">
        <v>0</v>
      </c>
      <c r="AI179" s="133">
        <v>110000</v>
      </c>
      <c r="AJ179" s="133">
        <v>0</v>
      </c>
      <c r="AK179" s="133">
        <v>0</v>
      </c>
      <c r="AL179" s="133">
        <v>0</v>
      </c>
      <c r="AM179" s="133">
        <v>3265.5352799999996</v>
      </c>
      <c r="AN179" s="133">
        <v>0</v>
      </c>
      <c r="AO179" s="133">
        <v>0</v>
      </c>
      <c r="AP179" s="133">
        <v>0</v>
      </c>
      <c r="AQ179" s="133">
        <v>0</v>
      </c>
      <c r="AR179" s="133">
        <v>0</v>
      </c>
      <c r="AS179" s="133">
        <v>0</v>
      </c>
      <c r="AT179" s="133">
        <v>0</v>
      </c>
      <c r="AU179" s="133">
        <v>0</v>
      </c>
      <c r="AV179" s="133">
        <v>410522.4</v>
      </c>
      <c r="AW179" s="133">
        <v>81636.647366585355</v>
      </c>
      <c r="AX179" s="133">
        <v>113265.53528</v>
      </c>
      <c r="AY179" s="133">
        <v>77473.09417509599</v>
      </c>
      <c r="AZ179" s="478">
        <v>605424.5826465853</v>
      </c>
      <c r="BA179" s="478">
        <v>602159.04736658535</v>
      </c>
      <c r="BB179" s="478">
        <v>3500</v>
      </c>
      <c r="BC179" s="478">
        <v>518000</v>
      </c>
      <c r="BD179" s="478">
        <v>0</v>
      </c>
      <c r="BE179" s="478">
        <v>0</v>
      </c>
      <c r="BF179" s="478">
        <v>605424.5826465853</v>
      </c>
      <c r="BG179" s="478" t="s">
        <v>13</v>
      </c>
      <c r="BH179" s="478" t="s">
        <v>13</v>
      </c>
      <c r="BI179" s="478" t="s">
        <v>13</v>
      </c>
      <c r="BJ179" s="134" t="s">
        <v>13</v>
      </c>
      <c r="BK179" s="479" t="s">
        <v>13</v>
      </c>
      <c r="BL179" s="478">
        <v>605424.5826465853</v>
      </c>
      <c r="BM179" s="133">
        <v>605424.5826465853</v>
      </c>
      <c r="BN179" s="133">
        <v>0</v>
      </c>
      <c r="BO179" s="478">
        <v>521265.53528000001</v>
      </c>
      <c r="BP179" s="478">
        <v>408000</v>
      </c>
      <c r="BQ179" s="133">
        <v>492159.04736658529</v>
      </c>
      <c r="BR179" s="133">
        <v>3325.3989686931441</v>
      </c>
      <c r="BS179" s="133">
        <v>3201.8298699300699</v>
      </c>
      <c r="BT179" s="134">
        <v>3.8593274403356422E-2</v>
      </c>
      <c r="BU179" s="134">
        <v>-3.7874397481045098E-3</v>
      </c>
      <c r="BV179" s="134">
        <v>0</v>
      </c>
      <c r="BW179" s="133">
        <v>-1794.7571819741331</v>
      </c>
      <c r="BX179" s="478">
        <v>603629.82546461117</v>
      </c>
      <c r="BY179" s="478">
        <v>4056.5154742203463</v>
      </c>
      <c r="BZ179" s="478" t="s">
        <v>1228</v>
      </c>
      <c r="CA179" s="478">
        <v>4078.5799017879135</v>
      </c>
      <c r="CB179" s="134">
        <v>2.1328897895327437E-2</v>
      </c>
      <c r="CC179" s="133">
        <v>0</v>
      </c>
      <c r="CD179" s="133">
        <v>603629.82546461117</v>
      </c>
      <c r="CE179" s="133">
        <v>0</v>
      </c>
      <c r="CF179" s="133">
        <v>603629.82546461117</v>
      </c>
      <c r="CG179" s="133">
        <f t="shared" si="4"/>
        <v>0</v>
      </c>
      <c r="CH179" s="133">
        <f t="shared" si="5"/>
        <v>0</v>
      </c>
      <c r="CI179" s="133">
        <v>0</v>
      </c>
      <c r="CJ179" s="133">
        <v>0</v>
      </c>
      <c r="CK179" s="133">
        <v>0</v>
      </c>
    </row>
    <row r="180" spans="1:89" ht="15" customHeight="1" x14ac:dyDescent="0.25">
      <c r="A180" s="136">
        <f>VLOOKUP(D180,'DfE No.'!C:E,3,FALSE)</f>
        <v>115</v>
      </c>
      <c r="B180" s="136" t="str">
        <f>VLOOKUP(D180,'Adjusted Factors 19-20'!C:F,4,FALSE)</f>
        <v>Recoupment Academy</v>
      </c>
      <c r="C180" s="136">
        <v>145460</v>
      </c>
      <c r="D180" s="136">
        <v>9352126</v>
      </c>
      <c r="E180" s="135" t="s">
        <v>227</v>
      </c>
      <c r="F180" s="477">
        <v>104</v>
      </c>
      <c r="G180" s="477">
        <v>104</v>
      </c>
      <c r="H180" s="477">
        <v>0</v>
      </c>
      <c r="I180" s="133">
        <v>288475.2</v>
      </c>
      <c r="J180" s="133">
        <v>0</v>
      </c>
      <c r="K180" s="133">
        <v>0</v>
      </c>
      <c r="L180" s="133">
        <v>1319.999999999998</v>
      </c>
      <c r="M180" s="133">
        <v>0</v>
      </c>
      <c r="N180" s="133">
        <v>3271.4563106796118</v>
      </c>
      <c r="O180" s="133">
        <v>0</v>
      </c>
      <c r="P180" s="133">
        <v>399.99999999999937</v>
      </c>
      <c r="Q180" s="133">
        <v>0</v>
      </c>
      <c r="R180" s="133">
        <v>360.00000000000017</v>
      </c>
      <c r="S180" s="133">
        <v>0</v>
      </c>
      <c r="T180" s="133">
        <v>0</v>
      </c>
      <c r="U180" s="133">
        <v>0</v>
      </c>
      <c r="V180" s="133">
        <v>0</v>
      </c>
      <c r="W180" s="133">
        <v>0</v>
      </c>
      <c r="X180" s="133">
        <v>0</v>
      </c>
      <c r="Y180" s="133">
        <v>0</v>
      </c>
      <c r="Z180" s="133">
        <v>0</v>
      </c>
      <c r="AA180" s="133">
        <v>0</v>
      </c>
      <c r="AB180" s="133">
        <v>0</v>
      </c>
      <c r="AC180" s="133">
        <v>0</v>
      </c>
      <c r="AD180" s="133">
        <v>0</v>
      </c>
      <c r="AE180" s="133">
        <v>16719.460674157319</v>
      </c>
      <c r="AF180" s="133">
        <v>0</v>
      </c>
      <c r="AG180" s="133">
        <v>0</v>
      </c>
      <c r="AH180" s="133">
        <v>0</v>
      </c>
      <c r="AI180" s="133">
        <v>110000</v>
      </c>
      <c r="AJ180" s="133">
        <v>0</v>
      </c>
      <c r="AK180" s="133">
        <v>0</v>
      </c>
      <c r="AL180" s="133">
        <v>0</v>
      </c>
      <c r="AM180" s="133">
        <v>735.84</v>
      </c>
      <c r="AN180" s="133">
        <v>0</v>
      </c>
      <c r="AO180" s="133">
        <v>0</v>
      </c>
      <c r="AP180" s="133">
        <v>0</v>
      </c>
      <c r="AQ180" s="133">
        <v>0</v>
      </c>
      <c r="AR180" s="133">
        <v>0</v>
      </c>
      <c r="AS180" s="133">
        <v>0</v>
      </c>
      <c r="AT180" s="133">
        <v>0</v>
      </c>
      <c r="AU180" s="133">
        <v>0</v>
      </c>
      <c r="AV180" s="133">
        <v>288475.2</v>
      </c>
      <c r="AW180" s="133">
        <v>22070.916984836927</v>
      </c>
      <c r="AX180" s="133">
        <v>110735.84</v>
      </c>
      <c r="AY180" s="133">
        <v>29394.188829497121</v>
      </c>
      <c r="AZ180" s="478">
        <v>421281.95698483696</v>
      </c>
      <c r="BA180" s="478">
        <v>420546.11698483693</v>
      </c>
      <c r="BB180" s="478">
        <v>3500</v>
      </c>
      <c r="BC180" s="478">
        <v>364000</v>
      </c>
      <c r="BD180" s="478">
        <v>0</v>
      </c>
      <c r="BE180" s="478">
        <v>0</v>
      </c>
      <c r="BF180" s="478">
        <v>421281.95698483696</v>
      </c>
      <c r="BG180" s="478" t="s">
        <v>13</v>
      </c>
      <c r="BH180" s="478" t="s">
        <v>13</v>
      </c>
      <c r="BI180" s="478" t="s">
        <v>13</v>
      </c>
      <c r="BJ180" s="134" t="s">
        <v>13</v>
      </c>
      <c r="BK180" s="479" t="s">
        <v>13</v>
      </c>
      <c r="BL180" s="478">
        <v>421281.95698483696</v>
      </c>
      <c r="BM180" s="133">
        <v>421281.95698483696</v>
      </c>
      <c r="BN180" s="133">
        <v>0</v>
      </c>
      <c r="BO180" s="478">
        <v>364735.84</v>
      </c>
      <c r="BP180" s="478">
        <v>254000.00000000003</v>
      </c>
      <c r="BQ180" s="133">
        <v>310546.11698483693</v>
      </c>
      <c r="BR180" s="133">
        <v>2986.0203556234319</v>
      </c>
      <c r="BS180" s="133">
        <v>2933.839378846154</v>
      </c>
      <c r="BT180" s="134">
        <v>1.7785901012004314E-2</v>
      </c>
      <c r="BU180" s="134">
        <v>-1.745460303385371E-3</v>
      </c>
      <c r="BV180" s="134">
        <v>0</v>
      </c>
      <c r="BW180" s="133">
        <v>-532.57361791761468</v>
      </c>
      <c r="BX180" s="478">
        <v>420749.38336691936</v>
      </c>
      <c r="BY180" s="478">
        <v>4038.591763143455</v>
      </c>
      <c r="BZ180" s="478" t="s">
        <v>1228</v>
      </c>
      <c r="CA180" s="478">
        <v>4045.6671477588397</v>
      </c>
      <c r="CB180" s="134">
        <v>-6.3581646831859517E-3</v>
      </c>
      <c r="CC180" s="133">
        <v>0</v>
      </c>
      <c r="CD180" s="133">
        <v>420749.38336691936</v>
      </c>
      <c r="CE180" s="133">
        <v>0</v>
      </c>
      <c r="CF180" s="133">
        <v>420749.38336691936</v>
      </c>
      <c r="CG180" s="133">
        <f t="shared" si="4"/>
        <v>0</v>
      </c>
      <c r="CH180" s="133">
        <f t="shared" si="5"/>
        <v>0</v>
      </c>
      <c r="CI180" s="133">
        <v>0</v>
      </c>
      <c r="CJ180" s="133">
        <v>26800.730000000018</v>
      </c>
      <c r="CK180" s="133">
        <v>6867.54</v>
      </c>
    </row>
    <row r="181" spans="1:89" ht="15" customHeight="1" x14ac:dyDescent="0.25">
      <c r="A181" s="136">
        <f>VLOOKUP(D181,'DfE No.'!C:E,3,FALSE)</f>
        <v>208</v>
      </c>
      <c r="B181" s="136" t="str">
        <f>VLOOKUP(D181,'Adjusted Factors 19-20'!C:F,4,FALSE)</f>
        <v>Recoupment Academy</v>
      </c>
      <c r="C181" s="136">
        <v>145835</v>
      </c>
      <c r="D181" s="136">
        <v>9352133</v>
      </c>
      <c r="E181" s="135" t="s">
        <v>242</v>
      </c>
      <c r="F181" s="477">
        <v>195</v>
      </c>
      <c r="G181" s="477">
        <v>195</v>
      </c>
      <c r="H181" s="477">
        <v>0</v>
      </c>
      <c r="I181" s="133">
        <v>540891</v>
      </c>
      <c r="J181" s="133">
        <v>0</v>
      </c>
      <c r="K181" s="133">
        <v>0</v>
      </c>
      <c r="L181" s="133">
        <v>6160.0000000000009</v>
      </c>
      <c r="M181" s="133">
        <v>0</v>
      </c>
      <c r="N181" s="133">
        <v>11282.142857142857</v>
      </c>
      <c r="O181" s="133">
        <v>0</v>
      </c>
      <c r="P181" s="133">
        <v>200.00000000000009</v>
      </c>
      <c r="Q181" s="133">
        <v>480.00000000000205</v>
      </c>
      <c r="R181" s="133">
        <v>720.00000000000307</v>
      </c>
      <c r="S181" s="133">
        <v>0</v>
      </c>
      <c r="T181" s="133">
        <v>0</v>
      </c>
      <c r="U181" s="133">
        <v>0</v>
      </c>
      <c r="V181" s="133">
        <v>0</v>
      </c>
      <c r="W181" s="133">
        <v>0</v>
      </c>
      <c r="X181" s="133">
        <v>0</v>
      </c>
      <c r="Y181" s="133">
        <v>0</v>
      </c>
      <c r="Z181" s="133">
        <v>0</v>
      </c>
      <c r="AA181" s="133">
        <v>0</v>
      </c>
      <c r="AB181" s="133">
        <v>0</v>
      </c>
      <c r="AC181" s="133">
        <v>0</v>
      </c>
      <c r="AD181" s="133">
        <v>0</v>
      </c>
      <c r="AE181" s="133">
        <v>62354.539877300595</v>
      </c>
      <c r="AF181" s="133">
        <v>0</v>
      </c>
      <c r="AG181" s="133">
        <v>0</v>
      </c>
      <c r="AH181" s="133">
        <v>0</v>
      </c>
      <c r="AI181" s="133">
        <v>110000</v>
      </c>
      <c r="AJ181" s="133">
        <v>0</v>
      </c>
      <c r="AK181" s="133">
        <v>0</v>
      </c>
      <c r="AL181" s="133">
        <v>0</v>
      </c>
      <c r="AM181" s="133">
        <v>3422.8313000000003</v>
      </c>
      <c r="AN181" s="133">
        <v>0</v>
      </c>
      <c r="AO181" s="133">
        <v>0</v>
      </c>
      <c r="AP181" s="133">
        <v>0</v>
      </c>
      <c r="AQ181" s="133">
        <v>0</v>
      </c>
      <c r="AR181" s="133">
        <v>0</v>
      </c>
      <c r="AS181" s="133">
        <v>0</v>
      </c>
      <c r="AT181" s="133">
        <v>0</v>
      </c>
      <c r="AU181" s="133">
        <v>0</v>
      </c>
      <c r="AV181" s="133">
        <v>540891</v>
      </c>
      <c r="AW181" s="133">
        <v>81196.682734443457</v>
      </c>
      <c r="AX181" s="133">
        <v>113422.83130000001</v>
      </c>
      <c r="AY181" s="133">
        <v>81774.611305872022</v>
      </c>
      <c r="AZ181" s="478">
        <v>735510.51403444342</v>
      </c>
      <c r="BA181" s="478">
        <v>732087.68273444346</v>
      </c>
      <c r="BB181" s="478">
        <v>3500</v>
      </c>
      <c r="BC181" s="478">
        <v>682500</v>
      </c>
      <c r="BD181" s="478">
        <v>0</v>
      </c>
      <c r="BE181" s="478">
        <v>0</v>
      </c>
      <c r="BF181" s="478">
        <v>735510.51403444342</v>
      </c>
      <c r="BG181" s="478" t="s">
        <v>13</v>
      </c>
      <c r="BH181" s="478" t="s">
        <v>13</v>
      </c>
      <c r="BI181" s="478" t="s">
        <v>13</v>
      </c>
      <c r="BJ181" s="134" t="s">
        <v>13</v>
      </c>
      <c r="BK181" s="479" t="s">
        <v>13</v>
      </c>
      <c r="BL181" s="478">
        <v>735510.51403444342</v>
      </c>
      <c r="BM181" s="133">
        <v>735510.51403444342</v>
      </c>
      <c r="BN181" s="133">
        <v>0</v>
      </c>
      <c r="BO181" s="478">
        <v>685922.83129999996</v>
      </c>
      <c r="BP181" s="478">
        <v>572500</v>
      </c>
      <c r="BQ181" s="133">
        <v>622087.68273444346</v>
      </c>
      <c r="BR181" s="133">
        <v>3190.1932447920176</v>
      </c>
      <c r="BS181" s="133">
        <v>3084.6758523076924</v>
      </c>
      <c r="BT181" s="134">
        <v>3.4206962914883288E-2</v>
      </c>
      <c r="BU181" s="134">
        <v>-3.3569789816667757E-3</v>
      </c>
      <c r="BV181" s="134">
        <v>0</v>
      </c>
      <c r="BW181" s="133">
        <v>-2019.2624402831341</v>
      </c>
      <c r="BX181" s="478">
        <v>733491.25159416033</v>
      </c>
      <c r="BY181" s="478">
        <v>3743.94061689313</v>
      </c>
      <c r="BZ181" s="478" t="s">
        <v>1228</v>
      </c>
      <c r="CA181" s="478">
        <v>3761.4935979187708</v>
      </c>
      <c r="CB181" s="134">
        <v>2.3223277639852213E-3</v>
      </c>
      <c r="CC181" s="133">
        <v>0</v>
      </c>
      <c r="CD181" s="133">
        <v>733491.25159416033</v>
      </c>
      <c r="CE181" s="133">
        <v>0</v>
      </c>
      <c r="CF181" s="133">
        <v>733491.25159416033</v>
      </c>
      <c r="CG181" s="133">
        <f t="shared" si="4"/>
        <v>0</v>
      </c>
      <c r="CH181" s="133">
        <f t="shared" si="5"/>
        <v>0</v>
      </c>
      <c r="CI181" s="133">
        <v>0</v>
      </c>
      <c r="CJ181" s="133">
        <v>110159.44999999995</v>
      </c>
      <c r="CK181" s="133">
        <v>15016.5</v>
      </c>
    </row>
    <row r="182" spans="1:89" ht="15" customHeight="1" x14ac:dyDescent="0.25">
      <c r="A182" s="136">
        <f>VLOOKUP(D182,'DfE No.'!C:E,3,FALSE)</f>
        <v>67</v>
      </c>
      <c r="B182" s="136" t="str">
        <f>VLOOKUP(D182,'Adjusted Factors 19-20'!C:F,4,FALSE)</f>
        <v>Recoupment Academy</v>
      </c>
      <c r="C182" s="136">
        <v>141640</v>
      </c>
      <c r="D182" s="136">
        <v>9352145</v>
      </c>
      <c r="E182" s="135" t="s">
        <v>182</v>
      </c>
      <c r="F182" s="477">
        <v>404</v>
      </c>
      <c r="G182" s="477">
        <v>404</v>
      </c>
      <c r="H182" s="477">
        <v>0</v>
      </c>
      <c r="I182" s="133">
        <v>1120615.2000000002</v>
      </c>
      <c r="J182" s="133">
        <v>0</v>
      </c>
      <c r="K182" s="133">
        <v>0</v>
      </c>
      <c r="L182" s="133">
        <v>22000.00000000004</v>
      </c>
      <c r="M182" s="133">
        <v>0</v>
      </c>
      <c r="N182" s="133">
        <v>47311.807228915663</v>
      </c>
      <c r="O182" s="133">
        <v>0</v>
      </c>
      <c r="P182" s="133">
        <v>9044.7761194030099</v>
      </c>
      <c r="Q182" s="133">
        <v>13506.865671641821</v>
      </c>
      <c r="R182" s="133">
        <v>12300.89552238806</v>
      </c>
      <c r="S182" s="133">
        <v>11366.268656716424</v>
      </c>
      <c r="T182" s="133">
        <v>5065.0746268656685</v>
      </c>
      <c r="U182" s="133">
        <v>0</v>
      </c>
      <c r="V182" s="133">
        <v>0</v>
      </c>
      <c r="W182" s="133">
        <v>0</v>
      </c>
      <c r="X182" s="133">
        <v>0</v>
      </c>
      <c r="Y182" s="133">
        <v>0</v>
      </c>
      <c r="Z182" s="133">
        <v>0</v>
      </c>
      <c r="AA182" s="133">
        <v>0</v>
      </c>
      <c r="AB182" s="133">
        <v>0</v>
      </c>
      <c r="AC182" s="133">
        <v>0</v>
      </c>
      <c r="AD182" s="133">
        <v>0</v>
      </c>
      <c r="AE182" s="133">
        <v>127227.11627906979</v>
      </c>
      <c r="AF182" s="133">
        <v>0</v>
      </c>
      <c r="AG182" s="133">
        <v>0</v>
      </c>
      <c r="AH182" s="133">
        <v>0</v>
      </c>
      <c r="AI182" s="133">
        <v>110000</v>
      </c>
      <c r="AJ182" s="133">
        <v>0</v>
      </c>
      <c r="AK182" s="133">
        <v>0</v>
      </c>
      <c r="AL182" s="133">
        <v>0</v>
      </c>
      <c r="AM182" s="133">
        <v>7279.2256600000001</v>
      </c>
      <c r="AN182" s="133">
        <v>0</v>
      </c>
      <c r="AO182" s="133">
        <v>0</v>
      </c>
      <c r="AP182" s="133">
        <v>0</v>
      </c>
      <c r="AQ182" s="133">
        <v>0</v>
      </c>
      <c r="AR182" s="133">
        <v>0</v>
      </c>
      <c r="AS182" s="133">
        <v>0</v>
      </c>
      <c r="AT182" s="133">
        <v>0</v>
      </c>
      <c r="AU182" s="133">
        <v>0</v>
      </c>
      <c r="AV182" s="133">
        <v>1120615.2000000002</v>
      </c>
      <c r="AW182" s="133">
        <v>247822.80410500045</v>
      </c>
      <c r="AX182" s="133">
        <v>117279.22566</v>
      </c>
      <c r="AY182" s="133">
        <v>197523.96019203513</v>
      </c>
      <c r="AZ182" s="478">
        <v>1485717.2297650008</v>
      </c>
      <c r="BA182" s="478">
        <v>1478438.0041050008</v>
      </c>
      <c r="BB182" s="478">
        <v>3500</v>
      </c>
      <c r="BC182" s="478">
        <v>1414000</v>
      </c>
      <c r="BD182" s="478">
        <v>0</v>
      </c>
      <c r="BE182" s="478">
        <v>0</v>
      </c>
      <c r="BF182" s="478">
        <v>1485717.2297650008</v>
      </c>
      <c r="BG182" s="478" t="s">
        <v>13</v>
      </c>
      <c r="BH182" s="478" t="s">
        <v>13</v>
      </c>
      <c r="BI182" s="478" t="s">
        <v>13</v>
      </c>
      <c r="BJ182" s="134" t="s">
        <v>13</v>
      </c>
      <c r="BK182" s="479" t="s">
        <v>13</v>
      </c>
      <c r="BL182" s="478">
        <v>1485717.2297650008</v>
      </c>
      <c r="BM182" s="133">
        <v>1485717.2297650008</v>
      </c>
      <c r="BN182" s="133">
        <v>0</v>
      </c>
      <c r="BO182" s="478">
        <v>1421279.22566</v>
      </c>
      <c r="BP182" s="478">
        <v>1304000</v>
      </c>
      <c r="BQ182" s="133">
        <v>1368438.0041050008</v>
      </c>
      <c r="BR182" s="133">
        <v>3387.2227824381207</v>
      </c>
      <c r="BS182" s="133">
        <v>3278.7666561445781</v>
      </c>
      <c r="BT182" s="134">
        <v>3.3078330258815541E-2</v>
      </c>
      <c r="BU182" s="134">
        <v>-3.2462180201084582E-3</v>
      </c>
      <c r="BV182" s="134">
        <v>0</v>
      </c>
      <c r="BW182" s="133">
        <v>-4300.010926774542</v>
      </c>
      <c r="BX182" s="478">
        <v>1481417.2188382263</v>
      </c>
      <c r="BY182" s="478">
        <v>3648.8564187579859</v>
      </c>
      <c r="BZ182" s="478" t="s">
        <v>1228</v>
      </c>
      <c r="CA182" s="478">
        <v>3666.8743040550157</v>
      </c>
      <c r="CB182" s="134">
        <v>2.9734623055434728E-2</v>
      </c>
      <c r="CC182" s="133">
        <v>0</v>
      </c>
      <c r="CD182" s="133">
        <v>1481417.2188382263</v>
      </c>
      <c r="CE182" s="133">
        <v>0</v>
      </c>
      <c r="CF182" s="133">
        <v>1481417.2188382263</v>
      </c>
      <c r="CG182" s="133">
        <f t="shared" si="4"/>
        <v>0</v>
      </c>
      <c r="CH182" s="133">
        <f t="shared" si="5"/>
        <v>0</v>
      </c>
      <c r="CI182" s="133">
        <v>0</v>
      </c>
      <c r="CJ182" s="133">
        <v>0</v>
      </c>
      <c r="CK182" s="133">
        <v>0</v>
      </c>
    </row>
    <row r="183" spans="1:89" ht="15" customHeight="1" x14ac:dyDescent="0.25">
      <c r="A183" s="136">
        <f>VLOOKUP(D183,'DfE No.'!C:E,3,FALSE)</f>
        <v>65</v>
      </c>
      <c r="B183" s="136" t="str">
        <f>VLOOKUP(D183,'Adjusted Factors 19-20'!C:F,4,FALSE)</f>
        <v>Recoupment Academy</v>
      </c>
      <c r="C183" s="136">
        <v>145541</v>
      </c>
      <c r="D183" s="136">
        <v>9352147</v>
      </c>
      <c r="E183" s="135" t="s">
        <v>180</v>
      </c>
      <c r="F183" s="477">
        <v>466</v>
      </c>
      <c r="G183" s="477">
        <v>466</v>
      </c>
      <c r="H183" s="477">
        <v>0</v>
      </c>
      <c r="I183" s="133">
        <v>1292590.8</v>
      </c>
      <c r="J183" s="133">
        <v>0</v>
      </c>
      <c r="K183" s="133">
        <v>0</v>
      </c>
      <c r="L183" s="133">
        <v>85800.000000000087</v>
      </c>
      <c r="M183" s="133">
        <v>0</v>
      </c>
      <c r="N183" s="133">
        <v>116101.127348643</v>
      </c>
      <c r="O183" s="133">
        <v>0</v>
      </c>
      <c r="P183" s="133">
        <v>1599.9999999999973</v>
      </c>
      <c r="Q183" s="133">
        <v>28320.000000000036</v>
      </c>
      <c r="R183" s="133">
        <v>12960.000000000005</v>
      </c>
      <c r="S183" s="133">
        <v>390.0000000000008</v>
      </c>
      <c r="T183" s="133">
        <v>74760.000000000073</v>
      </c>
      <c r="U183" s="133">
        <v>33350.000000000073</v>
      </c>
      <c r="V183" s="133">
        <v>0</v>
      </c>
      <c r="W183" s="133">
        <v>0</v>
      </c>
      <c r="X183" s="133">
        <v>0</v>
      </c>
      <c r="Y183" s="133">
        <v>0</v>
      </c>
      <c r="Z183" s="133">
        <v>0</v>
      </c>
      <c r="AA183" s="133">
        <v>0</v>
      </c>
      <c r="AB183" s="133">
        <v>10199.575000000001</v>
      </c>
      <c r="AC183" s="133">
        <v>0</v>
      </c>
      <c r="AD183" s="133">
        <v>0</v>
      </c>
      <c r="AE183" s="133">
        <v>207597.02564102571</v>
      </c>
      <c r="AF183" s="133">
        <v>0</v>
      </c>
      <c r="AG183" s="133">
        <v>0</v>
      </c>
      <c r="AH183" s="133">
        <v>0</v>
      </c>
      <c r="AI183" s="133">
        <v>110000</v>
      </c>
      <c r="AJ183" s="133">
        <v>0</v>
      </c>
      <c r="AK183" s="133">
        <v>0</v>
      </c>
      <c r="AL183" s="133">
        <v>0</v>
      </c>
      <c r="AM183" s="133">
        <v>49124.985000000001</v>
      </c>
      <c r="AN183" s="133">
        <v>0</v>
      </c>
      <c r="AO183" s="133">
        <v>0</v>
      </c>
      <c r="AP183" s="133">
        <v>0</v>
      </c>
      <c r="AQ183" s="133">
        <v>0</v>
      </c>
      <c r="AR183" s="133">
        <v>0</v>
      </c>
      <c r="AS183" s="133">
        <v>0</v>
      </c>
      <c r="AT183" s="133">
        <v>0</v>
      </c>
      <c r="AU183" s="133">
        <v>0</v>
      </c>
      <c r="AV183" s="133">
        <v>1292590.8</v>
      </c>
      <c r="AW183" s="133">
        <v>571077.72798966896</v>
      </c>
      <c r="AX183" s="133">
        <v>159124.98499999999</v>
      </c>
      <c r="AY183" s="133">
        <v>394236.58931534737</v>
      </c>
      <c r="AZ183" s="478">
        <v>2022793.5129896691</v>
      </c>
      <c r="BA183" s="478">
        <v>1973668.527989669</v>
      </c>
      <c r="BB183" s="478">
        <v>3500</v>
      </c>
      <c r="BC183" s="478">
        <v>1631000</v>
      </c>
      <c r="BD183" s="478">
        <v>0</v>
      </c>
      <c r="BE183" s="478">
        <v>0</v>
      </c>
      <c r="BF183" s="478">
        <v>2022793.5129896691</v>
      </c>
      <c r="BG183" s="478" t="s">
        <v>13</v>
      </c>
      <c r="BH183" s="478" t="s">
        <v>13</v>
      </c>
      <c r="BI183" s="478" t="s">
        <v>13</v>
      </c>
      <c r="BJ183" s="134" t="s">
        <v>13</v>
      </c>
      <c r="BK183" s="479" t="s">
        <v>13</v>
      </c>
      <c r="BL183" s="478">
        <v>2022793.5129896691</v>
      </c>
      <c r="BM183" s="133">
        <v>2022793.5129896686</v>
      </c>
      <c r="BN183" s="133">
        <v>0</v>
      </c>
      <c r="BO183" s="478">
        <v>1680124.9850000001</v>
      </c>
      <c r="BP183" s="478">
        <v>1521000</v>
      </c>
      <c r="BQ183" s="133">
        <v>1863668.527989669</v>
      </c>
      <c r="BR183" s="133">
        <v>3999.2886866731096</v>
      </c>
      <c r="BS183" s="133">
        <v>3908.2612041237112</v>
      </c>
      <c r="BT183" s="134">
        <v>2.3291043713596443E-2</v>
      </c>
      <c r="BU183" s="134">
        <v>-2.2857201442343282E-3</v>
      </c>
      <c r="BV183" s="134">
        <v>0</v>
      </c>
      <c r="BW183" s="133">
        <v>-4162.8671752489063</v>
      </c>
      <c r="BX183" s="478">
        <v>2018630.6458144202</v>
      </c>
      <c r="BY183" s="478">
        <v>4226.406997455837</v>
      </c>
      <c r="BZ183" s="478" t="s">
        <v>1228</v>
      </c>
      <c r="CA183" s="478">
        <v>4331.8254202026183</v>
      </c>
      <c r="CB183" s="134">
        <v>2.306278739150236E-2</v>
      </c>
      <c r="CC183" s="133">
        <v>0</v>
      </c>
      <c r="CD183" s="133">
        <v>2018630.6458144202</v>
      </c>
      <c r="CE183" s="133">
        <v>0</v>
      </c>
      <c r="CF183" s="133">
        <v>2018630.6458144202</v>
      </c>
      <c r="CG183" s="133">
        <f t="shared" si="4"/>
        <v>0</v>
      </c>
      <c r="CH183" s="133">
        <f t="shared" si="5"/>
        <v>0</v>
      </c>
      <c r="CI183" s="133">
        <v>0</v>
      </c>
      <c r="CJ183" s="133">
        <v>182209.81000000003</v>
      </c>
      <c r="CK183" s="133">
        <v>172.96000000000004</v>
      </c>
    </row>
    <row r="184" spans="1:89" ht="15" customHeight="1" x14ac:dyDescent="0.25">
      <c r="A184" s="136">
        <f>VLOOKUP(D184,'DfE No.'!C:E,3,FALSE)</f>
        <v>13</v>
      </c>
      <c r="B184" s="136" t="str">
        <f>VLOOKUP(D184,'Adjusted Factors 19-20'!C:F,4,FALSE)</f>
        <v>Recoupment Academy</v>
      </c>
      <c r="C184" s="136">
        <v>143050</v>
      </c>
      <c r="D184" s="136">
        <v>9352150</v>
      </c>
      <c r="E184" s="135" t="s">
        <v>528</v>
      </c>
      <c r="F184" s="477">
        <v>91</v>
      </c>
      <c r="G184" s="477">
        <v>91</v>
      </c>
      <c r="H184" s="477">
        <v>0</v>
      </c>
      <c r="I184" s="133">
        <v>252415.80000000002</v>
      </c>
      <c r="J184" s="133">
        <v>0</v>
      </c>
      <c r="K184" s="133">
        <v>0</v>
      </c>
      <c r="L184" s="133">
        <v>2639.9999999999986</v>
      </c>
      <c r="M184" s="133">
        <v>0</v>
      </c>
      <c r="N184" s="133">
        <v>5648.2758620689656</v>
      </c>
      <c r="O184" s="133">
        <v>0</v>
      </c>
      <c r="P184" s="133">
        <v>1399.9999999999995</v>
      </c>
      <c r="Q184" s="133">
        <v>0</v>
      </c>
      <c r="R184" s="133">
        <v>0</v>
      </c>
      <c r="S184" s="133">
        <v>0</v>
      </c>
      <c r="T184" s="133">
        <v>420.00000000000045</v>
      </c>
      <c r="U184" s="133">
        <v>0</v>
      </c>
      <c r="V184" s="133">
        <v>0</v>
      </c>
      <c r="W184" s="133">
        <v>0</v>
      </c>
      <c r="X184" s="133">
        <v>0</v>
      </c>
      <c r="Y184" s="133">
        <v>0</v>
      </c>
      <c r="Z184" s="133">
        <v>0</v>
      </c>
      <c r="AA184" s="133">
        <v>0</v>
      </c>
      <c r="AB184" s="133">
        <v>0</v>
      </c>
      <c r="AC184" s="133">
        <v>0</v>
      </c>
      <c r="AD184" s="133">
        <v>0</v>
      </c>
      <c r="AE184" s="133">
        <v>36962.333333333292</v>
      </c>
      <c r="AF184" s="133">
        <v>0</v>
      </c>
      <c r="AG184" s="133">
        <v>0</v>
      </c>
      <c r="AH184" s="133">
        <v>0</v>
      </c>
      <c r="AI184" s="133">
        <v>110000</v>
      </c>
      <c r="AJ184" s="133">
        <v>19626.168224299061</v>
      </c>
      <c r="AK184" s="133">
        <v>0</v>
      </c>
      <c r="AL184" s="133">
        <v>0</v>
      </c>
      <c r="AM184" s="133">
        <v>2272.06952</v>
      </c>
      <c r="AN184" s="133">
        <v>0</v>
      </c>
      <c r="AO184" s="133">
        <v>0</v>
      </c>
      <c r="AP184" s="133">
        <v>0</v>
      </c>
      <c r="AQ184" s="133">
        <v>0</v>
      </c>
      <c r="AR184" s="133">
        <v>0</v>
      </c>
      <c r="AS184" s="133">
        <v>0</v>
      </c>
      <c r="AT184" s="133">
        <v>0</v>
      </c>
      <c r="AU184" s="133">
        <v>0</v>
      </c>
      <c r="AV184" s="133">
        <v>252415.80000000002</v>
      </c>
      <c r="AW184" s="133">
        <v>47070.609195402256</v>
      </c>
      <c r="AX184" s="133">
        <v>131898.23774429905</v>
      </c>
      <c r="AY184" s="133">
        <v>52015.471264367778</v>
      </c>
      <c r="AZ184" s="478">
        <v>431384.64693970134</v>
      </c>
      <c r="BA184" s="478">
        <v>429112.57741970132</v>
      </c>
      <c r="BB184" s="478">
        <v>3500</v>
      </c>
      <c r="BC184" s="478">
        <v>318500</v>
      </c>
      <c r="BD184" s="478">
        <v>0</v>
      </c>
      <c r="BE184" s="478">
        <v>0</v>
      </c>
      <c r="BF184" s="478">
        <v>431384.64693970134</v>
      </c>
      <c r="BG184" s="478" t="s">
        <v>13</v>
      </c>
      <c r="BH184" s="478" t="s">
        <v>13</v>
      </c>
      <c r="BI184" s="478" t="s">
        <v>13</v>
      </c>
      <c r="BJ184" s="134" t="s">
        <v>13</v>
      </c>
      <c r="BK184" s="479" t="s">
        <v>13</v>
      </c>
      <c r="BL184" s="478">
        <v>431384.64693970134</v>
      </c>
      <c r="BM184" s="133">
        <v>431384.64693970134</v>
      </c>
      <c r="BN184" s="133">
        <v>0</v>
      </c>
      <c r="BO184" s="478">
        <v>320772.06952000002</v>
      </c>
      <c r="BP184" s="478">
        <v>188873.83177570096</v>
      </c>
      <c r="BQ184" s="133">
        <v>299486.40919540229</v>
      </c>
      <c r="BR184" s="133">
        <v>3291.0594417077173</v>
      </c>
      <c r="BS184" s="133">
        <v>3194.533990632965</v>
      </c>
      <c r="BT184" s="134">
        <v>3.0215815939910129E-2</v>
      </c>
      <c r="BU184" s="134">
        <v>-2.9652985936397423E-3</v>
      </c>
      <c r="BV184" s="134">
        <v>0</v>
      </c>
      <c r="BW184" s="133">
        <v>-862.01999062800382</v>
      </c>
      <c r="BX184" s="478">
        <v>430522.62694907334</v>
      </c>
      <c r="BY184" s="478">
        <v>4706.0500816381682</v>
      </c>
      <c r="BZ184" s="478" t="s">
        <v>1228</v>
      </c>
      <c r="CA184" s="478">
        <v>4731.0178785612452</v>
      </c>
      <c r="CB184" s="134">
        <v>8.1392536799751447E-3</v>
      </c>
      <c r="CC184" s="133">
        <v>0</v>
      </c>
      <c r="CD184" s="133">
        <v>430522.62694907334</v>
      </c>
      <c r="CE184" s="133">
        <v>0</v>
      </c>
      <c r="CF184" s="133">
        <v>430522.62694907334</v>
      </c>
      <c r="CG184" s="133">
        <f t="shared" si="4"/>
        <v>0</v>
      </c>
      <c r="CH184" s="133">
        <f t="shared" si="5"/>
        <v>0</v>
      </c>
      <c r="CI184" s="133">
        <v>0</v>
      </c>
      <c r="CJ184" s="133">
        <v>0</v>
      </c>
      <c r="CK184" s="133">
        <v>0</v>
      </c>
    </row>
    <row r="185" spans="1:89" ht="15" customHeight="1" x14ac:dyDescent="0.25">
      <c r="A185" s="136">
        <f>VLOOKUP(D185,'DfE No.'!C:E,3,FALSE)</f>
        <v>74</v>
      </c>
      <c r="B185" s="136" t="str">
        <f>VLOOKUP(D185,'Adjusted Factors 19-20'!C:F,4,FALSE)</f>
        <v>Recoupment Academy</v>
      </c>
      <c r="C185" s="136">
        <v>145695</v>
      </c>
      <c r="D185" s="136">
        <v>9352152</v>
      </c>
      <c r="E185" s="135" t="s">
        <v>634</v>
      </c>
      <c r="F185" s="477">
        <v>417</v>
      </c>
      <c r="G185" s="477">
        <v>417</v>
      </c>
      <c r="H185" s="477">
        <v>0</v>
      </c>
      <c r="I185" s="133">
        <v>1156674.6000000001</v>
      </c>
      <c r="J185" s="133">
        <v>0</v>
      </c>
      <c r="K185" s="133">
        <v>0</v>
      </c>
      <c r="L185" s="133">
        <v>30800.000000000044</v>
      </c>
      <c r="M185" s="133">
        <v>0</v>
      </c>
      <c r="N185" s="133">
        <v>48771.705069124429</v>
      </c>
      <c r="O185" s="133">
        <v>0</v>
      </c>
      <c r="P185" s="133">
        <v>15200.000000000011</v>
      </c>
      <c r="Q185" s="133">
        <v>4320.0000000000018</v>
      </c>
      <c r="R185" s="133">
        <v>3239.9999999999936</v>
      </c>
      <c r="S185" s="133">
        <v>389.9999999999996</v>
      </c>
      <c r="T185" s="133">
        <v>8819.9999999999964</v>
      </c>
      <c r="U185" s="133">
        <v>2874.9999999999968</v>
      </c>
      <c r="V185" s="133">
        <v>0</v>
      </c>
      <c r="W185" s="133">
        <v>0</v>
      </c>
      <c r="X185" s="133">
        <v>0</v>
      </c>
      <c r="Y185" s="133">
        <v>0</v>
      </c>
      <c r="Z185" s="133">
        <v>0</v>
      </c>
      <c r="AA185" s="133">
        <v>0</v>
      </c>
      <c r="AB185" s="133">
        <v>2399.4972067039107</v>
      </c>
      <c r="AC185" s="133">
        <v>0</v>
      </c>
      <c r="AD185" s="133">
        <v>0</v>
      </c>
      <c r="AE185" s="133">
        <v>142858.32676056348</v>
      </c>
      <c r="AF185" s="133">
        <v>0</v>
      </c>
      <c r="AG185" s="133">
        <v>0</v>
      </c>
      <c r="AH185" s="133">
        <v>0</v>
      </c>
      <c r="AI185" s="133">
        <v>110000</v>
      </c>
      <c r="AJ185" s="133">
        <v>0</v>
      </c>
      <c r="AK185" s="133">
        <v>0</v>
      </c>
      <c r="AL185" s="133">
        <v>0</v>
      </c>
      <c r="AM185" s="133">
        <v>3778.8449999999998</v>
      </c>
      <c r="AN185" s="133">
        <v>0</v>
      </c>
      <c r="AO185" s="133">
        <v>0</v>
      </c>
      <c r="AP185" s="133">
        <v>0</v>
      </c>
      <c r="AQ185" s="133">
        <v>0</v>
      </c>
      <c r="AR185" s="133">
        <v>0</v>
      </c>
      <c r="AS185" s="133">
        <v>0</v>
      </c>
      <c r="AT185" s="133">
        <v>0</v>
      </c>
      <c r="AU185" s="133">
        <v>0</v>
      </c>
      <c r="AV185" s="133">
        <v>1156674.6000000001</v>
      </c>
      <c r="AW185" s="133">
        <v>259674.52903639188</v>
      </c>
      <c r="AX185" s="133">
        <v>113778.845</v>
      </c>
      <c r="AY185" s="133">
        <v>210065.67929512571</v>
      </c>
      <c r="AZ185" s="478">
        <v>1530127.9740363921</v>
      </c>
      <c r="BA185" s="478">
        <v>1526349.1290363921</v>
      </c>
      <c r="BB185" s="478">
        <v>3500</v>
      </c>
      <c r="BC185" s="478">
        <v>1459500</v>
      </c>
      <c r="BD185" s="478">
        <v>0</v>
      </c>
      <c r="BE185" s="478">
        <v>0</v>
      </c>
      <c r="BF185" s="478">
        <v>1530127.9740363921</v>
      </c>
      <c r="BG185" s="478" t="s">
        <v>13</v>
      </c>
      <c r="BH185" s="478" t="s">
        <v>13</v>
      </c>
      <c r="BI185" s="478" t="s">
        <v>13</v>
      </c>
      <c r="BJ185" s="134" t="s">
        <v>13</v>
      </c>
      <c r="BK185" s="479" t="s">
        <v>13</v>
      </c>
      <c r="BL185" s="478">
        <v>1530127.9740363921</v>
      </c>
      <c r="BM185" s="133">
        <v>1530127.9740363921</v>
      </c>
      <c r="BN185" s="133">
        <v>0</v>
      </c>
      <c r="BO185" s="478">
        <v>1463278.845</v>
      </c>
      <c r="BP185" s="478">
        <v>1349500</v>
      </c>
      <c r="BQ185" s="133">
        <v>1416349.1290363921</v>
      </c>
      <c r="BR185" s="133">
        <v>3396.5206931328348</v>
      </c>
      <c r="BS185" s="133">
        <v>3196.0838868360279</v>
      </c>
      <c r="BT185" s="134">
        <v>6.2713249524633072E-2</v>
      </c>
      <c r="BU185" s="134">
        <v>-6.1545089825737727E-3</v>
      </c>
      <c r="BV185" s="134">
        <v>0</v>
      </c>
      <c r="BW185" s="133">
        <v>-8202.5263550767086</v>
      </c>
      <c r="BX185" s="478">
        <v>1521925.4476813152</v>
      </c>
      <c r="BY185" s="478">
        <v>3640.639334967183</v>
      </c>
      <c r="BZ185" s="478" t="s">
        <v>1228</v>
      </c>
      <c r="CA185" s="478">
        <v>3649.7013133844489</v>
      </c>
      <c r="CB185" s="134">
        <v>2.7333450911060986E-2</v>
      </c>
      <c r="CC185" s="133">
        <v>0</v>
      </c>
      <c r="CD185" s="133">
        <v>1521925.4476813152</v>
      </c>
      <c r="CE185" s="133">
        <v>0</v>
      </c>
      <c r="CF185" s="133">
        <v>1521925.4476813152</v>
      </c>
      <c r="CG185" s="133">
        <f t="shared" si="4"/>
        <v>0</v>
      </c>
      <c r="CH185" s="133">
        <f t="shared" si="5"/>
        <v>0</v>
      </c>
      <c r="CI185" s="133">
        <v>0</v>
      </c>
      <c r="CJ185" s="133">
        <v>140787.04000000004</v>
      </c>
      <c r="CK185" s="133">
        <v>6700</v>
      </c>
    </row>
    <row r="186" spans="1:89" ht="15" customHeight="1" x14ac:dyDescent="0.25">
      <c r="A186" s="136">
        <f>VLOOKUP(D186,'DfE No.'!C:E,3,FALSE)</f>
        <v>264</v>
      </c>
      <c r="B186" s="136" t="str">
        <f>VLOOKUP(D186,'Adjusted Factors 19-20'!C:F,4,FALSE)</f>
        <v>Recoupment Academy</v>
      </c>
      <c r="C186" s="136">
        <v>144212</v>
      </c>
      <c r="D186" s="136">
        <v>9352154</v>
      </c>
      <c r="E186" s="135" t="s">
        <v>276</v>
      </c>
      <c r="F186" s="477">
        <v>328</v>
      </c>
      <c r="G186" s="477">
        <v>328</v>
      </c>
      <c r="H186" s="477">
        <v>0</v>
      </c>
      <c r="I186" s="133">
        <v>909806.4</v>
      </c>
      <c r="J186" s="133">
        <v>0</v>
      </c>
      <c r="K186" s="133">
        <v>0</v>
      </c>
      <c r="L186" s="133">
        <v>16719.999999999945</v>
      </c>
      <c r="M186" s="133">
        <v>0</v>
      </c>
      <c r="N186" s="133">
        <v>34761.869158878508</v>
      </c>
      <c r="O186" s="133">
        <v>0</v>
      </c>
      <c r="P186" s="133">
        <v>23400.000000000018</v>
      </c>
      <c r="Q186" s="133">
        <v>5520.0000000000009</v>
      </c>
      <c r="R186" s="133">
        <v>21960.000000000051</v>
      </c>
      <c r="S186" s="133">
        <v>3119.9999999999968</v>
      </c>
      <c r="T186" s="133">
        <v>0</v>
      </c>
      <c r="U186" s="133">
        <v>0</v>
      </c>
      <c r="V186" s="133">
        <v>0</v>
      </c>
      <c r="W186" s="133">
        <v>0</v>
      </c>
      <c r="X186" s="133">
        <v>0</v>
      </c>
      <c r="Y186" s="133">
        <v>0</v>
      </c>
      <c r="Z186" s="133">
        <v>0</v>
      </c>
      <c r="AA186" s="133">
        <v>0</v>
      </c>
      <c r="AB186" s="133">
        <v>88367.402135231343</v>
      </c>
      <c r="AC186" s="133">
        <v>0</v>
      </c>
      <c r="AD186" s="133">
        <v>0</v>
      </c>
      <c r="AE186" s="133">
        <v>114800.00000000016</v>
      </c>
      <c r="AF186" s="133">
        <v>0</v>
      </c>
      <c r="AG186" s="133">
        <v>0</v>
      </c>
      <c r="AH186" s="133">
        <v>0</v>
      </c>
      <c r="AI186" s="133">
        <v>110000</v>
      </c>
      <c r="AJ186" s="133">
        <v>0</v>
      </c>
      <c r="AK186" s="133">
        <v>0</v>
      </c>
      <c r="AL186" s="133">
        <v>0</v>
      </c>
      <c r="AM186" s="133">
        <v>6096.4139599999999</v>
      </c>
      <c r="AN186" s="133">
        <v>0</v>
      </c>
      <c r="AO186" s="133">
        <v>0</v>
      </c>
      <c r="AP186" s="133">
        <v>0</v>
      </c>
      <c r="AQ186" s="133">
        <v>0</v>
      </c>
      <c r="AR186" s="133">
        <v>0</v>
      </c>
      <c r="AS186" s="133">
        <v>0</v>
      </c>
      <c r="AT186" s="133">
        <v>0</v>
      </c>
      <c r="AU186" s="133">
        <v>0</v>
      </c>
      <c r="AV186" s="133">
        <v>909806.4</v>
      </c>
      <c r="AW186" s="133">
        <v>308649.27129411005</v>
      </c>
      <c r="AX186" s="133">
        <v>116096.41396000001</v>
      </c>
      <c r="AY186" s="133">
        <v>177539.9345794394</v>
      </c>
      <c r="AZ186" s="478">
        <v>1334552.0852541102</v>
      </c>
      <c r="BA186" s="478">
        <v>1328455.6712941101</v>
      </c>
      <c r="BB186" s="478">
        <v>3500</v>
      </c>
      <c r="BC186" s="478">
        <v>1148000</v>
      </c>
      <c r="BD186" s="478">
        <v>0</v>
      </c>
      <c r="BE186" s="478">
        <v>0</v>
      </c>
      <c r="BF186" s="478">
        <v>1334552.0852541102</v>
      </c>
      <c r="BG186" s="478" t="s">
        <v>13</v>
      </c>
      <c r="BH186" s="478" t="s">
        <v>13</v>
      </c>
      <c r="BI186" s="478" t="s">
        <v>13</v>
      </c>
      <c r="BJ186" s="134" t="s">
        <v>13</v>
      </c>
      <c r="BK186" s="479" t="s">
        <v>13</v>
      </c>
      <c r="BL186" s="478">
        <v>1334552.0852541102</v>
      </c>
      <c r="BM186" s="133">
        <v>1334552.0852541102</v>
      </c>
      <c r="BN186" s="133">
        <v>0</v>
      </c>
      <c r="BO186" s="478">
        <v>1154096.41396</v>
      </c>
      <c r="BP186" s="478">
        <v>1038000</v>
      </c>
      <c r="BQ186" s="133">
        <v>1218455.6712941101</v>
      </c>
      <c r="BR186" s="133">
        <v>3714.8038758966773</v>
      </c>
      <c r="BS186" s="133">
        <v>3695.7082496835442</v>
      </c>
      <c r="BT186" s="134">
        <v>5.1669733980673916E-3</v>
      </c>
      <c r="BU186" s="134">
        <v>-5.0707281845815901E-4</v>
      </c>
      <c r="BV186" s="134">
        <v>0</v>
      </c>
      <c r="BW186" s="133">
        <v>-614.66976906408229</v>
      </c>
      <c r="BX186" s="478">
        <v>1333937.4154850461</v>
      </c>
      <c r="BY186" s="478">
        <v>4048.2957363568476</v>
      </c>
      <c r="BZ186" s="478" t="s">
        <v>1228</v>
      </c>
      <c r="CA186" s="478">
        <v>4066.8823642836774</v>
      </c>
      <c r="CB186" s="134">
        <v>1.0327394707243531E-3</v>
      </c>
      <c r="CC186" s="133">
        <v>0</v>
      </c>
      <c r="CD186" s="133">
        <v>1333937.4154850461</v>
      </c>
      <c r="CE186" s="133">
        <v>0</v>
      </c>
      <c r="CF186" s="133">
        <v>1333937.4154850461</v>
      </c>
      <c r="CG186" s="133">
        <f t="shared" si="4"/>
        <v>0</v>
      </c>
      <c r="CH186" s="133">
        <f t="shared" si="5"/>
        <v>0</v>
      </c>
      <c r="CI186" s="133">
        <v>0</v>
      </c>
      <c r="CJ186" s="133">
        <v>0</v>
      </c>
      <c r="CK186" s="133">
        <v>0</v>
      </c>
    </row>
    <row r="187" spans="1:89" ht="15" customHeight="1" x14ac:dyDescent="0.25">
      <c r="A187" s="136">
        <f>VLOOKUP(D187,'DfE No.'!C:E,3,FALSE)</f>
        <v>469</v>
      </c>
      <c r="B187" s="136" t="str">
        <f>VLOOKUP(D187,'Adjusted Factors 19-20'!C:F,4,FALSE)</f>
        <v>Recoupment Academy</v>
      </c>
      <c r="C187" s="136">
        <v>143147</v>
      </c>
      <c r="D187" s="136">
        <v>9352155</v>
      </c>
      <c r="E187" s="135" t="s">
        <v>527</v>
      </c>
      <c r="F187" s="477">
        <v>158</v>
      </c>
      <c r="G187" s="477">
        <v>158</v>
      </c>
      <c r="H187" s="477">
        <v>0</v>
      </c>
      <c r="I187" s="133">
        <v>438260.4</v>
      </c>
      <c r="J187" s="133">
        <v>0</v>
      </c>
      <c r="K187" s="133">
        <v>0</v>
      </c>
      <c r="L187" s="133">
        <v>7480.0000000000173</v>
      </c>
      <c r="M187" s="133">
        <v>0</v>
      </c>
      <c r="N187" s="133">
        <v>12264.75</v>
      </c>
      <c r="O187" s="133">
        <v>0</v>
      </c>
      <c r="P187" s="133">
        <v>1610.1910828025491</v>
      </c>
      <c r="Q187" s="133">
        <v>483.05732484076378</v>
      </c>
      <c r="R187" s="133">
        <v>724.58598726114565</v>
      </c>
      <c r="S187" s="133">
        <v>2747.3885350318474</v>
      </c>
      <c r="T187" s="133">
        <v>0</v>
      </c>
      <c r="U187" s="133">
        <v>0</v>
      </c>
      <c r="V187" s="133">
        <v>0</v>
      </c>
      <c r="W187" s="133">
        <v>0</v>
      </c>
      <c r="X187" s="133">
        <v>0</v>
      </c>
      <c r="Y187" s="133">
        <v>0</v>
      </c>
      <c r="Z187" s="133">
        <v>0</v>
      </c>
      <c r="AA187" s="133">
        <v>0</v>
      </c>
      <c r="AB187" s="133">
        <v>611.80451127819526</v>
      </c>
      <c r="AC187" s="133">
        <v>0</v>
      </c>
      <c r="AD187" s="133">
        <v>0</v>
      </c>
      <c r="AE187" s="133">
        <v>57137.661538461558</v>
      </c>
      <c r="AF187" s="133">
        <v>0</v>
      </c>
      <c r="AG187" s="133">
        <v>0</v>
      </c>
      <c r="AH187" s="133">
        <v>0</v>
      </c>
      <c r="AI187" s="133">
        <v>110000</v>
      </c>
      <c r="AJ187" s="133">
        <v>0</v>
      </c>
      <c r="AK187" s="133">
        <v>0</v>
      </c>
      <c r="AL187" s="133">
        <v>0</v>
      </c>
      <c r="AM187" s="133">
        <v>2847.4350799999997</v>
      </c>
      <c r="AN187" s="133">
        <v>0</v>
      </c>
      <c r="AO187" s="133">
        <v>0</v>
      </c>
      <c r="AP187" s="133">
        <v>0</v>
      </c>
      <c r="AQ187" s="133">
        <v>0</v>
      </c>
      <c r="AR187" s="133">
        <v>0</v>
      </c>
      <c r="AS187" s="133">
        <v>0</v>
      </c>
      <c r="AT187" s="133">
        <v>0</v>
      </c>
      <c r="AU187" s="133">
        <v>0</v>
      </c>
      <c r="AV187" s="133">
        <v>438260.4</v>
      </c>
      <c r="AW187" s="133">
        <v>83059.438979676081</v>
      </c>
      <c r="AX187" s="133">
        <v>112847.43508</v>
      </c>
      <c r="AY187" s="133">
        <v>79791.648003429727</v>
      </c>
      <c r="AZ187" s="478">
        <v>634167.2740596761</v>
      </c>
      <c r="BA187" s="478">
        <v>631319.83897967613</v>
      </c>
      <c r="BB187" s="478">
        <v>3500</v>
      </c>
      <c r="BC187" s="478">
        <v>553000</v>
      </c>
      <c r="BD187" s="478">
        <v>0</v>
      </c>
      <c r="BE187" s="478">
        <v>0</v>
      </c>
      <c r="BF187" s="478">
        <v>634167.2740596761</v>
      </c>
      <c r="BG187" s="478" t="s">
        <v>13</v>
      </c>
      <c r="BH187" s="478" t="s">
        <v>13</v>
      </c>
      <c r="BI187" s="478" t="s">
        <v>13</v>
      </c>
      <c r="BJ187" s="134" t="s">
        <v>13</v>
      </c>
      <c r="BK187" s="479" t="s">
        <v>13</v>
      </c>
      <c r="BL187" s="478">
        <v>634167.2740596761</v>
      </c>
      <c r="BM187" s="133">
        <v>634167.2740596761</v>
      </c>
      <c r="BN187" s="133">
        <v>0</v>
      </c>
      <c r="BO187" s="478">
        <v>555847.43507999997</v>
      </c>
      <c r="BP187" s="478">
        <v>442999.99999999994</v>
      </c>
      <c r="BQ187" s="133">
        <v>521319.83897967607</v>
      </c>
      <c r="BR187" s="133">
        <v>3299.4926517701019</v>
      </c>
      <c r="BS187" s="133">
        <v>3099.3931242236022</v>
      </c>
      <c r="BT187" s="134">
        <v>6.4560873540888644E-2</v>
      </c>
      <c r="BU187" s="134">
        <v>-6.3358298149442513E-3</v>
      </c>
      <c r="BV187" s="134">
        <v>0</v>
      </c>
      <c r="BW187" s="133">
        <v>-3102.6819236208794</v>
      </c>
      <c r="BX187" s="478">
        <v>631064.59213605523</v>
      </c>
      <c r="BY187" s="478">
        <v>3976.0579560509827</v>
      </c>
      <c r="BZ187" s="478" t="s">
        <v>1228</v>
      </c>
      <c r="CA187" s="478">
        <v>3994.0796970636407</v>
      </c>
      <c r="CB187" s="134">
        <v>5.1093476994924059E-2</v>
      </c>
      <c r="CC187" s="133">
        <v>0</v>
      </c>
      <c r="CD187" s="133">
        <v>631064.59213605523</v>
      </c>
      <c r="CE187" s="133">
        <v>0</v>
      </c>
      <c r="CF187" s="133">
        <v>631064.59213605523</v>
      </c>
      <c r="CG187" s="133">
        <f t="shared" si="4"/>
        <v>0</v>
      </c>
      <c r="CH187" s="133">
        <f t="shared" si="5"/>
        <v>0</v>
      </c>
      <c r="CI187" s="133">
        <v>0</v>
      </c>
      <c r="CJ187" s="133">
        <v>0</v>
      </c>
      <c r="CK187" s="133">
        <v>0</v>
      </c>
    </row>
    <row r="188" spans="1:89" ht="15" customHeight="1" x14ac:dyDescent="0.25">
      <c r="A188" s="136">
        <f>VLOOKUP(D188,'DfE No.'!C:E,3,FALSE)</f>
        <v>283</v>
      </c>
      <c r="B188" s="136" t="str">
        <f>VLOOKUP(D188,'Adjusted Factors 19-20'!C:F,4,FALSE)</f>
        <v>Recoupment Academy</v>
      </c>
      <c r="C188" s="136">
        <v>141819</v>
      </c>
      <c r="D188" s="136">
        <v>9352158</v>
      </c>
      <c r="E188" s="135" t="s">
        <v>284</v>
      </c>
      <c r="F188" s="477">
        <v>417</v>
      </c>
      <c r="G188" s="477">
        <v>417</v>
      </c>
      <c r="H188" s="477">
        <v>0</v>
      </c>
      <c r="I188" s="133">
        <v>1156674.6000000001</v>
      </c>
      <c r="J188" s="133">
        <v>0</v>
      </c>
      <c r="K188" s="133">
        <v>0</v>
      </c>
      <c r="L188" s="133">
        <v>22879.999999999913</v>
      </c>
      <c r="M188" s="133">
        <v>0</v>
      </c>
      <c r="N188" s="133">
        <v>47180.571428571428</v>
      </c>
      <c r="O188" s="133">
        <v>0</v>
      </c>
      <c r="P188" s="133">
        <v>28536.8674698795</v>
      </c>
      <c r="Q188" s="133">
        <v>18569.060240963878</v>
      </c>
      <c r="R188" s="133">
        <v>7596.4337349397565</v>
      </c>
      <c r="S188" s="133">
        <v>5878.1927710843347</v>
      </c>
      <c r="T188" s="133">
        <v>422.02409638554258</v>
      </c>
      <c r="U188" s="133">
        <v>1733.3132530120477</v>
      </c>
      <c r="V188" s="133">
        <v>0</v>
      </c>
      <c r="W188" s="133">
        <v>0</v>
      </c>
      <c r="X188" s="133">
        <v>0</v>
      </c>
      <c r="Y188" s="133">
        <v>0</v>
      </c>
      <c r="Z188" s="133">
        <v>0</v>
      </c>
      <c r="AA188" s="133">
        <v>0</v>
      </c>
      <c r="AB188" s="133">
        <v>56988.058659217859</v>
      </c>
      <c r="AC188" s="133">
        <v>0</v>
      </c>
      <c r="AD188" s="133">
        <v>0</v>
      </c>
      <c r="AE188" s="133">
        <v>152304.8065573771</v>
      </c>
      <c r="AF188" s="133">
        <v>0</v>
      </c>
      <c r="AG188" s="133">
        <v>0</v>
      </c>
      <c r="AH188" s="133">
        <v>0</v>
      </c>
      <c r="AI188" s="133">
        <v>110000</v>
      </c>
      <c r="AJ188" s="133">
        <v>0</v>
      </c>
      <c r="AK188" s="133">
        <v>0</v>
      </c>
      <c r="AL188" s="133">
        <v>0</v>
      </c>
      <c r="AM188" s="133">
        <v>6499.6134000000002</v>
      </c>
      <c r="AN188" s="133">
        <v>0</v>
      </c>
      <c r="AO188" s="133">
        <v>0</v>
      </c>
      <c r="AP188" s="133">
        <v>0</v>
      </c>
      <c r="AQ188" s="133">
        <v>0</v>
      </c>
      <c r="AR188" s="133">
        <v>0</v>
      </c>
      <c r="AS188" s="133">
        <v>0</v>
      </c>
      <c r="AT188" s="133">
        <v>0</v>
      </c>
      <c r="AU188" s="133">
        <v>0</v>
      </c>
      <c r="AV188" s="133">
        <v>1156674.6000000001</v>
      </c>
      <c r="AW188" s="133">
        <v>342089.32821143133</v>
      </c>
      <c r="AX188" s="133">
        <v>116499.6134</v>
      </c>
      <c r="AY188" s="133">
        <v>228702.0380547953</v>
      </c>
      <c r="AZ188" s="478">
        <v>1615263.5416114314</v>
      </c>
      <c r="BA188" s="478">
        <v>1608763.9282114315</v>
      </c>
      <c r="BB188" s="478">
        <v>3500</v>
      </c>
      <c r="BC188" s="478">
        <v>1459500</v>
      </c>
      <c r="BD188" s="478">
        <v>0</v>
      </c>
      <c r="BE188" s="478">
        <v>0</v>
      </c>
      <c r="BF188" s="478">
        <v>1615263.5416114314</v>
      </c>
      <c r="BG188" s="478" t="s">
        <v>13</v>
      </c>
      <c r="BH188" s="478" t="s">
        <v>13</v>
      </c>
      <c r="BI188" s="478" t="s">
        <v>13</v>
      </c>
      <c r="BJ188" s="134" t="s">
        <v>13</v>
      </c>
      <c r="BK188" s="479" t="s">
        <v>13</v>
      </c>
      <c r="BL188" s="478">
        <v>1615263.5416114314</v>
      </c>
      <c r="BM188" s="133">
        <v>1615263.5416114314</v>
      </c>
      <c r="BN188" s="133">
        <v>0</v>
      </c>
      <c r="BO188" s="478">
        <v>1465999.6133999999</v>
      </c>
      <c r="BP188" s="478">
        <v>1349500</v>
      </c>
      <c r="BQ188" s="133">
        <v>1498763.9282114315</v>
      </c>
      <c r="BR188" s="133">
        <v>3594.1581012264546</v>
      </c>
      <c r="BS188" s="133">
        <v>3449.5407782816228</v>
      </c>
      <c r="BT188" s="134">
        <v>4.1923644983513558E-2</v>
      </c>
      <c r="BU188" s="134">
        <v>-4.1142733248405649E-3</v>
      </c>
      <c r="BV188" s="134">
        <v>0</v>
      </c>
      <c r="BW188" s="133">
        <v>-5918.2114541331121</v>
      </c>
      <c r="BX188" s="478">
        <v>1609345.3301572984</v>
      </c>
      <c r="BY188" s="478">
        <v>3843.7547164443608</v>
      </c>
      <c r="BZ188" s="478" t="s">
        <v>1228</v>
      </c>
      <c r="CA188" s="478">
        <v>3859.3413193220586</v>
      </c>
      <c r="CB188" s="134">
        <v>3.5439658117736084E-2</v>
      </c>
      <c r="CC188" s="133">
        <v>0</v>
      </c>
      <c r="CD188" s="133">
        <v>1609345.3301572984</v>
      </c>
      <c r="CE188" s="133">
        <v>0</v>
      </c>
      <c r="CF188" s="133">
        <v>1609345.3301572984</v>
      </c>
      <c r="CG188" s="133">
        <f t="shared" si="4"/>
        <v>0</v>
      </c>
      <c r="CH188" s="133">
        <f t="shared" si="5"/>
        <v>0</v>
      </c>
      <c r="CI188" s="133">
        <v>0</v>
      </c>
      <c r="CJ188" s="133">
        <v>0</v>
      </c>
      <c r="CK188" s="133">
        <v>0</v>
      </c>
    </row>
    <row r="189" spans="1:89" ht="15" customHeight="1" x14ac:dyDescent="0.25">
      <c r="A189" s="136">
        <f>VLOOKUP(D189,'DfE No.'!C:E,3,FALSE)</f>
        <v>256</v>
      </c>
      <c r="B189" s="136" t="str">
        <f>VLOOKUP(D189,'Adjusted Factors 19-20'!C:F,4,FALSE)</f>
        <v>Recoupment Academy</v>
      </c>
      <c r="C189" s="136">
        <v>141591</v>
      </c>
      <c r="D189" s="136">
        <v>9352159</v>
      </c>
      <c r="E189" s="135" t="s">
        <v>271</v>
      </c>
      <c r="F189" s="477">
        <v>394</v>
      </c>
      <c r="G189" s="477">
        <v>394</v>
      </c>
      <c r="H189" s="477">
        <v>0</v>
      </c>
      <c r="I189" s="133">
        <v>1092877.2000000002</v>
      </c>
      <c r="J189" s="133">
        <v>0</v>
      </c>
      <c r="K189" s="133">
        <v>0</v>
      </c>
      <c r="L189" s="133">
        <v>15839.999999999996</v>
      </c>
      <c r="M189" s="133">
        <v>0</v>
      </c>
      <c r="N189" s="133">
        <v>36682.758620689652</v>
      </c>
      <c r="O189" s="133">
        <v>0</v>
      </c>
      <c r="P189" s="133">
        <v>2999.9999999999986</v>
      </c>
      <c r="Q189" s="133">
        <v>5520</v>
      </c>
      <c r="R189" s="133">
        <v>8639.9999999999927</v>
      </c>
      <c r="S189" s="133">
        <v>17159.999999999953</v>
      </c>
      <c r="T189" s="133">
        <v>2099.9999999999936</v>
      </c>
      <c r="U189" s="133">
        <v>575.00000000000045</v>
      </c>
      <c r="V189" s="133">
        <v>0</v>
      </c>
      <c r="W189" s="133">
        <v>0</v>
      </c>
      <c r="X189" s="133">
        <v>0</v>
      </c>
      <c r="Y189" s="133">
        <v>0</v>
      </c>
      <c r="Z189" s="133">
        <v>0</v>
      </c>
      <c r="AA189" s="133">
        <v>0</v>
      </c>
      <c r="AB189" s="133">
        <v>23871.764705882269</v>
      </c>
      <c r="AC189" s="133">
        <v>0</v>
      </c>
      <c r="AD189" s="133">
        <v>0</v>
      </c>
      <c r="AE189" s="133">
        <v>185555.47335423212</v>
      </c>
      <c r="AF189" s="133">
        <v>0</v>
      </c>
      <c r="AG189" s="133">
        <v>0</v>
      </c>
      <c r="AH189" s="133">
        <v>0</v>
      </c>
      <c r="AI189" s="133">
        <v>110000</v>
      </c>
      <c r="AJ189" s="133">
        <v>0</v>
      </c>
      <c r="AK189" s="133">
        <v>0</v>
      </c>
      <c r="AL189" s="133">
        <v>0</v>
      </c>
      <c r="AM189" s="133">
        <v>4723.8475200000003</v>
      </c>
      <c r="AN189" s="133">
        <v>0</v>
      </c>
      <c r="AO189" s="133">
        <v>0</v>
      </c>
      <c r="AP189" s="133">
        <v>0</v>
      </c>
      <c r="AQ189" s="133">
        <v>0</v>
      </c>
      <c r="AR189" s="133">
        <v>0</v>
      </c>
      <c r="AS189" s="133">
        <v>0</v>
      </c>
      <c r="AT189" s="133">
        <v>0</v>
      </c>
      <c r="AU189" s="133">
        <v>0</v>
      </c>
      <c r="AV189" s="133">
        <v>1092877.2000000002</v>
      </c>
      <c r="AW189" s="133">
        <v>298944.996680804</v>
      </c>
      <c r="AX189" s="133">
        <v>114723.84752</v>
      </c>
      <c r="AY189" s="133">
        <v>240313.35266457693</v>
      </c>
      <c r="AZ189" s="478">
        <v>1506546.0442008043</v>
      </c>
      <c r="BA189" s="478">
        <v>1501822.1966808042</v>
      </c>
      <c r="BB189" s="478">
        <v>3500</v>
      </c>
      <c r="BC189" s="478">
        <v>1379000</v>
      </c>
      <c r="BD189" s="478">
        <v>0</v>
      </c>
      <c r="BE189" s="478">
        <v>0</v>
      </c>
      <c r="BF189" s="478">
        <v>1506546.0442008043</v>
      </c>
      <c r="BG189" s="478" t="s">
        <v>13</v>
      </c>
      <c r="BH189" s="478" t="s">
        <v>13</v>
      </c>
      <c r="BI189" s="478" t="s">
        <v>13</v>
      </c>
      <c r="BJ189" s="134" t="s">
        <v>13</v>
      </c>
      <c r="BK189" s="479" t="s">
        <v>13</v>
      </c>
      <c r="BL189" s="478">
        <v>1506546.0442008043</v>
      </c>
      <c r="BM189" s="133">
        <v>1506546.0442008041</v>
      </c>
      <c r="BN189" s="133">
        <v>0</v>
      </c>
      <c r="BO189" s="478">
        <v>1383723.8475200001</v>
      </c>
      <c r="BP189" s="478">
        <v>1269000</v>
      </c>
      <c r="BQ189" s="133">
        <v>1391822.1966808042</v>
      </c>
      <c r="BR189" s="133">
        <v>3532.5436463979804</v>
      </c>
      <c r="BS189" s="133">
        <v>3329.6657858560798</v>
      </c>
      <c r="BT189" s="134">
        <v>6.093039770048253E-2</v>
      </c>
      <c r="BU189" s="134">
        <v>-5.979544718251564E-3</v>
      </c>
      <c r="BV189" s="134">
        <v>0</v>
      </c>
      <c r="BW189" s="133">
        <v>-7844.4948725633149</v>
      </c>
      <c r="BX189" s="478">
        <v>1498701.549328241</v>
      </c>
      <c r="BY189" s="478">
        <v>3791.821578193505</v>
      </c>
      <c r="BZ189" s="478" t="s">
        <v>1228</v>
      </c>
      <c r="CA189" s="478">
        <v>3803.8110389041649</v>
      </c>
      <c r="CB189" s="134">
        <v>5.2495406529794231E-2</v>
      </c>
      <c r="CC189" s="133">
        <v>0</v>
      </c>
      <c r="CD189" s="133">
        <v>1498701.549328241</v>
      </c>
      <c r="CE189" s="133">
        <v>0</v>
      </c>
      <c r="CF189" s="133">
        <v>1498701.549328241</v>
      </c>
      <c r="CG189" s="133">
        <f t="shared" si="4"/>
        <v>0</v>
      </c>
      <c r="CH189" s="133">
        <f t="shared" si="5"/>
        <v>0</v>
      </c>
      <c r="CI189" s="133">
        <v>0</v>
      </c>
      <c r="CJ189" s="133">
        <v>0</v>
      </c>
      <c r="CK189" s="133">
        <v>0</v>
      </c>
    </row>
    <row r="190" spans="1:89" ht="15" customHeight="1" x14ac:dyDescent="0.25">
      <c r="A190" s="136">
        <f>VLOOKUP(D190,'DfE No.'!C:E,3,FALSE)</f>
        <v>279</v>
      </c>
      <c r="B190" s="136" t="str">
        <f>VLOOKUP(D190,'Adjusted Factors 19-20'!C:F,4,FALSE)</f>
        <v>Recoupment Academy</v>
      </c>
      <c r="C190" s="136">
        <v>145540</v>
      </c>
      <c r="D190" s="136">
        <v>9352167</v>
      </c>
      <c r="E190" s="135" t="s">
        <v>1466</v>
      </c>
      <c r="F190" s="477">
        <v>305</v>
      </c>
      <c r="G190" s="477">
        <v>305</v>
      </c>
      <c r="H190" s="477">
        <v>0</v>
      </c>
      <c r="I190" s="133">
        <v>846009</v>
      </c>
      <c r="J190" s="133">
        <v>0</v>
      </c>
      <c r="K190" s="133">
        <v>0</v>
      </c>
      <c r="L190" s="133">
        <v>13199.999999999998</v>
      </c>
      <c r="M190" s="133">
        <v>0</v>
      </c>
      <c r="N190" s="133">
        <v>34871.335504885996</v>
      </c>
      <c r="O190" s="133">
        <v>0</v>
      </c>
      <c r="P190" s="133">
        <v>5636.9636963696366</v>
      </c>
      <c r="Q190" s="133">
        <v>966.33663366336623</v>
      </c>
      <c r="R190" s="133">
        <v>5435.6435643564346</v>
      </c>
      <c r="S190" s="133">
        <v>5103.4653465346537</v>
      </c>
      <c r="T190" s="133">
        <v>2113.8613861386139</v>
      </c>
      <c r="U190" s="133">
        <v>0</v>
      </c>
      <c r="V190" s="133">
        <v>0</v>
      </c>
      <c r="W190" s="133">
        <v>0</v>
      </c>
      <c r="X190" s="133">
        <v>0</v>
      </c>
      <c r="Y190" s="133">
        <v>0</v>
      </c>
      <c r="Z190" s="133">
        <v>0</v>
      </c>
      <c r="AA190" s="133">
        <v>0</v>
      </c>
      <c r="AB190" s="133">
        <v>28285.536398467364</v>
      </c>
      <c r="AC190" s="133">
        <v>0</v>
      </c>
      <c r="AD190" s="133">
        <v>0</v>
      </c>
      <c r="AE190" s="133">
        <v>97409.375</v>
      </c>
      <c r="AF190" s="133">
        <v>0</v>
      </c>
      <c r="AG190" s="133">
        <v>0</v>
      </c>
      <c r="AH190" s="133">
        <v>0</v>
      </c>
      <c r="AI190" s="133">
        <v>110000</v>
      </c>
      <c r="AJ190" s="133">
        <v>0</v>
      </c>
      <c r="AK190" s="133">
        <v>0</v>
      </c>
      <c r="AL190" s="133">
        <v>0</v>
      </c>
      <c r="AM190" s="133">
        <v>22075.200000000001</v>
      </c>
      <c r="AN190" s="133">
        <v>0</v>
      </c>
      <c r="AO190" s="133">
        <v>0</v>
      </c>
      <c r="AP190" s="133">
        <v>0</v>
      </c>
      <c r="AQ190" s="133">
        <v>0</v>
      </c>
      <c r="AR190" s="133">
        <v>0</v>
      </c>
      <c r="AS190" s="133">
        <v>0</v>
      </c>
      <c r="AT190" s="133">
        <v>0</v>
      </c>
      <c r="AU190" s="133">
        <v>0</v>
      </c>
      <c r="AV190" s="133">
        <v>846009</v>
      </c>
      <c r="AW190" s="133">
        <v>193022.51753041608</v>
      </c>
      <c r="AX190" s="133">
        <v>132075.20000000001</v>
      </c>
      <c r="AY190" s="133">
        <v>141072.17806597435</v>
      </c>
      <c r="AZ190" s="478">
        <v>1171106.7175304161</v>
      </c>
      <c r="BA190" s="478">
        <v>1149031.5175304161</v>
      </c>
      <c r="BB190" s="478">
        <v>3500</v>
      </c>
      <c r="BC190" s="478">
        <v>1067500</v>
      </c>
      <c r="BD190" s="478">
        <v>0</v>
      </c>
      <c r="BE190" s="478">
        <v>0</v>
      </c>
      <c r="BF190" s="478">
        <v>1171106.7175304161</v>
      </c>
      <c r="BG190" s="478" t="s">
        <v>13</v>
      </c>
      <c r="BH190" s="478" t="s">
        <v>13</v>
      </c>
      <c r="BI190" s="478" t="s">
        <v>13</v>
      </c>
      <c r="BJ190" s="134" t="s">
        <v>13</v>
      </c>
      <c r="BK190" s="479" t="s">
        <v>13</v>
      </c>
      <c r="BL190" s="478">
        <v>1171106.7175304161</v>
      </c>
      <c r="BM190" s="133">
        <v>1171106.7175304161</v>
      </c>
      <c r="BN190" s="133">
        <v>0</v>
      </c>
      <c r="BO190" s="478">
        <v>1089575.2</v>
      </c>
      <c r="BP190" s="478">
        <v>957500</v>
      </c>
      <c r="BQ190" s="133">
        <v>1039031.5175304161</v>
      </c>
      <c r="BR190" s="133">
        <v>3406.6607132144791</v>
      </c>
      <c r="BS190" s="133">
        <v>3281.2178390728477</v>
      </c>
      <c r="BT190" s="134">
        <v>3.8230583976428992E-2</v>
      </c>
      <c r="BU190" s="134">
        <v>-3.7518462888700048E-3</v>
      </c>
      <c r="BV190" s="134">
        <v>0</v>
      </c>
      <c r="BW190" s="133">
        <v>-3754.7406166123537</v>
      </c>
      <c r="BX190" s="478">
        <v>1167351.9769138037</v>
      </c>
      <c r="BY190" s="478">
        <v>3755.0058259468974</v>
      </c>
      <c r="BZ190" s="478" t="s">
        <v>1228</v>
      </c>
      <c r="CA190" s="478">
        <v>3827.3835308649304</v>
      </c>
      <c r="CB190" s="134">
        <v>2.9702640144379622E-2</v>
      </c>
      <c r="CC190" s="133">
        <v>0</v>
      </c>
      <c r="CD190" s="133">
        <v>1167351.9769138037</v>
      </c>
      <c r="CE190" s="133">
        <v>0</v>
      </c>
      <c r="CF190" s="133">
        <v>1167351.9769138037</v>
      </c>
      <c r="CG190" s="133">
        <f t="shared" si="4"/>
        <v>0</v>
      </c>
      <c r="CH190" s="133">
        <f t="shared" si="5"/>
        <v>0</v>
      </c>
      <c r="CI190" s="133">
        <v>0</v>
      </c>
      <c r="CJ190" s="133">
        <v>90398.529999999897</v>
      </c>
      <c r="CK190" s="133">
        <v>1828.3600000000001</v>
      </c>
    </row>
    <row r="191" spans="1:89" ht="15" customHeight="1" x14ac:dyDescent="0.25">
      <c r="A191" s="136">
        <f>VLOOKUP(D191,'DfE No.'!C:E,3,FALSE)</f>
        <v>293</v>
      </c>
      <c r="B191" s="136" t="str">
        <f>VLOOKUP(D191,'Adjusted Factors 19-20'!C:F,4,FALSE)</f>
        <v>Recoupment Academy</v>
      </c>
      <c r="C191" s="136">
        <v>144213</v>
      </c>
      <c r="D191" s="136">
        <v>9352172</v>
      </c>
      <c r="E191" s="135" t="s">
        <v>1311</v>
      </c>
      <c r="F191" s="477">
        <v>259</v>
      </c>
      <c r="G191" s="477">
        <v>259</v>
      </c>
      <c r="H191" s="477">
        <v>0</v>
      </c>
      <c r="I191" s="133">
        <v>718414.20000000007</v>
      </c>
      <c r="J191" s="133">
        <v>0</v>
      </c>
      <c r="K191" s="133">
        <v>0</v>
      </c>
      <c r="L191" s="133">
        <v>11879.999999999973</v>
      </c>
      <c r="M191" s="133">
        <v>0</v>
      </c>
      <c r="N191" s="133">
        <v>23042.068965517243</v>
      </c>
      <c r="O191" s="133">
        <v>0</v>
      </c>
      <c r="P191" s="133">
        <v>6000.0000000000082</v>
      </c>
      <c r="Q191" s="133">
        <v>14879.999999999976</v>
      </c>
      <c r="R191" s="133">
        <v>7199.9999999999991</v>
      </c>
      <c r="S191" s="133">
        <v>2340.0000000000036</v>
      </c>
      <c r="T191" s="133">
        <v>0</v>
      </c>
      <c r="U191" s="133">
        <v>574.99999999999977</v>
      </c>
      <c r="V191" s="133">
        <v>0</v>
      </c>
      <c r="W191" s="133">
        <v>0</v>
      </c>
      <c r="X191" s="133">
        <v>0</v>
      </c>
      <c r="Y191" s="133">
        <v>0</v>
      </c>
      <c r="Z191" s="133">
        <v>0</v>
      </c>
      <c r="AA191" s="133">
        <v>0</v>
      </c>
      <c r="AB191" s="133">
        <v>20938.343023255879</v>
      </c>
      <c r="AC191" s="133">
        <v>0</v>
      </c>
      <c r="AD191" s="133">
        <v>0</v>
      </c>
      <c r="AE191" s="133">
        <v>99651.011764705851</v>
      </c>
      <c r="AF191" s="133">
        <v>0</v>
      </c>
      <c r="AG191" s="133">
        <v>0</v>
      </c>
      <c r="AH191" s="133">
        <v>0</v>
      </c>
      <c r="AI191" s="133">
        <v>110000</v>
      </c>
      <c r="AJ191" s="133">
        <v>0</v>
      </c>
      <c r="AK191" s="133">
        <v>0</v>
      </c>
      <c r="AL191" s="133">
        <v>0</v>
      </c>
      <c r="AM191" s="133">
        <v>4307.8832999999995</v>
      </c>
      <c r="AN191" s="133">
        <v>0</v>
      </c>
      <c r="AO191" s="133">
        <v>0</v>
      </c>
      <c r="AP191" s="133">
        <v>0</v>
      </c>
      <c r="AQ191" s="133">
        <v>0</v>
      </c>
      <c r="AR191" s="133">
        <v>0</v>
      </c>
      <c r="AS191" s="133">
        <v>0</v>
      </c>
      <c r="AT191" s="133">
        <v>0</v>
      </c>
      <c r="AU191" s="133">
        <v>0</v>
      </c>
      <c r="AV191" s="133">
        <v>718414.20000000007</v>
      </c>
      <c r="AW191" s="133">
        <v>186506.42375347891</v>
      </c>
      <c r="AX191" s="133">
        <v>114307.8833</v>
      </c>
      <c r="AY191" s="133">
        <v>142608.54624746446</v>
      </c>
      <c r="AZ191" s="478">
        <v>1019228.507053479</v>
      </c>
      <c r="BA191" s="478">
        <v>1014920.623753479</v>
      </c>
      <c r="BB191" s="478">
        <v>3500</v>
      </c>
      <c r="BC191" s="478">
        <v>906500</v>
      </c>
      <c r="BD191" s="478">
        <v>0</v>
      </c>
      <c r="BE191" s="478">
        <v>0</v>
      </c>
      <c r="BF191" s="478">
        <v>1019228.507053479</v>
      </c>
      <c r="BG191" s="478" t="s">
        <v>13</v>
      </c>
      <c r="BH191" s="478" t="s">
        <v>13</v>
      </c>
      <c r="BI191" s="478" t="s">
        <v>13</v>
      </c>
      <c r="BJ191" s="134" t="s">
        <v>13</v>
      </c>
      <c r="BK191" s="479" t="s">
        <v>13</v>
      </c>
      <c r="BL191" s="478">
        <v>1019228.507053479</v>
      </c>
      <c r="BM191" s="133">
        <v>1019228.5070534791</v>
      </c>
      <c r="BN191" s="133">
        <v>0</v>
      </c>
      <c r="BO191" s="478">
        <v>910807.88329999999</v>
      </c>
      <c r="BP191" s="478">
        <v>796500</v>
      </c>
      <c r="BQ191" s="133">
        <v>904920.62375347898</v>
      </c>
      <c r="BR191" s="133">
        <v>3493.9020222142044</v>
      </c>
      <c r="BS191" s="133">
        <v>3416.0215471264364</v>
      </c>
      <c r="BT191" s="134">
        <v>2.2798590118168659E-2</v>
      </c>
      <c r="BU191" s="134">
        <v>-2.2373920780037531E-3</v>
      </c>
      <c r="BV191" s="134">
        <v>0</v>
      </c>
      <c r="BW191" s="133">
        <v>-1979.5317028881807</v>
      </c>
      <c r="BX191" s="478">
        <v>1017248.9753505908</v>
      </c>
      <c r="BY191" s="478">
        <v>3910.9694673767985</v>
      </c>
      <c r="BZ191" s="478" t="s">
        <v>1228</v>
      </c>
      <c r="CA191" s="478">
        <v>3927.6022214308523</v>
      </c>
      <c r="CB191" s="134">
        <v>1.9196130367874487E-2</v>
      </c>
      <c r="CC191" s="133">
        <v>0</v>
      </c>
      <c r="CD191" s="133">
        <v>1017248.9753505908</v>
      </c>
      <c r="CE191" s="133">
        <v>0</v>
      </c>
      <c r="CF191" s="133">
        <v>1017248.9753505908</v>
      </c>
      <c r="CG191" s="133">
        <f t="shared" si="4"/>
        <v>0</v>
      </c>
      <c r="CH191" s="133">
        <f t="shared" si="5"/>
        <v>0</v>
      </c>
      <c r="CI191" s="133">
        <v>0</v>
      </c>
      <c r="CJ191" s="133">
        <v>0</v>
      </c>
      <c r="CK191" s="133">
        <v>0</v>
      </c>
    </row>
    <row r="192" spans="1:89" ht="15" customHeight="1" x14ac:dyDescent="0.25">
      <c r="A192" s="136">
        <f>VLOOKUP(D192,'DfE No.'!C:E,3,FALSE)</f>
        <v>260</v>
      </c>
      <c r="B192" s="136" t="str">
        <f>VLOOKUP(D192,'Adjusted Factors 19-20'!C:F,4,FALSE)</f>
        <v>Recoupment Academy</v>
      </c>
      <c r="C192" s="136">
        <v>144216</v>
      </c>
      <c r="D192" s="136">
        <v>9352185</v>
      </c>
      <c r="E192" s="135" t="s">
        <v>274</v>
      </c>
      <c r="F192" s="477">
        <v>345</v>
      </c>
      <c r="G192" s="477">
        <v>345</v>
      </c>
      <c r="H192" s="477">
        <v>0</v>
      </c>
      <c r="I192" s="133">
        <v>956961.00000000012</v>
      </c>
      <c r="J192" s="133">
        <v>0</v>
      </c>
      <c r="K192" s="133">
        <v>0</v>
      </c>
      <c r="L192" s="133">
        <v>47520.000000000065</v>
      </c>
      <c r="M192" s="133">
        <v>0</v>
      </c>
      <c r="N192" s="133">
        <v>100613.05637982197</v>
      </c>
      <c r="O192" s="133">
        <v>0</v>
      </c>
      <c r="P192" s="133">
        <v>2808.1395348837245</v>
      </c>
      <c r="Q192" s="133">
        <v>6258.1395348837204</v>
      </c>
      <c r="R192" s="133">
        <v>17330.232558139509</v>
      </c>
      <c r="S192" s="133">
        <v>15254.215116279096</v>
      </c>
      <c r="T192" s="133">
        <v>65289.244186046482</v>
      </c>
      <c r="U192" s="133">
        <v>0</v>
      </c>
      <c r="V192" s="133">
        <v>0</v>
      </c>
      <c r="W192" s="133">
        <v>0</v>
      </c>
      <c r="X192" s="133">
        <v>0</v>
      </c>
      <c r="Y192" s="133">
        <v>0</v>
      </c>
      <c r="Z192" s="133">
        <v>0</v>
      </c>
      <c r="AA192" s="133">
        <v>0</v>
      </c>
      <c r="AB192" s="133">
        <v>26864.948453608162</v>
      </c>
      <c r="AC192" s="133">
        <v>0</v>
      </c>
      <c r="AD192" s="133">
        <v>0</v>
      </c>
      <c r="AE192" s="133">
        <v>123273.94736842108</v>
      </c>
      <c r="AF192" s="133">
        <v>0</v>
      </c>
      <c r="AG192" s="133">
        <v>0</v>
      </c>
      <c r="AH192" s="133">
        <v>0</v>
      </c>
      <c r="AI192" s="133">
        <v>110000</v>
      </c>
      <c r="AJ192" s="133">
        <v>0</v>
      </c>
      <c r="AK192" s="133">
        <v>0</v>
      </c>
      <c r="AL192" s="133">
        <v>0</v>
      </c>
      <c r="AM192" s="133">
        <v>2671.9065799999998</v>
      </c>
      <c r="AN192" s="133">
        <v>0</v>
      </c>
      <c r="AO192" s="133">
        <v>0</v>
      </c>
      <c r="AP192" s="133">
        <v>0</v>
      </c>
      <c r="AQ192" s="133">
        <v>0</v>
      </c>
      <c r="AR192" s="133">
        <v>0</v>
      </c>
      <c r="AS192" s="133">
        <v>0</v>
      </c>
      <c r="AT192" s="133">
        <v>0</v>
      </c>
      <c r="AU192" s="133">
        <v>0</v>
      </c>
      <c r="AV192" s="133">
        <v>956961.00000000012</v>
      </c>
      <c r="AW192" s="133">
        <v>405211.92313208379</v>
      </c>
      <c r="AX192" s="133">
        <v>112671.90658</v>
      </c>
      <c r="AY192" s="133">
        <v>260809.46102344836</v>
      </c>
      <c r="AZ192" s="478">
        <v>1474844.8297120838</v>
      </c>
      <c r="BA192" s="478">
        <v>1472172.9231320838</v>
      </c>
      <c r="BB192" s="478">
        <v>3500</v>
      </c>
      <c r="BC192" s="478">
        <v>1207500</v>
      </c>
      <c r="BD192" s="478">
        <v>0</v>
      </c>
      <c r="BE192" s="478">
        <v>0</v>
      </c>
      <c r="BF192" s="478">
        <v>1474844.8297120838</v>
      </c>
      <c r="BG192" s="478" t="s">
        <v>13</v>
      </c>
      <c r="BH192" s="478" t="s">
        <v>13</v>
      </c>
      <c r="BI192" s="478" t="s">
        <v>13</v>
      </c>
      <c r="BJ192" s="134" t="s">
        <v>13</v>
      </c>
      <c r="BK192" s="479" t="s">
        <v>13</v>
      </c>
      <c r="BL192" s="478">
        <v>1474844.8297120838</v>
      </c>
      <c r="BM192" s="133">
        <v>1474844.829712084</v>
      </c>
      <c r="BN192" s="133">
        <v>0</v>
      </c>
      <c r="BO192" s="478">
        <v>1210171.90658</v>
      </c>
      <c r="BP192" s="478">
        <v>1097500</v>
      </c>
      <c r="BQ192" s="133">
        <v>1362172.9231320838</v>
      </c>
      <c r="BR192" s="133">
        <v>3948.32731342633</v>
      </c>
      <c r="BS192" s="133">
        <v>4037.0320766081873</v>
      </c>
      <c r="BT192" s="134">
        <v>-2.1972766502362E-2</v>
      </c>
      <c r="BU192" s="134">
        <v>6.972766502362001E-3</v>
      </c>
      <c r="BV192" s="134">
        <v>0</v>
      </c>
      <c r="BW192" s="133">
        <v>9711.5023012933943</v>
      </c>
      <c r="BX192" s="478">
        <v>1484556.3320133772</v>
      </c>
      <c r="BY192" s="478">
        <v>4295.3171751692098</v>
      </c>
      <c r="BZ192" s="478" t="s">
        <v>1228</v>
      </c>
      <c r="CA192" s="478">
        <v>4303.0618319228324</v>
      </c>
      <c r="CB192" s="134">
        <v>-1.4486380953858458E-2</v>
      </c>
      <c r="CC192" s="133">
        <v>0</v>
      </c>
      <c r="CD192" s="133">
        <v>1484556.3320133772</v>
      </c>
      <c r="CE192" s="133">
        <v>0</v>
      </c>
      <c r="CF192" s="133">
        <v>1484556.3320133772</v>
      </c>
      <c r="CG192" s="133">
        <f t="shared" si="4"/>
        <v>0</v>
      </c>
      <c r="CH192" s="133">
        <f t="shared" si="5"/>
        <v>0</v>
      </c>
      <c r="CI192" s="133">
        <v>0</v>
      </c>
      <c r="CJ192" s="133">
        <v>0</v>
      </c>
      <c r="CK192" s="133">
        <v>0</v>
      </c>
    </row>
    <row r="193" spans="1:89" ht="15" customHeight="1" x14ac:dyDescent="0.25">
      <c r="A193" s="136">
        <f>VLOOKUP(D193,'DfE No.'!C:E,3,FALSE)</f>
        <v>263</v>
      </c>
      <c r="B193" s="136" t="str">
        <f>VLOOKUP(D193,'Adjusted Factors 19-20'!C:F,4,FALSE)</f>
        <v>Recoupment Academy</v>
      </c>
      <c r="C193" s="136">
        <v>144217</v>
      </c>
      <c r="D193" s="136">
        <v>9352186</v>
      </c>
      <c r="E193" s="135" t="s">
        <v>275</v>
      </c>
      <c r="F193" s="477">
        <v>416</v>
      </c>
      <c r="G193" s="477">
        <v>416</v>
      </c>
      <c r="H193" s="477">
        <v>0</v>
      </c>
      <c r="I193" s="133">
        <v>1153900.8</v>
      </c>
      <c r="J193" s="133">
        <v>0</v>
      </c>
      <c r="K193" s="133">
        <v>0</v>
      </c>
      <c r="L193" s="133">
        <v>22880</v>
      </c>
      <c r="M193" s="133">
        <v>0</v>
      </c>
      <c r="N193" s="133">
        <v>42557.697841726615</v>
      </c>
      <c r="O193" s="133">
        <v>0</v>
      </c>
      <c r="P193" s="133">
        <v>0</v>
      </c>
      <c r="Q193" s="133">
        <v>30553.445783132513</v>
      </c>
      <c r="R193" s="133">
        <v>19847.710843373538</v>
      </c>
      <c r="S193" s="133">
        <v>6645.9759036144496</v>
      </c>
      <c r="T193" s="133">
        <v>18103.518072289102</v>
      </c>
      <c r="U193" s="133">
        <v>576.38554216867522</v>
      </c>
      <c r="V193" s="133">
        <v>0</v>
      </c>
      <c r="W193" s="133">
        <v>0</v>
      </c>
      <c r="X193" s="133">
        <v>0</v>
      </c>
      <c r="Y193" s="133">
        <v>0</v>
      </c>
      <c r="Z193" s="133">
        <v>0</v>
      </c>
      <c r="AA193" s="133">
        <v>0</v>
      </c>
      <c r="AB193" s="133">
        <v>12035.955056179781</v>
      </c>
      <c r="AC193" s="133">
        <v>0</v>
      </c>
      <c r="AD193" s="133">
        <v>0</v>
      </c>
      <c r="AE193" s="133">
        <v>140907.51999999984</v>
      </c>
      <c r="AF193" s="133">
        <v>0</v>
      </c>
      <c r="AG193" s="133">
        <v>0</v>
      </c>
      <c r="AH193" s="133">
        <v>0</v>
      </c>
      <c r="AI193" s="133">
        <v>110000</v>
      </c>
      <c r="AJ193" s="133">
        <v>0</v>
      </c>
      <c r="AK193" s="133">
        <v>0</v>
      </c>
      <c r="AL193" s="133">
        <v>0</v>
      </c>
      <c r="AM193" s="133">
        <v>6266.8222400000004</v>
      </c>
      <c r="AN193" s="133">
        <v>0</v>
      </c>
      <c r="AO193" s="133">
        <v>0</v>
      </c>
      <c r="AP193" s="133">
        <v>0</v>
      </c>
      <c r="AQ193" s="133">
        <v>0</v>
      </c>
      <c r="AR193" s="133">
        <v>0</v>
      </c>
      <c r="AS193" s="133">
        <v>0</v>
      </c>
      <c r="AT193" s="133">
        <v>0</v>
      </c>
      <c r="AU193" s="133">
        <v>0</v>
      </c>
      <c r="AV193" s="133">
        <v>1153900.8</v>
      </c>
      <c r="AW193" s="133">
        <v>294108.20904248452</v>
      </c>
      <c r="AX193" s="133">
        <v>116266.82223999999</v>
      </c>
      <c r="AY193" s="133">
        <v>221488.88699315232</v>
      </c>
      <c r="AZ193" s="478">
        <v>1564275.8312824846</v>
      </c>
      <c r="BA193" s="478">
        <v>1558009.0090424847</v>
      </c>
      <c r="BB193" s="478">
        <v>3500</v>
      </c>
      <c r="BC193" s="478">
        <v>1456000</v>
      </c>
      <c r="BD193" s="478">
        <v>0</v>
      </c>
      <c r="BE193" s="478">
        <v>0</v>
      </c>
      <c r="BF193" s="478">
        <v>1564275.8312824846</v>
      </c>
      <c r="BG193" s="478" t="s">
        <v>13</v>
      </c>
      <c r="BH193" s="478" t="s">
        <v>13</v>
      </c>
      <c r="BI193" s="478" t="s">
        <v>13</v>
      </c>
      <c r="BJ193" s="134" t="s">
        <v>13</v>
      </c>
      <c r="BK193" s="479" t="s">
        <v>13</v>
      </c>
      <c r="BL193" s="478">
        <v>1564275.8312824846</v>
      </c>
      <c r="BM193" s="133">
        <v>1564275.8312824846</v>
      </c>
      <c r="BN193" s="133">
        <v>0</v>
      </c>
      <c r="BO193" s="478">
        <v>1462266.8222399999</v>
      </c>
      <c r="BP193" s="478">
        <v>1346000</v>
      </c>
      <c r="BQ193" s="133">
        <v>1448009.0090424847</v>
      </c>
      <c r="BR193" s="133">
        <v>3480.7908871213576</v>
      </c>
      <c r="BS193" s="133">
        <v>3537.3244649038461</v>
      </c>
      <c r="BT193" s="134">
        <v>-1.5982016448701772E-2</v>
      </c>
      <c r="BU193" s="134">
        <v>9.820164487017724E-4</v>
      </c>
      <c r="BV193" s="134">
        <v>0</v>
      </c>
      <c r="BW193" s="133">
        <v>1445.0636965152012</v>
      </c>
      <c r="BX193" s="478">
        <v>1565720.8949789999</v>
      </c>
      <c r="BY193" s="478">
        <v>3748.6876748533655</v>
      </c>
      <c r="BZ193" s="478" t="s">
        <v>1228</v>
      </c>
      <c r="CA193" s="478">
        <v>3763.7521513918264</v>
      </c>
      <c r="CB193" s="134">
        <v>-1.381783105736778E-2</v>
      </c>
      <c r="CC193" s="133">
        <v>0</v>
      </c>
      <c r="CD193" s="133">
        <v>1565720.8949789999</v>
      </c>
      <c r="CE193" s="133">
        <v>0</v>
      </c>
      <c r="CF193" s="133">
        <v>1565720.8949789999</v>
      </c>
      <c r="CG193" s="133">
        <f t="shared" si="4"/>
        <v>0</v>
      </c>
      <c r="CH193" s="133">
        <f t="shared" si="5"/>
        <v>0</v>
      </c>
      <c r="CI193" s="133">
        <v>0</v>
      </c>
      <c r="CJ193" s="133">
        <v>0</v>
      </c>
      <c r="CK193" s="133">
        <v>0</v>
      </c>
    </row>
    <row r="194" spans="1:89" ht="15" customHeight="1" x14ac:dyDescent="0.25">
      <c r="A194" s="136">
        <f>VLOOKUP(D194,'DfE No.'!C:E,3,FALSE)</f>
        <v>225</v>
      </c>
      <c r="B194" s="136" t="str">
        <f>VLOOKUP(D194,'Adjusted Factors 19-20'!C:F,4,FALSE)</f>
        <v>Recoupment Academy</v>
      </c>
      <c r="C194" s="136">
        <v>143549</v>
      </c>
      <c r="D194" s="136">
        <v>9352187</v>
      </c>
      <c r="E194" s="135" t="s">
        <v>1312</v>
      </c>
      <c r="F194" s="477">
        <v>121</v>
      </c>
      <c r="G194" s="477">
        <v>121</v>
      </c>
      <c r="H194" s="477">
        <v>0</v>
      </c>
      <c r="I194" s="133">
        <v>335629.80000000005</v>
      </c>
      <c r="J194" s="133">
        <v>0</v>
      </c>
      <c r="K194" s="133">
        <v>0</v>
      </c>
      <c r="L194" s="133">
        <v>3080.0000000000009</v>
      </c>
      <c r="M194" s="133">
        <v>0</v>
      </c>
      <c r="N194" s="133">
        <v>9917.6785714285706</v>
      </c>
      <c r="O194" s="133">
        <v>0</v>
      </c>
      <c r="P194" s="133">
        <v>200.00000000000014</v>
      </c>
      <c r="Q194" s="133">
        <v>0</v>
      </c>
      <c r="R194" s="133">
        <v>719.99999999999955</v>
      </c>
      <c r="S194" s="133">
        <v>0</v>
      </c>
      <c r="T194" s="133">
        <v>0</v>
      </c>
      <c r="U194" s="133">
        <v>0</v>
      </c>
      <c r="V194" s="133">
        <v>0</v>
      </c>
      <c r="W194" s="133">
        <v>0</v>
      </c>
      <c r="X194" s="133">
        <v>0</v>
      </c>
      <c r="Y194" s="133">
        <v>0</v>
      </c>
      <c r="Z194" s="133">
        <v>0</v>
      </c>
      <c r="AA194" s="133">
        <v>0</v>
      </c>
      <c r="AB194" s="133">
        <v>3054.6568627451011</v>
      </c>
      <c r="AC194" s="133">
        <v>0</v>
      </c>
      <c r="AD194" s="133">
        <v>0</v>
      </c>
      <c r="AE194" s="133">
        <v>42070.577319587595</v>
      </c>
      <c r="AF194" s="133">
        <v>0</v>
      </c>
      <c r="AG194" s="133">
        <v>0</v>
      </c>
      <c r="AH194" s="133">
        <v>0</v>
      </c>
      <c r="AI194" s="133">
        <v>110000</v>
      </c>
      <c r="AJ194" s="133">
        <v>0</v>
      </c>
      <c r="AK194" s="133">
        <v>0</v>
      </c>
      <c r="AL194" s="133">
        <v>0</v>
      </c>
      <c r="AM194" s="133">
        <v>2929.8900400000002</v>
      </c>
      <c r="AN194" s="133">
        <v>0</v>
      </c>
      <c r="AO194" s="133">
        <v>0</v>
      </c>
      <c r="AP194" s="133">
        <v>0</v>
      </c>
      <c r="AQ194" s="133">
        <v>0</v>
      </c>
      <c r="AR194" s="133">
        <v>0</v>
      </c>
      <c r="AS194" s="133">
        <v>0</v>
      </c>
      <c r="AT194" s="133">
        <v>0</v>
      </c>
      <c r="AU194" s="133">
        <v>0</v>
      </c>
      <c r="AV194" s="133">
        <v>335629.80000000005</v>
      </c>
      <c r="AW194" s="133">
        <v>59042.912753761266</v>
      </c>
      <c r="AX194" s="133">
        <v>112929.89004</v>
      </c>
      <c r="AY194" s="133">
        <v>59028.416605301885</v>
      </c>
      <c r="AZ194" s="478">
        <v>507602.6027937613</v>
      </c>
      <c r="BA194" s="478">
        <v>504672.71275376127</v>
      </c>
      <c r="BB194" s="478">
        <v>3500</v>
      </c>
      <c r="BC194" s="478">
        <v>423500</v>
      </c>
      <c r="BD194" s="478">
        <v>0</v>
      </c>
      <c r="BE194" s="478">
        <v>0</v>
      </c>
      <c r="BF194" s="478">
        <v>507602.6027937613</v>
      </c>
      <c r="BG194" s="478" t="s">
        <v>13</v>
      </c>
      <c r="BH194" s="478" t="s">
        <v>13</v>
      </c>
      <c r="BI194" s="478" t="s">
        <v>13</v>
      </c>
      <c r="BJ194" s="134" t="s">
        <v>13</v>
      </c>
      <c r="BK194" s="479" t="s">
        <v>13</v>
      </c>
      <c r="BL194" s="478">
        <v>507602.6027937613</v>
      </c>
      <c r="BM194" s="133">
        <v>507602.6027937613</v>
      </c>
      <c r="BN194" s="133">
        <v>0</v>
      </c>
      <c r="BO194" s="478">
        <v>426429.89004000003</v>
      </c>
      <c r="BP194" s="478">
        <v>313500</v>
      </c>
      <c r="BQ194" s="133">
        <v>394672.71275376127</v>
      </c>
      <c r="BR194" s="133">
        <v>3261.7579566426552</v>
      </c>
      <c r="BS194" s="133">
        <v>3100.2010594594594</v>
      </c>
      <c r="BT194" s="134">
        <v>5.2111748265567116E-2</v>
      </c>
      <c r="BU194" s="134">
        <v>-5.1141062730624392E-3</v>
      </c>
      <c r="BV194" s="134">
        <v>0</v>
      </c>
      <c r="BW194" s="133">
        <v>-1918.4256799983093</v>
      </c>
      <c r="BX194" s="478">
        <v>505684.177113763</v>
      </c>
      <c r="BY194" s="478">
        <v>4154.9941080476283</v>
      </c>
      <c r="BZ194" s="478" t="s">
        <v>1228</v>
      </c>
      <c r="CA194" s="478">
        <v>4179.2080753203554</v>
      </c>
      <c r="CB194" s="134">
        <v>1.5105301620104594E-2</v>
      </c>
      <c r="CC194" s="133">
        <v>0</v>
      </c>
      <c r="CD194" s="133">
        <v>505684.177113763</v>
      </c>
      <c r="CE194" s="133">
        <v>0</v>
      </c>
      <c r="CF194" s="133">
        <v>505684.177113763</v>
      </c>
      <c r="CG194" s="133">
        <f t="shared" si="4"/>
        <v>0</v>
      </c>
      <c r="CH194" s="133">
        <f t="shared" si="5"/>
        <v>0</v>
      </c>
      <c r="CI194" s="133">
        <v>0</v>
      </c>
      <c r="CJ194" s="133">
        <v>0</v>
      </c>
      <c r="CK194" s="133">
        <v>0</v>
      </c>
    </row>
    <row r="195" spans="1:89" ht="15" customHeight="1" x14ac:dyDescent="0.25">
      <c r="A195" s="136">
        <f>VLOOKUP(D195,'DfE No.'!C:E,3,FALSE)</f>
        <v>270</v>
      </c>
      <c r="B195" s="136" t="str">
        <f>VLOOKUP(D195,'Adjusted Factors 19-20'!C:F,4,FALSE)</f>
        <v>Recoupment Academy</v>
      </c>
      <c r="C195" s="136">
        <v>143550</v>
      </c>
      <c r="D195" s="136">
        <v>9352188</v>
      </c>
      <c r="E195" s="135" t="s">
        <v>1467</v>
      </c>
      <c r="F195" s="477">
        <v>325</v>
      </c>
      <c r="G195" s="477">
        <v>325</v>
      </c>
      <c r="H195" s="477">
        <v>0</v>
      </c>
      <c r="I195" s="133">
        <v>901485.00000000012</v>
      </c>
      <c r="J195" s="133">
        <v>0</v>
      </c>
      <c r="K195" s="133">
        <v>0</v>
      </c>
      <c r="L195" s="133">
        <v>37400.000000000065</v>
      </c>
      <c r="M195" s="133">
        <v>0</v>
      </c>
      <c r="N195" s="133">
        <v>73125.000000000015</v>
      </c>
      <c r="O195" s="133">
        <v>0</v>
      </c>
      <c r="P195" s="133">
        <v>2000.0000000000018</v>
      </c>
      <c r="Q195" s="133">
        <v>4560.0000000000036</v>
      </c>
      <c r="R195" s="133">
        <v>34559.999999999956</v>
      </c>
      <c r="S195" s="133">
        <v>17159.999999999949</v>
      </c>
      <c r="T195" s="133">
        <v>38220.000000000007</v>
      </c>
      <c r="U195" s="133">
        <v>575.00000000000045</v>
      </c>
      <c r="V195" s="133">
        <v>0</v>
      </c>
      <c r="W195" s="133">
        <v>0</v>
      </c>
      <c r="X195" s="133">
        <v>0</v>
      </c>
      <c r="Y195" s="133">
        <v>0</v>
      </c>
      <c r="Z195" s="133">
        <v>0</v>
      </c>
      <c r="AA195" s="133">
        <v>0</v>
      </c>
      <c r="AB195" s="133">
        <v>30952.910958904096</v>
      </c>
      <c r="AC195" s="133">
        <v>0</v>
      </c>
      <c r="AD195" s="133">
        <v>0</v>
      </c>
      <c r="AE195" s="133">
        <v>121486.77042801549</v>
      </c>
      <c r="AF195" s="133">
        <v>0</v>
      </c>
      <c r="AG195" s="133">
        <v>0</v>
      </c>
      <c r="AH195" s="133">
        <v>0</v>
      </c>
      <c r="AI195" s="133">
        <v>110000</v>
      </c>
      <c r="AJ195" s="133">
        <v>0</v>
      </c>
      <c r="AK195" s="133">
        <v>0</v>
      </c>
      <c r="AL195" s="133">
        <v>0</v>
      </c>
      <c r="AM195" s="133">
        <v>5200.5287600000001</v>
      </c>
      <c r="AN195" s="133">
        <v>0</v>
      </c>
      <c r="AO195" s="133">
        <v>0</v>
      </c>
      <c r="AP195" s="133">
        <v>0</v>
      </c>
      <c r="AQ195" s="133">
        <v>0</v>
      </c>
      <c r="AR195" s="133">
        <v>0</v>
      </c>
      <c r="AS195" s="133">
        <v>0</v>
      </c>
      <c r="AT195" s="133">
        <v>0</v>
      </c>
      <c r="AU195" s="133">
        <v>0</v>
      </c>
      <c r="AV195" s="133">
        <v>901485.00000000012</v>
      </c>
      <c r="AW195" s="133">
        <v>360039.68138691958</v>
      </c>
      <c r="AX195" s="133">
        <v>115200.52876</v>
      </c>
      <c r="AY195" s="133">
        <v>235285.7704280155</v>
      </c>
      <c r="AZ195" s="478">
        <v>1376725.2101469196</v>
      </c>
      <c r="BA195" s="478">
        <v>1371524.6813869197</v>
      </c>
      <c r="BB195" s="478">
        <v>3500</v>
      </c>
      <c r="BC195" s="478">
        <v>1137500</v>
      </c>
      <c r="BD195" s="478">
        <v>0</v>
      </c>
      <c r="BE195" s="478">
        <v>0</v>
      </c>
      <c r="BF195" s="478">
        <v>1376725.2101469196</v>
      </c>
      <c r="BG195" s="478" t="s">
        <v>13</v>
      </c>
      <c r="BH195" s="478" t="s">
        <v>13</v>
      </c>
      <c r="BI195" s="478" t="s">
        <v>13</v>
      </c>
      <c r="BJ195" s="134" t="s">
        <v>13</v>
      </c>
      <c r="BK195" s="479" t="s">
        <v>13</v>
      </c>
      <c r="BL195" s="478">
        <v>1376725.2101469196</v>
      </c>
      <c r="BM195" s="133">
        <v>1376725.2101469196</v>
      </c>
      <c r="BN195" s="133">
        <v>0</v>
      </c>
      <c r="BO195" s="478">
        <v>1142700.5287599999</v>
      </c>
      <c r="BP195" s="478">
        <v>1027499.9999999999</v>
      </c>
      <c r="BQ195" s="133">
        <v>1261524.6813869197</v>
      </c>
      <c r="BR195" s="133">
        <v>3881.614404267445</v>
      </c>
      <c r="BS195" s="133">
        <v>3965.986078840579</v>
      </c>
      <c r="BT195" s="134">
        <v>-2.1273820153649984E-2</v>
      </c>
      <c r="BU195" s="134">
        <v>6.2738201536499845E-3</v>
      </c>
      <c r="BV195" s="134">
        <v>0</v>
      </c>
      <c r="BW195" s="133">
        <v>8086.6121019207221</v>
      </c>
      <c r="BX195" s="478">
        <v>1384811.8222488402</v>
      </c>
      <c r="BY195" s="478">
        <v>4244.9578261195084</v>
      </c>
      <c r="BZ195" s="478" t="s">
        <v>1228</v>
      </c>
      <c r="CA195" s="478">
        <v>4260.9594530733548</v>
      </c>
      <c r="CB195" s="134">
        <v>-8.9815161389489306E-3</v>
      </c>
      <c r="CC195" s="133">
        <v>0</v>
      </c>
      <c r="CD195" s="133">
        <v>1384811.8222488402</v>
      </c>
      <c r="CE195" s="133">
        <v>0</v>
      </c>
      <c r="CF195" s="133">
        <v>1384811.8222488402</v>
      </c>
      <c r="CG195" s="133">
        <f t="shared" si="4"/>
        <v>0</v>
      </c>
      <c r="CH195" s="133">
        <f t="shared" si="5"/>
        <v>0</v>
      </c>
      <c r="CI195" s="133">
        <v>0</v>
      </c>
      <c r="CJ195" s="133">
        <v>0</v>
      </c>
      <c r="CK195" s="133">
        <v>0</v>
      </c>
    </row>
    <row r="196" spans="1:89" ht="15" customHeight="1" x14ac:dyDescent="0.25">
      <c r="A196" s="136">
        <f>VLOOKUP(D196,'DfE No.'!C:E,3,FALSE)</f>
        <v>121</v>
      </c>
      <c r="B196" s="136" t="str">
        <f>VLOOKUP(D196,'Adjusted Factors 19-20'!C:F,4,FALSE)</f>
        <v>Recoupment Academy</v>
      </c>
      <c r="C196" s="136">
        <v>143671</v>
      </c>
      <c r="D196" s="136">
        <v>9352189</v>
      </c>
      <c r="E196" s="135" t="s">
        <v>1468</v>
      </c>
      <c r="F196" s="477">
        <v>60</v>
      </c>
      <c r="G196" s="477">
        <v>60</v>
      </c>
      <c r="H196" s="477">
        <v>0</v>
      </c>
      <c r="I196" s="133">
        <v>166428</v>
      </c>
      <c r="J196" s="133">
        <v>0</v>
      </c>
      <c r="K196" s="133">
        <v>0</v>
      </c>
      <c r="L196" s="133">
        <v>5028.5714285714166</v>
      </c>
      <c r="M196" s="133">
        <v>0</v>
      </c>
      <c r="N196" s="133">
        <v>6171.4285714285561</v>
      </c>
      <c r="O196" s="133">
        <v>0</v>
      </c>
      <c r="P196" s="133">
        <v>6947.3684210526353</v>
      </c>
      <c r="Q196" s="133">
        <v>0</v>
      </c>
      <c r="R196" s="133">
        <v>2273.6842105263195</v>
      </c>
      <c r="S196" s="133">
        <v>0</v>
      </c>
      <c r="T196" s="133">
        <v>0</v>
      </c>
      <c r="U196" s="133">
        <v>0</v>
      </c>
      <c r="V196" s="133">
        <v>0</v>
      </c>
      <c r="W196" s="133">
        <v>0</v>
      </c>
      <c r="X196" s="133">
        <v>0</v>
      </c>
      <c r="Y196" s="133">
        <v>0</v>
      </c>
      <c r="Z196" s="133">
        <v>0</v>
      </c>
      <c r="AA196" s="133">
        <v>0</v>
      </c>
      <c r="AB196" s="133">
        <v>0</v>
      </c>
      <c r="AC196" s="133">
        <v>0</v>
      </c>
      <c r="AD196" s="133">
        <v>0</v>
      </c>
      <c r="AE196" s="133">
        <v>0</v>
      </c>
      <c r="AF196" s="133">
        <v>0</v>
      </c>
      <c r="AG196" s="133">
        <v>0</v>
      </c>
      <c r="AH196" s="133">
        <v>0</v>
      </c>
      <c r="AI196" s="133">
        <v>110000</v>
      </c>
      <c r="AJ196" s="133">
        <v>0</v>
      </c>
      <c r="AK196" s="133">
        <v>0</v>
      </c>
      <c r="AL196" s="133">
        <v>0</v>
      </c>
      <c r="AM196" s="133">
        <v>23178.959999999999</v>
      </c>
      <c r="AN196" s="133">
        <v>0</v>
      </c>
      <c r="AO196" s="133">
        <v>0</v>
      </c>
      <c r="AP196" s="133">
        <v>0</v>
      </c>
      <c r="AQ196" s="133">
        <v>0</v>
      </c>
      <c r="AR196" s="133">
        <v>0</v>
      </c>
      <c r="AS196" s="133">
        <v>0</v>
      </c>
      <c r="AT196" s="133">
        <v>0</v>
      </c>
      <c r="AU196" s="133">
        <v>0</v>
      </c>
      <c r="AV196" s="133">
        <v>166428</v>
      </c>
      <c r="AW196" s="133">
        <v>20421.052631578928</v>
      </c>
      <c r="AX196" s="133">
        <v>133178.96</v>
      </c>
      <c r="AY196" s="133">
        <v>20209.526315789466</v>
      </c>
      <c r="AZ196" s="478">
        <v>320028.01263157895</v>
      </c>
      <c r="BA196" s="478">
        <v>296849.05263157893</v>
      </c>
      <c r="BB196" s="478">
        <v>3500</v>
      </c>
      <c r="BC196" s="478">
        <v>210000</v>
      </c>
      <c r="BD196" s="478">
        <v>0</v>
      </c>
      <c r="BE196" s="478">
        <v>0</v>
      </c>
      <c r="BF196" s="478">
        <v>320028.01263157895</v>
      </c>
      <c r="BG196" s="478" t="s">
        <v>13</v>
      </c>
      <c r="BH196" s="478" t="s">
        <v>13</v>
      </c>
      <c r="BI196" s="478" t="s">
        <v>13</v>
      </c>
      <c r="BJ196" s="134" t="s">
        <v>13</v>
      </c>
      <c r="BK196" s="479" t="s">
        <v>13</v>
      </c>
      <c r="BL196" s="478">
        <v>320028.01263157895</v>
      </c>
      <c r="BM196" s="133">
        <v>320028.01263157895</v>
      </c>
      <c r="BN196" s="133">
        <v>0</v>
      </c>
      <c r="BO196" s="478">
        <v>233178.96</v>
      </c>
      <c r="BP196" s="478">
        <v>100000</v>
      </c>
      <c r="BQ196" s="133">
        <v>186849.05263157896</v>
      </c>
      <c r="BR196" s="133">
        <v>3114.1508771929825</v>
      </c>
      <c r="BS196" s="133">
        <v>5232.2332391993659</v>
      </c>
      <c r="BT196" s="134">
        <v>-0.40481420937773244</v>
      </c>
      <c r="BU196" s="134">
        <v>0.38981420937773242</v>
      </c>
      <c r="BV196" s="134">
        <v>0</v>
      </c>
      <c r="BW196" s="133">
        <v>122375.93180510357</v>
      </c>
      <c r="BX196" s="478">
        <v>442403.9444366825</v>
      </c>
      <c r="BY196" s="478">
        <v>6987.0830739447083</v>
      </c>
      <c r="BZ196" s="478" t="s">
        <v>1228</v>
      </c>
      <c r="CA196" s="478">
        <v>7373.3990739447081</v>
      </c>
      <c r="CB196" s="134">
        <v>-0.12149828941322915</v>
      </c>
      <c r="CC196" s="133">
        <v>0</v>
      </c>
      <c r="CD196" s="133">
        <v>442403.9444366825</v>
      </c>
      <c r="CE196" s="133">
        <v>0</v>
      </c>
      <c r="CF196" s="133">
        <v>442403.9444366825</v>
      </c>
      <c r="CG196" s="133">
        <f t="shared" ref="CG196:CG259" si="6">IF(B196=0,CJ196,0)</f>
        <v>0</v>
      </c>
      <c r="CH196" s="133">
        <f t="shared" ref="CH196:CH259" si="7">IF(B196=0,CK196,0)</f>
        <v>0</v>
      </c>
      <c r="CI196" s="133">
        <v>0</v>
      </c>
      <c r="CJ196" s="133">
        <v>0</v>
      </c>
      <c r="CK196" s="133">
        <v>0</v>
      </c>
    </row>
    <row r="197" spans="1:89" ht="15" customHeight="1" x14ac:dyDescent="0.25">
      <c r="A197" s="136">
        <f>VLOOKUP(D197,'DfE No.'!C:E,3,FALSE)</f>
        <v>119</v>
      </c>
      <c r="B197" s="136" t="str">
        <f>VLOOKUP(D197,'Adjusted Factors 19-20'!C:F,4,FALSE)</f>
        <v>Recoupment Academy</v>
      </c>
      <c r="C197" s="136">
        <v>143830</v>
      </c>
      <c r="D197" s="136">
        <v>9352197</v>
      </c>
      <c r="E197" s="135" t="s">
        <v>1313</v>
      </c>
      <c r="F197" s="477">
        <v>66</v>
      </c>
      <c r="G197" s="477">
        <v>66</v>
      </c>
      <c r="H197" s="477">
        <v>0</v>
      </c>
      <c r="I197" s="133">
        <v>183070.80000000002</v>
      </c>
      <c r="J197" s="133">
        <v>0</v>
      </c>
      <c r="K197" s="133">
        <v>0</v>
      </c>
      <c r="L197" s="133">
        <v>4840.0000000000091</v>
      </c>
      <c r="M197" s="133">
        <v>0</v>
      </c>
      <c r="N197" s="133">
        <v>7811.5068493150684</v>
      </c>
      <c r="O197" s="133">
        <v>0</v>
      </c>
      <c r="P197" s="133">
        <v>0</v>
      </c>
      <c r="Q197" s="133">
        <v>0</v>
      </c>
      <c r="R197" s="133">
        <v>0</v>
      </c>
      <c r="S197" s="133">
        <v>0</v>
      </c>
      <c r="T197" s="133">
        <v>0</v>
      </c>
      <c r="U197" s="133">
        <v>0</v>
      </c>
      <c r="V197" s="133">
        <v>0</v>
      </c>
      <c r="W197" s="133">
        <v>0</v>
      </c>
      <c r="X197" s="133">
        <v>0</v>
      </c>
      <c r="Y197" s="133">
        <v>0</v>
      </c>
      <c r="Z197" s="133">
        <v>0</v>
      </c>
      <c r="AA197" s="133">
        <v>0</v>
      </c>
      <c r="AB197" s="133">
        <v>0</v>
      </c>
      <c r="AC197" s="133">
        <v>0</v>
      </c>
      <c r="AD197" s="133">
        <v>0</v>
      </c>
      <c r="AE197" s="133">
        <v>27217.473684210556</v>
      </c>
      <c r="AF197" s="133">
        <v>0</v>
      </c>
      <c r="AG197" s="133">
        <v>0</v>
      </c>
      <c r="AH197" s="133">
        <v>0</v>
      </c>
      <c r="AI197" s="133">
        <v>110000</v>
      </c>
      <c r="AJ197" s="133">
        <v>25000</v>
      </c>
      <c r="AK197" s="133">
        <v>0</v>
      </c>
      <c r="AL197" s="133">
        <v>0</v>
      </c>
      <c r="AM197" s="133">
        <v>9858.9784999999993</v>
      </c>
      <c r="AN197" s="133">
        <v>0</v>
      </c>
      <c r="AO197" s="133">
        <v>0</v>
      </c>
      <c r="AP197" s="133">
        <v>0</v>
      </c>
      <c r="AQ197" s="133">
        <v>0</v>
      </c>
      <c r="AR197" s="133">
        <v>0</v>
      </c>
      <c r="AS197" s="133">
        <v>0</v>
      </c>
      <c r="AT197" s="133">
        <v>0</v>
      </c>
      <c r="AU197" s="133">
        <v>0</v>
      </c>
      <c r="AV197" s="133">
        <v>183070.80000000002</v>
      </c>
      <c r="AW197" s="133">
        <v>39868.980533525631</v>
      </c>
      <c r="AX197" s="133">
        <v>144858.9785</v>
      </c>
      <c r="AY197" s="133">
        <v>43542.227108868094</v>
      </c>
      <c r="AZ197" s="478">
        <v>367798.75903352565</v>
      </c>
      <c r="BA197" s="478">
        <v>357939.78053352563</v>
      </c>
      <c r="BB197" s="478">
        <v>3500</v>
      </c>
      <c r="BC197" s="478">
        <v>231000</v>
      </c>
      <c r="BD197" s="478">
        <v>0</v>
      </c>
      <c r="BE197" s="478">
        <v>0</v>
      </c>
      <c r="BF197" s="478">
        <v>367798.75903352565</v>
      </c>
      <c r="BG197" s="478" t="s">
        <v>13</v>
      </c>
      <c r="BH197" s="478" t="s">
        <v>13</v>
      </c>
      <c r="BI197" s="478" t="s">
        <v>13</v>
      </c>
      <c r="BJ197" s="134" t="s">
        <v>13</v>
      </c>
      <c r="BK197" s="479" t="s">
        <v>13</v>
      </c>
      <c r="BL197" s="478">
        <v>367798.75903352565</v>
      </c>
      <c r="BM197" s="133">
        <v>367798.75903352565</v>
      </c>
      <c r="BN197" s="133">
        <v>0</v>
      </c>
      <c r="BO197" s="478">
        <v>240858.9785</v>
      </c>
      <c r="BP197" s="478">
        <v>96000</v>
      </c>
      <c r="BQ197" s="133">
        <v>222939.78053352566</v>
      </c>
      <c r="BR197" s="133">
        <v>3377.8754626291766</v>
      </c>
      <c r="BS197" s="133">
        <v>2920.7435704225354</v>
      </c>
      <c r="BT197" s="134">
        <v>0.15651216246296804</v>
      </c>
      <c r="BU197" s="134">
        <v>-1.5359681041277032E-2</v>
      </c>
      <c r="BV197" s="134">
        <v>0</v>
      </c>
      <c r="BW197" s="133">
        <v>-2960.8715165733529</v>
      </c>
      <c r="BX197" s="478">
        <v>364837.88751695229</v>
      </c>
      <c r="BY197" s="478">
        <v>5378.4683184386704</v>
      </c>
      <c r="BZ197" s="478" t="s">
        <v>1228</v>
      </c>
      <c r="CA197" s="478">
        <v>5527.846780559883</v>
      </c>
      <c r="CB197" s="134">
        <v>0.11492991984904299</v>
      </c>
      <c r="CC197" s="133">
        <v>0</v>
      </c>
      <c r="CD197" s="133">
        <v>364837.88751695229</v>
      </c>
      <c r="CE197" s="133">
        <v>0</v>
      </c>
      <c r="CF197" s="133">
        <v>364837.88751695229</v>
      </c>
      <c r="CG197" s="133">
        <f t="shared" si="6"/>
        <v>0</v>
      </c>
      <c r="CH197" s="133">
        <f t="shared" si="7"/>
        <v>0</v>
      </c>
      <c r="CI197" s="133">
        <v>0</v>
      </c>
      <c r="CJ197" s="133">
        <v>0</v>
      </c>
      <c r="CK197" s="133">
        <v>0</v>
      </c>
    </row>
    <row r="198" spans="1:89" ht="15" customHeight="1" x14ac:dyDescent="0.25">
      <c r="A198" s="136">
        <f>VLOOKUP(D198,'DfE No.'!C:E,3,FALSE)</f>
        <v>512</v>
      </c>
      <c r="B198" s="136" t="str">
        <f>VLOOKUP(D198,'Adjusted Factors 19-20'!C:F,4,FALSE)</f>
        <v>Recoupment Academy</v>
      </c>
      <c r="C198" s="136">
        <v>143860</v>
      </c>
      <c r="D198" s="136">
        <v>9352198</v>
      </c>
      <c r="E198" s="135" t="s">
        <v>1314</v>
      </c>
      <c r="F198" s="477">
        <v>387</v>
      </c>
      <c r="G198" s="477">
        <v>387</v>
      </c>
      <c r="H198" s="477">
        <v>0</v>
      </c>
      <c r="I198" s="133">
        <v>1073460.6000000001</v>
      </c>
      <c r="J198" s="133">
        <v>0</v>
      </c>
      <c r="K198" s="133">
        <v>0</v>
      </c>
      <c r="L198" s="133">
        <v>27279.99999999996</v>
      </c>
      <c r="M198" s="133">
        <v>0</v>
      </c>
      <c r="N198" s="133">
        <v>62694</v>
      </c>
      <c r="O198" s="133">
        <v>0</v>
      </c>
      <c r="P198" s="133">
        <v>12093.75</v>
      </c>
      <c r="Q198" s="133">
        <v>19108.125000000029</v>
      </c>
      <c r="R198" s="133">
        <v>4716.5625000000045</v>
      </c>
      <c r="S198" s="133">
        <v>35767.265625000051</v>
      </c>
      <c r="T198" s="133">
        <v>0</v>
      </c>
      <c r="U198" s="133">
        <v>0</v>
      </c>
      <c r="V198" s="133">
        <v>0</v>
      </c>
      <c r="W198" s="133">
        <v>0</v>
      </c>
      <c r="X198" s="133">
        <v>0</v>
      </c>
      <c r="Y198" s="133">
        <v>0</v>
      </c>
      <c r="Z198" s="133">
        <v>0</v>
      </c>
      <c r="AA198" s="133">
        <v>0</v>
      </c>
      <c r="AB198" s="133">
        <v>8255.236686390539</v>
      </c>
      <c r="AC198" s="133">
        <v>0</v>
      </c>
      <c r="AD198" s="133">
        <v>0</v>
      </c>
      <c r="AE198" s="133">
        <v>144700.24390243887</v>
      </c>
      <c r="AF198" s="133">
        <v>0</v>
      </c>
      <c r="AG198" s="133">
        <v>0</v>
      </c>
      <c r="AH198" s="133">
        <v>0</v>
      </c>
      <c r="AI198" s="133">
        <v>110000</v>
      </c>
      <c r="AJ198" s="133">
        <v>0</v>
      </c>
      <c r="AK198" s="133">
        <v>0</v>
      </c>
      <c r="AL198" s="133">
        <v>0</v>
      </c>
      <c r="AM198" s="133">
        <v>4659.1344799999997</v>
      </c>
      <c r="AN198" s="133">
        <v>0</v>
      </c>
      <c r="AO198" s="133">
        <v>0</v>
      </c>
      <c r="AP198" s="133">
        <v>0</v>
      </c>
      <c r="AQ198" s="133">
        <v>0</v>
      </c>
      <c r="AR198" s="133">
        <v>0</v>
      </c>
      <c r="AS198" s="133">
        <v>0</v>
      </c>
      <c r="AT198" s="133">
        <v>0</v>
      </c>
      <c r="AU198" s="133">
        <v>0</v>
      </c>
      <c r="AV198" s="133">
        <v>1073460.6000000001</v>
      </c>
      <c r="AW198" s="133">
        <v>314615.18371382944</v>
      </c>
      <c r="AX198" s="133">
        <v>114659.13447999999</v>
      </c>
      <c r="AY198" s="133">
        <v>235529.0954649389</v>
      </c>
      <c r="AZ198" s="478">
        <v>1502734.9181938295</v>
      </c>
      <c r="BA198" s="478">
        <v>1498075.7837138295</v>
      </c>
      <c r="BB198" s="478">
        <v>3500</v>
      </c>
      <c r="BC198" s="478">
        <v>1354500</v>
      </c>
      <c r="BD198" s="478">
        <v>0</v>
      </c>
      <c r="BE198" s="478">
        <v>0</v>
      </c>
      <c r="BF198" s="478">
        <v>1502734.9181938295</v>
      </c>
      <c r="BG198" s="478" t="s">
        <v>13</v>
      </c>
      <c r="BH198" s="478" t="s">
        <v>13</v>
      </c>
      <c r="BI198" s="478" t="s">
        <v>13</v>
      </c>
      <c r="BJ198" s="134" t="s">
        <v>13</v>
      </c>
      <c r="BK198" s="479" t="s">
        <v>13</v>
      </c>
      <c r="BL198" s="478">
        <v>1502734.9181938295</v>
      </c>
      <c r="BM198" s="133">
        <v>1502734.9181938295</v>
      </c>
      <c r="BN198" s="133">
        <v>0</v>
      </c>
      <c r="BO198" s="478">
        <v>1359159.13448</v>
      </c>
      <c r="BP198" s="478">
        <v>1244500</v>
      </c>
      <c r="BQ198" s="133">
        <v>1388075.7837138295</v>
      </c>
      <c r="BR198" s="133">
        <v>3586.7591310434868</v>
      </c>
      <c r="BS198" s="133">
        <v>3437.1424512820508</v>
      </c>
      <c r="BT198" s="134">
        <v>4.3529379966672346E-2</v>
      </c>
      <c r="BU198" s="134">
        <v>-4.2718558206033142E-3</v>
      </c>
      <c r="BV198" s="134">
        <v>0</v>
      </c>
      <c r="BW198" s="133">
        <v>-5682.3120938730135</v>
      </c>
      <c r="BX198" s="478">
        <v>1497052.6060999564</v>
      </c>
      <c r="BY198" s="478">
        <v>3856.3138801549262</v>
      </c>
      <c r="BZ198" s="478" t="s">
        <v>1228</v>
      </c>
      <c r="CA198" s="478">
        <v>3868.3529873383886</v>
      </c>
      <c r="CB198" s="134">
        <v>3.684648331649365E-2</v>
      </c>
      <c r="CC198" s="133">
        <v>0</v>
      </c>
      <c r="CD198" s="133">
        <v>1497052.6060999564</v>
      </c>
      <c r="CE198" s="133">
        <v>0</v>
      </c>
      <c r="CF198" s="133">
        <v>1497052.6060999564</v>
      </c>
      <c r="CG198" s="133">
        <f t="shared" si="6"/>
        <v>0</v>
      </c>
      <c r="CH198" s="133">
        <f t="shared" si="7"/>
        <v>0</v>
      </c>
      <c r="CI198" s="133">
        <v>0</v>
      </c>
      <c r="CJ198" s="133">
        <v>0</v>
      </c>
      <c r="CK198" s="133">
        <v>0</v>
      </c>
    </row>
    <row r="199" spans="1:89" ht="15" customHeight="1" x14ac:dyDescent="0.25">
      <c r="A199" s="136">
        <f>VLOOKUP(D199,'DfE No.'!C:E,3,FALSE)</f>
        <v>483</v>
      </c>
      <c r="B199" s="136" t="str">
        <f>VLOOKUP(D199,'Adjusted Factors 19-20'!C:F,4,FALSE)</f>
        <v>Recoupment Academy</v>
      </c>
      <c r="C199" s="136">
        <v>143861</v>
      </c>
      <c r="D199" s="136">
        <v>9352199</v>
      </c>
      <c r="E199" s="135" t="s">
        <v>1315</v>
      </c>
      <c r="F199" s="477">
        <v>309</v>
      </c>
      <c r="G199" s="477">
        <v>309</v>
      </c>
      <c r="H199" s="477">
        <v>0</v>
      </c>
      <c r="I199" s="133">
        <v>857104.20000000007</v>
      </c>
      <c r="J199" s="133">
        <v>0</v>
      </c>
      <c r="K199" s="133">
        <v>0</v>
      </c>
      <c r="L199" s="133">
        <v>21120.00000000004</v>
      </c>
      <c r="M199" s="133">
        <v>0</v>
      </c>
      <c r="N199" s="133">
        <v>38735.357142857145</v>
      </c>
      <c r="O199" s="133">
        <v>0</v>
      </c>
      <c r="P199" s="133">
        <v>9799.9999999999836</v>
      </c>
      <c r="Q199" s="133">
        <v>0</v>
      </c>
      <c r="R199" s="133">
        <v>0</v>
      </c>
      <c r="S199" s="133">
        <v>0</v>
      </c>
      <c r="T199" s="133">
        <v>0</v>
      </c>
      <c r="U199" s="133">
        <v>0</v>
      </c>
      <c r="V199" s="133">
        <v>0</v>
      </c>
      <c r="W199" s="133">
        <v>0</v>
      </c>
      <c r="X199" s="133">
        <v>0</v>
      </c>
      <c r="Y199" s="133">
        <v>0</v>
      </c>
      <c r="Z199" s="133">
        <v>0</v>
      </c>
      <c r="AA199" s="133">
        <v>0</v>
      </c>
      <c r="AB199" s="133">
        <v>31827.000000000004</v>
      </c>
      <c r="AC199" s="133">
        <v>0</v>
      </c>
      <c r="AD199" s="133">
        <v>0</v>
      </c>
      <c r="AE199" s="133">
        <v>102531.81818181828</v>
      </c>
      <c r="AF199" s="133">
        <v>0</v>
      </c>
      <c r="AG199" s="133">
        <v>0</v>
      </c>
      <c r="AH199" s="133">
        <v>0</v>
      </c>
      <c r="AI199" s="133">
        <v>110000</v>
      </c>
      <c r="AJ199" s="133">
        <v>0</v>
      </c>
      <c r="AK199" s="133">
        <v>0</v>
      </c>
      <c r="AL199" s="133">
        <v>0</v>
      </c>
      <c r="AM199" s="133">
        <v>2340.1960400000003</v>
      </c>
      <c r="AN199" s="133">
        <v>0</v>
      </c>
      <c r="AO199" s="133">
        <v>0</v>
      </c>
      <c r="AP199" s="133">
        <v>0</v>
      </c>
      <c r="AQ199" s="133">
        <v>0</v>
      </c>
      <c r="AR199" s="133">
        <v>0</v>
      </c>
      <c r="AS199" s="133">
        <v>0</v>
      </c>
      <c r="AT199" s="133">
        <v>0</v>
      </c>
      <c r="AU199" s="133">
        <v>0</v>
      </c>
      <c r="AV199" s="133">
        <v>857104.20000000007</v>
      </c>
      <c r="AW199" s="133">
        <v>204014.17532467545</v>
      </c>
      <c r="AX199" s="133">
        <v>112340.19604</v>
      </c>
      <c r="AY199" s="133">
        <v>147358.49675324687</v>
      </c>
      <c r="AZ199" s="478">
        <v>1173458.5713646756</v>
      </c>
      <c r="BA199" s="478">
        <v>1171118.3753246756</v>
      </c>
      <c r="BB199" s="478">
        <v>3500</v>
      </c>
      <c r="BC199" s="478">
        <v>1081500</v>
      </c>
      <c r="BD199" s="478">
        <v>0</v>
      </c>
      <c r="BE199" s="478">
        <v>0</v>
      </c>
      <c r="BF199" s="478">
        <v>1173458.5713646756</v>
      </c>
      <c r="BG199" s="478" t="s">
        <v>13</v>
      </c>
      <c r="BH199" s="478" t="s">
        <v>13</v>
      </c>
      <c r="BI199" s="478" t="s">
        <v>13</v>
      </c>
      <c r="BJ199" s="134" t="s">
        <v>13</v>
      </c>
      <c r="BK199" s="479" t="s">
        <v>13</v>
      </c>
      <c r="BL199" s="478">
        <v>1173458.5713646756</v>
      </c>
      <c r="BM199" s="133">
        <v>1173458.5713646756</v>
      </c>
      <c r="BN199" s="133">
        <v>0</v>
      </c>
      <c r="BO199" s="478">
        <v>1083840.1960400001</v>
      </c>
      <c r="BP199" s="478">
        <v>971500.00000000012</v>
      </c>
      <c r="BQ199" s="133">
        <v>1061118.3753246756</v>
      </c>
      <c r="BR199" s="133">
        <v>3434.0400495944195</v>
      </c>
      <c r="BS199" s="133">
        <v>3349.7590808664263</v>
      </c>
      <c r="BT199" s="134">
        <v>2.5160307560445121E-2</v>
      </c>
      <c r="BU199" s="134">
        <v>-2.469164651151671E-3</v>
      </c>
      <c r="BV199" s="134">
        <v>0</v>
      </c>
      <c r="BW199" s="133">
        <v>-2555.7719741160549</v>
      </c>
      <c r="BX199" s="478">
        <v>1170902.7993905596</v>
      </c>
      <c r="BY199" s="478">
        <v>3781.7559978982508</v>
      </c>
      <c r="BZ199" s="478" t="s">
        <v>1228</v>
      </c>
      <c r="CA199" s="478">
        <v>3789.3294478658886</v>
      </c>
      <c r="CB199" s="134">
        <v>9.1053804331122645E-3</v>
      </c>
      <c r="CC199" s="133">
        <v>0</v>
      </c>
      <c r="CD199" s="133">
        <v>1170902.7993905596</v>
      </c>
      <c r="CE199" s="133">
        <v>0</v>
      </c>
      <c r="CF199" s="133">
        <v>1170902.7993905596</v>
      </c>
      <c r="CG199" s="133">
        <f t="shared" si="6"/>
        <v>0</v>
      </c>
      <c r="CH199" s="133">
        <f t="shared" si="7"/>
        <v>0</v>
      </c>
      <c r="CI199" s="133">
        <v>0</v>
      </c>
      <c r="CJ199" s="133">
        <v>0</v>
      </c>
      <c r="CK199" s="133">
        <v>0</v>
      </c>
    </row>
    <row r="200" spans="1:89" ht="15" customHeight="1" x14ac:dyDescent="0.25">
      <c r="A200" s="136">
        <f>VLOOKUP(D200,'DfE No.'!C:E,3,FALSE)</f>
        <v>473</v>
      </c>
      <c r="B200" s="136" t="str">
        <f>VLOOKUP(D200,'Adjusted Factors 19-20'!C:F,4,FALSE)</f>
        <v>Recoupment Academy</v>
      </c>
      <c r="C200" s="136">
        <v>144275</v>
      </c>
      <c r="D200" s="136">
        <v>9352200</v>
      </c>
      <c r="E200" s="135" t="s">
        <v>1469</v>
      </c>
      <c r="F200" s="477">
        <v>184</v>
      </c>
      <c r="G200" s="477">
        <v>184</v>
      </c>
      <c r="H200" s="477">
        <v>0</v>
      </c>
      <c r="I200" s="133">
        <v>510379.2</v>
      </c>
      <c r="J200" s="133">
        <v>0</v>
      </c>
      <c r="K200" s="133">
        <v>0</v>
      </c>
      <c r="L200" s="133">
        <v>10999.999999999975</v>
      </c>
      <c r="M200" s="133">
        <v>0</v>
      </c>
      <c r="N200" s="133">
        <v>22581.818181818184</v>
      </c>
      <c r="O200" s="133">
        <v>0</v>
      </c>
      <c r="P200" s="133">
        <v>0</v>
      </c>
      <c r="Q200" s="133">
        <v>0</v>
      </c>
      <c r="R200" s="133">
        <v>2520.0000000000027</v>
      </c>
      <c r="S200" s="133">
        <v>0</v>
      </c>
      <c r="T200" s="133">
        <v>0</v>
      </c>
      <c r="U200" s="133">
        <v>0</v>
      </c>
      <c r="V200" s="133">
        <v>0</v>
      </c>
      <c r="W200" s="133">
        <v>0</v>
      </c>
      <c r="X200" s="133">
        <v>0</v>
      </c>
      <c r="Y200" s="133">
        <v>0</v>
      </c>
      <c r="Z200" s="133">
        <v>0</v>
      </c>
      <c r="AA200" s="133">
        <v>0</v>
      </c>
      <c r="AB200" s="133">
        <v>4274.8872180451108</v>
      </c>
      <c r="AC200" s="133">
        <v>0</v>
      </c>
      <c r="AD200" s="133">
        <v>0</v>
      </c>
      <c r="AE200" s="133">
        <v>91039.111111111095</v>
      </c>
      <c r="AF200" s="133">
        <v>0</v>
      </c>
      <c r="AG200" s="133">
        <v>0</v>
      </c>
      <c r="AH200" s="133">
        <v>0</v>
      </c>
      <c r="AI200" s="133">
        <v>110000</v>
      </c>
      <c r="AJ200" s="133">
        <v>0</v>
      </c>
      <c r="AK200" s="133">
        <v>0</v>
      </c>
      <c r="AL200" s="133">
        <v>0</v>
      </c>
      <c r="AM200" s="133">
        <v>18886.560000000001</v>
      </c>
      <c r="AN200" s="133">
        <v>0</v>
      </c>
      <c r="AO200" s="133">
        <v>0</v>
      </c>
      <c r="AP200" s="133">
        <v>0</v>
      </c>
      <c r="AQ200" s="133">
        <v>0</v>
      </c>
      <c r="AR200" s="133">
        <v>0</v>
      </c>
      <c r="AS200" s="133">
        <v>0</v>
      </c>
      <c r="AT200" s="133">
        <v>0</v>
      </c>
      <c r="AU200" s="133">
        <v>0</v>
      </c>
      <c r="AV200" s="133">
        <v>510379.2</v>
      </c>
      <c r="AW200" s="133">
        <v>131415.81651097437</v>
      </c>
      <c r="AX200" s="133">
        <v>128886.56</v>
      </c>
      <c r="AY200" s="133">
        <v>119089.02020202018</v>
      </c>
      <c r="AZ200" s="478">
        <v>770681.57651097444</v>
      </c>
      <c r="BA200" s="478">
        <v>751795.01651097438</v>
      </c>
      <c r="BB200" s="478">
        <v>3500</v>
      </c>
      <c r="BC200" s="478">
        <v>644000</v>
      </c>
      <c r="BD200" s="478">
        <v>0</v>
      </c>
      <c r="BE200" s="478">
        <v>0</v>
      </c>
      <c r="BF200" s="478">
        <v>770681.57651097444</v>
      </c>
      <c r="BG200" s="478" t="s">
        <v>13</v>
      </c>
      <c r="BH200" s="478" t="s">
        <v>13</v>
      </c>
      <c r="BI200" s="478" t="s">
        <v>13</v>
      </c>
      <c r="BJ200" s="134" t="s">
        <v>13</v>
      </c>
      <c r="BK200" s="479" t="s">
        <v>13</v>
      </c>
      <c r="BL200" s="478">
        <v>770681.57651097444</v>
      </c>
      <c r="BM200" s="133">
        <v>770681.57651097444</v>
      </c>
      <c r="BN200" s="133">
        <v>0</v>
      </c>
      <c r="BO200" s="478">
        <v>662886.56000000006</v>
      </c>
      <c r="BP200" s="478">
        <v>534000</v>
      </c>
      <c r="BQ200" s="133">
        <v>641795.01651097438</v>
      </c>
      <c r="BR200" s="133">
        <v>3488.0163940813827</v>
      </c>
      <c r="BS200" s="133">
        <v>3261.6723312499998</v>
      </c>
      <c r="BT200" s="134">
        <v>6.9395095473811438E-2</v>
      </c>
      <c r="BU200" s="134">
        <v>-6.8102473030420751E-3</v>
      </c>
      <c r="BV200" s="134">
        <v>0</v>
      </c>
      <c r="BW200" s="133">
        <v>-4087.1543163036176</v>
      </c>
      <c r="BX200" s="478">
        <v>766594.42219467077</v>
      </c>
      <c r="BY200" s="478">
        <v>4063.6296858406017</v>
      </c>
      <c r="BZ200" s="478" t="s">
        <v>1228</v>
      </c>
      <c r="CA200" s="478">
        <v>4166.2740336666893</v>
      </c>
      <c r="CB200" s="134">
        <v>5.9894347205470044E-2</v>
      </c>
      <c r="CC200" s="133">
        <v>0</v>
      </c>
      <c r="CD200" s="133">
        <v>766594.42219467077</v>
      </c>
      <c r="CE200" s="133">
        <v>0</v>
      </c>
      <c r="CF200" s="133">
        <v>766594.42219467077</v>
      </c>
      <c r="CG200" s="133">
        <f t="shared" si="6"/>
        <v>0</v>
      </c>
      <c r="CH200" s="133">
        <f t="shared" si="7"/>
        <v>0</v>
      </c>
      <c r="CI200" s="133">
        <v>0</v>
      </c>
      <c r="CJ200" s="133">
        <v>0</v>
      </c>
      <c r="CK200" s="133">
        <v>0</v>
      </c>
    </row>
    <row r="201" spans="1:89" ht="15" customHeight="1" x14ac:dyDescent="0.25">
      <c r="A201" s="136">
        <f>VLOOKUP(D201,'DfE No.'!C:E,3,FALSE)</f>
        <v>452</v>
      </c>
      <c r="B201" s="136" t="str">
        <f>VLOOKUP(D201,'Adjusted Factors 19-20'!C:F,4,FALSE)</f>
        <v>Recoupment Academy</v>
      </c>
      <c r="C201" s="136">
        <v>144276</v>
      </c>
      <c r="D201" s="136">
        <v>9352201</v>
      </c>
      <c r="E201" s="135" t="s">
        <v>1317</v>
      </c>
      <c r="F201" s="477">
        <v>274</v>
      </c>
      <c r="G201" s="477">
        <v>274</v>
      </c>
      <c r="H201" s="477">
        <v>0</v>
      </c>
      <c r="I201" s="133">
        <v>760021.20000000007</v>
      </c>
      <c r="J201" s="133">
        <v>0</v>
      </c>
      <c r="K201" s="133">
        <v>0</v>
      </c>
      <c r="L201" s="133">
        <v>22000.000000000055</v>
      </c>
      <c r="M201" s="133">
        <v>0</v>
      </c>
      <c r="N201" s="133">
        <v>51441.290322580651</v>
      </c>
      <c r="O201" s="133">
        <v>0</v>
      </c>
      <c r="P201" s="133">
        <v>9799.9999999999909</v>
      </c>
      <c r="Q201" s="133">
        <v>13680.000000000002</v>
      </c>
      <c r="R201" s="133">
        <v>0</v>
      </c>
      <c r="S201" s="133">
        <v>0</v>
      </c>
      <c r="T201" s="133">
        <v>0</v>
      </c>
      <c r="U201" s="133">
        <v>0</v>
      </c>
      <c r="V201" s="133">
        <v>0</v>
      </c>
      <c r="W201" s="133">
        <v>0</v>
      </c>
      <c r="X201" s="133">
        <v>0</v>
      </c>
      <c r="Y201" s="133">
        <v>0</v>
      </c>
      <c r="Z201" s="133">
        <v>0</v>
      </c>
      <c r="AA201" s="133">
        <v>0</v>
      </c>
      <c r="AB201" s="133">
        <v>13356.090534979428</v>
      </c>
      <c r="AC201" s="133">
        <v>0</v>
      </c>
      <c r="AD201" s="133">
        <v>0</v>
      </c>
      <c r="AE201" s="133">
        <v>113228.71304347842</v>
      </c>
      <c r="AF201" s="133">
        <v>0</v>
      </c>
      <c r="AG201" s="133">
        <v>0</v>
      </c>
      <c r="AH201" s="133">
        <v>0</v>
      </c>
      <c r="AI201" s="133">
        <v>110000</v>
      </c>
      <c r="AJ201" s="133">
        <v>0</v>
      </c>
      <c r="AK201" s="133">
        <v>0</v>
      </c>
      <c r="AL201" s="133">
        <v>0</v>
      </c>
      <c r="AM201" s="133">
        <v>9069.2279999999992</v>
      </c>
      <c r="AN201" s="133">
        <v>0</v>
      </c>
      <c r="AO201" s="133">
        <v>0</v>
      </c>
      <c r="AP201" s="133">
        <v>0</v>
      </c>
      <c r="AQ201" s="133">
        <v>0</v>
      </c>
      <c r="AR201" s="133">
        <v>0</v>
      </c>
      <c r="AS201" s="133">
        <v>0</v>
      </c>
      <c r="AT201" s="133">
        <v>0</v>
      </c>
      <c r="AU201" s="133">
        <v>0</v>
      </c>
      <c r="AV201" s="133">
        <v>760021.20000000007</v>
      </c>
      <c r="AW201" s="133">
        <v>223506.09390103855</v>
      </c>
      <c r="AX201" s="133">
        <v>119069.228</v>
      </c>
      <c r="AY201" s="133">
        <v>171688.35820476877</v>
      </c>
      <c r="AZ201" s="478">
        <v>1102596.5219010385</v>
      </c>
      <c r="BA201" s="478">
        <v>1093527.2939010386</v>
      </c>
      <c r="BB201" s="478">
        <v>3500</v>
      </c>
      <c r="BC201" s="478">
        <v>959000</v>
      </c>
      <c r="BD201" s="478">
        <v>0</v>
      </c>
      <c r="BE201" s="478">
        <v>0</v>
      </c>
      <c r="BF201" s="478">
        <v>1102596.5219010385</v>
      </c>
      <c r="BG201" s="478" t="s">
        <v>13</v>
      </c>
      <c r="BH201" s="478" t="s">
        <v>13</v>
      </c>
      <c r="BI201" s="478" t="s">
        <v>13</v>
      </c>
      <c r="BJ201" s="134" t="s">
        <v>13</v>
      </c>
      <c r="BK201" s="479" t="s">
        <v>13</v>
      </c>
      <c r="BL201" s="478">
        <v>1102596.5219010385</v>
      </c>
      <c r="BM201" s="133">
        <v>1102596.5219010385</v>
      </c>
      <c r="BN201" s="133">
        <v>0</v>
      </c>
      <c r="BO201" s="478">
        <v>968069.228</v>
      </c>
      <c r="BP201" s="478">
        <v>849000</v>
      </c>
      <c r="BQ201" s="133">
        <v>983527.29390103847</v>
      </c>
      <c r="BR201" s="133">
        <v>3589.5156711716731</v>
      </c>
      <c r="BS201" s="133">
        <v>3431.0292989169675</v>
      </c>
      <c r="BT201" s="134">
        <v>4.6192077783985458E-2</v>
      </c>
      <c r="BU201" s="134">
        <v>-4.5331657951103157E-3</v>
      </c>
      <c r="BV201" s="134">
        <v>0</v>
      </c>
      <c r="BW201" s="133">
        <v>-4261.6383568048523</v>
      </c>
      <c r="BX201" s="478">
        <v>1098334.8835442336</v>
      </c>
      <c r="BY201" s="478">
        <v>3975.4221005264003</v>
      </c>
      <c r="BZ201" s="478" t="s">
        <v>1228</v>
      </c>
      <c r="CA201" s="478">
        <v>4008.5214727891739</v>
      </c>
      <c r="CB201" s="134">
        <v>3.8429364091244533E-2</v>
      </c>
      <c r="CC201" s="133">
        <v>0</v>
      </c>
      <c r="CD201" s="133">
        <v>1098334.8835442336</v>
      </c>
      <c r="CE201" s="133">
        <v>0</v>
      </c>
      <c r="CF201" s="133">
        <v>1098334.8835442336</v>
      </c>
      <c r="CG201" s="133">
        <f t="shared" si="6"/>
        <v>0</v>
      </c>
      <c r="CH201" s="133">
        <f t="shared" si="7"/>
        <v>0</v>
      </c>
      <c r="CI201" s="133">
        <v>0</v>
      </c>
      <c r="CJ201" s="133">
        <v>0</v>
      </c>
      <c r="CK201" s="133">
        <v>0</v>
      </c>
    </row>
    <row r="202" spans="1:89" ht="15" customHeight="1" x14ac:dyDescent="0.25">
      <c r="A202" s="136">
        <f>VLOOKUP(D202,'DfE No.'!C:E,3,FALSE)</f>
        <v>429</v>
      </c>
      <c r="B202" s="136" t="str">
        <f>VLOOKUP(D202,'Adjusted Factors 19-20'!C:F,4,FALSE)</f>
        <v>Recoupment Academy</v>
      </c>
      <c r="C202" s="136">
        <v>144399</v>
      </c>
      <c r="D202" s="136">
        <v>9352202</v>
      </c>
      <c r="E202" s="135" t="s">
        <v>358</v>
      </c>
      <c r="F202" s="477">
        <v>189</v>
      </c>
      <c r="G202" s="477">
        <v>189</v>
      </c>
      <c r="H202" s="477">
        <v>0</v>
      </c>
      <c r="I202" s="133">
        <v>524248.2</v>
      </c>
      <c r="J202" s="133">
        <v>0</v>
      </c>
      <c r="K202" s="133">
        <v>0</v>
      </c>
      <c r="L202" s="133">
        <v>5720.0000000000009</v>
      </c>
      <c r="M202" s="133">
        <v>0</v>
      </c>
      <c r="N202" s="133">
        <v>16640.217391304348</v>
      </c>
      <c r="O202" s="133">
        <v>0</v>
      </c>
      <c r="P202" s="133">
        <v>400.00000000000068</v>
      </c>
      <c r="Q202" s="133">
        <v>720.00000000000114</v>
      </c>
      <c r="R202" s="133">
        <v>0</v>
      </c>
      <c r="S202" s="133">
        <v>0</v>
      </c>
      <c r="T202" s="133">
        <v>0</v>
      </c>
      <c r="U202" s="133">
        <v>1725.0000000000027</v>
      </c>
      <c r="V202" s="133">
        <v>0</v>
      </c>
      <c r="W202" s="133">
        <v>0</v>
      </c>
      <c r="X202" s="133">
        <v>0</v>
      </c>
      <c r="Y202" s="133">
        <v>0</v>
      </c>
      <c r="Z202" s="133">
        <v>0</v>
      </c>
      <c r="AA202" s="133">
        <v>0</v>
      </c>
      <c r="AB202" s="133">
        <v>604.56521739130415</v>
      </c>
      <c r="AC202" s="133">
        <v>0</v>
      </c>
      <c r="AD202" s="133">
        <v>0</v>
      </c>
      <c r="AE202" s="133">
        <v>51167.682119205369</v>
      </c>
      <c r="AF202" s="133">
        <v>0</v>
      </c>
      <c r="AG202" s="133">
        <v>0</v>
      </c>
      <c r="AH202" s="133">
        <v>0</v>
      </c>
      <c r="AI202" s="133">
        <v>110000</v>
      </c>
      <c r="AJ202" s="133">
        <v>0</v>
      </c>
      <c r="AK202" s="133">
        <v>0</v>
      </c>
      <c r="AL202" s="133">
        <v>0</v>
      </c>
      <c r="AM202" s="133">
        <v>4484.2294000000002</v>
      </c>
      <c r="AN202" s="133">
        <v>0</v>
      </c>
      <c r="AO202" s="133">
        <v>0</v>
      </c>
      <c r="AP202" s="133">
        <v>0</v>
      </c>
      <c r="AQ202" s="133">
        <v>0</v>
      </c>
      <c r="AR202" s="133">
        <v>0</v>
      </c>
      <c r="AS202" s="133">
        <v>0</v>
      </c>
      <c r="AT202" s="133">
        <v>0</v>
      </c>
      <c r="AU202" s="133">
        <v>0</v>
      </c>
      <c r="AV202" s="133">
        <v>524248.2</v>
      </c>
      <c r="AW202" s="133">
        <v>76977.464727901024</v>
      </c>
      <c r="AX202" s="133">
        <v>114484.2294</v>
      </c>
      <c r="AY202" s="133">
        <v>73769.290814857552</v>
      </c>
      <c r="AZ202" s="478">
        <v>715709.89412790095</v>
      </c>
      <c r="BA202" s="478">
        <v>711225.66472790099</v>
      </c>
      <c r="BB202" s="478">
        <v>3500</v>
      </c>
      <c r="BC202" s="478">
        <v>661500</v>
      </c>
      <c r="BD202" s="478">
        <v>0</v>
      </c>
      <c r="BE202" s="478">
        <v>0</v>
      </c>
      <c r="BF202" s="478">
        <v>715709.89412790095</v>
      </c>
      <c r="BG202" s="478" t="s">
        <v>13</v>
      </c>
      <c r="BH202" s="478" t="s">
        <v>13</v>
      </c>
      <c r="BI202" s="478" t="s">
        <v>13</v>
      </c>
      <c r="BJ202" s="134" t="s">
        <v>13</v>
      </c>
      <c r="BK202" s="479" t="s">
        <v>13</v>
      </c>
      <c r="BL202" s="478">
        <v>715709.89412790095</v>
      </c>
      <c r="BM202" s="133">
        <v>715709.89412790106</v>
      </c>
      <c r="BN202" s="133">
        <v>0</v>
      </c>
      <c r="BO202" s="478">
        <v>665984.22939999995</v>
      </c>
      <c r="BP202" s="478">
        <v>551500</v>
      </c>
      <c r="BQ202" s="133">
        <v>601225.66472790099</v>
      </c>
      <c r="BR202" s="133">
        <v>3181.0881731634972</v>
      </c>
      <c r="BS202" s="133">
        <v>3019.0418904255321</v>
      </c>
      <c r="BT202" s="134">
        <v>5.3674738085573513E-2</v>
      </c>
      <c r="BU202" s="134">
        <v>-5.2674938739253538E-3</v>
      </c>
      <c r="BV202" s="134">
        <v>0</v>
      </c>
      <c r="BW202" s="133">
        <v>-3005.6263012957565</v>
      </c>
      <c r="BX202" s="478">
        <v>712704.26782660524</v>
      </c>
      <c r="BY202" s="478">
        <v>3747.195970511139</v>
      </c>
      <c r="BZ202" s="478" t="s">
        <v>1228</v>
      </c>
      <c r="CA202" s="478">
        <v>3770.9220519926203</v>
      </c>
      <c r="CB202" s="134">
        <v>3.9541132668655443E-2</v>
      </c>
      <c r="CC202" s="133">
        <v>0</v>
      </c>
      <c r="CD202" s="133">
        <v>712704.26782660524</v>
      </c>
      <c r="CE202" s="133">
        <v>0</v>
      </c>
      <c r="CF202" s="133">
        <v>712704.26782660524</v>
      </c>
      <c r="CG202" s="133">
        <f t="shared" si="6"/>
        <v>0</v>
      </c>
      <c r="CH202" s="133">
        <f t="shared" si="7"/>
        <v>0</v>
      </c>
      <c r="CI202" s="133">
        <v>0</v>
      </c>
      <c r="CJ202" s="133">
        <v>0</v>
      </c>
      <c r="CK202" s="133">
        <v>0</v>
      </c>
    </row>
    <row r="203" spans="1:89" ht="15" customHeight="1" x14ac:dyDescent="0.25">
      <c r="A203" s="136">
        <f>VLOOKUP(D203,'DfE No.'!C:E,3,FALSE)</f>
        <v>217</v>
      </c>
      <c r="B203" s="136" t="str">
        <f>VLOOKUP(D203,'Adjusted Factors 19-20'!C:F,4,FALSE)</f>
        <v>Recoupment Academy</v>
      </c>
      <c r="C203" s="136">
        <v>144625</v>
      </c>
      <c r="D203" s="136">
        <v>9352203</v>
      </c>
      <c r="E203" s="135" t="s">
        <v>1318</v>
      </c>
      <c r="F203" s="477">
        <v>124</v>
      </c>
      <c r="G203" s="477">
        <v>124</v>
      </c>
      <c r="H203" s="477">
        <v>0</v>
      </c>
      <c r="I203" s="133">
        <v>343951.2</v>
      </c>
      <c r="J203" s="133">
        <v>0</v>
      </c>
      <c r="K203" s="133">
        <v>0</v>
      </c>
      <c r="L203" s="133">
        <v>3959.9999999999986</v>
      </c>
      <c r="M203" s="133">
        <v>0</v>
      </c>
      <c r="N203" s="133">
        <v>12018.461538461537</v>
      </c>
      <c r="O203" s="133">
        <v>0</v>
      </c>
      <c r="P203" s="133">
        <v>200.00000000000006</v>
      </c>
      <c r="Q203" s="133">
        <v>2880</v>
      </c>
      <c r="R203" s="133">
        <v>2880.0000000000018</v>
      </c>
      <c r="S203" s="133">
        <v>1559.9999999999982</v>
      </c>
      <c r="T203" s="133">
        <v>0</v>
      </c>
      <c r="U203" s="133">
        <v>0</v>
      </c>
      <c r="V203" s="133">
        <v>0</v>
      </c>
      <c r="W203" s="133">
        <v>0</v>
      </c>
      <c r="X203" s="133">
        <v>0</v>
      </c>
      <c r="Y203" s="133">
        <v>0</v>
      </c>
      <c r="Z203" s="133">
        <v>0</v>
      </c>
      <c r="AA203" s="133">
        <v>0</v>
      </c>
      <c r="AB203" s="133">
        <v>0</v>
      </c>
      <c r="AC203" s="133">
        <v>0</v>
      </c>
      <c r="AD203" s="133">
        <v>0</v>
      </c>
      <c r="AE203" s="133">
        <v>41807.175257731986</v>
      </c>
      <c r="AF203" s="133">
        <v>0</v>
      </c>
      <c r="AG203" s="133">
        <v>0</v>
      </c>
      <c r="AH203" s="133">
        <v>0</v>
      </c>
      <c r="AI203" s="133">
        <v>110000</v>
      </c>
      <c r="AJ203" s="133">
        <v>0</v>
      </c>
      <c r="AK203" s="133">
        <v>0</v>
      </c>
      <c r="AL203" s="133">
        <v>0</v>
      </c>
      <c r="AM203" s="133">
        <v>1880.8683600000002</v>
      </c>
      <c r="AN203" s="133">
        <v>0</v>
      </c>
      <c r="AO203" s="133">
        <v>0</v>
      </c>
      <c r="AP203" s="133">
        <v>0</v>
      </c>
      <c r="AQ203" s="133">
        <v>0</v>
      </c>
      <c r="AR203" s="133">
        <v>0</v>
      </c>
      <c r="AS203" s="133">
        <v>0</v>
      </c>
      <c r="AT203" s="133">
        <v>0</v>
      </c>
      <c r="AU203" s="133">
        <v>0</v>
      </c>
      <c r="AV203" s="133">
        <v>343951.2</v>
      </c>
      <c r="AW203" s="133">
        <v>65305.636796193525</v>
      </c>
      <c r="AX203" s="133">
        <v>111880.86835999999</v>
      </c>
      <c r="AY203" s="133">
        <v>63555.406026962752</v>
      </c>
      <c r="AZ203" s="478">
        <v>521137.70515619358</v>
      </c>
      <c r="BA203" s="478">
        <v>519256.83679619356</v>
      </c>
      <c r="BB203" s="478">
        <v>3500</v>
      </c>
      <c r="BC203" s="478">
        <v>434000</v>
      </c>
      <c r="BD203" s="478">
        <v>0</v>
      </c>
      <c r="BE203" s="478">
        <v>0</v>
      </c>
      <c r="BF203" s="478">
        <v>521137.70515619358</v>
      </c>
      <c r="BG203" s="478" t="s">
        <v>13</v>
      </c>
      <c r="BH203" s="478" t="s">
        <v>13</v>
      </c>
      <c r="BI203" s="478" t="s">
        <v>13</v>
      </c>
      <c r="BJ203" s="134" t="s">
        <v>13</v>
      </c>
      <c r="BK203" s="479" t="s">
        <v>13</v>
      </c>
      <c r="BL203" s="478">
        <v>521137.70515619358</v>
      </c>
      <c r="BM203" s="133">
        <v>521137.70515619358</v>
      </c>
      <c r="BN203" s="133">
        <v>0</v>
      </c>
      <c r="BO203" s="478">
        <v>435880.86836000002</v>
      </c>
      <c r="BP203" s="478">
        <v>324000</v>
      </c>
      <c r="BQ203" s="133">
        <v>409256.83679619356</v>
      </c>
      <c r="BR203" s="133">
        <v>3300.4583612596257</v>
      </c>
      <c r="BS203" s="133">
        <v>3133.6083371681416</v>
      </c>
      <c r="BT203" s="134">
        <v>5.3245334495844288E-2</v>
      </c>
      <c r="BU203" s="134">
        <v>-5.2253533650190196E-3</v>
      </c>
      <c r="BV203" s="134">
        <v>0</v>
      </c>
      <c r="BW203" s="133">
        <v>-2030.4021477898771</v>
      </c>
      <c r="BX203" s="478">
        <v>519107.30300840369</v>
      </c>
      <c r="BY203" s="478">
        <v>4171.1809245839004</v>
      </c>
      <c r="BZ203" s="478" t="s">
        <v>1228</v>
      </c>
      <c r="CA203" s="478">
        <v>4186.3492178097067</v>
      </c>
      <c r="CB203" s="134">
        <v>1.5279581504105577E-2</v>
      </c>
      <c r="CC203" s="133">
        <v>0</v>
      </c>
      <c r="CD203" s="133">
        <v>519107.30300840369</v>
      </c>
      <c r="CE203" s="133">
        <v>0</v>
      </c>
      <c r="CF203" s="133">
        <v>519107.30300840369</v>
      </c>
      <c r="CG203" s="133">
        <f t="shared" si="6"/>
        <v>0</v>
      </c>
      <c r="CH203" s="133">
        <f t="shared" si="7"/>
        <v>0</v>
      </c>
      <c r="CI203" s="133">
        <v>0</v>
      </c>
      <c r="CJ203" s="133">
        <v>0</v>
      </c>
      <c r="CK203" s="133">
        <v>0</v>
      </c>
    </row>
    <row r="204" spans="1:89" ht="15" customHeight="1" x14ac:dyDescent="0.25">
      <c r="A204" s="136">
        <f>VLOOKUP(D204,'DfE No.'!C:E,3,FALSE)</f>
        <v>448</v>
      </c>
      <c r="B204" s="136" t="str">
        <f>VLOOKUP(D204,'Adjusted Factors 19-20'!C:F,4,FALSE)</f>
        <v>Recoupment Academy</v>
      </c>
      <c r="C204" s="136">
        <v>144215</v>
      </c>
      <c r="D204" s="136">
        <v>9352204</v>
      </c>
      <c r="E204" s="135" t="s">
        <v>1319</v>
      </c>
      <c r="F204" s="477">
        <v>67</v>
      </c>
      <c r="G204" s="477">
        <v>67</v>
      </c>
      <c r="H204" s="477">
        <v>0</v>
      </c>
      <c r="I204" s="133">
        <v>185844.6</v>
      </c>
      <c r="J204" s="133">
        <v>0</v>
      </c>
      <c r="K204" s="133">
        <v>0</v>
      </c>
      <c r="L204" s="133">
        <v>1759.9999999999991</v>
      </c>
      <c r="M204" s="133">
        <v>0</v>
      </c>
      <c r="N204" s="133">
        <v>5605.3521126760561</v>
      </c>
      <c r="O204" s="133">
        <v>0</v>
      </c>
      <c r="P204" s="133">
        <v>2000.0000000000057</v>
      </c>
      <c r="Q204" s="133">
        <v>0</v>
      </c>
      <c r="R204" s="133">
        <v>0</v>
      </c>
      <c r="S204" s="133">
        <v>0</v>
      </c>
      <c r="T204" s="133">
        <v>0</v>
      </c>
      <c r="U204" s="133">
        <v>0</v>
      </c>
      <c r="V204" s="133">
        <v>0</v>
      </c>
      <c r="W204" s="133">
        <v>0</v>
      </c>
      <c r="X204" s="133">
        <v>0</v>
      </c>
      <c r="Y204" s="133">
        <v>0</v>
      </c>
      <c r="Z204" s="133">
        <v>0</v>
      </c>
      <c r="AA204" s="133">
        <v>0</v>
      </c>
      <c r="AB204" s="133">
        <v>0</v>
      </c>
      <c r="AC204" s="133">
        <v>0</v>
      </c>
      <c r="AD204" s="133">
        <v>0</v>
      </c>
      <c r="AE204" s="133">
        <v>21963.358490566035</v>
      </c>
      <c r="AF204" s="133">
        <v>0</v>
      </c>
      <c r="AG204" s="133">
        <v>0</v>
      </c>
      <c r="AH204" s="133">
        <v>0</v>
      </c>
      <c r="AI204" s="133">
        <v>110000</v>
      </c>
      <c r="AJ204" s="133">
        <v>25000</v>
      </c>
      <c r="AK204" s="133">
        <v>0</v>
      </c>
      <c r="AL204" s="133">
        <v>0</v>
      </c>
      <c r="AM204" s="133">
        <v>2015.384</v>
      </c>
      <c r="AN204" s="133">
        <v>0</v>
      </c>
      <c r="AO204" s="133">
        <v>0</v>
      </c>
      <c r="AP204" s="133">
        <v>0</v>
      </c>
      <c r="AQ204" s="133">
        <v>0</v>
      </c>
      <c r="AR204" s="133">
        <v>0</v>
      </c>
      <c r="AS204" s="133">
        <v>0</v>
      </c>
      <c r="AT204" s="133">
        <v>0</v>
      </c>
      <c r="AU204" s="133">
        <v>0</v>
      </c>
      <c r="AV204" s="133">
        <v>185844.6</v>
      </c>
      <c r="AW204" s="133">
        <v>31328.710603242096</v>
      </c>
      <c r="AX204" s="133">
        <v>137015.38399999999</v>
      </c>
      <c r="AY204" s="133">
        <v>36645.034546904062</v>
      </c>
      <c r="AZ204" s="478">
        <v>354188.6946032421</v>
      </c>
      <c r="BA204" s="478">
        <v>352173.31060324208</v>
      </c>
      <c r="BB204" s="478">
        <v>3500</v>
      </c>
      <c r="BC204" s="478">
        <v>234500</v>
      </c>
      <c r="BD204" s="478">
        <v>0</v>
      </c>
      <c r="BE204" s="478">
        <v>0</v>
      </c>
      <c r="BF204" s="478">
        <v>354188.6946032421</v>
      </c>
      <c r="BG204" s="478" t="s">
        <v>13</v>
      </c>
      <c r="BH204" s="478" t="s">
        <v>13</v>
      </c>
      <c r="BI204" s="478" t="s">
        <v>13</v>
      </c>
      <c r="BJ204" s="134" t="s">
        <v>13</v>
      </c>
      <c r="BK204" s="479" t="s">
        <v>13</v>
      </c>
      <c r="BL204" s="478">
        <v>354188.6946032421</v>
      </c>
      <c r="BM204" s="133">
        <v>354188.6946032421</v>
      </c>
      <c r="BN204" s="133">
        <v>0</v>
      </c>
      <c r="BO204" s="478">
        <v>236515.38399999999</v>
      </c>
      <c r="BP204" s="478">
        <v>99499.999999999985</v>
      </c>
      <c r="BQ204" s="133">
        <v>217173.31060324211</v>
      </c>
      <c r="BR204" s="133">
        <v>3241.3926955707775</v>
      </c>
      <c r="BS204" s="133">
        <v>3309.2709550724635</v>
      </c>
      <c r="BT204" s="134">
        <v>-2.0511544815525584E-2</v>
      </c>
      <c r="BU204" s="134">
        <v>5.5115448155255847E-3</v>
      </c>
      <c r="BV204" s="134">
        <v>0</v>
      </c>
      <c r="BW204" s="133">
        <v>1222.0260767651355</v>
      </c>
      <c r="BX204" s="478">
        <v>355410.72068000725</v>
      </c>
      <c r="BY204" s="478">
        <v>5274.5572638807052</v>
      </c>
      <c r="BZ204" s="478" t="s">
        <v>1228</v>
      </c>
      <c r="CA204" s="478">
        <v>5304.63762208966</v>
      </c>
      <c r="CB204" s="134">
        <v>1.9388922723690971E-3</v>
      </c>
      <c r="CC204" s="133">
        <v>0</v>
      </c>
      <c r="CD204" s="133">
        <v>355410.72068000725</v>
      </c>
      <c r="CE204" s="133">
        <v>0</v>
      </c>
      <c r="CF204" s="133">
        <v>355410.72068000725</v>
      </c>
      <c r="CG204" s="133">
        <f t="shared" si="6"/>
        <v>0</v>
      </c>
      <c r="CH204" s="133">
        <f t="shared" si="7"/>
        <v>0</v>
      </c>
      <c r="CI204" s="133">
        <v>0</v>
      </c>
      <c r="CJ204" s="133">
        <v>0</v>
      </c>
      <c r="CK204" s="133">
        <v>0</v>
      </c>
    </row>
    <row r="205" spans="1:89" ht="15" customHeight="1" x14ac:dyDescent="0.25">
      <c r="A205" s="136">
        <f>VLOOKUP(D205,'DfE No.'!C:E,3,FALSE)</f>
        <v>501</v>
      </c>
      <c r="B205" s="136" t="str">
        <f>VLOOKUP(D205,'Adjusted Factors 19-20'!C:F,4,FALSE)</f>
        <v>Recoupment Academy</v>
      </c>
      <c r="C205" s="136">
        <v>144553</v>
      </c>
      <c r="D205" s="136">
        <v>9352205</v>
      </c>
      <c r="E205" s="135" t="s">
        <v>1320</v>
      </c>
      <c r="F205" s="477">
        <v>56</v>
      </c>
      <c r="G205" s="477">
        <v>56</v>
      </c>
      <c r="H205" s="477">
        <v>0</v>
      </c>
      <c r="I205" s="133">
        <v>155332.80000000002</v>
      </c>
      <c r="J205" s="133">
        <v>0</v>
      </c>
      <c r="K205" s="133">
        <v>0</v>
      </c>
      <c r="L205" s="133">
        <v>3960.0000000000068</v>
      </c>
      <c r="M205" s="133">
        <v>0</v>
      </c>
      <c r="N205" s="133">
        <v>5781.1764705882351</v>
      </c>
      <c r="O205" s="133">
        <v>0</v>
      </c>
      <c r="P205" s="133">
        <v>203.63636363636382</v>
      </c>
      <c r="Q205" s="133">
        <v>0</v>
      </c>
      <c r="R205" s="133">
        <v>1099.6363636363628</v>
      </c>
      <c r="S205" s="133">
        <v>0</v>
      </c>
      <c r="T205" s="133">
        <v>0</v>
      </c>
      <c r="U205" s="133">
        <v>0</v>
      </c>
      <c r="V205" s="133">
        <v>0</v>
      </c>
      <c r="W205" s="133">
        <v>0</v>
      </c>
      <c r="X205" s="133">
        <v>0</v>
      </c>
      <c r="Y205" s="133">
        <v>0</v>
      </c>
      <c r="Z205" s="133">
        <v>0</v>
      </c>
      <c r="AA205" s="133">
        <v>0</v>
      </c>
      <c r="AB205" s="133">
        <v>0</v>
      </c>
      <c r="AC205" s="133">
        <v>0</v>
      </c>
      <c r="AD205" s="133">
        <v>0</v>
      </c>
      <c r="AE205" s="133">
        <v>20911.692307692283</v>
      </c>
      <c r="AF205" s="133">
        <v>0</v>
      </c>
      <c r="AG205" s="133">
        <v>0</v>
      </c>
      <c r="AH205" s="133">
        <v>0</v>
      </c>
      <c r="AI205" s="133">
        <v>110000</v>
      </c>
      <c r="AJ205" s="133">
        <v>0</v>
      </c>
      <c r="AK205" s="133">
        <v>0</v>
      </c>
      <c r="AL205" s="133">
        <v>0</v>
      </c>
      <c r="AM205" s="133">
        <v>10424.4</v>
      </c>
      <c r="AN205" s="133">
        <v>0</v>
      </c>
      <c r="AO205" s="133">
        <v>0</v>
      </c>
      <c r="AP205" s="133">
        <v>0</v>
      </c>
      <c r="AQ205" s="133">
        <v>0</v>
      </c>
      <c r="AR205" s="133">
        <v>0</v>
      </c>
      <c r="AS205" s="133">
        <v>0</v>
      </c>
      <c r="AT205" s="133">
        <v>0</v>
      </c>
      <c r="AU205" s="133">
        <v>0</v>
      </c>
      <c r="AV205" s="133">
        <v>155332.80000000002</v>
      </c>
      <c r="AW205" s="133">
        <v>31956.141505553249</v>
      </c>
      <c r="AX205" s="133">
        <v>120424.4</v>
      </c>
      <c r="AY205" s="133">
        <v>36432.916906622762</v>
      </c>
      <c r="AZ205" s="478">
        <v>307713.34150555322</v>
      </c>
      <c r="BA205" s="478">
        <v>297288.9415055532</v>
      </c>
      <c r="BB205" s="478">
        <v>3500</v>
      </c>
      <c r="BC205" s="478">
        <v>196000</v>
      </c>
      <c r="BD205" s="478">
        <v>0</v>
      </c>
      <c r="BE205" s="478">
        <v>0</v>
      </c>
      <c r="BF205" s="478">
        <v>307713.34150555322</v>
      </c>
      <c r="BG205" s="478" t="s">
        <v>13</v>
      </c>
      <c r="BH205" s="478" t="s">
        <v>13</v>
      </c>
      <c r="BI205" s="478" t="s">
        <v>13</v>
      </c>
      <c r="BJ205" s="134" t="s">
        <v>13</v>
      </c>
      <c r="BK205" s="479" t="s">
        <v>13</v>
      </c>
      <c r="BL205" s="478">
        <v>307713.34150555322</v>
      </c>
      <c r="BM205" s="133">
        <v>307713.34150555322</v>
      </c>
      <c r="BN205" s="133">
        <v>0</v>
      </c>
      <c r="BO205" s="478">
        <v>206424.4</v>
      </c>
      <c r="BP205" s="478">
        <v>86000</v>
      </c>
      <c r="BQ205" s="133">
        <v>187288.94150555323</v>
      </c>
      <c r="BR205" s="133">
        <v>3344.4453840277361</v>
      </c>
      <c r="BS205" s="133">
        <v>3145.5412309859153</v>
      </c>
      <c r="BT205" s="134">
        <v>6.3233681721437091E-2</v>
      </c>
      <c r="BU205" s="134">
        <v>-6.2055827932011882E-3</v>
      </c>
      <c r="BV205" s="134">
        <v>0</v>
      </c>
      <c r="BW205" s="133">
        <v>-1093.1153261454206</v>
      </c>
      <c r="BX205" s="478">
        <v>306620.22617940779</v>
      </c>
      <c r="BY205" s="478">
        <v>5289.2111817751384</v>
      </c>
      <c r="BZ205" s="478" t="s">
        <v>1228</v>
      </c>
      <c r="CA205" s="478">
        <v>5475.3611817751389</v>
      </c>
      <c r="CB205" s="134">
        <v>0.13162392040930948</v>
      </c>
      <c r="CC205" s="133">
        <v>0</v>
      </c>
      <c r="CD205" s="133">
        <v>306620.22617940779</v>
      </c>
      <c r="CE205" s="133">
        <v>0</v>
      </c>
      <c r="CF205" s="133">
        <v>306620.22617940779</v>
      </c>
      <c r="CG205" s="133">
        <f t="shared" si="6"/>
        <v>0</v>
      </c>
      <c r="CH205" s="133">
        <f t="shared" si="7"/>
        <v>0</v>
      </c>
      <c r="CI205" s="133">
        <v>0</v>
      </c>
      <c r="CJ205" s="133">
        <v>0</v>
      </c>
      <c r="CK205" s="133">
        <v>0</v>
      </c>
    </row>
    <row r="206" spans="1:89" ht="15" customHeight="1" x14ac:dyDescent="0.25">
      <c r="A206" s="136">
        <f>VLOOKUP(D206,'DfE No.'!C:E,3,FALSE)</f>
        <v>99</v>
      </c>
      <c r="B206" s="136" t="str">
        <f>VLOOKUP(D206,'Adjusted Factors 19-20'!C:F,4,FALSE)</f>
        <v>Recoupment Academy</v>
      </c>
      <c r="C206" s="136">
        <v>144826</v>
      </c>
      <c r="D206" s="136">
        <v>9352206</v>
      </c>
      <c r="E206" s="135" t="s">
        <v>217</v>
      </c>
      <c r="F206" s="477">
        <v>60</v>
      </c>
      <c r="G206" s="477">
        <v>60</v>
      </c>
      <c r="H206" s="477">
        <v>0</v>
      </c>
      <c r="I206" s="133">
        <v>166428</v>
      </c>
      <c r="J206" s="133">
        <v>0</v>
      </c>
      <c r="K206" s="133">
        <v>0</v>
      </c>
      <c r="L206" s="133">
        <v>5280</v>
      </c>
      <c r="M206" s="133">
        <v>0</v>
      </c>
      <c r="N206" s="133">
        <v>10631.25</v>
      </c>
      <c r="O206" s="133">
        <v>0</v>
      </c>
      <c r="P206" s="133">
        <v>0</v>
      </c>
      <c r="Q206" s="133">
        <v>720</v>
      </c>
      <c r="R206" s="133">
        <v>1080</v>
      </c>
      <c r="S206" s="133">
        <v>0</v>
      </c>
      <c r="T206" s="133">
        <v>0</v>
      </c>
      <c r="U206" s="133">
        <v>0</v>
      </c>
      <c r="V206" s="133">
        <v>0</v>
      </c>
      <c r="W206" s="133">
        <v>0</v>
      </c>
      <c r="X206" s="133">
        <v>0</v>
      </c>
      <c r="Y206" s="133">
        <v>0</v>
      </c>
      <c r="Z206" s="133">
        <v>0</v>
      </c>
      <c r="AA206" s="133">
        <v>0</v>
      </c>
      <c r="AB206" s="133">
        <v>583.01886792452876</v>
      </c>
      <c r="AC206" s="133">
        <v>0</v>
      </c>
      <c r="AD206" s="133">
        <v>0</v>
      </c>
      <c r="AE206" s="133">
        <v>15040.754716981161</v>
      </c>
      <c r="AF206" s="133">
        <v>0</v>
      </c>
      <c r="AG206" s="133">
        <v>0</v>
      </c>
      <c r="AH206" s="133">
        <v>0</v>
      </c>
      <c r="AI206" s="133">
        <v>110000</v>
      </c>
      <c r="AJ206" s="133">
        <v>0</v>
      </c>
      <c r="AK206" s="133">
        <v>0</v>
      </c>
      <c r="AL206" s="133">
        <v>0</v>
      </c>
      <c r="AM206" s="133">
        <v>3226.2189399999997</v>
      </c>
      <c r="AN206" s="133">
        <v>0</v>
      </c>
      <c r="AO206" s="133">
        <v>0</v>
      </c>
      <c r="AP206" s="133">
        <v>0</v>
      </c>
      <c r="AQ206" s="133">
        <v>0</v>
      </c>
      <c r="AR206" s="133">
        <v>0</v>
      </c>
      <c r="AS206" s="133">
        <v>0</v>
      </c>
      <c r="AT206" s="133">
        <v>0</v>
      </c>
      <c r="AU206" s="133">
        <v>0</v>
      </c>
      <c r="AV206" s="133">
        <v>166428</v>
      </c>
      <c r="AW206" s="133">
        <v>33335.023584905692</v>
      </c>
      <c r="AX206" s="133">
        <v>113226.21894000001</v>
      </c>
      <c r="AY206" s="133">
        <v>33895.379716981159</v>
      </c>
      <c r="AZ206" s="478">
        <v>312989.24252490571</v>
      </c>
      <c r="BA206" s="478">
        <v>309763.02358490572</v>
      </c>
      <c r="BB206" s="478">
        <v>3500</v>
      </c>
      <c r="BC206" s="478">
        <v>210000</v>
      </c>
      <c r="BD206" s="478">
        <v>0</v>
      </c>
      <c r="BE206" s="478">
        <v>0</v>
      </c>
      <c r="BF206" s="478">
        <v>312989.24252490571</v>
      </c>
      <c r="BG206" s="478" t="s">
        <v>13</v>
      </c>
      <c r="BH206" s="478" t="s">
        <v>13</v>
      </c>
      <c r="BI206" s="478" t="s">
        <v>13</v>
      </c>
      <c r="BJ206" s="134" t="s">
        <v>13</v>
      </c>
      <c r="BK206" s="479" t="s">
        <v>13</v>
      </c>
      <c r="BL206" s="478">
        <v>312989.24252490571</v>
      </c>
      <c r="BM206" s="133">
        <v>312989.24252490571</v>
      </c>
      <c r="BN206" s="133">
        <v>0</v>
      </c>
      <c r="BO206" s="478">
        <v>213226.21893999999</v>
      </c>
      <c r="BP206" s="478">
        <v>99999.999999999985</v>
      </c>
      <c r="BQ206" s="133">
        <v>199763.02358490572</v>
      </c>
      <c r="BR206" s="133">
        <v>3329.3837264150952</v>
      </c>
      <c r="BS206" s="133">
        <v>3061.1446828124999</v>
      </c>
      <c r="BT206" s="134">
        <v>8.7627038705058613E-2</v>
      </c>
      <c r="BU206" s="134">
        <v>-8.5994809855099476E-3</v>
      </c>
      <c r="BV206" s="134">
        <v>0</v>
      </c>
      <c r="BW206" s="133">
        <v>-1579.4553296244585</v>
      </c>
      <c r="BX206" s="478">
        <v>311409.78719528124</v>
      </c>
      <c r="BY206" s="478">
        <v>5136.3928042546877</v>
      </c>
      <c r="BZ206" s="478" t="s">
        <v>1228</v>
      </c>
      <c r="CA206" s="478">
        <v>5190.1631199213543</v>
      </c>
      <c r="CB206" s="134">
        <v>7.4741669379555065E-2</v>
      </c>
      <c r="CC206" s="133">
        <v>0</v>
      </c>
      <c r="CD206" s="133">
        <v>311409.78719528124</v>
      </c>
      <c r="CE206" s="133">
        <v>0</v>
      </c>
      <c r="CF206" s="133">
        <v>311409.78719528124</v>
      </c>
      <c r="CG206" s="133">
        <f t="shared" si="6"/>
        <v>0</v>
      </c>
      <c r="CH206" s="133">
        <f t="shared" si="7"/>
        <v>0</v>
      </c>
      <c r="CI206" s="133">
        <v>0</v>
      </c>
      <c r="CJ206" s="133">
        <v>0</v>
      </c>
      <c r="CK206" s="133">
        <v>0</v>
      </c>
    </row>
    <row r="207" spans="1:89" ht="15" customHeight="1" x14ac:dyDescent="0.25">
      <c r="A207" s="136">
        <f>VLOOKUP(D207,'DfE No.'!C:E,3,FALSE)</f>
        <v>14</v>
      </c>
      <c r="B207" s="136" t="str">
        <f>VLOOKUP(D207,'Adjusted Factors 19-20'!C:F,4,FALSE)</f>
        <v>Recoupment Academy</v>
      </c>
      <c r="C207" s="136">
        <v>144827</v>
      </c>
      <c r="D207" s="136">
        <v>9352207</v>
      </c>
      <c r="E207" s="135" t="s">
        <v>1321</v>
      </c>
      <c r="F207" s="477">
        <v>87</v>
      </c>
      <c r="G207" s="477">
        <v>87</v>
      </c>
      <c r="H207" s="477">
        <v>0</v>
      </c>
      <c r="I207" s="133">
        <v>241320.6</v>
      </c>
      <c r="J207" s="133">
        <v>0</v>
      </c>
      <c r="K207" s="133">
        <v>0</v>
      </c>
      <c r="L207" s="133">
        <v>9680.0000000000073</v>
      </c>
      <c r="M207" s="133">
        <v>0</v>
      </c>
      <c r="N207" s="133">
        <v>12363.15789473684</v>
      </c>
      <c r="O207" s="133">
        <v>0</v>
      </c>
      <c r="P207" s="133">
        <v>600.0000000000008</v>
      </c>
      <c r="Q207" s="133">
        <v>0</v>
      </c>
      <c r="R207" s="133">
        <v>359.99999999999937</v>
      </c>
      <c r="S207" s="133">
        <v>0</v>
      </c>
      <c r="T207" s="133">
        <v>839.99999999999864</v>
      </c>
      <c r="U207" s="133">
        <v>0</v>
      </c>
      <c r="V207" s="133">
        <v>0</v>
      </c>
      <c r="W207" s="133">
        <v>0</v>
      </c>
      <c r="X207" s="133">
        <v>0</v>
      </c>
      <c r="Y207" s="133">
        <v>0</v>
      </c>
      <c r="Z207" s="133">
        <v>0</v>
      </c>
      <c r="AA207" s="133">
        <v>0</v>
      </c>
      <c r="AB207" s="133">
        <v>0</v>
      </c>
      <c r="AC207" s="133">
        <v>0</v>
      </c>
      <c r="AD207" s="133">
        <v>0</v>
      </c>
      <c r="AE207" s="133">
        <v>25933.250000000033</v>
      </c>
      <c r="AF207" s="133">
        <v>0</v>
      </c>
      <c r="AG207" s="133">
        <v>0</v>
      </c>
      <c r="AH207" s="133">
        <v>0</v>
      </c>
      <c r="AI207" s="133">
        <v>110000</v>
      </c>
      <c r="AJ207" s="133">
        <v>20961.281708945255</v>
      </c>
      <c r="AK207" s="133">
        <v>0</v>
      </c>
      <c r="AL207" s="133">
        <v>0</v>
      </c>
      <c r="AM207" s="133">
        <v>1612.3072</v>
      </c>
      <c r="AN207" s="133">
        <v>0</v>
      </c>
      <c r="AO207" s="133">
        <v>0</v>
      </c>
      <c r="AP207" s="133">
        <v>0</v>
      </c>
      <c r="AQ207" s="133">
        <v>0</v>
      </c>
      <c r="AR207" s="133">
        <v>0</v>
      </c>
      <c r="AS207" s="133">
        <v>0</v>
      </c>
      <c r="AT207" s="133">
        <v>0</v>
      </c>
      <c r="AU207" s="133">
        <v>0</v>
      </c>
      <c r="AV207" s="133">
        <v>241320.6</v>
      </c>
      <c r="AW207" s="133">
        <v>49776.407894736883</v>
      </c>
      <c r="AX207" s="133">
        <v>132573.58890894527</v>
      </c>
      <c r="AY207" s="133">
        <v>47853.828947368456</v>
      </c>
      <c r="AZ207" s="478">
        <v>423670.59680368216</v>
      </c>
      <c r="BA207" s="478">
        <v>422058.28960368218</v>
      </c>
      <c r="BB207" s="478">
        <v>3500</v>
      </c>
      <c r="BC207" s="478">
        <v>304500</v>
      </c>
      <c r="BD207" s="478">
        <v>0</v>
      </c>
      <c r="BE207" s="478">
        <v>0</v>
      </c>
      <c r="BF207" s="478">
        <v>423670.59680368216</v>
      </c>
      <c r="BG207" s="478" t="s">
        <v>13</v>
      </c>
      <c r="BH207" s="478" t="s">
        <v>13</v>
      </c>
      <c r="BI207" s="478" t="s">
        <v>13</v>
      </c>
      <c r="BJ207" s="134" t="s">
        <v>13</v>
      </c>
      <c r="BK207" s="479" t="s">
        <v>13</v>
      </c>
      <c r="BL207" s="478">
        <v>423670.59680368216</v>
      </c>
      <c r="BM207" s="133">
        <v>423670.59680368216</v>
      </c>
      <c r="BN207" s="133">
        <v>0</v>
      </c>
      <c r="BO207" s="478">
        <v>306112.30719999998</v>
      </c>
      <c r="BP207" s="478">
        <v>173538.71829105471</v>
      </c>
      <c r="BQ207" s="133">
        <v>291097.00789473689</v>
      </c>
      <c r="BR207" s="133">
        <v>3345.9426194797343</v>
      </c>
      <c r="BS207" s="133">
        <v>3117.805857411709</v>
      </c>
      <c r="BT207" s="134">
        <v>7.3172215494333656E-2</v>
      </c>
      <c r="BU207" s="134">
        <v>-7.18092366363207E-3</v>
      </c>
      <c r="BV207" s="134">
        <v>0</v>
      </c>
      <c r="BW207" s="133">
        <v>-1947.8191498285621</v>
      </c>
      <c r="BX207" s="478">
        <v>421722.77765385358</v>
      </c>
      <c r="BY207" s="478">
        <v>4828.8559822282023</v>
      </c>
      <c r="BZ207" s="478" t="s">
        <v>1228</v>
      </c>
      <c r="CA207" s="478">
        <v>4847.3882488948684</v>
      </c>
      <c r="CB207" s="134">
        <v>-1.7435968332534246E-2</v>
      </c>
      <c r="CC207" s="133">
        <v>0</v>
      </c>
      <c r="CD207" s="133">
        <v>421722.77765385358</v>
      </c>
      <c r="CE207" s="133">
        <v>0</v>
      </c>
      <c r="CF207" s="133">
        <v>421722.77765385358</v>
      </c>
      <c r="CG207" s="133">
        <f t="shared" si="6"/>
        <v>0</v>
      </c>
      <c r="CH207" s="133">
        <f t="shared" si="7"/>
        <v>0</v>
      </c>
      <c r="CI207" s="133">
        <v>0</v>
      </c>
      <c r="CJ207" s="133">
        <v>0</v>
      </c>
      <c r="CK207" s="133">
        <v>0</v>
      </c>
    </row>
    <row r="208" spans="1:89" ht="15" customHeight="1" x14ac:dyDescent="0.25">
      <c r="A208" s="136">
        <f>VLOOKUP(D208,'DfE No.'!C:E,3,FALSE)</f>
        <v>5</v>
      </c>
      <c r="B208" s="136" t="str">
        <f>VLOOKUP(D208,'Adjusted Factors 19-20'!C:F,4,FALSE)</f>
        <v>Recoupment Academy</v>
      </c>
      <c r="C208" s="136">
        <v>144828</v>
      </c>
      <c r="D208" s="136">
        <v>9352208</v>
      </c>
      <c r="E208" s="135" t="s">
        <v>1322</v>
      </c>
      <c r="F208" s="477">
        <v>96</v>
      </c>
      <c r="G208" s="477">
        <v>96</v>
      </c>
      <c r="H208" s="477">
        <v>0</v>
      </c>
      <c r="I208" s="133">
        <v>266284.80000000005</v>
      </c>
      <c r="J208" s="133">
        <v>0</v>
      </c>
      <c r="K208" s="133">
        <v>0</v>
      </c>
      <c r="L208" s="133">
        <v>5280</v>
      </c>
      <c r="M208" s="133">
        <v>0</v>
      </c>
      <c r="N208" s="133">
        <v>11917.241379310346</v>
      </c>
      <c r="O208" s="133">
        <v>0</v>
      </c>
      <c r="P208" s="133">
        <v>2042.5531914893568</v>
      </c>
      <c r="Q208" s="133">
        <v>245.10638297872279</v>
      </c>
      <c r="R208" s="133">
        <v>1470.6382978723402</v>
      </c>
      <c r="S208" s="133">
        <v>796.59574468085293</v>
      </c>
      <c r="T208" s="133">
        <v>857.87234042553393</v>
      </c>
      <c r="U208" s="133">
        <v>0</v>
      </c>
      <c r="V208" s="133">
        <v>0</v>
      </c>
      <c r="W208" s="133">
        <v>0</v>
      </c>
      <c r="X208" s="133">
        <v>0</v>
      </c>
      <c r="Y208" s="133">
        <v>0</v>
      </c>
      <c r="Z208" s="133">
        <v>0</v>
      </c>
      <c r="AA208" s="133">
        <v>0</v>
      </c>
      <c r="AB208" s="133">
        <v>0</v>
      </c>
      <c r="AC208" s="133">
        <v>0</v>
      </c>
      <c r="AD208" s="133">
        <v>0</v>
      </c>
      <c r="AE208" s="133">
        <v>32703.999999999964</v>
      </c>
      <c r="AF208" s="133">
        <v>0</v>
      </c>
      <c r="AG208" s="133">
        <v>0</v>
      </c>
      <c r="AH208" s="133">
        <v>0</v>
      </c>
      <c r="AI208" s="133">
        <v>110000</v>
      </c>
      <c r="AJ208" s="133">
        <v>0</v>
      </c>
      <c r="AK208" s="133">
        <v>0</v>
      </c>
      <c r="AL208" s="133">
        <v>0</v>
      </c>
      <c r="AM208" s="133">
        <v>3754.1534799999999</v>
      </c>
      <c r="AN208" s="133">
        <v>0</v>
      </c>
      <c r="AO208" s="133">
        <v>0</v>
      </c>
      <c r="AP208" s="133">
        <v>0</v>
      </c>
      <c r="AQ208" s="133">
        <v>0</v>
      </c>
      <c r="AR208" s="133">
        <v>0</v>
      </c>
      <c r="AS208" s="133">
        <v>0</v>
      </c>
      <c r="AT208" s="133">
        <v>0</v>
      </c>
      <c r="AU208" s="133">
        <v>0</v>
      </c>
      <c r="AV208" s="133">
        <v>266284.80000000005</v>
      </c>
      <c r="AW208" s="133">
        <v>55314.007336757117</v>
      </c>
      <c r="AX208" s="133">
        <v>113754.15347999999</v>
      </c>
      <c r="AY208" s="133">
        <v>54008.003668378544</v>
      </c>
      <c r="AZ208" s="478">
        <v>435352.96081675717</v>
      </c>
      <c r="BA208" s="478">
        <v>431598.80733675719</v>
      </c>
      <c r="BB208" s="478">
        <v>3500</v>
      </c>
      <c r="BC208" s="478">
        <v>336000</v>
      </c>
      <c r="BD208" s="478">
        <v>0</v>
      </c>
      <c r="BE208" s="478">
        <v>0</v>
      </c>
      <c r="BF208" s="478">
        <v>435352.96081675717</v>
      </c>
      <c r="BG208" s="478" t="s">
        <v>13</v>
      </c>
      <c r="BH208" s="478" t="s">
        <v>13</v>
      </c>
      <c r="BI208" s="478" t="s">
        <v>13</v>
      </c>
      <c r="BJ208" s="134" t="s">
        <v>13</v>
      </c>
      <c r="BK208" s="479" t="s">
        <v>13</v>
      </c>
      <c r="BL208" s="478">
        <v>435352.96081675717</v>
      </c>
      <c r="BM208" s="133">
        <v>435352.96081675711</v>
      </c>
      <c r="BN208" s="133">
        <v>0</v>
      </c>
      <c r="BO208" s="478">
        <v>339754.15347999998</v>
      </c>
      <c r="BP208" s="478">
        <v>225999.99999999997</v>
      </c>
      <c r="BQ208" s="133">
        <v>321598.80733675719</v>
      </c>
      <c r="BR208" s="133">
        <v>3349.9875764245539</v>
      </c>
      <c r="BS208" s="133">
        <v>3158.1600445783129</v>
      </c>
      <c r="BT208" s="134">
        <v>6.0740282043513241E-2</v>
      </c>
      <c r="BU208" s="134">
        <v>-5.9608872809888717E-3</v>
      </c>
      <c r="BV208" s="134">
        <v>0</v>
      </c>
      <c r="BW208" s="133">
        <v>-1807.2418599411949</v>
      </c>
      <c r="BX208" s="478">
        <v>433545.71895681595</v>
      </c>
      <c r="BY208" s="478">
        <v>4476.9954737168327</v>
      </c>
      <c r="BZ208" s="478" t="s">
        <v>1228</v>
      </c>
      <c r="CA208" s="478">
        <v>4516.1012391334998</v>
      </c>
      <c r="CB208" s="134">
        <v>-2.5657776786693898E-3</v>
      </c>
      <c r="CC208" s="133">
        <v>0</v>
      </c>
      <c r="CD208" s="133">
        <v>433545.71895681595</v>
      </c>
      <c r="CE208" s="133">
        <v>0</v>
      </c>
      <c r="CF208" s="133">
        <v>433545.71895681595</v>
      </c>
      <c r="CG208" s="133">
        <f t="shared" si="6"/>
        <v>0</v>
      </c>
      <c r="CH208" s="133">
        <f t="shared" si="7"/>
        <v>0</v>
      </c>
      <c r="CI208" s="133">
        <v>0</v>
      </c>
      <c r="CJ208" s="133">
        <v>0</v>
      </c>
      <c r="CK208" s="133">
        <v>0</v>
      </c>
    </row>
    <row r="209" spans="1:89" ht="15" customHeight="1" x14ac:dyDescent="0.25">
      <c r="A209" s="136">
        <f>VLOOKUP(D209,'DfE No.'!C:E,3,FALSE)</f>
        <v>442</v>
      </c>
      <c r="B209" s="136" t="str">
        <f>VLOOKUP(D209,'Adjusted Factors 19-20'!C:F,4,FALSE)</f>
        <v>Recoupment Academy</v>
      </c>
      <c r="C209" s="136">
        <v>144218</v>
      </c>
      <c r="D209" s="136">
        <v>9352209</v>
      </c>
      <c r="E209" s="135" t="s">
        <v>1323</v>
      </c>
      <c r="F209" s="477">
        <v>408</v>
      </c>
      <c r="G209" s="477">
        <v>408</v>
      </c>
      <c r="H209" s="477">
        <v>0</v>
      </c>
      <c r="I209" s="133">
        <v>1131710.4000000001</v>
      </c>
      <c r="J209" s="133">
        <v>0</v>
      </c>
      <c r="K209" s="133">
        <v>0</v>
      </c>
      <c r="L209" s="133">
        <v>18039.999999999935</v>
      </c>
      <c r="M209" s="133">
        <v>0</v>
      </c>
      <c r="N209" s="133">
        <v>48501.358313817334</v>
      </c>
      <c r="O209" s="133">
        <v>0</v>
      </c>
      <c r="P209" s="133">
        <v>7399.9999999999982</v>
      </c>
      <c r="Q209" s="133">
        <v>1440.0000000000023</v>
      </c>
      <c r="R209" s="133">
        <v>24840.000000000073</v>
      </c>
      <c r="S209" s="133">
        <v>780.00000000000068</v>
      </c>
      <c r="T209" s="133">
        <v>0</v>
      </c>
      <c r="U209" s="133">
        <v>0</v>
      </c>
      <c r="V209" s="133">
        <v>0</v>
      </c>
      <c r="W209" s="133">
        <v>0</v>
      </c>
      <c r="X209" s="133">
        <v>0</v>
      </c>
      <c r="Y209" s="133">
        <v>0</v>
      </c>
      <c r="Z209" s="133">
        <v>0</v>
      </c>
      <c r="AA209" s="133">
        <v>0</v>
      </c>
      <c r="AB209" s="133">
        <v>5387.6923076922985</v>
      </c>
      <c r="AC209" s="133">
        <v>0</v>
      </c>
      <c r="AD209" s="133">
        <v>0</v>
      </c>
      <c r="AE209" s="133">
        <v>142649.68421052644</v>
      </c>
      <c r="AF209" s="133">
        <v>0</v>
      </c>
      <c r="AG209" s="133">
        <v>0</v>
      </c>
      <c r="AH209" s="133">
        <v>0</v>
      </c>
      <c r="AI209" s="133">
        <v>110000</v>
      </c>
      <c r="AJ209" s="133">
        <v>0</v>
      </c>
      <c r="AK209" s="133">
        <v>0</v>
      </c>
      <c r="AL209" s="133">
        <v>0</v>
      </c>
      <c r="AM209" s="133">
        <v>5387.0744199999999</v>
      </c>
      <c r="AN209" s="133">
        <v>0</v>
      </c>
      <c r="AO209" s="133">
        <v>0</v>
      </c>
      <c r="AP209" s="133">
        <v>0</v>
      </c>
      <c r="AQ209" s="133">
        <v>0</v>
      </c>
      <c r="AR209" s="133">
        <v>0</v>
      </c>
      <c r="AS209" s="133">
        <v>0</v>
      </c>
      <c r="AT209" s="133">
        <v>0</v>
      </c>
      <c r="AU209" s="133">
        <v>0</v>
      </c>
      <c r="AV209" s="133">
        <v>1131710.4000000001</v>
      </c>
      <c r="AW209" s="133">
        <v>249038.73483203608</v>
      </c>
      <c r="AX209" s="133">
        <v>115387.07442</v>
      </c>
      <c r="AY209" s="133">
        <v>203149.36336743511</v>
      </c>
      <c r="AZ209" s="478">
        <v>1496136.2092520362</v>
      </c>
      <c r="BA209" s="478">
        <v>1490749.1348320362</v>
      </c>
      <c r="BB209" s="478">
        <v>3500</v>
      </c>
      <c r="BC209" s="478">
        <v>1428000</v>
      </c>
      <c r="BD209" s="478">
        <v>0</v>
      </c>
      <c r="BE209" s="478">
        <v>0</v>
      </c>
      <c r="BF209" s="478">
        <v>1496136.2092520362</v>
      </c>
      <c r="BG209" s="478" t="s">
        <v>13</v>
      </c>
      <c r="BH209" s="478" t="s">
        <v>13</v>
      </c>
      <c r="BI209" s="478" t="s">
        <v>13</v>
      </c>
      <c r="BJ209" s="134" t="s">
        <v>13</v>
      </c>
      <c r="BK209" s="479" t="s">
        <v>13</v>
      </c>
      <c r="BL209" s="478">
        <v>1496136.2092520362</v>
      </c>
      <c r="BM209" s="133">
        <v>1496136.2092520362</v>
      </c>
      <c r="BN209" s="133">
        <v>0</v>
      </c>
      <c r="BO209" s="478">
        <v>1433387.07442</v>
      </c>
      <c r="BP209" s="478">
        <v>1318000</v>
      </c>
      <c r="BQ209" s="133">
        <v>1380749.1348320362</v>
      </c>
      <c r="BR209" s="133">
        <v>3384.1890559608732</v>
      </c>
      <c r="BS209" s="133">
        <v>3261.9130560283684</v>
      </c>
      <c r="BT209" s="134">
        <v>3.7485977655512794E-2</v>
      </c>
      <c r="BU209" s="134">
        <v>-3.6787726349723554E-3</v>
      </c>
      <c r="BV209" s="134">
        <v>0</v>
      </c>
      <c r="BW209" s="133">
        <v>-4895.9332871758934</v>
      </c>
      <c r="BX209" s="478">
        <v>1491240.2759648603</v>
      </c>
      <c r="BY209" s="478">
        <v>3641.7970626099518</v>
      </c>
      <c r="BZ209" s="478" t="s">
        <v>1228</v>
      </c>
      <c r="CA209" s="478">
        <v>3655.0006763844617</v>
      </c>
      <c r="CB209" s="134">
        <v>3.4115648910646446E-2</v>
      </c>
      <c r="CC209" s="133">
        <v>0</v>
      </c>
      <c r="CD209" s="133">
        <v>1491240.2759648603</v>
      </c>
      <c r="CE209" s="133">
        <v>0</v>
      </c>
      <c r="CF209" s="133">
        <v>1491240.2759648603</v>
      </c>
      <c r="CG209" s="133">
        <f t="shared" si="6"/>
        <v>0</v>
      </c>
      <c r="CH209" s="133">
        <f t="shared" si="7"/>
        <v>0</v>
      </c>
      <c r="CI209" s="133">
        <v>0</v>
      </c>
      <c r="CJ209" s="133">
        <v>0</v>
      </c>
      <c r="CK209" s="133">
        <v>0</v>
      </c>
    </row>
    <row r="210" spans="1:89" ht="15" customHeight="1" x14ac:dyDescent="0.25">
      <c r="A210" s="136">
        <f>VLOOKUP(D210,'DfE No.'!C:E,3,FALSE)</f>
        <v>521</v>
      </c>
      <c r="B210" s="136" t="str">
        <f>VLOOKUP(D210,'Adjusted Factors 19-20'!C:F,4,FALSE)</f>
        <v>Recoupment Academy</v>
      </c>
      <c r="C210" s="136">
        <v>145031</v>
      </c>
      <c r="D210" s="136">
        <v>9352210</v>
      </c>
      <c r="E210" s="135" t="s">
        <v>1470</v>
      </c>
      <c r="F210" s="477">
        <v>49.5</v>
      </c>
      <c r="G210" s="477">
        <v>49.5</v>
      </c>
      <c r="H210" s="477">
        <v>0</v>
      </c>
      <c r="I210" s="133">
        <v>137303.1</v>
      </c>
      <c r="J210" s="133">
        <v>0</v>
      </c>
      <c r="K210" s="133">
        <v>0</v>
      </c>
      <c r="L210" s="133">
        <v>0</v>
      </c>
      <c r="M210" s="133">
        <v>0</v>
      </c>
      <c r="N210" s="133">
        <v>0</v>
      </c>
      <c r="O210" s="133">
        <v>0</v>
      </c>
      <c r="P210" s="133">
        <v>0</v>
      </c>
      <c r="Q210" s="133">
        <v>0</v>
      </c>
      <c r="R210" s="133">
        <v>0</v>
      </c>
      <c r="S210" s="133">
        <v>0</v>
      </c>
      <c r="T210" s="133">
        <v>0</v>
      </c>
      <c r="U210" s="133">
        <v>0</v>
      </c>
      <c r="V210" s="133">
        <v>0</v>
      </c>
      <c r="W210" s="133">
        <v>0</v>
      </c>
      <c r="X210" s="133">
        <v>0</v>
      </c>
      <c r="Y210" s="133">
        <v>0</v>
      </c>
      <c r="Z210" s="133">
        <v>0</v>
      </c>
      <c r="AA210" s="133">
        <v>0</v>
      </c>
      <c r="AB210" s="133">
        <v>2317.4999999999995</v>
      </c>
      <c r="AC210" s="133">
        <v>0</v>
      </c>
      <c r="AD210" s="133">
        <v>0</v>
      </c>
      <c r="AE210" s="133">
        <v>6323.625</v>
      </c>
      <c r="AF210" s="133">
        <v>0</v>
      </c>
      <c r="AG210" s="133">
        <v>0</v>
      </c>
      <c r="AH210" s="133">
        <v>0</v>
      </c>
      <c r="AI210" s="133">
        <v>110000</v>
      </c>
      <c r="AJ210" s="133">
        <v>0</v>
      </c>
      <c r="AK210" s="133">
        <v>0</v>
      </c>
      <c r="AL210" s="133">
        <v>0</v>
      </c>
      <c r="AM210" s="133">
        <v>16830.234679999998</v>
      </c>
      <c r="AN210" s="133">
        <v>0</v>
      </c>
      <c r="AO210" s="133">
        <v>0</v>
      </c>
      <c r="AP210" s="133">
        <v>0</v>
      </c>
      <c r="AQ210" s="133">
        <v>0</v>
      </c>
      <c r="AR210" s="133">
        <v>0</v>
      </c>
      <c r="AS210" s="133">
        <v>0</v>
      </c>
      <c r="AT210" s="133">
        <v>0</v>
      </c>
      <c r="AU210" s="133">
        <v>0</v>
      </c>
      <c r="AV210" s="133">
        <v>137303.1</v>
      </c>
      <c r="AW210" s="133">
        <v>8641.125</v>
      </c>
      <c r="AX210" s="133">
        <v>126830.23467999999</v>
      </c>
      <c r="AY210" s="133">
        <v>16322.625</v>
      </c>
      <c r="AZ210" s="478">
        <v>272774.45967999997</v>
      </c>
      <c r="BA210" s="478">
        <v>255944.22499999998</v>
      </c>
      <c r="BB210" s="478">
        <v>3500</v>
      </c>
      <c r="BC210" s="478">
        <v>173250</v>
      </c>
      <c r="BD210" s="478">
        <v>0</v>
      </c>
      <c r="BE210" s="478">
        <v>0</v>
      </c>
      <c r="BF210" s="478">
        <v>272774.45967999997</v>
      </c>
      <c r="BG210" s="478" t="s">
        <v>13</v>
      </c>
      <c r="BH210" s="478" t="s">
        <v>13</v>
      </c>
      <c r="BI210" s="478" t="s">
        <v>13</v>
      </c>
      <c r="BJ210" s="134" t="s">
        <v>13</v>
      </c>
      <c r="BK210" s="479" t="s">
        <v>13</v>
      </c>
      <c r="BL210" s="478">
        <v>272774.45967999997</v>
      </c>
      <c r="BM210" s="133">
        <v>272774.45967999997</v>
      </c>
      <c r="BN210" s="133">
        <v>0</v>
      </c>
      <c r="BO210" s="478">
        <v>190080.23467999999</v>
      </c>
      <c r="BP210" s="478">
        <v>63250</v>
      </c>
      <c r="BQ210" s="133">
        <v>145944.22499999998</v>
      </c>
      <c r="BR210" s="133">
        <v>2948.3681818181813</v>
      </c>
      <c r="BS210" s="133">
        <v>5232.2332441537865</v>
      </c>
      <c r="BT210" s="134">
        <v>-0.43649909240714224</v>
      </c>
      <c r="BU210" s="134">
        <v>0.42149909240714223</v>
      </c>
      <c r="BV210" s="134">
        <v>0</v>
      </c>
      <c r="BW210" s="133">
        <v>109166.38740182827</v>
      </c>
      <c r="BX210" s="478">
        <v>381940.84708182822</v>
      </c>
      <c r="BY210" s="478">
        <v>7375.9719677137018</v>
      </c>
      <c r="BZ210" s="478" t="s">
        <v>1228</v>
      </c>
      <c r="CA210" s="478">
        <v>7715.9767087238024</v>
      </c>
      <c r="CB210" s="134">
        <v>-0.33218552801625512</v>
      </c>
      <c r="CC210" s="133">
        <v>0</v>
      </c>
      <c r="CD210" s="133">
        <v>381940.84708182822</v>
      </c>
      <c r="CE210" s="133">
        <v>0</v>
      </c>
      <c r="CF210" s="133">
        <v>381940.84708182822</v>
      </c>
      <c r="CG210" s="133">
        <f t="shared" si="6"/>
        <v>0</v>
      </c>
      <c r="CH210" s="133">
        <f t="shared" si="7"/>
        <v>0</v>
      </c>
      <c r="CI210" s="133">
        <v>0</v>
      </c>
      <c r="CJ210" s="133">
        <v>0</v>
      </c>
      <c r="CK210" s="133">
        <v>0</v>
      </c>
    </row>
    <row r="211" spans="1:89" ht="15" customHeight="1" x14ac:dyDescent="0.25">
      <c r="A211" s="136">
        <f>VLOOKUP(D211,'DfE No.'!C:E,3,FALSE)</f>
        <v>274</v>
      </c>
      <c r="B211" s="136" t="str">
        <f>VLOOKUP(D211,'Adjusted Factors 19-20'!C:F,4,FALSE)</f>
        <v>Recoupment Academy</v>
      </c>
      <c r="C211" s="136">
        <v>145118</v>
      </c>
      <c r="D211" s="136">
        <v>9352211</v>
      </c>
      <c r="E211" s="135" t="s">
        <v>1324</v>
      </c>
      <c r="F211" s="477">
        <v>338</v>
      </c>
      <c r="G211" s="477">
        <v>338</v>
      </c>
      <c r="H211" s="477">
        <v>0</v>
      </c>
      <c r="I211" s="133">
        <v>937544.4</v>
      </c>
      <c r="J211" s="133">
        <v>0</v>
      </c>
      <c r="K211" s="133">
        <v>0</v>
      </c>
      <c r="L211" s="133">
        <v>36520.000000000029</v>
      </c>
      <c r="M211" s="133">
        <v>0</v>
      </c>
      <c r="N211" s="133">
        <v>82770.697674418596</v>
      </c>
      <c r="O211" s="133">
        <v>0</v>
      </c>
      <c r="P211" s="133">
        <v>400.00000000000011</v>
      </c>
      <c r="Q211" s="133">
        <v>3120.0000000000032</v>
      </c>
      <c r="R211" s="133">
        <v>28080.000000000029</v>
      </c>
      <c r="S211" s="133">
        <v>79169.999999999956</v>
      </c>
      <c r="T211" s="133">
        <v>6300.0000000000045</v>
      </c>
      <c r="U211" s="133">
        <v>0</v>
      </c>
      <c r="V211" s="133">
        <v>0</v>
      </c>
      <c r="W211" s="133">
        <v>0</v>
      </c>
      <c r="X211" s="133">
        <v>0</v>
      </c>
      <c r="Y211" s="133">
        <v>0</v>
      </c>
      <c r="Z211" s="133">
        <v>0</v>
      </c>
      <c r="AA211" s="133">
        <v>0</v>
      </c>
      <c r="AB211" s="133">
        <v>22828.852459016471</v>
      </c>
      <c r="AC211" s="133">
        <v>0</v>
      </c>
      <c r="AD211" s="133">
        <v>0</v>
      </c>
      <c r="AE211" s="133">
        <v>152226.03389830509</v>
      </c>
      <c r="AF211" s="133">
        <v>0</v>
      </c>
      <c r="AG211" s="133">
        <v>0</v>
      </c>
      <c r="AH211" s="133">
        <v>0</v>
      </c>
      <c r="AI211" s="133">
        <v>110000</v>
      </c>
      <c r="AJ211" s="133">
        <v>0</v>
      </c>
      <c r="AK211" s="133">
        <v>0</v>
      </c>
      <c r="AL211" s="133">
        <v>0</v>
      </c>
      <c r="AM211" s="133">
        <v>9623.4585999999999</v>
      </c>
      <c r="AN211" s="133">
        <v>0</v>
      </c>
      <c r="AO211" s="133">
        <v>0</v>
      </c>
      <c r="AP211" s="133">
        <v>0</v>
      </c>
      <c r="AQ211" s="133">
        <v>0</v>
      </c>
      <c r="AR211" s="133">
        <v>0</v>
      </c>
      <c r="AS211" s="133">
        <v>0</v>
      </c>
      <c r="AT211" s="133">
        <v>0</v>
      </c>
      <c r="AU211" s="133">
        <v>0</v>
      </c>
      <c r="AV211" s="133">
        <v>937544.4</v>
      </c>
      <c r="AW211" s="133">
        <v>411415.5840317402</v>
      </c>
      <c r="AX211" s="133">
        <v>119623.4586</v>
      </c>
      <c r="AY211" s="133">
        <v>280405.38273551443</v>
      </c>
      <c r="AZ211" s="478">
        <v>1468583.4426317401</v>
      </c>
      <c r="BA211" s="478">
        <v>1458959.9840317401</v>
      </c>
      <c r="BB211" s="478">
        <v>3500</v>
      </c>
      <c r="BC211" s="478">
        <v>1183000</v>
      </c>
      <c r="BD211" s="478">
        <v>0</v>
      </c>
      <c r="BE211" s="478">
        <v>0</v>
      </c>
      <c r="BF211" s="478">
        <v>1468583.4426317401</v>
      </c>
      <c r="BG211" s="478" t="s">
        <v>13</v>
      </c>
      <c r="BH211" s="478" t="s">
        <v>13</v>
      </c>
      <c r="BI211" s="478" t="s">
        <v>13</v>
      </c>
      <c r="BJ211" s="134" t="s">
        <v>13</v>
      </c>
      <c r="BK211" s="479" t="s">
        <v>13</v>
      </c>
      <c r="BL211" s="478">
        <v>1468583.4426317401</v>
      </c>
      <c r="BM211" s="133">
        <v>1468583.4426317404</v>
      </c>
      <c r="BN211" s="133">
        <v>0</v>
      </c>
      <c r="BO211" s="478">
        <v>1192623.4586</v>
      </c>
      <c r="BP211" s="478">
        <v>1073000</v>
      </c>
      <c r="BQ211" s="133">
        <v>1348959.9840317401</v>
      </c>
      <c r="BR211" s="133">
        <v>3991.005869916391</v>
      </c>
      <c r="BS211" s="133">
        <v>4209.0706081743874</v>
      </c>
      <c r="BT211" s="134">
        <v>-5.1808287044293196E-2</v>
      </c>
      <c r="BU211" s="134">
        <v>3.6808287044293196E-2</v>
      </c>
      <c r="BV211" s="134">
        <v>0</v>
      </c>
      <c r="BW211" s="133">
        <v>52365.893547758635</v>
      </c>
      <c r="BX211" s="478">
        <v>1520949.3361794988</v>
      </c>
      <c r="BY211" s="478">
        <v>4471.3783360340203</v>
      </c>
      <c r="BZ211" s="478" t="s">
        <v>1228</v>
      </c>
      <c r="CA211" s="478">
        <v>4499.850107039937</v>
      </c>
      <c r="CB211" s="134">
        <v>-7.631680105561145E-3</v>
      </c>
      <c r="CC211" s="133">
        <v>0</v>
      </c>
      <c r="CD211" s="133">
        <v>1520949.3361794988</v>
      </c>
      <c r="CE211" s="133">
        <v>0</v>
      </c>
      <c r="CF211" s="133">
        <v>1520949.3361794988</v>
      </c>
      <c r="CG211" s="133">
        <f t="shared" si="6"/>
        <v>0</v>
      </c>
      <c r="CH211" s="133">
        <f t="shared" si="7"/>
        <v>0</v>
      </c>
      <c r="CI211" s="133">
        <v>0</v>
      </c>
      <c r="CJ211" s="133">
        <v>0</v>
      </c>
      <c r="CK211" s="133">
        <v>0</v>
      </c>
    </row>
    <row r="212" spans="1:89" ht="15" customHeight="1" x14ac:dyDescent="0.25">
      <c r="A212" s="136">
        <f>VLOOKUP(D212,'DfE No.'!C:E,3,FALSE)</f>
        <v>464</v>
      </c>
      <c r="B212" s="136" t="str">
        <f>VLOOKUP(D212,'Adjusted Factors 19-20'!C:F,4,FALSE)</f>
        <v>Recoupment Academy</v>
      </c>
      <c r="C212" s="136">
        <v>145234</v>
      </c>
      <c r="D212" s="136">
        <v>9352212</v>
      </c>
      <c r="E212" s="135" t="s">
        <v>1471</v>
      </c>
      <c r="F212" s="477">
        <v>161</v>
      </c>
      <c r="G212" s="477">
        <v>161</v>
      </c>
      <c r="H212" s="477">
        <v>0</v>
      </c>
      <c r="I212" s="133">
        <v>446581.80000000005</v>
      </c>
      <c r="J212" s="133">
        <v>0</v>
      </c>
      <c r="K212" s="133">
        <v>0</v>
      </c>
      <c r="L212" s="133">
        <v>5279.9999999999982</v>
      </c>
      <c r="M212" s="133">
        <v>0</v>
      </c>
      <c r="N212" s="133">
        <v>12420</v>
      </c>
      <c r="O212" s="133">
        <v>0</v>
      </c>
      <c r="P212" s="133">
        <v>199.99999999999994</v>
      </c>
      <c r="Q212" s="133">
        <v>0</v>
      </c>
      <c r="R212" s="133">
        <v>359.99999999999989</v>
      </c>
      <c r="S212" s="133">
        <v>0</v>
      </c>
      <c r="T212" s="133">
        <v>0</v>
      </c>
      <c r="U212" s="133">
        <v>0</v>
      </c>
      <c r="V212" s="133">
        <v>0</v>
      </c>
      <c r="W212" s="133">
        <v>0</v>
      </c>
      <c r="X212" s="133">
        <v>0</v>
      </c>
      <c r="Y212" s="133">
        <v>0</v>
      </c>
      <c r="Z212" s="133">
        <v>0</v>
      </c>
      <c r="AA212" s="133">
        <v>0</v>
      </c>
      <c r="AB212" s="133">
        <v>596.5107913669068</v>
      </c>
      <c r="AC212" s="133">
        <v>0</v>
      </c>
      <c r="AD212" s="133">
        <v>0</v>
      </c>
      <c r="AE212" s="133">
        <v>50078.000000000073</v>
      </c>
      <c r="AF212" s="133">
        <v>0</v>
      </c>
      <c r="AG212" s="133">
        <v>0</v>
      </c>
      <c r="AH212" s="133">
        <v>0</v>
      </c>
      <c r="AI212" s="133">
        <v>110000</v>
      </c>
      <c r="AJ212" s="133">
        <v>0</v>
      </c>
      <c r="AK212" s="133">
        <v>0</v>
      </c>
      <c r="AL212" s="133">
        <v>0</v>
      </c>
      <c r="AM212" s="133">
        <v>17905.439999999999</v>
      </c>
      <c r="AN212" s="133">
        <v>0</v>
      </c>
      <c r="AO212" s="133">
        <v>0</v>
      </c>
      <c r="AP212" s="133">
        <v>0</v>
      </c>
      <c r="AQ212" s="133">
        <v>0</v>
      </c>
      <c r="AR212" s="133">
        <v>0</v>
      </c>
      <c r="AS212" s="133">
        <v>0</v>
      </c>
      <c r="AT212" s="133">
        <v>0</v>
      </c>
      <c r="AU212" s="133">
        <v>0</v>
      </c>
      <c r="AV212" s="133">
        <v>446581.80000000005</v>
      </c>
      <c r="AW212" s="133">
        <v>68934.510791366978</v>
      </c>
      <c r="AX212" s="133">
        <v>127905.44</v>
      </c>
      <c r="AY212" s="133">
        <v>69207.000000000073</v>
      </c>
      <c r="AZ212" s="478">
        <v>643421.75079136703</v>
      </c>
      <c r="BA212" s="478">
        <v>625516.31079136708</v>
      </c>
      <c r="BB212" s="478">
        <v>3500</v>
      </c>
      <c r="BC212" s="478">
        <v>563500</v>
      </c>
      <c r="BD212" s="478">
        <v>0</v>
      </c>
      <c r="BE212" s="478">
        <v>0</v>
      </c>
      <c r="BF212" s="478">
        <v>643421.75079136703</v>
      </c>
      <c r="BG212" s="478" t="s">
        <v>13</v>
      </c>
      <c r="BH212" s="478" t="s">
        <v>13</v>
      </c>
      <c r="BI212" s="478" t="s">
        <v>13</v>
      </c>
      <c r="BJ212" s="134" t="s">
        <v>13</v>
      </c>
      <c r="BK212" s="479" t="s">
        <v>13</v>
      </c>
      <c r="BL212" s="478">
        <v>643421.75079136703</v>
      </c>
      <c r="BM212" s="133">
        <v>643421.75079136703</v>
      </c>
      <c r="BN212" s="133">
        <v>0</v>
      </c>
      <c r="BO212" s="478">
        <v>581405.43999999994</v>
      </c>
      <c r="BP212" s="478">
        <v>453499.99999999994</v>
      </c>
      <c r="BQ212" s="133">
        <v>515516.31079136702</v>
      </c>
      <c r="BR212" s="133">
        <v>3201.9646633004163</v>
      </c>
      <c r="BS212" s="133">
        <v>3024.7073870786517</v>
      </c>
      <c r="BT212" s="134">
        <v>5.8603115454736517E-2</v>
      </c>
      <c r="BU212" s="134">
        <v>-5.7511515223161135E-3</v>
      </c>
      <c r="BV212" s="134">
        <v>0</v>
      </c>
      <c r="BW212" s="133">
        <v>-2800.6836294950676</v>
      </c>
      <c r="BX212" s="478">
        <v>640621.06716187194</v>
      </c>
      <c r="BY212" s="478">
        <v>3867.7989264712546</v>
      </c>
      <c r="BZ212" s="478" t="s">
        <v>1228</v>
      </c>
      <c r="CA212" s="478">
        <v>3979.0128395147326</v>
      </c>
      <c r="CB212" s="134">
        <v>6.3590976584526171E-2</v>
      </c>
      <c r="CC212" s="133">
        <v>0</v>
      </c>
      <c r="CD212" s="133">
        <v>640621.06716187194</v>
      </c>
      <c r="CE212" s="133">
        <v>0</v>
      </c>
      <c r="CF212" s="133">
        <v>640621.06716187194</v>
      </c>
      <c r="CG212" s="133">
        <f t="shared" si="6"/>
        <v>0</v>
      </c>
      <c r="CH212" s="133">
        <f t="shared" si="7"/>
        <v>0</v>
      </c>
      <c r="CI212" s="133">
        <v>0</v>
      </c>
      <c r="CJ212" s="133">
        <v>0</v>
      </c>
      <c r="CK212" s="133">
        <v>0</v>
      </c>
    </row>
    <row r="213" spans="1:89" ht="15" customHeight="1" x14ac:dyDescent="0.25">
      <c r="A213" s="136">
        <f>VLOOKUP(D213,'DfE No.'!C:E,3,FALSE)</f>
        <v>496</v>
      </c>
      <c r="B213" s="136" t="str">
        <f>VLOOKUP(D213,'Adjusted Factors 19-20'!C:F,4,FALSE)</f>
        <v>Recoupment Academy</v>
      </c>
      <c r="C213" s="136">
        <v>145237</v>
      </c>
      <c r="D213" s="136">
        <v>9352213</v>
      </c>
      <c r="E213" s="135" t="s">
        <v>1472</v>
      </c>
      <c r="F213" s="477">
        <v>182</v>
      </c>
      <c r="G213" s="477">
        <v>182</v>
      </c>
      <c r="H213" s="477">
        <v>0</v>
      </c>
      <c r="I213" s="133">
        <v>504831.60000000003</v>
      </c>
      <c r="J213" s="133">
        <v>0</v>
      </c>
      <c r="K213" s="133">
        <v>0</v>
      </c>
      <c r="L213" s="133">
        <v>3959.9999999999959</v>
      </c>
      <c r="M213" s="133">
        <v>0</v>
      </c>
      <c r="N213" s="133">
        <v>8276.21052631579</v>
      </c>
      <c r="O213" s="133">
        <v>0</v>
      </c>
      <c r="P213" s="133">
        <v>0</v>
      </c>
      <c r="Q213" s="133">
        <v>0</v>
      </c>
      <c r="R213" s="133">
        <v>359.99999999999966</v>
      </c>
      <c r="S213" s="133">
        <v>0</v>
      </c>
      <c r="T213" s="133">
        <v>0</v>
      </c>
      <c r="U213" s="133">
        <v>0</v>
      </c>
      <c r="V213" s="133">
        <v>0</v>
      </c>
      <c r="W213" s="133">
        <v>0</v>
      </c>
      <c r="X213" s="133">
        <v>0</v>
      </c>
      <c r="Y213" s="133">
        <v>0</v>
      </c>
      <c r="Z213" s="133">
        <v>0</v>
      </c>
      <c r="AA213" s="133">
        <v>0</v>
      </c>
      <c r="AB213" s="133">
        <v>0</v>
      </c>
      <c r="AC213" s="133">
        <v>0</v>
      </c>
      <c r="AD213" s="133">
        <v>0</v>
      </c>
      <c r="AE213" s="133">
        <v>56867.464968152846</v>
      </c>
      <c r="AF213" s="133">
        <v>0</v>
      </c>
      <c r="AG213" s="133">
        <v>0</v>
      </c>
      <c r="AH213" s="133">
        <v>0</v>
      </c>
      <c r="AI213" s="133">
        <v>110000</v>
      </c>
      <c r="AJ213" s="133">
        <v>0</v>
      </c>
      <c r="AK213" s="133">
        <v>0</v>
      </c>
      <c r="AL213" s="133">
        <v>1000</v>
      </c>
      <c r="AM213" s="133">
        <v>8930.32798</v>
      </c>
      <c r="AN213" s="133">
        <v>0</v>
      </c>
      <c r="AO213" s="133">
        <v>0</v>
      </c>
      <c r="AP213" s="133">
        <v>0</v>
      </c>
      <c r="AQ213" s="133">
        <v>0</v>
      </c>
      <c r="AR213" s="133">
        <v>0</v>
      </c>
      <c r="AS213" s="133">
        <v>0</v>
      </c>
      <c r="AT213" s="133">
        <v>0</v>
      </c>
      <c r="AU213" s="133">
        <v>0</v>
      </c>
      <c r="AV213" s="133">
        <v>504831.60000000003</v>
      </c>
      <c r="AW213" s="133">
        <v>69463.675494468625</v>
      </c>
      <c r="AX213" s="133">
        <v>119930.32798</v>
      </c>
      <c r="AY213" s="133">
        <v>73164.570231310732</v>
      </c>
      <c r="AZ213" s="478">
        <v>694225.60347446869</v>
      </c>
      <c r="BA213" s="478">
        <v>684295.27549446875</v>
      </c>
      <c r="BB213" s="478">
        <v>3500</v>
      </c>
      <c r="BC213" s="478">
        <v>637000</v>
      </c>
      <c r="BD213" s="478">
        <v>0</v>
      </c>
      <c r="BE213" s="478">
        <v>0</v>
      </c>
      <c r="BF213" s="478">
        <v>694225.60347446869</v>
      </c>
      <c r="BG213" s="478" t="s">
        <v>13</v>
      </c>
      <c r="BH213" s="478" t="s">
        <v>13</v>
      </c>
      <c r="BI213" s="478" t="s">
        <v>13</v>
      </c>
      <c r="BJ213" s="134" t="s">
        <v>13</v>
      </c>
      <c r="BK213" s="479" t="s">
        <v>13</v>
      </c>
      <c r="BL213" s="478">
        <v>694225.60347446869</v>
      </c>
      <c r="BM213" s="133">
        <v>694225.60347446869</v>
      </c>
      <c r="BN213" s="133">
        <v>0</v>
      </c>
      <c r="BO213" s="478">
        <v>646930.32797999994</v>
      </c>
      <c r="BP213" s="478">
        <v>528000</v>
      </c>
      <c r="BQ213" s="133">
        <v>575295.27549446875</v>
      </c>
      <c r="BR213" s="133">
        <v>3160.9630521674108</v>
      </c>
      <c r="BS213" s="133">
        <v>3010.6417137566141</v>
      </c>
      <c r="BT213" s="134">
        <v>4.9929999217086823E-2</v>
      </c>
      <c r="BU213" s="134">
        <v>-4.8999953121670143E-3</v>
      </c>
      <c r="BV213" s="134">
        <v>0</v>
      </c>
      <c r="BW213" s="133">
        <v>-2684.8877116919812</v>
      </c>
      <c r="BX213" s="478">
        <v>691540.71576277667</v>
      </c>
      <c r="BY213" s="478">
        <v>3745.1120207844874</v>
      </c>
      <c r="BZ213" s="478" t="s">
        <v>1228</v>
      </c>
      <c r="CA213" s="478">
        <v>3799.674262432839</v>
      </c>
      <c r="CB213" s="134">
        <v>4.4186244078246562E-2</v>
      </c>
      <c r="CC213" s="133">
        <v>0</v>
      </c>
      <c r="CD213" s="133">
        <v>691540.71576277667</v>
      </c>
      <c r="CE213" s="133">
        <v>0</v>
      </c>
      <c r="CF213" s="133">
        <v>691540.71576277667</v>
      </c>
      <c r="CG213" s="133">
        <f t="shared" si="6"/>
        <v>0</v>
      </c>
      <c r="CH213" s="133">
        <f t="shared" si="7"/>
        <v>0</v>
      </c>
      <c r="CI213" s="133">
        <v>0</v>
      </c>
      <c r="CJ213" s="133">
        <v>0</v>
      </c>
      <c r="CK213" s="133">
        <v>0</v>
      </c>
    </row>
    <row r="214" spans="1:89" ht="15" customHeight="1" x14ac:dyDescent="0.25">
      <c r="A214" s="136">
        <f>VLOOKUP(D214,'DfE No.'!C:E,3,FALSE)</f>
        <v>413</v>
      </c>
      <c r="B214" s="136" t="str">
        <f>VLOOKUP(D214,'Adjusted Factors 19-20'!C:F,4,FALSE)</f>
        <v>Recoupment Academy</v>
      </c>
      <c r="C214" s="136">
        <v>145476</v>
      </c>
      <c r="D214" s="136">
        <v>9352214</v>
      </c>
      <c r="E214" s="135" t="s">
        <v>1473</v>
      </c>
      <c r="F214" s="477">
        <v>280</v>
      </c>
      <c r="G214" s="477">
        <v>280</v>
      </c>
      <c r="H214" s="477">
        <v>0</v>
      </c>
      <c r="I214" s="133">
        <v>776664</v>
      </c>
      <c r="J214" s="133">
        <v>0</v>
      </c>
      <c r="K214" s="133">
        <v>0</v>
      </c>
      <c r="L214" s="133">
        <v>18480</v>
      </c>
      <c r="M214" s="133">
        <v>0</v>
      </c>
      <c r="N214" s="133">
        <v>43200</v>
      </c>
      <c r="O214" s="133">
        <v>0</v>
      </c>
      <c r="P214" s="133">
        <v>6824.3727598566238</v>
      </c>
      <c r="Q214" s="133">
        <v>0</v>
      </c>
      <c r="R214" s="133">
        <v>722.58064516129059</v>
      </c>
      <c r="S214" s="133">
        <v>0</v>
      </c>
      <c r="T214" s="133">
        <v>0</v>
      </c>
      <c r="U214" s="133">
        <v>0</v>
      </c>
      <c r="V214" s="133">
        <v>0</v>
      </c>
      <c r="W214" s="133">
        <v>0</v>
      </c>
      <c r="X214" s="133">
        <v>0</v>
      </c>
      <c r="Y214" s="133">
        <v>0</v>
      </c>
      <c r="Z214" s="133">
        <v>0</v>
      </c>
      <c r="AA214" s="133">
        <v>0</v>
      </c>
      <c r="AB214" s="133">
        <v>15956.557377049176</v>
      </c>
      <c r="AC214" s="133">
        <v>0</v>
      </c>
      <c r="AD214" s="133">
        <v>0</v>
      </c>
      <c r="AE214" s="133">
        <v>126104.40677966105</v>
      </c>
      <c r="AF214" s="133">
        <v>0</v>
      </c>
      <c r="AG214" s="133">
        <v>0</v>
      </c>
      <c r="AH214" s="133">
        <v>0</v>
      </c>
      <c r="AI214" s="133">
        <v>110000</v>
      </c>
      <c r="AJ214" s="133">
        <v>0</v>
      </c>
      <c r="AK214" s="133">
        <v>0</v>
      </c>
      <c r="AL214" s="133">
        <v>0</v>
      </c>
      <c r="AM214" s="133">
        <v>26214.248900000002</v>
      </c>
      <c r="AN214" s="133">
        <v>0</v>
      </c>
      <c r="AO214" s="133">
        <v>0</v>
      </c>
      <c r="AP214" s="133">
        <v>0</v>
      </c>
      <c r="AQ214" s="133">
        <v>0</v>
      </c>
      <c r="AR214" s="133">
        <v>0</v>
      </c>
      <c r="AS214" s="133">
        <v>0</v>
      </c>
      <c r="AT214" s="133">
        <v>0</v>
      </c>
      <c r="AU214" s="133">
        <v>0</v>
      </c>
      <c r="AV214" s="133">
        <v>776664</v>
      </c>
      <c r="AW214" s="133">
        <v>211287.91756172813</v>
      </c>
      <c r="AX214" s="133">
        <v>136214.24890000001</v>
      </c>
      <c r="AY214" s="133">
        <v>170716.88348217</v>
      </c>
      <c r="AZ214" s="478">
        <v>1124166.166461728</v>
      </c>
      <c r="BA214" s="478">
        <v>1097951.917561728</v>
      </c>
      <c r="BB214" s="478">
        <v>3500</v>
      </c>
      <c r="BC214" s="478">
        <v>980000</v>
      </c>
      <c r="BD214" s="478">
        <v>0</v>
      </c>
      <c r="BE214" s="478">
        <v>0</v>
      </c>
      <c r="BF214" s="478">
        <v>1124166.166461728</v>
      </c>
      <c r="BG214" s="478" t="s">
        <v>13</v>
      </c>
      <c r="BH214" s="478" t="s">
        <v>13</v>
      </c>
      <c r="BI214" s="478" t="s">
        <v>13</v>
      </c>
      <c r="BJ214" s="134" t="s">
        <v>13</v>
      </c>
      <c r="BK214" s="479" t="s">
        <v>13</v>
      </c>
      <c r="BL214" s="478">
        <v>1124166.166461728</v>
      </c>
      <c r="BM214" s="133">
        <v>1124166.1664617283</v>
      </c>
      <c r="BN214" s="133">
        <v>0</v>
      </c>
      <c r="BO214" s="478">
        <v>1006214.2489</v>
      </c>
      <c r="BP214" s="478">
        <v>870000</v>
      </c>
      <c r="BQ214" s="133">
        <v>987951.91756172804</v>
      </c>
      <c r="BR214" s="133">
        <v>3528.3997055776003</v>
      </c>
      <c r="BS214" s="133">
        <v>3386.2439562962968</v>
      </c>
      <c r="BT214" s="134">
        <v>4.1980362642503273E-2</v>
      </c>
      <c r="BU214" s="134">
        <v>-4.1198394427561366E-3</v>
      </c>
      <c r="BV214" s="134">
        <v>0</v>
      </c>
      <c r="BW214" s="133">
        <v>-3906.2187959043399</v>
      </c>
      <c r="BX214" s="478">
        <v>1120259.9476658236</v>
      </c>
      <c r="BY214" s="478">
        <v>3907.3060670207988</v>
      </c>
      <c r="BZ214" s="478" t="s">
        <v>1228</v>
      </c>
      <c r="CA214" s="478">
        <v>4000.9283845207988</v>
      </c>
      <c r="CB214" s="134">
        <v>2.8873046423530058E-2</v>
      </c>
      <c r="CC214" s="133">
        <v>0</v>
      </c>
      <c r="CD214" s="133">
        <v>1120259.9476658236</v>
      </c>
      <c r="CE214" s="133">
        <v>0</v>
      </c>
      <c r="CF214" s="133">
        <v>1120259.9476658236</v>
      </c>
      <c r="CG214" s="133">
        <f t="shared" si="6"/>
        <v>0</v>
      </c>
      <c r="CH214" s="133">
        <f t="shared" si="7"/>
        <v>0</v>
      </c>
      <c r="CI214" s="133">
        <v>0</v>
      </c>
      <c r="CJ214" s="133">
        <v>0</v>
      </c>
      <c r="CK214" s="133">
        <v>0</v>
      </c>
    </row>
    <row r="215" spans="1:89" ht="15" customHeight="1" x14ac:dyDescent="0.25">
      <c r="A215" s="136">
        <f>VLOOKUP(D215,'DfE No.'!C:E,3,FALSE)</f>
        <v>68</v>
      </c>
      <c r="B215" s="136" t="str">
        <f>VLOOKUP(D215,'Adjusted Factors 19-20'!C:F,4,FALSE)</f>
        <v>Recoupment Academy</v>
      </c>
      <c r="C215" s="136">
        <v>145559</v>
      </c>
      <c r="D215" s="136">
        <v>9352215</v>
      </c>
      <c r="E215" s="135" t="s">
        <v>184</v>
      </c>
      <c r="F215" s="477">
        <v>506</v>
      </c>
      <c r="G215" s="477">
        <v>506</v>
      </c>
      <c r="H215" s="477">
        <v>0</v>
      </c>
      <c r="I215" s="133">
        <v>1403542.8</v>
      </c>
      <c r="J215" s="133">
        <v>0</v>
      </c>
      <c r="K215" s="133">
        <v>0</v>
      </c>
      <c r="L215" s="133">
        <v>87999.999999999898</v>
      </c>
      <c r="M215" s="133">
        <v>0</v>
      </c>
      <c r="N215" s="133">
        <v>143667.85714285713</v>
      </c>
      <c r="O215" s="133">
        <v>0</v>
      </c>
      <c r="P215" s="133">
        <v>2204.3564356435663</v>
      </c>
      <c r="Q215" s="133">
        <v>6733.3069306930629</v>
      </c>
      <c r="R215" s="133">
        <v>4689.2673267326654</v>
      </c>
      <c r="S215" s="133">
        <v>390.77227722772267</v>
      </c>
      <c r="T215" s="133">
        <v>116991.20792079218</v>
      </c>
      <c r="U215" s="133">
        <v>82963.960396039562</v>
      </c>
      <c r="V215" s="133">
        <v>0</v>
      </c>
      <c r="W215" s="133">
        <v>0</v>
      </c>
      <c r="X215" s="133">
        <v>0</v>
      </c>
      <c r="Y215" s="133">
        <v>0</v>
      </c>
      <c r="Z215" s="133">
        <v>0</v>
      </c>
      <c r="AA215" s="133">
        <v>0</v>
      </c>
      <c r="AB215" s="133">
        <v>7155.7894736842072</v>
      </c>
      <c r="AC215" s="133">
        <v>0</v>
      </c>
      <c r="AD215" s="133">
        <v>0</v>
      </c>
      <c r="AE215" s="133">
        <v>193924.5</v>
      </c>
      <c r="AF215" s="133">
        <v>0</v>
      </c>
      <c r="AG215" s="133">
        <v>0</v>
      </c>
      <c r="AH215" s="133">
        <v>0</v>
      </c>
      <c r="AI215" s="133">
        <v>110000</v>
      </c>
      <c r="AJ215" s="133">
        <v>0</v>
      </c>
      <c r="AK215" s="133">
        <v>0</v>
      </c>
      <c r="AL215" s="133">
        <v>1000</v>
      </c>
      <c r="AM215" s="133">
        <v>31796.18806</v>
      </c>
      <c r="AN215" s="133">
        <v>0</v>
      </c>
      <c r="AO215" s="133">
        <v>0</v>
      </c>
      <c r="AP215" s="133">
        <v>0</v>
      </c>
      <c r="AQ215" s="133">
        <v>0</v>
      </c>
      <c r="AR215" s="133">
        <v>0</v>
      </c>
      <c r="AS215" s="133">
        <v>0</v>
      </c>
      <c r="AT215" s="133">
        <v>0</v>
      </c>
      <c r="AU215" s="133">
        <v>0</v>
      </c>
      <c r="AV215" s="133">
        <v>1403542.8</v>
      </c>
      <c r="AW215" s="133">
        <v>646721.01790366997</v>
      </c>
      <c r="AX215" s="133">
        <v>142796.18806000001</v>
      </c>
      <c r="AY215" s="133">
        <v>426743.86421499291</v>
      </c>
      <c r="AZ215" s="478">
        <v>2193060.0059636701</v>
      </c>
      <c r="BA215" s="478">
        <v>2160263.81790367</v>
      </c>
      <c r="BB215" s="478">
        <v>3500</v>
      </c>
      <c r="BC215" s="478">
        <v>1771000</v>
      </c>
      <c r="BD215" s="478">
        <v>0</v>
      </c>
      <c r="BE215" s="478">
        <v>0</v>
      </c>
      <c r="BF215" s="478">
        <v>2193060.0059636701</v>
      </c>
      <c r="BG215" s="478" t="s">
        <v>13</v>
      </c>
      <c r="BH215" s="478" t="s">
        <v>13</v>
      </c>
      <c r="BI215" s="478" t="s">
        <v>13</v>
      </c>
      <c r="BJ215" s="134" t="s">
        <v>13</v>
      </c>
      <c r="BK215" s="479" t="s">
        <v>13</v>
      </c>
      <c r="BL215" s="478">
        <v>2193060.0059636701</v>
      </c>
      <c r="BM215" s="133">
        <v>2193060.0059636701</v>
      </c>
      <c r="BN215" s="133">
        <v>0</v>
      </c>
      <c r="BO215" s="478">
        <v>1803796.1880600001</v>
      </c>
      <c r="BP215" s="478">
        <v>1662000</v>
      </c>
      <c r="BQ215" s="133">
        <v>2051263.81790367</v>
      </c>
      <c r="BR215" s="133">
        <v>4053.8810630507314</v>
      </c>
      <c r="BS215" s="133">
        <v>4278.6784048192776</v>
      </c>
      <c r="BT215" s="134">
        <v>-5.2538966591961271E-2</v>
      </c>
      <c r="BU215" s="134">
        <v>3.7538966591961272E-2</v>
      </c>
      <c r="BV215" s="134">
        <v>0</v>
      </c>
      <c r="BW215" s="133">
        <v>81272.285842306053</v>
      </c>
      <c r="BX215" s="478">
        <v>2274332.2918059761</v>
      </c>
      <c r="BY215" s="478">
        <v>4429.9132485098344</v>
      </c>
      <c r="BZ215" s="478" t="s">
        <v>1228</v>
      </c>
      <c r="CA215" s="478">
        <v>4494.727849418925</v>
      </c>
      <c r="CB215" s="134">
        <v>-1.4753818994590495E-2</v>
      </c>
      <c r="CC215" s="133">
        <v>0</v>
      </c>
      <c r="CD215" s="133">
        <v>2274332.2918059761</v>
      </c>
      <c r="CE215" s="133">
        <v>0</v>
      </c>
      <c r="CF215" s="133">
        <v>2274332.2918059761</v>
      </c>
      <c r="CG215" s="133">
        <f t="shared" si="6"/>
        <v>0</v>
      </c>
      <c r="CH215" s="133">
        <f t="shared" si="7"/>
        <v>0</v>
      </c>
      <c r="CI215" s="133">
        <v>0</v>
      </c>
      <c r="CJ215" s="133">
        <v>180593.70000000019</v>
      </c>
      <c r="CK215" s="133">
        <v>13772</v>
      </c>
    </row>
    <row r="216" spans="1:89" ht="15" customHeight="1" x14ac:dyDescent="0.25">
      <c r="A216" s="136">
        <f>VLOOKUP(D216,'DfE No.'!C:E,3,FALSE)</f>
        <v>476</v>
      </c>
      <c r="B216" s="136" t="str">
        <f>VLOOKUP(D216,'Adjusted Factors 19-20'!C:F,4,FALSE)</f>
        <v>Recoupment Academy</v>
      </c>
      <c r="C216" s="136">
        <v>145277</v>
      </c>
      <c r="D216" s="136">
        <v>9352216</v>
      </c>
      <c r="E216" s="135" t="s">
        <v>1474</v>
      </c>
      <c r="F216" s="477">
        <v>228</v>
      </c>
      <c r="G216" s="477">
        <v>228</v>
      </c>
      <c r="H216" s="477">
        <v>0</v>
      </c>
      <c r="I216" s="133">
        <v>632426.4</v>
      </c>
      <c r="J216" s="133">
        <v>0</v>
      </c>
      <c r="K216" s="133">
        <v>0</v>
      </c>
      <c r="L216" s="133">
        <v>8359.9999999999964</v>
      </c>
      <c r="M216" s="133">
        <v>0</v>
      </c>
      <c r="N216" s="133">
        <v>15837.012448132777</v>
      </c>
      <c r="O216" s="133">
        <v>0</v>
      </c>
      <c r="P216" s="133">
        <v>199.99999999999991</v>
      </c>
      <c r="Q216" s="133">
        <v>0</v>
      </c>
      <c r="R216" s="133">
        <v>1799.9999999999993</v>
      </c>
      <c r="S216" s="133">
        <v>0</v>
      </c>
      <c r="T216" s="133">
        <v>0</v>
      </c>
      <c r="U216" s="133">
        <v>0</v>
      </c>
      <c r="V216" s="133">
        <v>0</v>
      </c>
      <c r="W216" s="133">
        <v>0</v>
      </c>
      <c r="X216" s="133">
        <v>0</v>
      </c>
      <c r="Y216" s="133">
        <v>0</v>
      </c>
      <c r="Z216" s="133">
        <v>0</v>
      </c>
      <c r="AA216" s="133">
        <v>0</v>
      </c>
      <c r="AB216" s="133">
        <v>4744.242424242424</v>
      </c>
      <c r="AC216" s="133">
        <v>0</v>
      </c>
      <c r="AD216" s="133">
        <v>0</v>
      </c>
      <c r="AE216" s="133">
        <v>90405.114754098424</v>
      </c>
      <c r="AF216" s="133">
        <v>0</v>
      </c>
      <c r="AG216" s="133">
        <v>0</v>
      </c>
      <c r="AH216" s="133">
        <v>0</v>
      </c>
      <c r="AI216" s="133">
        <v>110000</v>
      </c>
      <c r="AJ216" s="133">
        <v>0</v>
      </c>
      <c r="AK216" s="133">
        <v>0</v>
      </c>
      <c r="AL216" s="133">
        <v>0</v>
      </c>
      <c r="AM216" s="133">
        <v>16830.234679999998</v>
      </c>
      <c r="AN216" s="133">
        <v>0</v>
      </c>
      <c r="AO216" s="133">
        <v>0</v>
      </c>
      <c r="AP216" s="133">
        <v>0</v>
      </c>
      <c r="AQ216" s="133">
        <v>0</v>
      </c>
      <c r="AR216" s="133">
        <v>0</v>
      </c>
      <c r="AS216" s="133">
        <v>0</v>
      </c>
      <c r="AT216" s="133">
        <v>0</v>
      </c>
      <c r="AU216" s="133">
        <v>0</v>
      </c>
      <c r="AV216" s="133">
        <v>632426.4</v>
      </c>
      <c r="AW216" s="133">
        <v>121346.36962647362</v>
      </c>
      <c r="AX216" s="133">
        <v>126830.23467999999</v>
      </c>
      <c r="AY216" s="133">
        <v>113502.62097816481</v>
      </c>
      <c r="AZ216" s="478">
        <v>880603.00430647365</v>
      </c>
      <c r="BA216" s="478">
        <v>863772.76962647366</v>
      </c>
      <c r="BB216" s="478">
        <v>3500</v>
      </c>
      <c r="BC216" s="478">
        <v>798000</v>
      </c>
      <c r="BD216" s="478">
        <v>0</v>
      </c>
      <c r="BE216" s="478">
        <v>0</v>
      </c>
      <c r="BF216" s="478">
        <v>880603.00430647365</v>
      </c>
      <c r="BG216" s="478" t="s">
        <v>13</v>
      </c>
      <c r="BH216" s="478" t="s">
        <v>13</v>
      </c>
      <c r="BI216" s="478" t="s">
        <v>13</v>
      </c>
      <c r="BJ216" s="134" t="s">
        <v>13</v>
      </c>
      <c r="BK216" s="479" t="s">
        <v>13</v>
      </c>
      <c r="BL216" s="478">
        <v>880603.00430647365</v>
      </c>
      <c r="BM216" s="133">
        <v>880603.00430647365</v>
      </c>
      <c r="BN216" s="133">
        <v>0</v>
      </c>
      <c r="BO216" s="478">
        <v>814830.23467999999</v>
      </c>
      <c r="BP216" s="478">
        <v>688000</v>
      </c>
      <c r="BQ216" s="133">
        <v>753772.76962647366</v>
      </c>
      <c r="BR216" s="133">
        <v>3306.0209194143581</v>
      </c>
      <c r="BS216" s="133">
        <v>3101.1652531250002</v>
      </c>
      <c r="BT216" s="134">
        <v>6.6057642714437037E-2</v>
      </c>
      <c r="BU216" s="134">
        <v>-6.4827187003595214E-3</v>
      </c>
      <c r="BV216" s="134">
        <v>0</v>
      </c>
      <c r="BW216" s="133">
        <v>-4583.7078912892021</v>
      </c>
      <c r="BX216" s="478">
        <v>876019.29641518451</v>
      </c>
      <c r="BY216" s="478">
        <v>3768.3730777858968</v>
      </c>
      <c r="BZ216" s="478" t="s">
        <v>1228</v>
      </c>
      <c r="CA216" s="478">
        <v>3842.1898965578266</v>
      </c>
      <c r="CB216" s="134">
        <v>6.8705658292090854E-2</v>
      </c>
      <c r="CC216" s="133">
        <v>0</v>
      </c>
      <c r="CD216" s="133">
        <v>876019.29641518451</v>
      </c>
      <c r="CE216" s="133">
        <v>0</v>
      </c>
      <c r="CF216" s="133">
        <v>876019.29641518451</v>
      </c>
      <c r="CG216" s="133">
        <f t="shared" si="6"/>
        <v>0</v>
      </c>
      <c r="CH216" s="133">
        <f t="shared" si="7"/>
        <v>0</v>
      </c>
      <c r="CI216" s="133">
        <v>0</v>
      </c>
      <c r="CJ216" s="133">
        <v>0</v>
      </c>
      <c r="CK216" s="133">
        <v>0</v>
      </c>
    </row>
    <row r="217" spans="1:89" ht="15" customHeight="1" x14ac:dyDescent="0.25">
      <c r="A217" s="136">
        <f>VLOOKUP(D217,'DfE No.'!C:E,3,FALSE)</f>
        <v>269</v>
      </c>
      <c r="B217" s="136" t="str">
        <f>VLOOKUP(D217,'Adjusted Factors 19-20'!C:F,4,FALSE)</f>
        <v>Recoupment Academy</v>
      </c>
      <c r="C217" s="136">
        <v>145851</v>
      </c>
      <c r="D217" s="136">
        <v>9352217</v>
      </c>
      <c r="E217" s="135" t="s">
        <v>1475</v>
      </c>
      <c r="F217" s="477">
        <v>371</v>
      </c>
      <c r="G217" s="477">
        <v>371</v>
      </c>
      <c r="H217" s="477">
        <v>0</v>
      </c>
      <c r="I217" s="133">
        <v>1029079.8</v>
      </c>
      <c r="J217" s="133">
        <v>0</v>
      </c>
      <c r="K217" s="133">
        <v>0</v>
      </c>
      <c r="L217" s="133">
        <v>38719.999999999956</v>
      </c>
      <c r="M217" s="133">
        <v>0</v>
      </c>
      <c r="N217" s="133">
        <v>72079.999999999985</v>
      </c>
      <c r="O217" s="133">
        <v>0</v>
      </c>
      <c r="P217" s="133">
        <v>600.00000000000023</v>
      </c>
      <c r="Q217" s="133">
        <v>8159.9999999999982</v>
      </c>
      <c r="R217" s="133">
        <v>31320.000000000015</v>
      </c>
      <c r="S217" s="133">
        <v>55770</v>
      </c>
      <c r="T217" s="133">
        <v>7139.9999999999982</v>
      </c>
      <c r="U217" s="133">
        <v>0</v>
      </c>
      <c r="V217" s="133">
        <v>0</v>
      </c>
      <c r="W217" s="133">
        <v>0</v>
      </c>
      <c r="X217" s="133">
        <v>0</v>
      </c>
      <c r="Y217" s="133">
        <v>0</v>
      </c>
      <c r="Z217" s="133">
        <v>0</v>
      </c>
      <c r="AA217" s="133">
        <v>0</v>
      </c>
      <c r="AB217" s="133">
        <v>10614.722222222232</v>
      </c>
      <c r="AC217" s="133">
        <v>0</v>
      </c>
      <c r="AD217" s="133">
        <v>0</v>
      </c>
      <c r="AE217" s="133">
        <v>214620.00000000017</v>
      </c>
      <c r="AF217" s="133">
        <v>0</v>
      </c>
      <c r="AG217" s="133">
        <v>0</v>
      </c>
      <c r="AH217" s="133">
        <v>0</v>
      </c>
      <c r="AI217" s="133">
        <v>110000</v>
      </c>
      <c r="AJ217" s="133">
        <v>0</v>
      </c>
      <c r="AK217" s="133">
        <v>0</v>
      </c>
      <c r="AL217" s="133">
        <v>0</v>
      </c>
      <c r="AM217" s="133">
        <v>454.70823999999999</v>
      </c>
      <c r="AN217" s="133">
        <v>0</v>
      </c>
      <c r="AO217" s="133">
        <v>0</v>
      </c>
      <c r="AP217" s="133">
        <v>0</v>
      </c>
      <c r="AQ217" s="133">
        <v>0</v>
      </c>
      <c r="AR217" s="133">
        <v>0</v>
      </c>
      <c r="AS217" s="133">
        <v>0</v>
      </c>
      <c r="AT217" s="133">
        <v>0</v>
      </c>
      <c r="AU217" s="133">
        <v>0</v>
      </c>
      <c r="AV217" s="133">
        <v>1029079.8</v>
      </c>
      <c r="AW217" s="133">
        <v>439024.72222222236</v>
      </c>
      <c r="AX217" s="133">
        <v>110454.70824000001</v>
      </c>
      <c r="AY217" s="133">
        <v>331514.00000000012</v>
      </c>
      <c r="AZ217" s="478">
        <v>1578559.2304622224</v>
      </c>
      <c r="BA217" s="478">
        <v>1578104.5222222223</v>
      </c>
      <c r="BB217" s="478">
        <v>3500</v>
      </c>
      <c r="BC217" s="478">
        <v>1298500</v>
      </c>
      <c r="BD217" s="478">
        <v>0</v>
      </c>
      <c r="BE217" s="478">
        <v>0</v>
      </c>
      <c r="BF217" s="478">
        <v>1578559.2304622224</v>
      </c>
      <c r="BG217" s="478" t="s">
        <v>13</v>
      </c>
      <c r="BH217" s="478" t="s">
        <v>13</v>
      </c>
      <c r="BI217" s="478" t="s">
        <v>13</v>
      </c>
      <c r="BJ217" s="134" t="s">
        <v>13</v>
      </c>
      <c r="BK217" s="479" t="s">
        <v>13</v>
      </c>
      <c r="BL217" s="478">
        <v>1578559.2304622224</v>
      </c>
      <c r="BM217" s="133">
        <v>1578559.2304622226</v>
      </c>
      <c r="BN217" s="133">
        <v>0</v>
      </c>
      <c r="BO217" s="478">
        <v>1298954.7082400001</v>
      </c>
      <c r="BP217" s="478">
        <v>1188500</v>
      </c>
      <c r="BQ217" s="133">
        <v>1468104.5222222223</v>
      </c>
      <c r="BR217" s="133">
        <v>3957.1550464210845</v>
      </c>
      <c r="BS217" s="133">
        <v>4018.0391538461536</v>
      </c>
      <c r="BT217" s="134">
        <v>-1.5152691423325095E-2</v>
      </c>
      <c r="BU217" s="134">
        <v>1.526914233250954E-4</v>
      </c>
      <c r="BV217" s="134">
        <v>0</v>
      </c>
      <c r="BW217" s="133">
        <v>227.61596354676726</v>
      </c>
      <c r="BX217" s="478">
        <v>1578786.8464257692</v>
      </c>
      <c r="BY217" s="478">
        <v>4254.2645234117763</v>
      </c>
      <c r="BZ217" s="478" t="s">
        <v>1228</v>
      </c>
      <c r="CA217" s="478">
        <v>4255.4901520910216</v>
      </c>
      <c r="CB217" s="134">
        <v>-2.8783647328274986E-2</v>
      </c>
      <c r="CC217" s="133">
        <v>0</v>
      </c>
      <c r="CD217" s="133">
        <v>1578786.8464257692</v>
      </c>
      <c r="CE217" s="133">
        <v>0</v>
      </c>
      <c r="CF217" s="133">
        <v>1578786.8464257692</v>
      </c>
      <c r="CG217" s="133">
        <f t="shared" si="6"/>
        <v>0</v>
      </c>
      <c r="CH217" s="133">
        <f t="shared" si="7"/>
        <v>0</v>
      </c>
      <c r="CI217" s="133">
        <v>0</v>
      </c>
      <c r="CJ217" s="133">
        <v>446575.57999999996</v>
      </c>
      <c r="CK217" s="133">
        <v>37478.9</v>
      </c>
    </row>
    <row r="218" spans="1:89" ht="15" customHeight="1" x14ac:dyDescent="0.25">
      <c r="A218" s="136">
        <f>VLOOKUP(D218,'DfE No.'!C:E,3,FALSE)</f>
        <v>425</v>
      </c>
      <c r="B218" s="136" t="str">
        <f>VLOOKUP(D218,'Adjusted Factors 19-20'!C:F,4,FALSE)</f>
        <v>Recoupment Academy</v>
      </c>
      <c r="C218" s="136">
        <v>145698</v>
      </c>
      <c r="D218" s="136">
        <v>9352220</v>
      </c>
      <c r="E218" s="135" t="s">
        <v>1476</v>
      </c>
      <c r="F218" s="477">
        <v>403</v>
      </c>
      <c r="G218" s="477">
        <v>403</v>
      </c>
      <c r="H218" s="477">
        <v>0</v>
      </c>
      <c r="I218" s="133">
        <v>1117841.4000000001</v>
      </c>
      <c r="J218" s="133">
        <v>0</v>
      </c>
      <c r="K218" s="133">
        <v>0</v>
      </c>
      <c r="L218" s="133">
        <v>13639.999999999995</v>
      </c>
      <c r="M218" s="133">
        <v>0</v>
      </c>
      <c r="N218" s="133">
        <v>30785.268292682926</v>
      </c>
      <c r="O218" s="133">
        <v>0</v>
      </c>
      <c r="P218" s="133">
        <v>1600.000000000002</v>
      </c>
      <c r="Q218" s="133">
        <v>0</v>
      </c>
      <c r="R218" s="133">
        <v>0</v>
      </c>
      <c r="S218" s="133">
        <v>0</v>
      </c>
      <c r="T218" s="133">
        <v>0</v>
      </c>
      <c r="U218" s="133">
        <v>0</v>
      </c>
      <c r="V218" s="133">
        <v>0</v>
      </c>
      <c r="W218" s="133">
        <v>0</v>
      </c>
      <c r="X218" s="133">
        <v>0</v>
      </c>
      <c r="Y218" s="133">
        <v>0</v>
      </c>
      <c r="Z218" s="133">
        <v>0</v>
      </c>
      <c r="AA218" s="133">
        <v>0</v>
      </c>
      <c r="AB218" s="133">
        <v>8301.8000000000011</v>
      </c>
      <c r="AC218" s="133">
        <v>0</v>
      </c>
      <c r="AD218" s="133">
        <v>0</v>
      </c>
      <c r="AE218" s="133">
        <v>139762.33633633619</v>
      </c>
      <c r="AF218" s="133">
        <v>0</v>
      </c>
      <c r="AG218" s="133">
        <v>0</v>
      </c>
      <c r="AH218" s="133">
        <v>0</v>
      </c>
      <c r="AI218" s="133">
        <v>110000</v>
      </c>
      <c r="AJ218" s="133">
        <v>0</v>
      </c>
      <c r="AK218" s="133">
        <v>0</v>
      </c>
      <c r="AL218" s="133">
        <v>0</v>
      </c>
      <c r="AM218" s="133">
        <v>3271.5446400000001</v>
      </c>
      <c r="AN218" s="133">
        <v>0</v>
      </c>
      <c r="AO218" s="133">
        <v>0</v>
      </c>
      <c r="AP218" s="133">
        <v>0</v>
      </c>
      <c r="AQ218" s="133">
        <v>0</v>
      </c>
      <c r="AR218" s="133">
        <v>0</v>
      </c>
      <c r="AS218" s="133">
        <v>0</v>
      </c>
      <c r="AT218" s="133">
        <v>0</v>
      </c>
      <c r="AU218" s="133">
        <v>0</v>
      </c>
      <c r="AV218" s="133">
        <v>1117841.4000000001</v>
      </c>
      <c r="AW218" s="133">
        <v>194089.40462901912</v>
      </c>
      <c r="AX218" s="133">
        <v>113271.54464000001</v>
      </c>
      <c r="AY218" s="133">
        <v>172773.97048267766</v>
      </c>
      <c r="AZ218" s="478">
        <v>1425202.3492690192</v>
      </c>
      <c r="BA218" s="478">
        <v>1421930.8046290192</v>
      </c>
      <c r="BB218" s="478">
        <v>3500</v>
      </c>
      <c r="BC218" s="478">
        <v>1410500</v>
      </c>
      <c r="BD218" s="478">
        <v>0</v>
      </c>
      <c r="BE218" s="478">
        <v>0</v>
      </c>
      <c r="BF218" s="478">
        <v>1425202.3492690192</v>
      </c>
      <c r="BG218" s="478" t="s">
        <v>13</v>
      </c>
      <c r="BH218" s="478" t="s">
        <v>13</v>
      </c>
      <c r="BI218" s="478" t="s">
        <v>13</v>
      </c>
      <c r="BJ218" s="134" t="s">
        <v>13</v>
      </c>
      <c r="BK218" s="479" t="s">
        <v>13</v>
      </c>
      <c r="BL218" s="478">
        <v>1425202.3492690192</v>
      </c>
      <c r="BM218" s="133">
        <v>1425202.3492690192</v>
      </c>
      <c r="BN218" s="133">
        <v>0</v>
      </c>
      <c r="BO218" s="478">
        <v>1413771.54464</v>
      </c>
      <c r="BP218" s="478">
        <v>1300500</v>
      </c>
      <c r="BQ218" s="133">
        <v>1311930.8046290192</v>
      </c>
      <c r="BR218" s="133">
        <v>3255.4114258784598</v>
      </c>
      <c r="BS218" s="133">
        <v>3171.5376533007334</v>
      </c>
      <c r="BT218" s="134">
        <v>2.6445775439694359E-2</v>
      </c>
      <c r="BU218" s="134">
        <v>-2.595316998057917E-3</v>
      </c>
      <c r="BV218" s="134">
        <v>0</v>
      </c>
      <c r="BW218" s="133">
        <v>-3317.1516693816202</v>
      </c>
      <c r="BX218" s="478">
        <v>1421885.1975996376</v>
      </c>
      <c r="BY218" s="478">
        <v>3520.1331338948821</v>
      </c>
      <c r="BZ218" s="478" t="s">
        <v>1228</v>
      </c>
      <c r="CA218" s="478">
        <v>3528.2511106690758</v>
      </c>
      <c r="CB218" s="134">
        <v>-2.1099394836339158E-3</v>
      </c>
      <c r="CC218" s="133">
        <v>0</v>
      </c>
      <c r="CD218" s="133">
        <v>1421885.1975996376</v>
      </c>
      <c r="CE218" s="133">
        <v>0</v>
      </c>
      <c r="CF218" s="133">
        <v>1421885.1975996376</v>
      </c>
      <c r="CG218" s="133">
        <f t="shared" si="6"/>
        <v>0</v>
      </c>
      <c r="CH218" s="133">
        <f t="shared" si="7"/>
        <v>0</v>
      </c>
      <c r="CI218" s="133">
        <v>0</v>
      </c>
      <c r="CJ218" s="133">
        <v>-41336.629999999888</v>
      </c>
      <c r="CK218" s="133">
        <v>7374.25</v>
      </c>
    </row>
    <row r="219" spans="1:89" ht="15" customHeight="1" x14ac:dyDescent="0.25">
      <c r="A219" s="136">
        <f>VLOOKUP(D219,'DfE No.'!C:E,3,FALSE)</f>
        <v>328</v>
      </c>
      <c r="B219" s="136" t="str">
        <f>VLOOKUP(D219,'Adjusted Factors 19-20'!C:F,4,FALSE)</f>
        <v>Recoupment Academy</v>
      </c>
      <c r="C219" s="136">
        <v>145979</v>
      </c>
      <c r="D219" s="136">
        <v>9352221</v>
      </c>
      <c r="E219" s="135" t="s">
        <v>1477</v>
      </c>
      <c r="F219" s="477">
        <v>30</v>
      </c>
      <c r="G219" s="477">
        <v>30</v>
      </c>
      <c r="H219" s="477">
        <v>0</v>
      </c>
      <c r="I219" s="133">
        <v>83214</v>
      </c>
      <c r="J219" s="133">
        <v>0</v>
      </c>
      <c r="K219" s="133">
        <v>0</v>
      </c>
      <c r="L219" s="133">
        <v>439.99999999999949</v>
      </c>
      <c r="M219" s="133">
        <v>0</v>
      </c>
      <c r="N219" s="133">
        <v>1542.8571428571427</v>
      </c>
      <c r="O219" s="133">
        <v>0</v>
      </c>
      <c r="P219" s="133">
        <v>199.99999999999977</v>
      </c>
      <c r="Q219" s="133">
        <v>0</v>
      </c>
      <c r="R219" s="133">
        <v>720.00000000000034</v>
      </c>
      <c r="S219" s="133">
        <v>780.00000000000034</v>
      </c>
      <c r="T219" s="133">
        <v>419.99999999999955</v>
      </c>
      <c r="U219" s="133">
        <v>0</v>
      </c>
      <c r="V219" s="133">
        <v>0</v>
      </c>
      <c r="W219" s="133">
        <v>0</v>
      </c>
      <c r="X219" s="133">
        <v>0</v>
      </c>
      <c r="Y219" s="133">
        <v>0</v>
      </c>
      <c r="Z219" s="133">
        <v>0</v>
      </c>
      <c r="AA219" s="133">
        <v>0</v>
      </c>
      <c r="AB219" s="133">
        <v>594.23076923076974</v>
      </c>
      <c r="AC219" s="133">
        <v>0</v>
      </c>
      <c r="AD219" s="133">
        <v>0</v>
      </c>
      <c r="AE219" s="133">
        <v>12775.000000000011</v>
      </c>
      <c r="AF219" s="133">
        <v>0</v>
      </c>
      <c r="AG219" s="133">
        <v>0</v>
      </c>
      <c r="AH219" s="133">
        <v>0</v>
      </c>
      <c r="AI219" s="133">
        <v>110000</v>
      </c>
      <c r="AJ219" s="133">
        <v>0</v>
      </c>
      <c r="AK219" s="133">
        <v>0</v>
      </c>
      <c r="AL219" s="133">
        <v>0</v>
      </c>
      <c r="AM219" s="133">
        <v>872.48140000000001</v>
      </c>
      <c r="AN219" s="133">
        <v>0</v>
      </c>
      <c r="AO219" s="133">
        <v>0</v>
      </c>
      <c r="AP219" s="133">
        <v>0</v>
      </c>
      <c r="AQ219" s="133">
        <v>0</v>
      </c>
      <c r="AR219" s="133">
        <v>0</v>
      </c>
      <c r="AS219" s="133">
        <v>0</v>
      </c>
      <c r="AT219" s="133">
        <v>0</v>
      </c>
      <c r="AU219" s="133">
        <v>0</v>
      </c>
      <c r="AV219" s="133">
        <v>83214</v>
      </c>
      <c r="AW219" s="133">
        <v>17472.087912087925</v>
      </c>
      <c r="AX219" s="133">
        <v>110872.4814</v>
      </c>
      <c r="AY219" s="133">
        <v>24825.428571428583</v>
      </c>
      <c r="AZ219" s="478">
        <v>211558.56931208793</v>
      </c>
      <c r="BA219" s="478">
        <v>210686.08791208794</v>
      </c>
      <c r="BB219" s="478">
        <v>3500</v>
      </c>
      <c r="BC219" s="478">
        <v>105000</v>
      </c>
      <c r="BD219" s="478">
        <v>0</v>
      </c>
      <c r="BE219" s="478">
        <v>0</v>
      </c>
      <c r="BF219" s="478">
        <v>211558.56931208793</v>
      </c>
      <c r="BG219" s="478" t="s">
        <v>13</v>
      </c>
      <c r="BH219" s="478" t="s">
        <v>13</v>
      </c>
      <c r="BI219" s="478" t="s">
        <v>13</v>
      </c>
      <c r="BJ219" s="134" t="s">
        <v>13</v>
      </c>
      <c r="BK219" s="479" t="s">
        <v>13</v>
      </c>
      <c r="BL219" s="478">
        <v>211558.56931208793</v>
      </c>
      <c r="BM219" s="133">
        <v>211558.56931208793</v>
      </c>
      <c r="BN219" s="133">
        <v>0</v>
      </c>
      <c r="BO219" s="478">
        <v>105872.4814</v>
      </c>
      <c r="BP219" s="478">
        <v>-4999.9999999999955</v>
      </c>
      <c r="BQ219" s="133">
        <v>100686.08791208793</v>
      </c>
      <c r="BR219" s="133">
        <v>3356.2029304029306</v>
      </c>
      <c r="BS219" s="133">
        <v>3292.482144999999</v>
      </c>
      <c r="BT219" s="134">
        <v>1.935341866612662E-2</v>
      </c>
      <c r="BU219" s="134">
        <v>-1.8992922536632678E-3</v>
      </c>
      <c r="BV219" s="134">
        <v>0</v>
      </c>
      <c r="BW219" s="133">
        <v>-187.60157499969355</v>
      </c>
      <c r="BX219" s="478">
        <v>211370.96773708824</v>
      </c>
      <c r="BY219" s="478">
        <v>7016.6162112362754</v>
      </c>
      <c r="BZ219" s="478" t="s">
        <v>1228</v>
      </c>
      <c r="CA219" s="478">
        <v>7045.6989245696077</v>
      </c>
      <c r="CB219" s="134">
        <v>-0.2212884897842311</v>
      </c>
      <c r="CC219" s="133">
        <v>0</v>
      </c>
      <c r="CD219" s="133">
        <v>211370.96773708824</v>
      </c>
      <c r="CE219" s="133">
        <v>0</v>
      </c>
      <c r="CF219" s="133">
        <v>211370.96773708824</v>
      </c>
      <c r="CG219" s="133">
        <f t="shared" si="6"/>
        <v>0</v>
      </c>
      <c r="CH219" s="133">
        <f t="shared" si="7"/>
        <v>0</v>
      </c>
      <c r="CI219" s="133">
        <v>0</v>
      </c>
      <c r="CJ219" s="133">
        <v>54601.119999999995</v>
      </c>
      <c r="CK219" s="133">
        <v>26540</v>
      </c>
    </row>
    <row r="220" spans="1:89" ht="15" customHeight="1" x14ac:dyDescent="0.25">
      <c r="A220" s="136">
        <f>VLOOKUP(D220,'DfE No.'!C:E,3,FALSE)</f>
        <v>481</v>
      </c>
      <c r="B220" s="136" t="str">
        <f>VLOOKUP(D220,'Adjusted Factors 19-20'!C:F,4,FALSE)</f>
        <v>Recoupment Academy</v>
      </c>
      <c r="C220" s="136">
        <v>146086</v>
      </c>
      <c r="D220" s="136">
        <v>9352222</v>
      </c>
      <c r="E220" s="135" t="s">
        <v>1478</v>
      </c>
      <c r="F220" s="477">
        <v>198</v>
      </c>
      <c r="G220" s="477">
        <v>198</v>
      </c>
      <c r="H220" s="477">
        <v>0</v>
      </c>
      <c r="I220" s="133">
        <v>549212.4</v>
      </c>
      <c r="J220" s="133">
        <v>0</v>
      </c>
      <c r="K220" s="133">
        <v>0</v>
      </c>
      <c r="L220" s="133">
        <v>9239.9999999999945</v>
      </c>
      <c r="M220" s="133">
        <v>0</v>
      </c>
      <c r="N220" s="133">
        <v>17561.73913043478</v>
      </c>
      <c r="O220" s="133">
        <v>0</v>
      </c>
      <c r="P220" s="133">
        <v>4399.9999999999955</v>
      </c>
      <c r="Q220" s="133">
        <v>0</v>
      </c>
      <c r="R220" s="133">
        <v>0</v>
      </c>
      <c r="S220" s="133">
        <v>0</v>
      </c>
      <c r="T220" s="133">
        <v>0</v>
      </c>
      <c r="U220" s="133">
        <v>0</v>
      </c>
      <c r="V220" s="133">
        <v>0</v>
      </c>
      <c r="W220" s="133">
        <v>0</v>
      </c>
      <c r="X220" s="133">
        <v>0</v>
      </c>
      <c r="Y220" s="133">
        <v>0</v>
      </c>
      <c r="Z220" s="133">
        <v>0</v>
      </c>
      <c r="AA220" s="133">
        <v>0</v>
      </c>
      <c r="AB220" s="133">
        <v>18753.103448275811</v>
      </c>
      <c r="AC220" s="133">
        <v>0</v>
      </c>
      <c r="AD220" s="133">
        <v>0</v>
      </c>
      <c r="AE220" s="133">
        <v>83395.199999999983</v>
      </c>
      <c r="AF220" s="133">
        <v>0</v>
      </c>
      <c r="AG220" s="133">
        <v>0</v>
      </c>
      <c r="AH220" s="133">
        <v>0</v>
      </c>
      <c r="AI220" s="133">
        <v>110000</v>
      </c>
      <c r="AJ220" s="133">
        <v>0</v>
      </c>
      <c r="AK220" s="133">
        <v>0</v>
      </c>
      <c r="AL220" s="133">
        <v>0</v>
      </c>
      <c r="AM220" s="133">
        <v>3386.56052</v>
      </c>
      <c r="AN220" s="133">
        <v>0</v>
      </c>
      <c r="AO220" s="133">
        <v>0</v>
      </c>
      <c r="AP220" s="133">
        <v>0</v>
      </c>
      <c r="AQ220" s="133">
        <v>0</v>
      </c>
      <c r="AR220" s="133">
        <v>0</v>
      </c>
      <c r="AS220" s="133">
        <v>0</v>
      </c>
      <c r="AT220" s="133">
        <v>0</v>
      </c>
      <c r="AU220" s="133">
        <v>0</v>
      </c>
      <c r="AV220" s="133">
        <v>549212.4</v>
      </c>
      <c r="AW220" s="133">
        <v>133350.04257871056</v>
      </c>
      <c r="AX220" s="133">
        <v>113386.56052</v>
      </c>
      <c r="AY220" s="133">
        <v>108995.06956521737</v>
      </c>
      <c r="AZ220" s="478">
        <v>795949.00309871067</v>
      </c>
      <c r="BA220" s="478">
        <v>792562.44257871062</v>
      </c>
      <c r="BB220" s="478">
        <v>3500</v>
      </c>
      <c r="BC220" s="478">
        <v>693000</v>
      </c>
      <c r="BD220" s="478">
        <v>0</v>
      </c>
      <c r="BE220" s="478">
        <v>0</v>
      </c>
      <c r="BF220" s="478">
        <v>795949.00309871067</v>
      </c>
      <c r="BG220" s="478" t="s">
        <v>13</v>
      </c>
      <c r="BH220" s="478" t="s">
        <v>13</v>
      </c>
      <c r="BI220" s="478" t="s">
        <v>13</v>
      </c>
      <c r="BJ220" s="134" t="s">
        <v>13</v>
      </c>
      <c r="BK220" s="479" t="s">
        <v>13</v>
      </c>
      <c r="BL220" s="478">
        <v>795949.00309871067</v>
      </c>
      <c r="BM220" s="133">
        <v>795949.00309871067</v>
      </c>
      <c r="BN220" s="133">
        <v>0</v>
      </c>
      <c r="BO220" s="478">
        <v>696386.56052000006</v>
      </c>
      <c r="BP220" s="478">
        <v>583000</v>
      </c>
      <c r="BQ220" s="133">
        <v>682562.44257871062</v>
      </c>
      <c r="BR220" s="133">
        <v>3447.2850635288414</v>
      </c>
      <c r="BS220" s="133">
        <v>3253.6103305418715</v>
      </c>
      <c r="BT220" s="134">
        <v>5.9526099720341882E-2</v>
      </c>
      <c r="BU220" s="134">
        <v>-5.8417307060851069E-3</v>
      </c>
      <c r="BV220" s="134">
        <v>0</v>
      </c>
      <c r="BW220" s="133">
        <v>-3763.3296439653091</v>
      </c>
      <c r="BX220" s="478">
        <v>792185.67345474532</v>
      </c>
      <c r="BY220" s="478">
        <v>3983.8339037108349</v>
      </c>
      <c r="BZ220" s="478" t="s">
        <v>1228</v>
      </c>
      <c r="CA220" s="478">
        <v>4000.9377447209358</v>
      </c>
      <c r="CB220" s="134">
        <v>4.9617441078105395E-2</v>
      </c>
      <c r="CC220" s="133">
        <v>0</v>
      </c>
      <c r="CD220" s="133">
        <v>792185.67345474532</v>
      </c>
      <c r="CE220" s="133">
        <v>0</v>
      </c>
      <c r="CF220" s="133">
        <v>792185.67345474532</v>
      </c>
      <c r="CG220" s="133">
        <f t="shared" si="6"/>
        <v>0</v>
      </c>
      <c r="CH220" s="133">
        <f t="shared" si="7"/>
        <v>0</v>
      </c>
      <c r="CI220" s="133">
        <v>0</v>
      </c>
      <c r="CJ220" s="133">
        <v>43193.609999999986</v>
      </c>
      <c r="CK220" s="133">
        <v>0</v>
      </c>
    </row>
    <row r="221" spans="1:89" ht="15" customHeight="1" x14ac:dyDescent="0.25">
      <c r="A221" s="136">
        <f>VLOOKUP(D221,'DfE No.'!C:E,3,FALSE)</f>
        <v>322</v>
      </c>
      <c r="B221" s="136" t="str">
        <f>VLOOKUP(D221,'Adjusted Factors 19-20'!C:F,4,FALSE)</f>
        <v>Recoupment Academy</v>
      </c>
      <c r="C221" s="136">
        <v>146271</v>
      </c>
      <c r="D221" s="136">
        <v>9352223</v>
      </c>
      <c r="E221" s="135" t="s">
        <v>1479</v>
      </c>
      <c r="F221" s="477">
        <v>149</v>
      </c>
      <c r="G221" s="477">
        <v>149</v>
      </c>
      <c r="H221" s="477">
        <v>0</v>
      </c>
      <c r="I221" s="133">
        <v>413296.2</v>
      </c>
      <c r="J221" s="133">
        <v>0</v>
      </c>
      <c r="K221" s="133">
        <v>0</v>
      </c>
      <c r="L221" s="133">
        <v>9239.9999999999836</v>
      </c>
      <c r="M221" s="133">
        <v>0</v>
      </c>
      <c r="N221" s="133">
        <v>17879.999999999996</v>
      </c>
      <c r="O221" s="133">
        <v>0</v>
      </c>
      <c r="P221" s="133">
        <v>0</v>
      </c>
      <c r="Q221" s="133">
        <v>0</v>
      </c>
      <c r="R221" s="133">
        <v>0</v>
      </c>
      <c r="S221" s="133">
        <v>0</v>
      </c>
      <c r="T221" s="133">
        <v>0</v>
      </c>
      <c r="U221" s="133">
        <v>0</v>
      </c>
      <c r="V221" s="133">
        <v>0</v>
      </c>
      <c r="W221" s="133">
        <v>0</v>
      </c>
      <c r="X221" s="133">
        <v>0</v>
      </c>
      <c r="Y221" s="133">
        <v>0</v>
      </c>
      <c r="Z221" s="133">
        <v>0</v>
      </c>
      <c r="AA221" s="133">
        <v>0</v>
      </c>
      <c r="AB221" s="133">
        <v>0</v>
      </c>
      <c r="AC221" s="133">
        <v>0</v>
      </c>
      <c r="AD221" s="133">
        <v>0</v>
      </c>
      <c r="AE221" s="133">
        <v>53297.299999999996</v>
      </c>
      <c r="AF221" s="133">
        <v>0</v>
      </c>
      <c r="AG221" s="133">
        <v>0</v>
      </c>
      <c r="AH221" s="133">
        <v>0</v>
      </c>
      <c r="AI221" s="133">
        <v>110000</v>
      </c>
      <c r="AJ221" s="133">
        <v>0</v>
      </c>
      <c r="AK221" s="133">
        <v>0</v>
      </c>
      <c r="AL221" s="133">
        <v>0</v>
      </c>
      <c r="AM221" s="133">
        <v>4228.0344400000004</v>
      </c>
      <c r="AN221" s="133">
        <v>0</v>
      </c>
      <c r="AO221" s="133">
        <v>0</v>
      </c>
      <c r="AP221" s="133">
        <v>0</v>
      </c>
      <c r="AQ221" s="133">
        <v>0</v>
      </c>
      <c r="AR221" s="133">
        <v>0</v>
      </c>
      <c r="AS221" s="133">
        <v>0</v>
      </c>
      <c r="AT221" s="133">
        <v>0</v>
      </c>
      <c r="AU221" s="133">
        <v>0</v>
      </c>
      <c r="AV221" s="133">
        <v>413296.2</v>
      </c>
      <c r="AW221" s="133">
        <v>80417.299999999974</v>
      </c>
      <c r="AX221" s="133">
        <v>114228.03444</v>
      </c>
      <c r="AY221" s="133">
        <v>76856.299999999988</v>
      </c>
      <c r="AZ221" s="478">
        <v>607941.53443999996</v>
      </c>
      <c r="BA221" s="478">
        <v>603713.5</v>
      </c>
      <c r="BB221" s="478">
        <v>3500</v>
      </c>
      <c r="BC221" s="478">
        <v>521500</v>
      </c>
      <c r="BD221" s="478">
        <v>0</v>
      </c>
      <c r="BE221" s="478">
        <v>0</v>
      </c>
      <c r="BF221" s="478">
        <v>607941.53443999996</v>
      </c>
      <c r="BG221" s="478" t="s">
        <v>13</v>
      </c>
      <c r="BH221" s="478" t="s">
        <v>13</v>
      </c>
      <c r="BI221" s="478" t="s">
        <v>13</v>
      </c>
      <c r="BJ221" s="134" t="s">
        <v>13</v>
      </c>
      <c r="BK221" s="479" t="s">
        <v>13</v>
      </c>
      <c r="BL221" s="478">
        <v>607941.53443999996</v>
      </c>
      <c r="BM221" s="133">
        <v>607941.53443999996</v>
      </c>
      <c r="BN221" s="133">
        <v>0</v>
      </c>
      <c r="BO221" s="478">
        <v>525728.03443999996</v>
      </c>
      <c r="BP221" s="478">
        <v>411499.99999999994</v>
      </c>
      <c r="BQ221" s="133">
        <v>493713.49999999994</v>
      </c>
      <c r="BR221" s="133">
        <v>3313.5134228187917</v>
      </c>
      <c r="BS221" s="133">
        <v>3131.518921088435</v>
      </c>
      <c r="BT221" s="134">
        <v>5.8117005298853525E-2</v>
      </c>
      <c r="BU221" s="134">
        <v>-5.7034459841151779E-3</v>
      </c>
      <c r="BV221" s="134">
        <v>0</v>
      </c>
      <c r="BW221" s="133">
        <v>-2661.2069031847168</v>
      </c>
      <c r="BX221" s="478">
        <v>605280.3275368152</v>
      </c>
      <c r="BY221" s="478">
        <v>4033.9080073611763</v>
      </c>
      <c r="BZ221" s="478" t="s">
        <v>1228</v>
      </c>
      <c r="CA221" s="478">
        <v>4062.2840774282899</v>
      </c>
      <c r="CB221" s="134">
        <v>2.6167681632332185E-2</v>
      </c>
      <c r="CC221" s="133">
        <v>0</v>
      </c>
      <c r="CD221" s="133">
        <v>605280.3275368152</v>
      </c>
      <c r="CE221" s="133">
        <v>0</v>
      </c>
      <c r="CF221" s="133">
        <v>605280.3275368152</v>
      </c>
      <c r="CG221" s="133">
        <f t="shared" si="6"/>
        <v>0</v>
      </c>
      <c r="CH221" s="133">
        <f t="shared" si="7"/>
        <v>0</v>
      </c>
      <c r="CI221" s="133">
        <v>0</v>
      </c>
      <c r="CJ221" s="133">
        <v>1056.4100000000099</v>
      </c>
      <c r="CK221" s="133">
        <v>758.84999999999945</v>
      </c>
    </row>
    <row r="222" spans="1:89" ht="15" customHeight="1" x14ac:dyDescent="0.25">
      <c r="A222" s="136">
        <f>VLOOKUP(D222,'DfE No.'!C:E,3,FALSE)</f>
        <v>417</v>
      </c>
      <c r="B222" s="136" t="str">
        <f>VLOOKUP(D222,'Adjusted Factors 19-20'!C:F,4,FALSE)</f>
        <v>Recoupment Academy</v>
      </c>
      <c r="C222" s="136">
        <v>146280</v>
      </c>
      <c r="D222" s="136">
        <v>9352224</v>
      </c>
      <c r="E222" s="135" t="s">
        <v>349</v>
      </c>
      <c r="F222" s="477">
        <v>158</v>
      </c>
      <c r="G222" s="477">
        <v>158</v>
      </c>
      <c r="H222" s="477">
        <v>0</v>
      </c>
      <c r="I222" s="133">
        <v>438260.4</v>
      </c>
      <c r="J222" s="133">
        <v>0</v>
      </c>
      <c r="K222" s="133">
        <v>0</v>
      </c>
      <c r="L222" s="133">
        <v>15399.999999999991</v>
      </c>
      <c r="M222" s="133">
        <v>0</v>
      </c>
      <c r="N222" s="133">
        <v>35179.336492890994</v>
      </c>
      <c r="O222" s="133">
        <v>0</v>
      </c>
      <c r="P222" s="133">
        <v>14474.838709677411</v>
      </c>
      <c r="Q222" s="133">
        <v>0</v>
      </c>
      <c r="R222" s="133">
        <v>13944.774193548406</v>
      </c>
      <c r="S222" s="133">
        <v>0</v>
      </c>
      <c r="T222" s="133">
        <v>0</v>
      </c>
      <c r="U222" s="133">
        <v>0</v>
      </c>
      <c r="V222" s="133">
        <v>0</v>
      </c>
      <c r="W222" s="133">
        <v>0</v>
      </c>
      <c r="X222" s="133">
        <v>0</v>
      </c>
      <c r="Y222" s="133">
        <v>0</v>
      </c>
      <c r="Z222" s="133">
        <v>0</v>
      </c>
      <c r="AA222" s="133">
        <v>0</v>
      </c>
      <c r="AB222" s="133">
        <v>5050.5517241379321</v>
      </c>
      <c r="AC222" s="133">
        <v>0</v>
      </c>
      <c r="AD222" s="133">
        <v>0</v>
      </c>
      <c r="AE222" s="133">
        <v>68403.027777777766</v>
      </c>
      <c r="AF222" s="133">
        <v>0</v>
      </c>
      <c r="AG222" s="133">
        <v>0</v>
      </c>
      <c r="AH222" s="133">
        <v>0</v>
      </c>
      <c r="AI222" s="133">
        <v>110000</v>
      </c>
      <c r="AJ222" s="133">
        <v>0</v>
      </c>
      <c r="AK222" s="133">
        <v>0</v>
      </c>
      <c r="AL222" s="133">
        <v>0</v>
      </c>
      <c r="AM222" s="133">
        <v>8944.9936800000014</v>
      </c>
      <c r="AN222" s="133">
        <v>0</v>
      </c>
      <c r="AO222" s="133">
        <v>0</v>
      </c>
      <c r="AP222" s="133">
        <v>0</v>
      </c>
      <c r="AQ222" s="133">
        <v>0</v>
      </c>
      <c r="AR222" s="133">
        <v>0</v>
      </c>
      <c r="AS222" s="133">
        <v>0</v>
      </c>
      <c r="AT222" s="133">
        <v>0</v>
      </c>
      <c r="AU222" s="133">
        <v>0</v>
      </c>
      <c r="AV222" s="133">
        <v>438260.4</v>
      </c>
      <c r="AW222" s="133">
        <v>152452.5288980325</v>
      </c>
      <c r="AX222" s="133">
        <v>118944.99368</v>
      </c>
      <c r="AY222" s="133">
        <v>117901.50247583617</v>
      </c>
      <c r="AZ222" s="478">
        <v>709657.92257803248</v>
      </c>
      <c r="BA222" s="478">
        <v>700712.92889803252</v>
      </c>
      <c r="BB222" s="478">
        <v>3500</v>
      </c>
      <c r="BC222" s="478">
        <v>553000</v>
      </c>
      <c r="BD222" s="478">
        <v>0</v>
      </c>
      <c r="BE222" s="478">
        <v>0</v>
      </c>
      <c r="BF222" s="478">
        <v>709657.92257803248</v>
      </c>
      <c r="BG222" s="478" t="s">
        <v>13</v>
      </c>
      <c r="BH222" s="478" t="s">
        <v>13</v>
      </c>
      <c r="BI222" s="478" t="s">
        <v>13</v>
      </c>
      <c r="BJ222" s="134" t="s">
        <v>13</v>
      </c>
      <c r="BK222" s="479" t="s">
        <v>13</v>
      </c>
      <c r="BL222" s="478">
        <v>709657.92257803248</v>
      </c>
      <c r="BM222" s="133">
        <v>709657.92257803248</v>
      </c>
      <c r="BN222" s="133">
        <v>0</v>
      </c>
      <c r="BO222" s="478">
        <v>561944.99367999996</v>
      </c>
      <c r="BP222" s="478">
        <v>442999.99999999994</v>
      </c>
      <c r="BQ222" s="133">
        <v>590712.92889803252</v>
      </c>
      <c r="BR222" s="133">
        <v>3738.6894234052693</v>
      </c>
      <c r="BS222" s="133">
        <v>3537.8974652173915</v>
      </c>
      <c r="BT222" s="134">
        <v>5.6754600765553782E-2</v>
      </c>
      <c r="BU222" s="134">
        <v>-5.5697432817093809E-3</v>
      </c>
      <c r="BV222" s="134">
        <v>0</v>
      </c>
      <c r="BW222" s="133">
        <v>-3113.418540846852</v>
      </c>
      <c r="BX222" s="478">
        <v>706544.50403718557</v>
      </c>
      <c r="BY222" s="478">
        <v>4415.1867744125675</v>
      </c>
      <c r="BZ222" s="478" t="s">
        <v>1228</v>
      </c>
      <c r="CA222" s="478">
        <v>4471.8006584631994</v>
      </c>
      <c r="CB222" s="134">
        <v>9.5052268176784471E-2</v>
      </c>
      <c r="CC222" s="133">
        <v>0</v>
      </c>
      <c r="CD222" s="133">
        <v>706544.50403718557</v>
      </c>
      <c r="CE222" s="133">
        <v>0</v>
      </c>
      <c r="CF222" s="133">
        <v>706544.50403718557</v>
      </c>
      <c r="CG222" s="133">
        <f t="shared" si="6"/>
        <v>0</v>
      </c>
      <c r="CH222" s="133">
        <f t="shared" si="7"/>
        <v>0</v>
      </c>
      <c r="CI222" s="133">
        <v>0</v>
      </c>
      <c r="CJ222" s="133">
        <v>-246824.76000000004</v>
      </c>
      <c r="CK222" s="133">
        <v>38484.959999999999</v>
      </c>
    </row>
    <row r="223" spans="1:89" ht="15" customHeight="1" x14ac:dyDescent="0.25">
      <c r="A223" s="136">
        <f>VLOOKUP(D223,'DfE No.'!C:E,3,FALSE)</f>
        <v>250</v>
      </c>
      <c r="B223" s="136" t="str">
        <f>VLOOKUP(D223,'Adjusted Factors 19-20'!C:F,4,FALSE)</f>
        <v>Recoupment Academy</v>
      </c>
      <c r="C223" s="136">
        <v>146323</v>
      </c>
      <c r="D223" s="136">
        <v>9352225</v>
      </c>
      <c r="E223" s="135" t="s">
        <v>267</v>
      </c>
      <c r="F223" s="477">
        <v>625</v>
      </c>
      <c r="G223" s="477">
        <v>625</v>
      </c>
      <c r="H223" s="477">
        <v>0</v>
      </c>
      <c r="I223" s="133">
        <v>1733625</v>
      </c>
      <c r="J223" s="133">
        <v>0</v>
      </c>
      <c r="K223" s="133">
        <v>0</v>
      </c>
      <c r="L223" s="133">
        <v>16280</v>
      </c>
      <c r="M223" s="133">
        <v>0</v>
      </c>
      <c r="N223" s="133">
        <v>42523.923444976077</v>
      </c>
      <c r="O223" s="133">
        <v>0</v>
      </c>
      <c r="P223" s="133">
        <v>2000</v>
      </c>
      <c r="Q223" s="133">
        <v>1680</v>
      </c>
      <c r="R223" s="133">
        <v>2520</v>
      </c>
      <c r="S223" s="133">
        <v>4679.9999999999991</v>
      </c>
      <c r="T223" s="133">
        <v>840</v>
      </c>
      <c r="U223" s="133">
        <v>0</v>
      </c>
      <c r="V223" s="133">
        <v>0</v>
      </c>
      <c r="W223" s="133">
        <v>0</v>
      </c>
      <c r="X223" s="133">
        <v>0</v>
      </c>
      <c r="Y223" s="133">
        <v>0</v>
      </c>
      <c r="Z223" s="133">
        <v>0</v>
      </c>
      <c r="AA223" s="133">
        <v>0</v>
      </c>
      <c r="AB223" s="133">
        <v>30025.652985074616</v>
      </c>
      <c r="AC223" s="133">
        <v>0</v>
      </c>
      <c r="AD223" s="133">
        <v>0</v>
      </c>
      <c r="AE223" s="133">
        <v>189304.49330783909</v>
      </c>
      <c r="AF223" s="133">
        <v>0</v>
      </c>
      <c r="AG223" s="133">
        <v>0</v>
      </c>
      <c r="AH223" s="133">
        <v>0</v>
      </c>
      <c r="AI223" s="133">
        <v>110000</v>
      </c>
      <c r="AJ223" s="133">
        <v>0</v>
      </c>
      <c r="AK223" s="133">
        <v>0</v>
      </c>
      <c r="AL223" s="133">
        <v>0</v>
      </c>
      <c r="AM223" s="133">
        <v>17992.80056</v>
      </c>
      <c r="AN223" s="133">
        <v>0</v>
      </c>
      <c r="AO223" s="133">
        <v>0</v>
      </c>
      <c r="AP223" s="133">
        <v>0</v>
      </c>
      <c r="AQ223" s="133">
        <v>0</v>
      </c>
      <c r="AR223" s="133">
        <v>0</v>
      </c>
      <c r="AS223" s="133">
        <v>0</v>
      </c>
      <c r="AT223" s="133">
        <v>0</v>
      </c>
      <c r="AU223" s="133">
        <v>0</v>
      </c>
      <c r="AV223" s="133">
        <v>1733625</v>
      </c>
      <c r="AW223" s="133">
        <v>289854.0697378898</v>
      </c>
      <c r="AX223" s="133">
        <v>127992.80056</v>
      </c>
      <c r="AY223" s="133">
        <v>234565.45503032714</v>
      </c>
      <c r="AZ223" s="478">
        <v>2151471.8702978897</v>
      </c>
      <c r="BA223" s="478">
        <v>2133479.0697378898</v>
      </c>
      <c r="BB223" s="478">
        <v>3500</v>
      </c>
      <c r="BC223" s="478">
        <v>2187500</v>
      </c>
      <c r="BD223" s="478">
        <v>54020.930262110196</v>
      </c>
      <c r="BE223" s="478">
        <v>0</v>
      </c>
      <c r="BF223" s="478">
        <v>2205492.8005599999</v>
      </c>
      <c r="BG223" s="478" t="s">
        <v>13</v>
      </c>
      <c r="BH223" s="478" t="s">
        <v>13</v>
      </c>
      <c r="BI223" s="478" t="s">
        <v>13</v>
      </c>
      <c r="BJ223" s="134" t="s">
        <v>13</v>
      </c>
      <c r="BK223" s="479" t="s">
        <v>13</v>
      </c>
      <c r="BL223" s="478">
        <v>2205492.8005599999</v>
      </c>
      <c r="BM223" s="133">
        <v>2205492.8005599999</v>
      </c>
      <c r="BN223" s="133">
        <v>0</v>
      </c>
      <c r="BO223" s="478">
        <v>2205492.8005599999</v>
      </c>
      <c r="BP223" s="478">
        <v>2077500</v>
      </c>
      <c r="BQ223" s="133">
        <v>2077500</v>
      </c>
      <c r="BR223" s="133">
        <v>3324</v>
      </c>
      <c r="BS223" s="133">
        <v>3124.5614035087719</v>
      </c>
      <c r="BT223" s="134">
        <v>6.3829309376754628E-2</v>
      </c>
      <c r="BU223" s="134">
        <v>-6.2640360830993821E-3</v>
      </c>
      <c r="BV223" s="134">
        <v>0</v>
      </c>
      <c r="BW223" s="133">
        <v>0</v>
      </c>
      <c r="BX223" s="478">
        <v>2205492.8005599999</v>
      </c>
      <c r="BY223" s="478">
        <v>3500</v>
      </c>
      <c r="BZ223" s="478" t="s">
        <v>1228</v>
      </c>
      <c r="CA223" s="478">
        <v>3528.7884808959998</v>
      </c>
      <c r="CB223" s="134">
        <v>4.7491287093327283E-2</v>
      </c>
      <c r="CC223" s="133">
        <v>0</v>
      </c>
      <c r="CD223" s="133">
        <v>2205492.8005599999</v>
      </c>
      <c r="CE223" s="133">
        <v>0</v>
      </c>
      <c r="CF223" s="133">
        <v>2205492.8005599999</v>
      </c>
      <c r="CG223" s="133">
        <f t="shared" si="6"/>
        <v>0</v>
      </c>
      <c r="CH223" s="133">
        <f t="shared" si="7"/>
        <v>0</v>
      </c>
      <c r="CI223" s="133">
        <v>54020.930262110196</v>
      </c>
      <c r="CJ223" s="133">
        <v>238021.77</v>
      </c>
      <c r="CK223" s="133">
        <v>-4806.0200000000004</v>
      </c>
    </row>
    <row r="224" spans="1:89" ht="15" customHeight="1" x14ac:dyDescent="0.25">
      <c r="A224" s="136">
        <f>VLOOKUP(D224,'DfE No.'!C:E,3,FALSE)</f>
        <v>303</v>
      </c>
      <c r="B224" s="136" t="str">
        <f>VLOOKUP(D224,'Adjusted Factors 19-20'!C:F,4,FALSE)</f>
        <v>Recoupment Academy</v>
      </c>
      <c r="C224" s="136">
        <v>141849</v>
      </c>
      <c r="D224" s="136">
        <v>9352927</v>
      </c>
      <c r="E224" s="135" t="s">
        <v>296</v>
      </c>
      <c r="F224" s="477">
        <v>317</v>
      </c>
      <c r="G224" s="477">
        <v>317</v>
      </c>
      <c r="H224" s="477">
        <v>0</v>
      </c>
      <c r="I224" s="133">
        <v>879294.60000000009</v>
      </c>
      <c r="J224" s="133">
        <v>0</v>
      </c>
      <c r="K224" s="133">
        <v>0</v>
      </c>
      <c r="L224" s="133">
        <v>37400.000000000044</v>
      </c>
      <c r="M224" s="133">
        <v>0</v>
      </c>
      <c r="N224" s="133">
        <v>88486.892307692309</v>
      </c>
      <c r="O224" s="133">
        <v>0</v>
      </c>
      <c r="P224" s="133">
        <v>2199.9999999999968</v>
      </c>
      <c r="Q224" s="133">
        <v>3120.0000000000018</v>
      </c>
      <c r="R224" s="133">
        <v>42119.999999999964</v>
      </c>
      <c r="S224" s="133">
        <v>51480</v>
      </c>
      <c r="T224" s="133">
        <v>419.99999999999955</v>
      </c>
      <c r="U224" s="133">
        <v>0</v>
      </c>
      <c r="V224" s="133">
        <v>0</v>
      </c>
      <c r="W224" s="133">
        <v>0</v>
      </c>
      <c r="X224" s="133">
        <v>0</v>
      </c>
      <c r="Y224" s="133">
        <v>0</v>
      </c>
      <c r="Z224" s="133">
        <v>0</v>
      </c>
      <c r="AA224" s="133">
        <v>0</v>
      </c>
      <c r="AB224" s="133">
        <v>23241.163194444427</v>
      </c>
      <c r="AC224" s="133">
        <v>0</v>
      </c>
      <c r="AD224" s="133">
        <v>0</v>
      </c>
      <c r="AE224" s="133">
        <v>141125.03787878799</v>
      </c>
      <c r="AF224" s="133">
        <v>0</v>
      </c>
      <c r="AG224" s="133">
        <v>0</v>
      </c>
      <c r="AH224" s="133">
        <v>0</v>
      </c>
      <c r="AI224" s="133">
        <v>110000</v>
      </c>
      <c r="AJ224" s="133">
        <v>0</v>
      </c>
      <c r="AK224" s="133">
        <v>0</v>
      </c>
      <c r="AL224" s="133">
        <v>0</v>
      </c>
      <c r="AM224" s="133">
        <v>3701.0094800000002</v>
      </c>
      <c r="AN224" s="133">
        <v>0</v>
      </c>
      <c r="AO224" s="133">
        <v>0</v>
      </c>
      <c r="AP224" s="133">
        <v>0</v>
      </c>
      <c r="AQ224" s="133">
        <v>0</v>
      </c>
      <c r="AR224" s="133">
        <v>0</v>
      </c>
      <c r="AS224" s="133">
        <v>0</v>
      </c>
      <c r="AT224" s="133">
        <v>0</v>
      </c>
      <c r="AU224" s="133">
        <v>0</v>
      </c>
      <c r="AV224" s="133">
        <v>879294.60000000009</v>
      </c>
      <c r="AW224" s="133">
        <v>389593.09338092478</v>
      </c>
      <c r="AX224" s="133">
        <v>113701.00947999999</v>
      </c>
      <c r="AY224" s="133">
        <v>263737.48403263418</v>
      </c>
      <c r="AZ224" s="478">
        <v>1382588.7028609249</v>
      </c>
      <c r="BA224" s="478">
        <v>1378887.6933809249</v>
      </c>
      <c r="BB224" s="478">
        <v>3500</v>
      </c>
      <c r="BC224" s="478">
        <v>1109500</v>
      </c>
      <c r="BD224" s="478">
        <v>0</v>
      </c>
      <c r="BE224" s="478">
        <v>0</v>
      </c>
      <c r="BF224" s="478">
        <v>1382588.7028609249</v>
      </c>
      <c r="BG224" s="478" t="s">
        <v>13</v>
      </c>
      <c r="BH224" s="478" t="s">
        <v>13</v>
      </c>
      <c r="BI224" s="478" t="s">
        <v>13</v>
      </c>
      <c r="BJ224" s="134" t="s">
        <v>13</v>
      </c>
      <c r="BK224" s="479" t="s">
        <v>13</v>
      </c>
      <c r="BL224" s="478">
        <v>1382588.7028609249</v>
      </c>
      <c r="BM224" s="133">
        <v>1382588.7028609249</v>
      </c>
      <c r="BN224" s="133">
        <v>0</v>
      </c>
      <c r="BO224" s="478">
        <v>1113201.00948</v>
      </c>
      <c r="BP224" s="478">
        <v>999500</v>
      </c>
      <c r="BQ224" s="133">
        <v>1268887.6933809249</v>
      </c>
      <c r="BR224" s="133">
        <v>4002.80029457705</v>
      </c>
      <c r="BS224" s="133">
        <v>4094.4568975460124</v>
      </c>
      <c r="BT224" s="134">
        <v>-2.2385533725827304E-2</v>
      </c>
      <c r="BU224" s="134">
        <v>7.3855337258273042E-3</v>
      </c>
      <c r="BV224" s="134">
        <v>0</v>
      </c>
      <c r="BW224" s="133">
        <v>9586.0005933298216</v>
      </c>
      <c r="BX224" s="478">
        <v>1392174.7034542547</v>
      </c>
      <c r="BY224" s="478">
        <v>4380.0431986569547</v>
      </c>
      <c r="BZ224" s="478" t="s">
        <v>1228</v>
      </c>
      <c r="CA224" s="478">
        <v>4391.7183074266704</v>
      </c>
      <c r="CB224" s="134">
        <v>-1.1539599208912121E-2</v>
      </c>
      <c r="CC224" s="133">
        <v>0</v>
      </c>
      <c r="CD224" s="133">
        <v>1392174.7034542547</v>
      </c>
      <c r="CE224" s="133">
        <v>0</v>
      </c>
      <c r="CF224" s="133">
        <v>1392174.7034542547</v>
      </c>
      <c r="CG224" s="133">
        <f t="shared" si="6"/>
        <v>0</v>
      </c>
      <c r="CH224" s="133">
        <f t="shared" si="7"/>
        <v>0</v>
      </c>
      <c r="CI224" s="133">
        <v>0</v>
      </c>
      <c r="CJ224" s="133">
        <v>0</v>
      </c>
      <c r="CK224" s="133">
        <v>0</v>
      </c>
    </row>
    <row r="225" spans="1:89" ht="15" customHeight="1" x14ac:dyDescent="0.25">
      <c r="A225" s="136">
        <f>VLOOKUP(D225,'DfE No.'!C:E,3,FALSE)</f>
        <v>404</v>
      </c>
      <c r="B225" s="136" t="str">
        <f>VLOOKUP(D225,'Adjusted Factors 19-20'!C:F,4,FALSE)</f>
        <v>Recoupment Academy</v>
      </c>
      <c r="C225" s="136">
        <v>143056</v>
      </c>
      <c r="D225" s="136">
        <v>9353002</v>
      </c>
      <c r="E225" s="135" t="s">
        <v>1480</v>
      </c>
      <c r="F225" s="477">
        <v>61</v>
      </c>
      <c r="G225" s="477">
        <v>61</v>
      </c>
      <c r="H225" s="477">
        <v>0</v>
      </c>
      <c r="I225" s="133">
        <v>169201.80000000002</v>
      </c>
      <c r="J225" s="133">
        <v>0</v>
      </c>
      <c r="K225" s="133">
        <v>0</v>
      </c>
      <c r="L225" s="133">
        <v>439.99999999999949</v>
      </c>
      <c r="M225" s="133">
        <v>0</v>
      </c>
      <c r="N225" s="133">
        <v>2319.7183098591549</v>
      </c>
      <c r="O225" s="133">
        <v>0</v>
      </c>
      <c r="P225" s="133">
        <v>0</v>
      </c>
      <c r="Q225" s="133">
        <v>0</v>
      </c>
      <c r="R225" s="133">
        <v>0</v>
      </c>
      <c r="S225" s="133">
        <v>0</v>
      </c>
      <c r="T225" s="133">
        <v>0</v>
      </c>
      <c r="U225" s="133">
        <v>0</v>
      </c>
      <c r="V225" s="133">
        <v>0</v>
      </c>
      <c r="W225" s="133">
        <v>0</v>
      </c>
      <c r="X225" s="133">
        <v>0</v>
      </c>
      <c r="Y225" s="133">
        <v>0</v>
      </c>
      <c r="Z225" s="133">
        <v>0</v>
      </c>
      <c r="AA225" s="133">
        <v>0</v>
      </c>
      <c r="AB225" s="133">
        <v>0</v>
      </c>
      <c r="AC225" s="133">
        <v>0</v>
      </c>
      <c r="AD225" s="133">
        <v>0</v>
      </c>
      <c r="AE225" s="133">
        <v>24447.843137254898</v>
      </c>
      <c r="AF225" s="133">
        <v>0</v>
      </c>
      <c r="AG225" s="133">
        <v>0</v>
      </c>
      <c r="AH225" s="133">
        <v>0</v>
      </c>
      <c r="AI225" s="133">
        <v>110000</v>
      </c>
      <c r="AJ225" s="133">
        <v>0</v>
      </c>
      <c r="AK225" s="133">
        <v>0</v>
      </c>
      <c r="AL225" s="133">
        <v>0</v>
      </c>
      <c r="AM225" s="133">
        <v>774.30808000000002</v>
      </c>
      <c r="AN225" s="133">
        <v>0</v>
      </c>
      <c r="AO225" s="133">
        <v>0</v>
      </c>
      <c r="AP225" s="133">
        <v>0</v>
      </c>
      <c r="AQ225" s="133">
        <v>0</v>
      </c>
      <c r="AR225" s="133">
        <v>0</v>
      </c>
      <c r="AS225" s="133">
        <v>0</v>
      </c>
      <c r="AT225" s="133">
        <v>0</v>
      </c>
      <c r="AU225" s="133">
        <v>0</v>
      </c>
      <c r="AV225" s="133">
        <v>169201.80000000002</v>
      </c>
      <c r="AW225" s="133">
        <v>27207.561447114054</v>
      </c>
      <c r="AX225" s="133">
        <v>110774.30808</v>
      </c>
      <c r="AY225" s="133">
        <v>35826.702292184476</v>
      </c>
      <c r="AZ225" s="478">
        <v>307183.66952711408</v>
      </c>
      <c r="BA225" s="478">
        <v>306409.36144711409</v>
      </c>
      <c r="BB225" s="478">
        <v>3500</v>
      </c>
      <c r="BC225" s="478">
        <v>213500</v>
      </c>
      <c r="BD225" s="478">
        <v>0</v>
      </c>
      <c r="BE225" s="478">
        <v>0</v>
      </c>
      <c r="BF225" s="478">
        <v>307183.66952711408</v>
      </c>
      <c r="BG225" s="478" t="s">
        <v>13</v>
      </c>
      <c r="BH225" s="478" t="s">
        <v>13</v>
      </c>
      <c r="BI225" s="478" t="s">
        <v>13</v>
      </c>
      <c r="BJ225" s="134" t="s">
        <v>13</v>
      </c>
      <c r="BK225" s="479" t="s">
        <v>13</v>
      </c>
      <c r="BL225" s="478">
        <v>307183.66952711408</v>
      </c>
      <c r="BM225" s="133">
        <v>307183.66952711408</v>
      </c>
      <c r="BN225" s="133">
        <v>0</v>
      </c>
      <c r="BO225" s="478">
        <v>214274.30807999999</v>
      </c>
      <c r="BP225" s="478">
        <v>103499.99999999999</v>
      </c>
      <c r="BQ225" s="133">
        <v>196409.36144711409</v>
      </c>
      <c r="BR225" s="133">
        <v>3219.8255974936737</v>
      </c>
      <c r="BS225" s="133">
        <v>3097.3132086956521</v>
      </c>
      <c r="BT225" s="134">
        <v>3.9554407495525579E-2</v>
      </c>
      <c r="BU225" s="134">
        <v>-3.881762754710642E-3</v>
      </c>
      <c r="BV225" s="134">
        <v>0</v>
      </c>
      <c r="BW225" s="133">
        <v>-733.40513824447362</v>
      </c>
      <c r="BX225" s="478">
        <v>306450.26438886963</v>
      </c>
      <c r="BY225" s="478">
        <v>5011.0812509650759</v>
      </c>
      <c r="BZ225" s="478" t="s">
        <v>1228</v>
      </c>
      <c r="CA225" s="478">
        <v>5023.7748260470435</v>
      </c>
      <c r="CB225" s="134">
        <v>6.8320824050737361E-2</v>
      </c>
      <c r="CC225" s="133">
        <v>0</v>
      </c>
      <c r="CD225" s="133">
        <v>306450.26438886963</v>
      </c>
      <c r="CE225" s="133">
        <v>0</v>
      </c>
      <c r="CF225" s="133">
        <v>306450.26438886963</v>
      </c>
      <c r="CG225" s="133">
        <f t="shared" si="6"/>
        <v>0</v>
      </c>
      <c r="CH225" s="133">
        <f t="shared" si="7"/>
        <v>0</v>
      </c>
      <c r="CI225" s="133">
        <v>0</v>
      </c>
      <c r="CJ225" s="133">
        <v>0</v>
      </c>
      <c r="CK225" s="133">
        <v>0</v>
      </c>
    </row>
    <row r="226" spans="1:89" ht="15" customHeight="1" x14ac:dyDescent="0.25">
      <c r="A226" s="136">
        <f>VLOOKUP(D226,'DfE No.'!C:E,3,FALSE)</f>
        <v>441</v>
      </c>
      <c r="B226" s="136" t="str">
        <f>VLOOKUP(D226,'Adjusted Factors 19-20'!C:F,4,FALSE)</f>
        <v>Recoupment Academy</v>
      </c>
      <c r="C226" s="136">
        <v>142547</v>
      </c>
      <c r="D226" s="136">
        <v>9353025</v>
      </c>
      <c r="E226" s="135" t="s">
        <v>524</v>
      </c>
      <c r="F226" s="477">
        <v>212</v>
      </c>
      <c r="G226" s="477">
        <v>212</v>
      </c>
      <c r="H226" s="477">
        <v>0</v>
      </c>
      <c r="I226" s="133">
        <v>588045.60000000009</v>
      </c>
      <c r="J226" s="133">
        <v>0</v>
      </c>
      <c r="K226" s="133">
        <v>0</v>
      </c>
      <c r="L226" s="133">
        <v>1319.9999999999986</v>
      </c>
      <c r="M226" s="133">
        <v>0</v>
      </c>
      <c r="N226" s="133">
        <v>4977.391304347826</v>
      </c>
      <c r="O226" s="133">
        <v>0</v>
      </c>
      <c r="P226" s="133">
        <v>401.89573459715638</v>
      </c>
      <c r="Q226" s="133">
        <v>0</v>
      </c>
      <c r="R226" s="133">
        <v>0</v>
      </c>
      <c r="S226" s="133">
        <v>0</v>
      </c>
      <c r="T226" s="133">
        <v>0</v>
      </c>
      <c r="U226" s="133">
        <v>0</v>
      </c>
      <c r="V226" s="133">
        <v>0</v>
      </c>
      <c r="W226" s="133">
        <v>0</v>
      </c>
      <c r="X226" s="133">
        <v>0</v>
      </c>
      <c r="Y226" s="133">
        <v>0</v>
      </c>
      <c r="Z226" s="133">
        <v>0</v>
      </c>
      <c r="AA226" s="133">
        <v>0</v>
      </c>
      <c r="AB226" s="133">
        <v>603.2044198895029</v>
      </c>
      <c r="AC226" s="133">
        <v>0</v>
      </c>
      <c r="AD226" s="133">
        <v>0</v>
      </c>
      <c r="AE226" s="133">
        <v>69332.48000000001</v>
      </c>
      <c r="AF226" s="133">
        <v>0</v>
      </c>
      <c r="AG226" s="133">
        <v>0</v>
      </c>
      <c r="AH226" s="133">
        <v>0</v>
      </c>
      <c r="AI226" s="133">
        <v>110000</v>
      </c>
      <c r="AJ226" s="133">
        <v>0</v>
      </c>
      <c r="AK226" s="133">
        <v>0</v>
      </c>
      <c r="AL226" s="133">
        <v>0</v>
      </c>
      <c r="AM226" s="133">
        <v>2404.7148999999999</v>
      </c>
      <c r="AN226" s="133">
        <v>0</v>
      </c>
      <c r="AO226" s="133">
        <v>0</v>
      </c>
      <c r="AP226" s="133">
        <v>0</v>
      </c>
      <c r="AQ226" s="133">
        <v>0</v>
      </c>
      <c r="AR226" s="133">
        <v>0</v>
      </c>
      <c r="AS226" s="133">
        <v>0</v>
      </c>
      <c r="AT226" s="133">
        <v>0</v>
      </c>
      <c r="AU226" s="133">
        <v>0</v>
      </c>
      <c r="AV226" s="133">
        <v>588045.60000000009</v>
      </c>
      <c r="AW226" s="133">
        <v>76634.971458834494</v>
      </c>
      <c r="AX226" s="133">
        <v>112404.71490000001</v>
      </c>
      <c r="AY226" s="133">
        <v>82681.123519472501</v>
      </c>
      <c r="AZ226" s="478">
        <v>777085.28635883459</v>
      </c>
      <c r="BA226" s="478">
        <v>774680.57145883457</v>
      </c>
      <c r="BB226" s="478">
        <v>3500</v>
      </c>
      <c r="BC226" s="478">
        <v>742000</v>
      </c>
      <c r="BD226" s="478">
        <v>0</v>
      </c>
      <c r="BE226" s="478">
        <v>0</v>
      </c>
      <c r="BF226" s="478">
        <v>777085.28635883459</v>
      </c>
      <c r="BG226" s="478" t="s">
        <v>13</v>
      </c>
      <c r="BH226" s="478" t="s">
        <v>13</v>
      </c>
      <c r="BI226" s="478" t="s">
        <v>13</v>
      </c>
      <c r="BJ226" s="134" t="s">
        <v>13</v>
      </c>
      <c r="BK226" s="479" t="s">
        <v>13</v>
      </c>
      <c r="BL226" s="478">
        <v>777085.28635883459</v>
      </c>
      <c r="BM226" s="133">
        <v>777085.28635883448</v>
      </c>
      <c r="BN226" s="133">
        <v>0</v>
      </c>
      <c r="BO226" s="478">
        <v>744404.71490000002</v>
      </c>
      <c r="BP226" s="478">
        <v>632000</v>
      </c>
      <c r="BQ226" s="133">
        <v>664680.57145883457</v>
      </c>
      <c r="BR226" s="133">
        <v>3135.2857144284649</v>
      </c>
      <c r="BS226" s="133">
        <v>2971.2208700483093</v>
      </c>
      <c r="BT226" s="134">
        <v>5.5217990030302949E-2</v>
      </c>
      <c r="BU226" s="134">
        <v>-5.4189444530008497E-3</v>
      </c>
      <c r="BV226" s="134">
        <v>0</v>
      </c>
      <c r="BW226" s="133">
        <v>-3413.3867407063926</v>
      </c>
      <c r="BX226" s="478">
        <v>773671.8996181282</v>
      </c>
      <c r="BY226" s="478">
        <v>3638.052758104378</v>
      </c>
      <c r="BZ226" s="478" t="s">
        <v>1228</v>
      </c>
      <c r="CA226" s="478">
        <v>3649.3957529156992</v>
      </c>
      <c r="CB226" s="134">
        <v>3.8533705802368035E-2</v>
      </c>
      <c r="CC226" s="133">
        <v>0</v>
      </c>
      <c r="CD226" s="133">
        <v>773671.8996181282</v>
      </c>
      <c r="CE226" s="133">
        <v>0</v>
      </c>
      <c r="CF226" s="133">
        <v>773671.8996181282</v>
      </c>
      <c r="CG226" s="133">
        <f t="shared" si="6"/>
        <v>0</v>
      </c>
      <c r="CH226" s="133">
        <f t="shared" si="7"/>
        <v>0</v>
      </c>
      <c r="CI226" s="133">
        <v>0</v>
      </c>
      <c r="CJ226" s="133">
        <v>0</v>
      </c>
      <c r="CK226" s="133">
        <v>0</v>
      </c>
    </row>
    <row r="227" spans="1:89" ht="15" customHeight="1" x14ac:dyDescent="0.25">
      <c r="A227" s="136">
        <f>VLOOKUP(D227,'DfE No.'!C:E,3,FALSE)</f>
        <v>492</v>
      </c>
      <c r="B227" s="136" t="str">
        <f>VLOOKUP(D227,'Adjusted Factors 19-20'!C:F,4,FALSE)</f>
        <v>Recoupment Academy</v>
      </c>
      <c r="C227" s="136">
        <v>142554</v>
      </c>
      <c r="D227" s="136">
        <v>9353054</v>
      </c>
      <c r="E227" s="135" t="s">
        <v>1326</v>
      </c>
      <c r="F227" s="477">
        <v>111</v>
      </c>
      <c r="G227" s="477">
        <v>111</v>
      </c>
      <c r="H227" s="477">
        <v>0</v>
      </c>
      <c r="I227" s="133">
        <v>307891.80000000005</v>
      </c>
      <c r="J227" s="133">
        <v>0</v>
      </c>
      <c r="K227" s="133">
        <v>0</v>
      </c>
      <c r="L227" s="133">
        <v>3960.0000000000009</v>
      </c>
      <c r="M227" s="133">
        <v>0</v>
      </c>
      <c r="N227" s="133">
        <v>10402.809917355371</v>
      </c>
      <c r="O227" s="133">
        <v>0</v>
      </c>
      <c r="P227" s="133">
        <v>0</v>
      </c>
      <c r="Q227" s="133">
        <v>0</v>
      </c>
      <c r="R227" s="133">
        <v>0</v>
      </c>
      <c r="S227" s="133">
        <v>0</v>
      </c>
      <c r="T227" s="133">
        <v>0</v>
      </c>
      <c r="U227" s="133">
        <v>0</v>
      </c>
      <c r="V227" s="133">
        <v>0</v>
      </c>
      <c r="W227" s="133">
        <v>0</v>
      </c>
      <c r="X227" s="133">
        <v>0</v>
      </c>
      <c r="Y227" s="133">
        <v>0</v>
      </c>
      <c r="Z227" s="133">
        <v>0</v>
      </c>
      <c r="AA227" s="133">
        <v>0</v>
      </c>
      <c r="AB227" s="133">
        <v>0</v>
      </c>
      <c r="AC227" s="133">
        <v>0</v>
      </c>
      <c r="AD227" s="133">
        <v>0</v>
      </c>
      <c r="AE227" s="133">
        <v>41924.217391304308</v>
      </c>
      <c r="AF227" s="133">
        <v>0</v>
      </c>
      <c r="AG227" s="133">
        <v>0</v>
      </c>
      <c r="AH227" s="133">
        <v>0</v>
      </c>
      <c r="AI227" s="133">
        <v>110000</v>
      </c>
      <c r="AJ227" s="133">
        <v>12950.600801068085</v>
      </c>
      <c r="AK227" s="133">
        <v>0</v>
      </c>
      <c r="AL227" s="133">
        <v>0</v>
      </c>
      <c r="AM227" s="133">
        <v>2695.5761000000002</v>
      </c>
      <c r="AN227" s="133">
        <v>0</v>
      </c>
      <c r="AO227" s="133">
        <v>0</v>
      </c>
      <c r="AP227" s="133">
        <v>0</v>
      </c>
      <c r="AQ227" s="133">
        <v>0</v>
      </c>
      <c r="AR227" s="133">
        <v>0</v>
      </c>
      <c r="AS227" s="133">
        <v>0</v>
      </c>
      <c r="AT227" s="133">
        <v>0</v>
      </c>
      <c r="AU227" s="133">
        <v>0</v>
      </c>
      <c r="AV227" s="133">
        <v>307891.80000000005</v>
      </c>
      <c r="AW227" s="133">
        <v>56287.027308659679</v>
      </c>
      <c r="AX227" s="133">
        <v>125646.17690106809</v>
      </c>
      <c r="AY227" s="133">
        <v>59104.62234998199</v>
      </c>
      <c r="AZ227" s="478">
        <v>489825.00420972781</v>
      </c>
      <c r="BA227" s="478">
        <v>487129.4281097278</v>
      </c>
      <c r="BB227" s="478">
        <v>3500</v>
      </c>
      <c r="BC227" s="478">
        <v>388500</v>
      </c>
      <c r="BD227" s="478">
        <v>0</v>
      </c>
      <c r="BE227" s="478">
        <v>0</v>
      </c>
      <c r="BF227" s="478">
        <v>489825.00420972781</v>
      </c>
      <c r="BG227" s="478" t="s">
        <v>13</v>
      </c>
      <c r="BH227" s="478" t="s">
        <v>13</v>
      </c>
      <c r="BI227" s="478" t="s">
        <v>13</v>
      </c>
      <c r="BJ227" s="134" t="s">
        <v>13</v>
      </c>
      <c r="BK227" s="479" t="s">
        <v>13</v>
      </c>
      <c r="BL227" s="478">
        <v>489825.00420972781</v>
      </c>
      <c r="BM227" s="133">
        <v>489825.00420972781</v>
      </c>
      <c r="BN227" s="133">
        <v>0</v>
      </c>
      <c r="BO227" s="478">
        <v>391195.57610000001</v>
      </c>
      <c r="BP227" s="478">
        <v>265549.39919893193</v>
      </c>
      <c r="BQ227" s="133">
        <v>364178.82730865973</v>
      </c>
      <c r="BR227" s="133">
        <v>3280.8903361140515</v>
      </c>
      <c r="BS227" s="133">
        <v>3078.2023544628614</v>
      </c>
      <c r="BT227" s="134">
        <v>6.5846217470832455E-2</v>
      </c>
      <c r="BU227" s="134">
        <v>-6.4619699978003256E-3</v>
      </c>
      <c r="BV227" s="134">
        <v>0</v>
      </c>
      <c r="BW227" s="133">
        <v>-2207.9288900484044</v>
      </c>
      <c r="BX227" s="478">
        <v>487617.0753196794</v>
      </c>
      <c r="BY227" s="478">
        <v>4368.6621551322469</v>
      </c>
      <c r="BZ227" s="478" t="s">
        <v>1228</v>
      </c>
      <c r="CA227" s="478">
        <v>4392.9466245016165</v>
      </c>
      <c r="CB227" s="134">
        <v>7.1647937293853881E-2</v>
      </c>
      <c r="CC227" s="133">
        <v>0</v>
      </c>
      <c r="CD227" s="133">
        <v>487617.0753196794</v>
      </c>
      <c r="CE227" s="133">
        <v>0</v>
      </c>
      <c r="CF227" s="133">
        <v>487617.0753196794</v>
      </c>
      <c r="CG227" s="133">
        <f t="shared" si="6"/>
        <v>0</v>
      </c>
      <c r="CH227" s="133">
        <f t="shared" si="7"/>
        <v>0</v>
      </c>
      <c r="CI227" s="133">
        <v>0</v>
      </c>
      <c r="CJ227" s="133">
        <v>0</v>
      </c>
      <c r="CK227" s="133">
        <v>0</v>
      </c>
    </row>
    <row r="228" spans="1:89" ht="15" customHeight="1" x14ac:dyDescent="0.25">
      <c r="A228" s="136">
        <f>VLOOKUP(D228,'DfE No.'!C:E,3,FALSE)</f>
        <v>514</v>
      </c>
      <c r="B228" s="136" t="str">
        <f>VLOOKUP(D228,'Adjusted Factors 19-20'!C:F,4,FALSE)</f>
        <v>Recoupment Academy</v>
      </c>
      <c r="C228" s="136">
        <v>142562</v>
      </c>
      <c r="D228" s="136">
        <v>9353062</v>
      </c>
      <c r="E228" s="135" t="s">
        <v>1327</v>
      </c>
      <c r="F228" s="477">
        <v>205</v>
      </c>
      <c r="G228" s="477">
        <v>205</v>
      </c>
      <c r="H228" s="477">
        <v>0</v>
      </c>
      <c r="I228" s="133">
        <v>568629</v>
      </c>
      <c r="J228" s="133">
        <v>0</v>
      </c>
      <c r="K228" s="133">
        <v>0</v>
      </c>
      <c r="L228" s="133">
        <v>10999.999999999989</v>
      </c>
      <c r="M228" s="133">
        <v>0</v>
      </c>
      <c r="N228" s="133">
        <v>13499.999999999987</v>
      </c>
      <c r="O228" s="133">
        <v>0</v>
      </c>
      <c r="P228" s="133">
        <v>0</v>
      </c>
      <c r="Q228" s="133">
        <v>0</v>
      </c>
      <c r="R228" s="133">
        <v>0</v>
      </c>
      <c r="S228" s="133">
        <v>0</v>
      </c>
      <c r="T228" s="133">
        <v>0</v>
      </c>
      <c r="U228" s="133">
        <v>0</v>
      </c>
      <c r="V228" s="133">
        <v>0</v>
      </c>
      <c r="W228" s="133">
        <v>0</v>
      </c>
      <c r="X228" s="133">
        <v>0</v>
      </c>
      <c r="Y228" s="133">
        <v>0</v>
      </c>
      <c r="Z228" s="133">
        <v>0</v>
      </c>
      <c r="AA228" s="133">
        <v>0</v>
      </c>
      <c r="AB228" s="133">
        <v>0</v>
      </c>
      <c r="AC228" s="133">
        <v>0</v>
      </c>
      <c r="AD228" s="133">
        <v>0</v>
      </c>
      <c r="AE228" s="133">
        <v>69836.666666666584</v>
      </c>
      <c r="AF228" s="133">
        <v>0</v>
      </c>
      <c r="AG228" s="133">
        <v>0</v>
      </c>
      <c r="AH228" s="133">
        <v>0</v>
      </c>
      <c r="AI228" s="133">
        <v>110000</v>
      </c>
      <c r="AJ228" s="133">
        <v>0</v>
      </c>
      <c r="AK228" s="133">
        <v>0</v>
      </c>
      <c r="AL228" s="133">
        <v>0</v>
      </c>
      <c r="AM228" s="133">
        <v>3004.5573600000002</v>
      </c>
      <c r="AN228" s="133">
        <v>0</v>
      </c>
      <c r="AO228" s="133">
        <v>0</v>
      </c>
      <c r="AP228" s="133">
        <v>0</v>
      </c>
      <c r="AQ228" s="133">
        <v>0</v>
      </c>
      <c r="AR228" s="133">
        <v>0</v>
      </c>
      <c r="AS228" s="133">
        <v>0</v>
      </c>
      <c r="AT228" s="133">
        <v>0</v>
      </c>
      <c r="AU228" s="133">
        <v>0</v>
      </c>
      <c r="AV228" s="133">
        <v>568629</v>
      </c>
      <c r="AW228" s="133">
        <v>94336.66666666657</v>
      </c>
      <c r="AX228" s="133">
        <v>113004.55736000001</v>
      </c>
      <c r="AY228" s="133">
        <v>92085.66666666657</v>
      </c>
      <c r="AZ228" s="478">
        <v>775970.22402666649</v>
      </c>
      <c r="BA228" s="478">
        <v>772965.66666666651</v>
      </c>
      <c r="BB228" s="478">
        <v>3500</v>
      </c>
      <c r="BC228" s="478">
        <v>717500</v>
      </c>
      <c r="BD228" s="478">
        <v>0</v>
      </c>
      <c r="BE228" s="478">
        <v>0</v>
      </c>
      <c r="BF228" s="478">
        <v>775970.22402666649</v>
      </c>
      <c r="BG228" s="478" t="s">
        <v>13</v>
      </c>
      <c r="BH228" s="478" t="s">
        <v>13</v>
      </c>
      <c r="BI228" s="478" t="s">
        <v>13</v>
      </c>
      <c r="BJ228" s="134" t="s">
        <v>13</v>
      </c>
      <c r="BK228" s="479" t="s">
        <v>13</v>
      </c>
      <c r="BL228" s="478">
        <v>775970.22402666649</v>
      </c>
      <c r="BM228" s="133">
        <v>775970.2240266666</v>
      </c>
      <c r="BN228" s="133">
        <v>0</v>
      </c>
      <c r="BO228" s="478">
        <v>720504.55735999998</v>
      </c>
      <c r="BP228" s="478">
        <v>607500</v>
      </c>
      <c r="BQ228" s="133">
        <v>662965.66666666651</v>
      </c>
      <c r="BR228" s="133">
        <v>3233.978861788617</v>
      </c>
      <c r="BS228" s="133">
        <v>3008.5818049261088</v>
      </c>
      <c r="BT228" s="134">
        <v>7.4918041614641745E-2</v>
      </c>
      <c r="BU228" s="134">
        <v>-7.3522543253485813E-3</v>
      </c>
      <c r="BV228" s="134">
        <v>0</v>
      </c>
      <c r="BW228" s="133">
        <v>-4534.5710106287706</v>
      </c>
      <c r="BX228" s="478">
        <v>771435.65301603777</v>
      </c>
      <c r="BY228" s="478">
        <v>3748.4443690538428</v>
      </c>
      <c r="BZ228" s="478" t="s">
        <v>1228</v>
      </c>
      <c r="CA228" s="478">
        <v>3763.1007464196964</v>
      </c>
      <c r="CB228" s="134">
        <v>5.5587213553998094E-2</v>
      </c>
      <c r="CC228" s="133">
        <v>0</v>
      </c>
      <c r="CD228" s="133">
        <v>771435.65301603777</v>
      </c>
      <c r="CE228" s="133">
        <v>0</v>
      </c>
      <c r="CF228" s="133">
        <v>771435.65301603777</v>
      </c>
      <c r="CG228" s="133">
        <f t="shared" si="6"/>
        <v>0</v>
      </c>
      <c r="CH228" s="133">
        <f t="shared" si="7"/>
        <v>0</v>
      </c>
      <c r="CI228" s="133">
        <v>0</v>
      </c>
      <c r="CJ228" s="133">
        <v>0</v>
      </c>
      <c r="CK228" s="133">
        <v>0</v>
      </c>
    </row>
    <row r="229" spans="1:89" ht="15" customHeight="1" x14ac:dyDescent="0.25">
      <c r="A229" s="136">
        <f>VLOOKUP(D229,'DfE No.'!C:E,3,FALSE)</f>
        <v>20</v>
      </c>
      <c r="B229" s="136" t="str">
        <f>VLOOKUP(D229,'Adjusted Factors 19-20'!C:F,4,FALSE)</f>
        <v>Recoupment Academy</v>
      </c>
      <c r="C229" s="136">
        <v>146148</v>
      </c>
      <c r="D229" s="136">
        <v>9353081</v>
      </c>
      <c r="E229" s="135" t="s">
        <v>1481</v>
      </c>
      <c r="F229" s="477">
        <v>44</v>
      </c>
      <c r="G229" s="477">
        <v>44</v>
      </c>
      <c r="H229" s="477">
        <v>0</v>
      </c>
      <c r="I229" s="133">
        <v>122047.20000000001</v>
      </c>
      <c r="J229" s="133">
        <v>0</v>
      </c>
      <c r="K229" s="133">
        <v>0</v>
      </c>
      <c r="L229" s="133">
        <v>2639.9999999999932</v>
      </c>
      <c r="M229" s="133">
        <v>0</v>
      </c>
      <c r="N229" s="133">
        <v>4224</v>
      </c>
      <c r="O229" s="133">
        <v>0</v>
      </c>
      <c r="P229" s="133">
        <v>0</v>
      </c>
      <c r="Q229" s="133">
        <v>239.99999999999972</v>
      </c>
      <c r="R229" s="133">
        <v>0</v>
      </c>
      <c r="S229" s="133">
        <v>389.99999999999955</v>
      </c>
      <c r="T229" s="133">
        <v>0</v>
      </c>
      <c r="U229" s="133">
        <v>0</v>
      </c>
      <c r="V229" s="133">
        <v>0</v>
      </c>
      <c r="W229" s="133">
        <v>0</v>
      </c>
      <c r="X229" s="133">
        <v>0</v>
      </c>
      <c r="Y229" s="133">
        <v>0</v>
      </c>
      <c r="Z229" s="133">
        <v>0</v>
      </c>
      <c r="AA229" s="133">
        <v>0</v>
      </c>
      <c r="AB229" s="133">
        <v>0</v>
      </c>
      <c r="AC229" s="133">
        <v>0</v>
      </c>
      <c r="AD229" s="133">
        <v>0</v>
      </c>
      <c r="AE229" s="133">
        <v>14989.333333333318</v>
      </c>
      <c r="AF229" s="133">
        <v>0</v>
      </c>
      <c r="AG229" s="133">
        <v>0</v>
      </c>
      <c r="AH229" s="133">
        <v>0</v>
      </c>
      <c r="AI229" s="133">
        <v>110000</v>
      </c>
      <c r="AJ229" s="133">
        <v>25000</v>
      </c>
      <c r="AK229" s="133">
        <v>0</v>
      </c>
      <c r="AL229" s="133">
        <v>0</v>
      </c>
      <c r="AM229" s="133">
        <v>2448.2316600000004</v>
      </c>
      <c r="AN229" s="133">
        <v>0</v>
      </c>
      <c r="AO229" s="133">
        <v>0</v>
      </c>
      <c r="AP229" s="133">
        <v>0</v>
      </c>
      <c r="AQ229" s="133">
        <v>0</v>
      </c>
      <c r="AR229" s="133">
        <v>0</v>
      </c>
      <c r="AS229" s="133">
        <v>0</v>
      </c>
      <c r="AT229" s="133">
        <v>0</v>
      </c>
      <c r="AU229" s="133">
        <v>0</v>
      </c>
      <c r="AV229" s="133">
        <v>122047.20000000001</v>
      </c>
      <c r="AW229" s="133">
        <v>22483.33333333331</v>
      </c>
      <c r="AX229" s="133">
        <v>137448.23165999999</v>
      </c>
      <c r="AY229" s="133">
        <v>28735.333333333314</v>
      </c>
      <c r="AZ229" s="478">
        <v>281978.76499333332</v>
      </c>
      <c r="BA229" s="478">
        <v>279530.53333333333</v>
      </c>
      <c r="BB229" s="478">
        <v>3500</v>
      </c>
      <c r="BC229" s="478">
        <v>154000</v>
      </c>
      <c r="BD229" s="478">
        <v>0</v>
      </c>
      <c r="BE229" s="478">
        <v>0</v>
      </c>
      <c r="BF229" s="478">
        <v>281978.76499333332</v>
      </c>
      <c r="BG229" s="478" t="s">
        <v>13</v>
      </c>
      <c r="BH229" s="478" t="s">
        <v>13</v>
      </c>
      <c r="BI229" s="478" t="s">
        <v>13</v>
      </c>
      <c r="BJ229" s="134" t="s">
        <v>13</v>
      </c>
      <c r="BK229" s="479" t="s">
        <v>13</v>
      </c>
      <c r="BL229" s="478">
        <v>281978.76499333332</v>
      </c>
      <c r="BM229" s="133">
        <v>281978.76499333332</v>
      </c>
      <c r="BN229" s="133">
        <v>0</v>
      </c>
      <c r="BO229" s="478">
        <v>156448.23165999999</v>
      </c>
      <c r="BP229" s="478">
        <v>18999.999999999989</v>
      </c>
      <c r="BQ229" s="133">
        <v>144530.53333333333</v>
      </c>
      <c r="BR229" s="133">
        <v>3284.7848484848482</v>
      </c>
      <c r="BS229" s="133">
        <v>2904.0151795454544</v>
      </c>
      <c r="BT229" s="134">
        <v>0.13111834663308924</v>
      </c>
      <c r="BU229" s="134">
        <v>-1.2867600519035469E-2</v>
      </c>
      <c r="BV229" s="134">
        <v>0</v>
      </c>
      <c r="BW229" s="133">
        <v>-1644.1791181906626</v>
      </c>
      <c r="BX229" s="478">
        <v>280334.58587514266</v>
      </c>
      <c r="BY229" s="478">
        <v>6315.5989594350604</v>
      </c>
      <c r="BZ229" s="478" t="s">
        <v>1228</v>
      </c>
      <c r="CA229" s="478">
        <v>6371.2405880714241</v>
      </c>
      <c r="CB229" s="134">
        <v>4.7867460618947089E-2</v>
      </c>
      <c r="CC229" s="133">
        <v>0</v>
      </c>
      <c r="CD229" s="133">
        <v>280334.58587514266</v>
      </c>
      <c r="CE229" s="133">
        <v>0</v>
      </c>
      <c r="CF229" s="133">
        <v>280334.58587514266</v>
      </c>
      <c r="CG229" s="133">
        <f t="shared" si="6"/>
        <v>0</v>
      </c>
      <c r="CH229" s="133">
        <f t="shared" si="7"/>
        <v>0</v>
      </c>
      <c r="CI229" s="133">
        <v>0</v>
      </c>
      <c r="CJ229" s="133">
        <v>15665.479999999981</v>
      </c>
      <c r="CK229" s="133">
        <v>6574.72</v>
      </c>
    </row>
    <row r="230" spans="1:89" ht="15" customHeight="1" x14ac:dyDescent="0.25">
      <c r="A230" s="136">
        <f>VLOOKUP(D230,'DfE No.'!C:E,3,FALSE)</f>
        <v>26</v>
      </c>
      <c r="B230" s="136" t="str">
        <f>VLOOKUP(D230,'Adjusted Factors 19-20'!C:F,4,FALSE)</f>
        <v>Recoupment Academy</v>
      </c>
      <c r="C230" s="136">
        <v>146234</v>
      </c>
      <c r="D230" s="136">
        <v>9353084</v>
      </c>
      <c r="E230" s="135" t="s">
        <v>1482</v>
      </c>
      <c r="F230" s="477">
        <v>62</v>
      </c>
      <c r="G230" s="477">
        <v>62</v>
      </c>
      <c r="H230" s="477">
        <v>0</v>
      </c>
      <c r="I230" s="133">
        <v>171975.6</v>
      </c>
      <c r="J230" s="133">
        <v>0</v>
      </c>
      <c r="K230" s="133">
        <v>0</v>
      </c>
      <c r="L230" s="133">
        <v>2640</v>
      </c>
      <c r="M230" s="133">
        <v>0</v>
      </c>
      <c r="N230" s="133">
        <v>13051.525423728814</v>
      </c>
      <c r="O230" s="133">
        <v>0</v>
      </c>
      <c r="P230" s="133">
        <v>0</v>
      </c>
      <c r="Q230" s="133">
        <v>0</v>
      </c>
      <c r="R230" s="133">
        <v>0</v>
      </c>
      <c r="S230" s="133">
        <v>0</v>
      </c>
      <c r="T230" s="133">
        <v>0</v>
      </c>
      <c r="U230" s="133">
        <v>0</v>
      </c>
      <c r="V230" s="133">
        <v>0</v>
      </c>
      <c r="W230" s="133">
        <v>0</v>
      </c>
      <c r="X230" s="133">
        <v>0</v>
      </c>
      <c r="Y230" s="133">
        <v>0</v>
      </c>
      <c r="Z230" s="133">
        <v>0</v>
      </c>
      <c r="AA230" s="133">
        <v>0</v>
      </c>
      <c r="AB230" s="133">
        <v>0</v>
      </c>
      <c r="AC230" s="133">
        <v>0</v>
      </c>
      <c r="AD230" s="133">
        <v>0</v>
      </c>
      <c r="AE230" s="133">
        <v>28801.818181818209</v>
      </c>
      <c r="AF230" s="133">
        <v>0</v>
      </c>
      <c r="AG230" s="133">
        <v>0</v>
      </c>
      <c r="AH230" s="133">
        <v>0</v>
      </c>
      <c r="AI230" s="133">
        <v>110000</v>
      </c>
      <c r="AJ230" s="133">
        <v>25000</v>
      </c>
      <c r="AK230" s="133">
        <v>0</v>
      </c>
      <c r="AL230" s="133">
        <v>0</v>
      </c>
      <c r="AM230" s="133">
        <v>1956.1182200000001</v>
      </c>
      <c r="AN230" s="133">
        <v>0</v>
      </c>
      <c r="AO230" s="133">
        <v>0</v>
      </c>
      <c r="AP230" s="133">
        <v>0</v>
      </c>
      <c r="AQ230" s="133">
        <v>0</v>
      </c>
      <c r="AR230" s="133">
        <v>0</v>
      </c>
      <c r="AS230" s="133">
        <v>0</v>
      </c>
      <c r="AT230" s="133">
        <v>0</v>
      </c>
      <c r="AU230" s="133">
        <v>0</v>
      </c>
      <c r="AV230" s="133">
        <v>171975.6</v>
      </c>
      <c r="AW230" s="133">
        <v>44493.343605547023</v>
      </c>
      <c r="AX230" s="133">
        <v>136956.11822</v>
      </c>
      <c r="AY230" s="133">
        <v>46646.580893682614</v>
      </c>
      <c r="AZ230" s="478">
        <v>353425.06182554702</v>
      </c>
      <c r="BA230" s="478">
        <v>351468.94360554701</v>
      </c>
      <c r="BB230" s="478">
        <v>3500</v>
      </c>
      <c r="BC230" s="478">
        <v>217000</v>
      </c>
      <c r="BD230" s="478">
        <v>0</v>
      </c>
      <c r="BE230" s="478">
        <v>0</v>
      </c>
      <c r="BF230" s="478">
        <v>353425.06182554702</v>
      </c>
      <c r="BG230" s="478" t="s">
        <v>13</v>
      </c>
      <c r="BH230" s="478" t="s">
        <v>13</v>
      </c>
      <c r="BI230" s="478" t="s">
        <v>13</v>
      </c>
      <c r="BJ230" s="134" t="s">
        <v>13</v>
      </c>
      <c r="BK230" s="479" t="s">
        <v>13</v>
      </c>
      <c r="BL230" s="478">
        <v>353425.06182554702</v>
      </c>
      <c r="BM230" s="133">
        <v>353425.06182554702</v>
      </c>
      <c r="BN230" s="133">
        <v>0</v>
      </c>
      <c r="BO230" s="478">
        <v>218956.11822</v>
      </c>
      <c r="BP230" s="478">
        <v>82000</v>
      </c>
      <c r="BQ230" s="133">
        <v>216468.94360554701</v>
      </c>
      <c r="BR230" s="133">
        <v>3491.4345742830164</v>
      </c>
      <c r="BS230" s="133">
        <v>2912.4483500000001</v>
      </c>
      <c r="BT230" s="134">
        <v>0.19879707885051981</v>
      </c>
      <c r="BU230" s="134">
        <v>-1.9509408566277118E-2</v>
      </c>
      <c r="BV230" s="134">
        <v>0</v>
      </c>
      <c r="BW230" s="133">
        <v>-3522.8489768764389</v>
      </c>
      <c r="BX230" s="478">
        <v>349902.21284867061</v>
      </c>
      <c r="BY230" s="478">
        <v>5612.0337843333964</v>
      </c>
      <c r="BZ230" s="478" t="s">
        <v>1228</v>
      </c>
      <c r="CA230" s="478">
        <v>5643.5840782043642</v>
      </c>
      <c r="CB230" s="134">
        <v>7.8573807860797595E-2</v>
      </c>
      <c r="CC230" s="133">
        <v>0</v>
      </c>
      <c r="CD230" s="133">
        <v>349902.21284867061</v>
      </c>
      <c r="CE230" s="133">
        <v>0</v>
      </c>
      <c r="CF230" s="133">
        <v>349902.21284867061</v>
      </c>
      <c r="CG230" s="133">
        <f t="shared" si="6"/>
        <v>0</v>
      </c>
      <c r="CH230" s="133">
        <f t="shared" si="7"/>
        <v>0</v>
      </c>
      <c r="CI230" s="133">
        <v>0</v>
      </c>
      <c r="CJ230" s="133">
        <v>4675.0599999999858</v>
      </c>
      <c r="CK230" s="133">
        <v>6828.55</v>
      </c>
    </row>
    <row r="231" spans="1:89" ht="15" customHeight="1" x14ac:dyDescent="0.25">
      <c r="A231" s="136">
        <f>VLOOKUP(D231,'DfE No.'!C:E,3,FALSE)</f>
        <v>36</v>
      </c>
      <c r="B231" s="136" t="str">
        <f>VLOOKUP(D231,'Adjusted Factors 19-20'!C:F,4,FALSE)</f>
        <v>Recoupment Academy</v>
      </c>
      <c r="C231" s="136">
        <v>145696</v>
      </c>
      <c r="D231" s="136">
        <v>9353089</v>
      </c>
      <c r="E231" s="135" t="s">
        <v>1483</v>
      </c>
      <c r="F231" s="477">
        <v>131</v>
      </c>
      <c r="G231" s="477">
        <v>131</v>
      </c>
      <c r="H231" s="477">
        <v>0</v>
      </c>
      <c r="I231" s="133">
        <v>363367.80000000005</v>
      </c>
      <c r="J231" s="133">
        <v>0</v>
      </c>
      <c r="K231" s="133">
        <v>0</v>
      </c>
      <c r="L231" s="133">
        <v>2199.9999999999991</v>
      </c>
      <c r="M231" s="133">
        <v>0</v>
      </c>
      <c r="N231" s="133">
        <v>8051.7073170731701</v>
      </c>
      <c r="O231" s="133">
        <v>0</v>
      </c>
      <c r="P231" s="133">
        <v>0</v>
      </c>
      <c r="Q231" s="133">
        <v>0</v>
      </c>
      <c r="R231" s="133">
        <v>0</v>
      </c>
      <c r="S231" s="133">
        <v>0</v>
      </c>
      <c r="T231" s="133">
        <v>0</v>
      </c>
      <c r="U231" s="133">
        <v>0</v>
      </c>
      <c r="V231" s="133">
        <v>0</v>
      </c>
      <c r="W231" s="133">
        <v>0</v>
      </c>
      <c r="X231" s="133">
        <v>0</v>
      </c>
      <c r="Y231" s="133">
        <v>0</v>
      </c>
      <c r="Z231" s="133">
        <v>0</v>
      </c>
      <c r="AA231" s="133">
        <v>0</v>
      </c>
      <c r="AB231" s="133">
        <v>1194.0707964601779</v>
      </c>
      <c r="AC231" s="133">
        <v>0</v>
      </c>
      <c r="AD231" s="133">
        <v>0</v>
      </c>
      <c r="AE231" s="133">
        <v>45833.477477477434</v>
      </c>
      <c r="AF231" s="133">
        <v>0</v>
      </c>
      <c r="AG231" s="133">
        <v>0</v>
      </c>
      <c r="AH231" s="133">
        <v>0</v>
      </c>
      <c r="AI231" s="133">
        <v>110000</v>
      </c>
      <c r="AJ231" s="133">
        <v>6275.0333778371105</v>
      </c>
      <c r="AK231" s="133">
        <v>0</v>
      </c>
      <c r="AL231" s="133">
        <v>0</v>
      </c>
      <c r="AM231" s="133">
        <v>21584.639999999999</v>
      </c>
      <c r="AN231" s="133">
        <v>0</v>
      </c>
      <c r="AO231" s="133">
        <v>0</v>
      </c>
      <c r="AP231" s="133">
        <v>0</v>
      </c>
      <c r="AQ231" s="133">
        <v>0</v>
      </c>
      <c r="AR231" s="133">
        <v>0</v>
      </c>
      <c r="AS231" s="133">
        <v>0</v>
      </c>
      <c r="AT231" s="133">
        <v>0</v>
      </c>
      <c r="AU231" s="133">
        <v>0</v>
      </c>
      <c r="AV231" s="133">
        <v>363367.80000000005</v>
      </c>
      <c r="AW231" s="133">
        <v>57279.255591010777</v>
      </c>
      <c r="AX231" s="133">
        <v>137859.67337783711</v>
      </c>
      <c r="AY231" s="133">
        <v>60958.331136014021</v>
      </c>
      <c r="AZ231" s="478">
        <v>558506.72896884801</v>
      </c>
      <c r="BA231" s="478">
        <v>536922.08896884799</v>
      </c>
      <c r="BB231" s="478">
        <v>3500</v>
      </c>
      <c r="BC231" s="478">
        <v>458500</v>
      </c>
      <c r="BD231" s="478">
        <v>0</v>
      </c>
      <c r="BE231" s="478">
        <v>0</v>
      </c>
      <c r="BF231" s="478">
        <v>558506.72896884801</v>
      </c>
      <c r="BG231" s="478" t="s">
        <v>13</v>
      </c>
      <c r="BH231" s="478" t="s">
        <v>13</v>
      </c>
      <c r="BI231" s="478" t="s">
        <v>13</v>
      </c>
      <c r="BJ231" s="134" t="s">
        <v>13</v>
      </c>
      <c r="BK231" s="479" t="s">
        <v>13</v>
      </c>
      <c r="BL231" s="478">
        <v>558506.72896884801</v>
      </c>
      <c r="BM231" s="133">
        <v>558506.72896884801</v>
      </c>
      <c r="BN231" s="133">
        <v>0</v>
      </c>
      <c r="BO231" s="478">
        <v>480084.64</v>
      </c>
      <c r="BP231" s="478">
        <v>342224.9666221629</v>
      </c>
      <c r="BQ231" s="133">
        <v>420647.0555910109</v>
      </c>
      <c r="BR231" s="133">
        <v>3211.0462258855791</v>
      </c>
      <c r="BS231" s="133">
        <v>3059.003250173148</v>
      </c>
      <c r="BT231" s="134">
        <v>4.9703437125745153E-2</v>
      </c>
      <c r="BU231" s="134">
        <v>-4.8777611202403901E-3</v>
      </c>
      <c r="BV231" s="134">
        <v>0</v>
      </c>
      <c r="BW231" s="133">
        <v>-1954.6624127702473</v>
      </c>
      <c r="BX231" s="478">
        <v>556552.0665560778</v>
      </c>
      <c r="BY231" s="478">
        <v>4083.7208134051739</v>
      </c>
      <c r="BZ231" s="478" t="s">
        <v>1228</v>
      </c>
      <c r="CA231" s="478">
        <v>4248.4890576799835</v>
      </c>
      <c r="CB231" s="134">
        <v>2.809192104034719E-2</v>
      </c>
      <c r="CC231" s="133">
        <v>0</v>
      </c>
      <c r="CD231" s="133">
        <v>556552.0665560778</v>
      </c>
      <c r="CE231" s="133">
        <v>0</v>
      </c>
      <c r="CF231" s="133">
        <v>556552.0665560778</v>
      </c>
      <c r="CG231" s="133">
        <f t="shared" si="6"/>
        <v>0</v>
      </c>
      <c r="CH231" s="133">
        <f t="shared" si="7"/>
        <v>0</v>
      </c>
      <c r="CI231" s="133">
        <v>0</v>
      </c>
      <c r="CJ231" s="133">
        <v>117887.12000000001</v>
      </c>
      <c r="CK231" s="133">
        <v>11371.14</v>
      </c>
    </row>
    <row r="232" spans="1:89" ht="15" customHeight="1" x14ac:dyDescent="0.25">
      <c r="A232" s="136">
        <f>VLOOKUP(D232,'DfE No.'!C:E,3,FALSE)</f>
        <v>449</v>
      </c>
      <c r="B232" s="136" t="str">
        <f>VLOOKUP(D232,'Adjusted Factors 19-20'!C:F,4,FALSE)</f>
        <v>Recoupment Academy</v>
      </c>
      <c r="C232" s="136">
        <v>146175</v>
      </c>
      <c r="D232" s="136">
        <v>9353091</v>
      </c>
      <c r="E232" s="135" t="s">
        <v>1484</v>
      </c>
      <c r="F232" s="477">
        <v>86</v>
      </c>
      <c r="G232" s="477">
        <v>86</v>
      </c>
      <c r="H232" s="477">
        <v>0</v>
      </c>
      <c r="I232" s="133">
        <v>238546.80000000002</v>
      </c>
      <c r="J232" s="133">
        <v>0</v>
      </c>
      <c r="K232" s="133">
        <v>0</v>
      </c>
      <c r="L232" s="133">
        <v>7040.0000000000018</v>
      </c>
      <c r="M232" s="133">
        <v>0</v>
      </c>
      <c r="N232" s="133">
        <v>10387.894736842105</v>
      </c>
      <c r="O232" s="133">
        <v>0</v>
      </c>
      <c r="P232" s="133">
        <v>200.00000000000023</v>
      </c>
      <c r="Q232" s="133">
        <v>0</v>
      </c>
      <c r="R232" s="133">
        <v>0</v>
      </c>
      <c r="S232" s="133">
        <v>0</v>
      </c>
      <c r="T232" s="133">
        <v>0</v>
      </c>
      <c r="U232" s="133">
        <v>0</v>
      </c>
      <c r="V232" s="133">
        <v>0</v>
      </c>
      <c r="W232" s="133">
        <v>0</v>
      </c>
      <c r="X232" s="133">
        <v>0</v>
      </c>
      <c r="Y232" s="133">
        <v>0</v>
      </c>
      <c r="Z232" s="133">
        <v>0</v>
      </c>
      <c r="AA232" s="133">
        <v>0</v>
      </c>
      <c r="AB232" s="133">
        <v>0</v>
      </c>
      <c r="AC232" s="133">
        <v>0</v>
      </c>
      <c r="AD232" s="133">
        <v>0</v>
      </c>
      <c r="AE232" s="133">
        <v>40851.211267605613</v>
      </c>
      <c r="AF232" s="133">
        <v>0</v>
      </c>
      <c r="AG232" s="133">
        <v>0</v>
      </c>
      <c r="AH232" s="133">
        <v>0</v>
      </c>
      <c r="AI232" s="133">
        <v>110000</v>
      </c>
      <c r="AJ232" s="133">
        <v>0</v>
      </c>
      <c r="AK232" s="133">
        <v>0</v>
      </c>
      <c r="AL232" s="133">
        <v>0</v>
      </c>
      <c r="AM232" s="133">
        <v>3033.0711600000004</v>
      </c>
      <c r="AN232" s="133">
        <v>0</v>
      </c>
      <c r="AO232" s="133">
        <v>0</v>
      </c>
      <c r="AP232" s="133">
        <v>0</v>
      </c>
      <c r="AQ232" s="133">
        <v>0</v>
      </c>
      <c r="AR232" s="133">
        <v>0</v>
      </c>
      <c r="AS232" s="133">
        <v>0</v>
      </c>
      <c r="AT232" s="133">
        <v>0</v>
      </c>
      <c r="AU232" s="133">
        <v>0</v>
      </c>
      <c r="AV232" s="133">
        <v>238546.80000000002</v>
      </c>
      <c r="AW232" s="133">
        <v>58479.10600444772</v>
      </c>
      <c r="AX232" s="133">
        <v>113033.07116000001</v>
      </c>
      <c r="AY232" s="133">
        <v>59664.158636026666</v>
      </c>
      <c r="AZ232" s="478">
        <v>410058.97716444772</v>
      </c>
      <c r="BA232" s="478">
        <v>407025.90600444772</v>
      </c>
      <c r="BB232" s="478">
        <v>3500</v>
      </c>
      <c r="BC232" s="478">
        <v>301000</v>
      </c>
      <c r="BD232" s="478">
        <v>0</v>
      </c>
      <c r="BE232" s="478">
        <v>0</v>
      </c>
      <c r="BF232" s="478">
        <v>410058.97716444772</v>
      </c>
      <c r="BG232" s="478" t="s">
        <v>13</v>
      </c>
      <c r="BH232" s="478" t="s">
        <v>13</v>
      </c>
      <c r="BI232" s="478" t="s">
        <v>13</v>
      </c>
      <c r="BJ232" s="134" t="s">
        <v>13</v>
      </c>
      <c r="BK232" s="479" t="s">
        <v>13</v>
      </c>
      <c r="BL232" s="478">
        <v>410058.97716444772</v>
      </c>
      <c r="BM232" s="133">
        <v>410058.97716444772</v>
      </c>
      <c r="BN232" s="133">
        <v>0</v>
      </c>
      <c r="BO232" s="478">
        <v>304033.07115999999</v>
      </c>
      <c r="BP232" s="478">
        <v>191000</v>
      </c>
      <c r="BQ232" s="133">
        <v>297025.90600444772</v>
      </c>
      <c r="BR232" s="133">
        <v>3453.7896047028803</v>
      </c>
      <c r="BS232" s="133">
        <v>3141.0056893333335</v>
      </c>
      <c r="BT232" s="134">
        <v>9.9580817835428367E-2</v>
      </c>
      <c r="BU232" s="134">
        <v>-9.7725925941607832E-3</v>
      </c>
      <c r="BV232" s="134">
        <v>0</v>
      </c>
      <c r="BW232" s="133">
        <v>-2639.8361286504405</v>
      </c>
      <c r="BX232" s="478">
        <v>407419.14103579725</v>
      </c>
      <c r="BY232" s="478">
        <v>4702.1636032069446</v>
      </c>
      <c r="BZ232" s="478" t="s">
        <v>1228</v>
      </c>
      <c r="CA232" s="478">
        <v>4737.4318725092708</v>
      </c>
      <c r="CB232" s="134">
        <v>7.5199856216909833E-3</v>
      </c>
      <c r="CC232" s="133">
        <v>0</v>
      </c>
      <c r="CD232" s="133">
        <v>407419.14103579725</v>
      </c>
      <c r="CE232" s="133">
        <v>0</v>
      </c>
      <c r="CF232" s="133">
        <v>407419.14103579725</v>
      </c>
      <c r="CG232" s="133">
        <f t="shared" si="6"/>
        <v>0</v>
      </c>
      <c r="CH232" s="133">
        <f t="shared" si="7"/>
        <v>0</v>
      </c>
      <c r="CI232" s="133">
        <v>0</v>
      </c>
      <c r="CJ232" s="133">
        <v>18903.27999999997</v>
      </c>
      <c r="CK232" s="133">
        <v>4956</v>
      </c>
    </row>
    <row r="233" spans="1:89" ht="15" customHeight="1" x14ac:dyDescent="0.25">
      <c r="A233" s="136">
        <f>VLOOKUP(D233,'DfE No.'!C:E,3,FALSE)</f>
        <v>243</v>
      </c>
      <c r="B233" s="136" t="str">
        <f>VLOOKUP(D233,'Adjusted Factors 19-20'!C:F,4,FALSE)</f>
        <v>Recoupment Academy</v>
      </c>
      <c r="C233" s="136">
        <v>145539</v>
      </c>
      <c r="D233" s="136">
        <v>9353092</v>
      </c>
      <c r="E233" s="135" t="s">
        <v>1485</v>
      </c>
      <c r="F233" s="477">
        <v>95</v>
      </c>
      <c r="G233" s="477">
        <v>95</v>
      </c>
      <c r="H233" s="477">
        <v>0</v>
      </c>
      <c r="I233" s="133">
        <v>263511</v>
      </c>
      <c r="J233" s="133">
        <v>0</v>
      </c>
      <c r="K233" s="133">
        <v>0</v>
      </c>
      <c r="L233" s="133">
        <v>880.00000000000136</v>
      </c>
      <c r="M233" s="133">
        <v>0</v>
      </c>
      <c r="N233" s="133">
        <v>1127.4725274725276</v>
      </c>
      <c r="O233" s="133">
        <v>0</v>
      </c>
      <c r="P233" s="133">
        <v>400.00000000000063</v>
      </c>
      <c r="Q233" s="133">
        <v>959.99999999999909</v>
      </c>
      <c r="R233" s="133">
        <v>720.00000000000114</v>
      </c>
      <c r="S233" s="133">
        <v>0</v>
      </c>
      <c r="T233" s="133">
        <v>420.00000000000063</v>
      </c>
      <c r="U233" s="133">
        <v>0</v>
      </c>
      <c r="V233" s="133">
        <v>0</v>
      </c>
      <c r="W233" s="133">
        <v>0</v>
      </c>
      <c r="X233" s="133">
        <v>0</v>
      </c>
      <c r="Y233" s="133">
        <v>0</v>
      </c>
      <c r="Z233" s="133">
        <v>0</v>
      </c>
      <c r="AA233" s="133">
        <v>0</v>
      </c>
      <c r="AB233" s="133">
        <v>589.45783132529937</v>
      </c>
      <c r="AC233" s="133">
        <v>0</v>
      </c>
      <c r="AD233" s="133">
        <v>0</v>
      </c>
      <c r="AE233" s="133">
        <v>18944.390243902424</v>
      </c>
      <c r="AF233" s="133">
        <v>0</v>
      </c>
      <c r="AG233" s="133">
        <v>0</v>
      </c>
      <c r="AH233" s="133">
        <v>0</v>
      </c>
      <c r="AI233" s="133">
        <v>110000</v>
      </c>
      <c r="AJ233" s="133">
        <v>18291.054739652867</v>
      </c>
      <c r="AK233" s="133">
        <v>0</v>
      </c>
      <c r="AL233" s="133">
        <v>0</v>
      </c>
      <c r="AM233" s="133">
        <v>6745.7314400000005</v>
      </c>
      <c r="AN233" s="133">
        <v>0</v>
      </c>
      <c r="AO233" s="133">
        <v>0</v>
      </c>
      <c r="AP233" s="133">
        <v>0</v>
      </c>
      <c r="AQ233" s="133">
        <v>0</v>
      </c>
      <c r="AR233" s="133">
        <v>0</v>
      </c>
      <c r="AS233" s="133">
        <v>0</v>
      </c>
      <c r="AT233" s="133">
        <v>0</v>
      </c>
      <c r="AU233" s="133">
        <v>0</v>
      </c>
      <c r="AV233" s="133">
        <v>263511</v>
      </c>
      <c r="AW233" s="133">
        <v>24041.320602700252</v>
      </c>
      <c r="AX233" s="133">
        <v>135036.78617965287</v>
      </c>
      <c r="AY233" s="133">
        <v>31197.126507638688</v>
      </c>
      <c r="AZ233" s="478">
        <v>422589.10678235313</v>
      </c>
      <c r="BA233" s="478">
        <v>415843.37534235313</v>
      </c>
      <c r="BB233" s="478">
        <v>3500</v>
      </c>
      <c r="BC233" s="478">
        <v>332500</v>
      </c>
      <c r="BD233" s="478">
        <v>0</v>
      </c>
      <c r="BE233" s="478">
        <v>0</v>
      </c>
      <c r="BF233" s="478">
        <v>422589.10678235313</v>
      </c>
      <c r="BG233" s="478" t="s">
        <v>13</v>
      </c>
      <c r="BH233" s="478" t="s">
        <v>13</v>
      </c>
      <c r="BI233" s="478" t="s">
        <v>13</v>
      </c>
      <c r="BJ233" s="134" t="s">
        <v>13</v>
      </c>
      <c r="BK233" s="479" t="s">
        <v>13</v>
      </c>
      <c r="BL233" s="478">
        <v>422589.10678235313</v>
      </c>
      <c r="BM233" s="133">
        <v>422589.10678235313</v>
      </c>
      <c r="BN233" s="133">
        <v>0</v>
      </c>
      <c r="BO233" s="478">
        <v>339245.73144</v>
      </c>
      <c r="BP233" s="478">
        <v>204208.94526034713</v>
      </c>
      <c r="BQ233" s="133">
        <v>287552.32060270023</v>
      </c>
      <c r="BR233" s="133">
        <v>3026.8665326600026</v>
      </c>
      <c r="BS233" s="133">
        <v>2905.9668234820342</v>
      </c>
      <c r="BT233" s="134">
        <v>4.1603953700029506E-2</v>
      </c>
      <c r="BU233" s="134">
        <v>-4.0828996854459058E-3</v>
      </c>
      <c r="BV233" s="134">
        <v>0</v>
      </c>
      <c r="BW233" s="133">
        <v>-1127.1532478035485</v>
      </c>
      <c r="BX233" s="478">
        <v>421461.95353454957</v>
      </c>
      <c r="BY233" s="478">
        <v>4365.433916784732</v>
      </c>
      <c r="BZ233" s="478" t="s">
        <v>1228</v>
      </c>
      <c r="CA233" s="478">
        <v>4436.4416161531535</v>
      </c>
      <c r="CB233" s="134">
        <v>1.469793781428419E-2</v>
      </c>
      <c r="CC233" s="133">
        <v>0</v>
      </c>
      <c r="CD233" s="133">
        <v>421461.95353454957</v>
      </c>
      <c r="CE233" s="133">
        <v>0</v>
      </c>
      <c r="CF233" s="133">
        <v>421461.95353454957</v>
      </c>
      <c r="CG233" s="133">
        <f t="shared" si="6"/>
        <v>0</v>
      </c>
      <c r="CH233" s="133">
        <f t="shared" si="7"/>
        <v>0</v>
      </c>
      <c r="CI233" s="133">
        <v>0</v>
      </c>
      <c r="CJ233" s="133">
        <v>26566.929999999982</v>
      </c>
      <c r="CK233" s="133">
        <v>6829.55</v>
      </c>
    </row>
    <row r="234" spans="1:89" ht="15" customHeight="1" x14ac:dyDescent="0.25">
      <c r="A234" s="136">
        <f>VLOOKUP(D234,'DfE No.'!C:E,3,FALSE)</f>
        <v>80</v>
      </c>
      <c r="B234" s="136" t="str">
        <f>VLOOKUP(D234,'Adjusted Factors 19-20'!C:F,4,FALSE)</f>
        <v>Recoupment Academy</v>
      </c>
      <c r="C234" s="136">
        <v>143807</v>
      </c>
      <c r="D234" s="136">
        <v>9353096</v>
      </c>
      <c r="E234" s="135" t="s">
        <v>1486</v>
      </c>
      <c r="F234" s="477">
        <v>178</v>
      </c>
      <c r="G234" s="477">
        <v>178</v>
      </c>
      <c r="H234" s="477">
        <v>0</v>
      </c>
      <c r="I234" s="133">
        <v>493736.4</v>
      </c>
      <c r="J234" s="133">
        <v>0</v>
      </c>
      <c r="K234" s="133">
        <v>0</v>
      </c>
      <c r="L234" s="133">
        <v>3079.9999999999986</v>
      </c>
      <c r="M234" s="133">
        <v>0</v>
      </c>
      <c r="N234" s="133">
        <v>5310.4972375690604</v>
      </c>
      <c r="O234" s="133">
        <v>0</v>
      </c>
      <c r="P234" s="133">
        <v>400.00000000000091</v>
      </c>
      <c r="Q234" s="133">
        <v>0</v>
      </c>
      <c r="R234" s="133">
        <v>1080.0000000000025</v>
      </c>
      <c r="S234" s="133">
        <v>0</v>
      </c>
      <c r="T234" s="133">
        <v>0</v>
      </c>
      <c r="U234" s="133">
        <v>0</v>
      </c>
      <c r="V234" s="133">
        <v>0</v>
      </c>
      <c r="W234" s="133">
        <v>0</v>
      </c>
      <c r="X234" s="133">
        <v>0</v>
      </c>
      <c r="Y234" s="133">
        <v>0</v>
      </c>
      <c r="Z234" s="133">
        <v>0</v>
      </c>
      <c r="AA234" s="133">
        <v>0</v>
      </c>
      <c r="AB234" s="133">
        <v>0</v>
      </c>
      <c r="AC234" s="133">
        <v>0</v>
      </c>
      <c r="AD234" s="133">
        <v>0</v>
      </c>
      <c r="AE234" s="133">
        <v>44872.6133333334</v>
      </c>
      <c r="AF234" s="133">
        <v>0</v>
      </c>
      <c r="AG234" s="133">
        <v>0</v>
      </c>
      <c r="AH234" s="133">
        <v>0</v>
      </c>
      <c r="AI234" s="133">
        <v>110000</v>
      </c>
      <c r="AJ234" s="133">
        <v>0</v>
      </c>
      <c r="AK234" s="133">
        <v>0</v>
      </c>
      <c r="AL234" s="133">
        <v>0</v>
      </c>
      <c r="AM234" s="133">
        <v>15452.64</v>
      </c>
      <c r="AN234" s="133">
        <v>0</v>
      </c>
      <c r="AO234" s="133">
        <v>0</v>
      </c>
      <c r="AP234" s="133">
        <v>0</v>
      </c>
      <c r="AQ234" s="133">
        <v>0</v>
      </c>
      <c r="AR234" s="133">
        <v>0</v>
      </c>
      <c r="AS234" s="133">
        <v>0</v>
      </c>
      <c r="AT234" s="133">
        <v>0</v>
      </c>
      <c r="AU234" s="133">
        <v>0</v>
      </c>
      <c r="AV234" s="133">
        <v>493736.4</v>
      </c>
      <c r="AW234" s="133">
        <v>54743.110570902463</v>
      </c>
      <c r="AX234" s="133">
        <v>125452.64</v>
      </c>
      <c r="AY234" s="133">
        <v>59806.861952117928</v>
      </c>
      <c r="AZ234" s="478">
        <v>673932.15057090251</v>
      </c>
      <c r="BA234" s="478">
        <v>658479.51057090249</v>
      </c>
      <c r="BB234" s="478">
        <v>3500</v>
      </c>
      <c r="BC234" s="478">
        <v>623000</v>
      </c>
      <c r="BD234" s="478">
        <v>0</v>
      </c>
      <c r="BE234" s="478">
        <v>0</v>
      </c>
      <c r="BF234" s="478">
        <v>673932.15057090251</v>
      </c>
      <c r="BG234" s="478" t="s">
        <v>13</v>
      </c>
      <c r="BH234" s="478" t="s">
        <v>13</v>
      </c>
      <c r="BI234" s="478" t="s">
        <v>13</v>
      </c>
      <c r="BJ234" s="134" t="s">
        <v>13</v>
      </c>
      <c r="BK234" s="479" t="s">
        <v>13</v>
      </c>
      <c r="BL234" s="478">
        <v>673932.15057090251</v>
      </c>
      <c r="BM234" s="133">
        <v>673932.15057090251</v>
      </c>
      <c r="BN234" s="133">
        <v>0</v>
      </c>
      <c r="BO234" s="478">
        <v>638452.64</v>
      </c>
      <c r="BP234" s="478">
        <v>513000</v>
      </c>
      <c r="BQ234" s="133">
        <v>548479.51057090249</v>
      </c>
      <c r="BR234" s="133">
        <v>3081.3455650050701</v>
      </c>
      <c r="BS234" s="133">
        <v>2941.5256089385475</v>
      </c>
      <c r="BT234" s="134">
        <v>4.7533142544006854E-2</v>
      </c>
      <c r="BU234" s="134">
        <v>-4.6647742697839634E-3</v>
      </c>
      <c r="BV234" s="134">
        <v>0</v>
      </c>
      <c r="BW234" s="133">
        <v>-2442.4364294587112</v>
      </c>
      <c r="BX234" s="478">
        <v>671489.71414144384</v>
      </c>
      <c r="BY234" s="478">
        <v>3685.6015401204709</v>
      </c>
      <c r="BZ234" s="478" t="s">
        <v>1228</v>
      </c>
      <c r="CA234" s="478">
        <v>3772.414124390134</v>
      </c>
      <c r="CB234" s="134">
        <v>3.6229467557977513E-2</v>
      </c>
      <c r="CC234" s="133">
        <v>0</v>
      </c>
      <c r="CD234" s="133">
        <v>671489.71414144384</v>
      </c>
      <c r="CE234" s="133">
        <v>0</v>
      </c>
      <c r="CF234" s="133">
        <v>671489.71414144384</v>
      </c>
      <c r="CG234" s="133">
        <f t="shared" si="6"/>
        <v>0</v>
      </c>
      <c r="CH234" s="133">
        <f t="shared" si="7"/>
        <v>0</v>
      </c>
      <c r="CI234" s="133">
        <v>0</v>
      </c>
      <c r="CJ234" s="133">
        <v>0</v>
      </c>
      <c r="CK234" s="133">
        <v>0</v>
      </c>
    </row>
    <row r="235" spans="1:89" ht="15" customHeight="1" x14ac:dyDescent="0.25">
      <c r="A235" s="136">
        <f>VLOOKUP(D235,'DfE No.'!C:E,3,FALSE)</f>
        <v>316</v>
      </c>
      <c r="B235" s="136" t="str">
        <f>VLOOKUP(D235,'Adjusted Factors 19-20'!C:F,4,FALSE)</f>
        <v>Recoupment Academy</v>
      </c>
      <c r="C235" s="136">
        <v>142994</v>
      </c>
      <c r="D235" s="136">
        <v>9353097</v>
      </c>
      <c r="E235" s="135" t="s">
        <v>521</v>
      </c>
      <c r="F235" s="477">
        <v>99</v>
      </c>
      <c r="G235" s="477">
        <v>99</v>
      </c>
      <c r="H235" s="477">
        <v>0</v>
      </c>
      <c r="I235" s="133">
        <v>274606.2</v>
      </c>
      <c r="J235" s="133">
        <v>0</v>
      </c>
      <c r="K235" s="133">
        <v>0</v>
      </c>
      <c r="L235" s="133">
        <v>1319.9999999999998</v>
      </c>
      <c r="M235" s="133">
        <v>0</v>
      </c>
      <c r="N235" s="133">
        <v>3857.9381443298967</v>
      </c>
      <c r="O235" s="133">
        <v>0</v>
      </c>
      <c r="P235" s="133">
        <v>1799.9999999999995</v>
      </c>
      <c r="Q235" s="133">
        <v>2399.9999999999995</v>
      </c>
      <c r="R235" s="133">
        <v>1079.9999999999998</v>
      </c>
      <c r="S235" s="133">
        <v>389.99999999999994</v>
      </c>
      <c r="T235" s="133">
        <v>0</v>
      </c>
      <c r="U235" s="133">
        <v>0</v>
      </c>
      <c r="V235" s="133">
        <v>0</v>
      </c>
      <c r="W235" s="133">
        <v>0</v>
      </c>
      <c r="X235" s="133">
        <v>0</v>
      </c>
      <c r="Y235" s="133">
        <v>0</v>
      </c>
      <c r="Z235" s="133">
        <v>0</v>
      </c>
      <c r="AA235" s="133">
        <v>0</v>
      </c>
      <c r="AB235" s="133">
        <v>599.82352941176259</v>
      </c>
      <c r="AC235" s="133">
        <v>0</v>
      </c>
      <c r="AD235" s="133">
        <v>0</v>
      </c>
      <c r="AE235" s="133">
        <v>14806.53658536584</v>
      </c>
      <c r="AF235" s="133">
        <v>0</v>
      </c>
      <c r="AG235" s="133">
        <v>0</v>
      </c>
      <c r="AH235" s="133">
        <v>0</v>
      </c>
      <c r="AI235" s="133">
        <v>110000</v>
      </c>
      <c r="AJ235" s="133">
        <v>0</v>
      </c>
      <c r="AK235" s="133">
        <v>0</v>
      </c>
      <c r="AL235" s="133">
        <v>0</v>
      </c>
      <c r="AM235" s="133">
        <v>1596.9669799999999</v>
      </c>
      <c r="AN235" s="133">
        <v>0</v>
      </c>
      <c r="AO235" s="133">
        <v>0</v>
      </c>
      <c r="AP235" s="133">
        <v>0</v>
      </c>
      <c r="AQ235" s="133">
        <v>0</v>
      </c>
      <c r="AR235" s="133">
        <v>0</v>
      </c>
      <c r="AS235" s="133">
        <v>0</v>
      </c>
      <c r="AT235" s="133">
        <v>0</v>
      </c>
      <c r="AU235" s="133">
        <v>0</v>
      </c>
      <c r="AV235" s="133">
        <v>274606.2</v>
      </c>
      <c r="AW235" s="133">
        <v>26254.298259107498</v>
      </c>
      <c r="AX235" s="133">
        <v>111596.96698</v>
      </c>
      <c r="AY235" s="133">
        <v>30229.50565753079</v>
      </c>
      <c r="AZ235" s="478">
        <v>412457.46523910749</v>
      </c>
      <c r="BA235" s="478">
        <v>410860.49825910747</v>
      </c>
      <c r="BB235" s="478">
        <v>3500</v>
      </c>
      <c r="BC235" s="478">
        <v>346500</v>
      </c>
      <c r="BD235" s="478">
        <v>0</v>
      </c>
      <c r="BE235" s="478">
        <v>0</v>
      </c>
      <c r="BF235" s="478">
        <v>412457.46523910749</v>
      </c>
      <c r="BG235" s="478" t="s">
        <v>13</v>
      </c>
      <c r="BH235" s="478" t="s">
        <v>13</v>
      </c>
      <c r="BI235" s="478" t="s">
        <v>13</v>
      </c>
      <c r="BJ235" s="134" t="s">
        <v>13</v>
      </c>
      <c r="BK235" s="479" t="s">
        <v>13</v>
      </c>
      <c r="BL235" s="478">
        <v>412457.46523910749</v>
      </c>
      <c r="BM235" s="133">
        <v>412457.46523910749</v>
      </c>
      <c r="BN235" s="133">
        <v>0</v>
      </c>
      <c r="BO235" s="478">
        <v>348096.96698000003</v>
      </c>
      <c r="BP235" s="478">
        <v>236500.00000000003</v>
      </c>
      <c r="BQ235" s="133">
        <v>300860.49825910747</v>
      </c>
      <c r="BR235" s="133">
        <v>3038.9949319101765</v>
      </c>
      <c r="BS235" s="133">
        <v>3112.9022294736842</v>
      </c>
      <c r="BT235" s="134">
        <v>-2.3742248267143159E-2</v>
      </c>
      <c r="BU235" s="134">
        <v>8.7422482671431594E-3</v>
      </c>
      <c r="BV235" s="134">
        <v>0</v>
      </c>
      <c r="BW235" s="133">
        <v>2694.162648018837</v>
      </c>
      <c r="BX235" s="478">
        <v>415151.62788712635</v>
      </c>
      <c r="BY235" s="478">
        <v>4177.3198071426905</v>
      </c>
      <c r="BZ235" s="478" t="s">
        <v>1228</v>
      </c>
      <c r="CA235" s="478">
        <v>4193.4507867386501</v>
      </c>
      <c r="CB235" s="134">
        <v>-2.1877566874493048E-2</v>
      </c>
      <c r="CC235" s="133">
        <v>0</v>
      </c>
      <c r="CD235" s="133">
        <v>415151.62788712635</v>
      </c>
      <c r="CE235" s="133">
        <v>0</v>
      </c>
      <c r="CF235" s="133">
        <v>415151.62788712635</v>
      </c>
      <c r="CG235" s="133">
        <f t="shared" si="6"/>
        <v>0</v>
      </c>
      <c r="CH235" s="133">
        <f t="shared" si="7"/>
        <v>0</v>
      </c>
      <c r="CI235" s="133">
        <v>0</v>
      </c>
      <c r="CJ235" s="133">
        <v>0</v>
      </c>
      <c r="CK235" s="133">
        <v>0</v>
      </c>
    </row>
    <row r="236" spans="1:89" ht="15" customHeight="1" x14ac:dyDescent="0.25">
      <c r="A236" s="136">
        <f>VLOOKUP(D236,'DfE No.'!C:E,3,FALSE)</f>
        <v>489</v>
      </c>
      <c r="B236" s="136" t="str">
        <f>VLOOKUP(D236,'Adjusted Factors 19-20'!C:F,4,FALSE)</f>
        <v>Recoupment Academy</v>
      </c>
      <c r="C236" s="136">
        <v>143070</v>
      </c>
      <c r="D236" s="136">
        <v>9353098</v>
      </c>
      <c r="E236" s="135" t="s">
        <v>1487</v>
      </c>
      <c r="F236" s="477">
        <v>89</v>
      </c>
      <c r="G236" s="477">
        <v>89</v>
      </c>
      <c r="H236" s="477">
        <v>0</v>
      </c>
      <c r="I236" s="133">
        <v>246868.2</v>
      </c>
      <c r="J236" s="133">
        <v>0</v>
      </c>
      <c r="K236" s="133">
        <v>0</v>
      </c>
      <c r="L236" s="133">
        <v>3520</v>
      </c>
      <c r="M236" s="133">
        <v>0</v>
      </c>
      <c r="N236" s="133">
        <v>4632.2891566265062</v>
      </c>
      <c r="O236" s="133">
        <v>0</v>
      </c>
      <c r="P236" s="133">
        <v>400.00000000000091</v>
      </c>
      <c r="Q236" s="133">
        <v>240.00000000000054</v>
      </c>
      <c r="R236" s="133">
        <v>720.00000000000159</v>
      </c>
      <c r="S236" s="133">
        <v>0</v>
      </c>
      <c r="T236" s="133">
        <v>0</v>
      </c>
      <c r="U236" s="133">
        <v>0</v>
      </c>
      <c r="V236" s="133">
        <v>0</v>
      </c>
      <c r="W236" s="133">
        <v>0</v>
      </c>
      <c r="X236" s="133">
        <v>0</v>
      </c>
      <c r="Y236" s="133">
        <v>0</v>
      </c>
      <c r="Z236" s="133">
        <v>0</v>
      </c>
      <c r="AA236" s="133">
        <v>0</v>
      </c>
      <c r="AB236" s="133">
        <v>0</v>
      </c>
      <c r="AC236" s="133">
        <v>0</v>
      </c>
      <c r="AD236" s="133">
        <v>0</v>
      </c>
      <c r="AE236" s="133">
        <v>35170.426666666695</v>
      </c>
      <c r="AF236" s="133">
        <v>0</v>
      </c>
      <c r="AG236" s="133">
        <v>0</v>
      </c>
      <c r="AH236" s="133">
        <v>0</v>
      </c>
      <c r="AI236" s="133">
        <v>110000</v>
      </c>
      <c r="AJ236" s="133">
        <v>0</v>
      </c>
      <c r="AK236" s="133">
        <v>0</v>
      </c>
      <c r="AL236" s="133">
        <v>0</v>
      </c>
      <c r="AM236" s="133">
        <v>1813.85582</v>
      </c>
      <c r="AN236" s="133">
        <v>0</v>
      </c>
      <c r="AO236" s="133">
        <v>0</v>
      </c>
      <c r="AP236" s="133">
        <v>0</v>
      </c>
      <c r="AQ236" s="133">
        <v>0</v>
      </c>
      <c r="AR236" s="133">
        <v>0</v>
      </c>
      <c r="AS236" s="133">
        <v>0</v>
      </c>
      <c r="AT236" s="133">
        <v>0</v>
      </c>
      <c r="AU236" s="133">
        <v>0</v>
      </c>
      <c r="AV236" s="133">
        <v>246868.2</v>
      </c>
      <c r="AW236" s="133">
        <v>44682.715823293205</v>
      </c>
      <c r="AX236" s="133">
        <v>111813.85582</v>
      </c>
      <c r="AY236" s="133">
        <v>49925.571244979947</v>
      </c>
      <c r="AZ236" s="478">
        <v>403364.77164329321</v>
      </c>
      <c r="BA236" s="478">
        <v>401550.91582329321</v>
      </c>
      <c r="BB236" s="478">
        <v>3500</v>
      </c>
      <c r="BC236" s="478">
        <v>311500</v>
      </c>
      <c r="BD236" s="478">
        <v>0</v>
      </c>
      <c r="BE236" s="478">
        <v>0</v>
      </c>
      <c r="BF236" s="478">
        <v>403364.77164329321</v>
      </c>
      <c r="BG236" s="478" t="s">
        <v>13</v>
      </c>
      <c r="BH236" s="478" t="s">
        <v>13</v>
      </c>
      <c r="BI236" s="478" t="s">
        <v>13</v>
      </c>
      <c r="BJ236" s="134" t="s">
        <v>13</v>
      </c>
      <c r="BK236" s="479" t="s">
        <v>13</v>
      </c>
      <c r="BL236" s="478">
        <v>403364.77164329321</v>
      </c>
      <c r="BM236" s="133">
        <v>403364.77164329321</v>
      </c>
      <c r="BN236" s="133">
        <v>0</v>
      </c>
      <c r="BO236" s="478">
        <v>313313.85582</v>
      </c>
      <c r="BP236" s="478">
        <v>201500</v>
      </c>
      <c r="BQ236" s="133">
        <v>291550.91582329321</v>
      </c>
      <c r="BR236" s="133">
        <v>3275.8529867785755</v>
      </c>
      <c r="BS236" s="133">
        <v>3079.3404148148147</v>
      </c>
      <c r="BT236" s="134">
        <v>6.3816449463765662E-2</v>
      </c>
      <c r="BU236" s="134">
        <v>-6.2627740459604096E-3</v>
      </c>
      <c r="BV236" s="134">
        <v>0</v>
      </c>
      <c r="BW236" s="133">
        <v>-1716.3839773435475</v>
      </c>
      <c r="BX236" s="478">
        <v>401648.38766594965</v>
      </c>
      <c r="BY236" s="478">
        <v>4492.5228297297717</v>
      </c>
      <c r="BZ236" s="478" t="s">
        <v>1228</v>
      </c>
      <c r="CA236" s="478">
        <v>4512.903232201681</v>
      </c>
      <c r="CB236" s="134">
        <v>1.2025917965880595E-2</v>
      </c>
      <c r="CC236" s="133">
        <v>0</v>
      </c>
      <c r="CD236" s="133">
        <v>401648.38766594965</v>
      </c>
      <c r="CE236" s="133">
        <v>0</v>
      </c>
      <c r="CF236" s="133">
        <v>401648.38766594965</v>
      </c>
      <c r="CG236" s="133">
        <f t="shared" si="6"/>
        <v>0</v>
      </c>
      <c r="CH236" s="133">
        <f t="shared" si="7"/>
        <v>0</v>
      </c>
      <c r="CI236" s="133">
        <v>0</v>
      </c>
      <c r="CJ236" s="133">
        <v>0</v>
      </c>
      <c r="CK236" s="133">
        <v>0</v>
      </c>
    </row>
    <row r="237" spans="1:89" ht="15" customHeight="1" x14ac:dyDescent="0.25">
      <c r="A237" s="136">
        <f>VLOOKUP(D237,'DfE No.'!C:E,3,FALSE)</f>
        <v>86</v>
      </c>
      <c r="B237" s="136" t="str">
        <f>VLOOKUP(D237,'Adjusted Factors 19-20'!C:F,4,FALSE)</f>
        <v>Recoupment Academy</v>
      </c>
      <c r="C237" s="136">
        <v>143071</v>
      </c>
      <c r="D237" s="136">
        <v>9353099</v>
      </c>
      <c r="E237" s="135" t="s">
        <v>1488</v>
      </c>
      <c r="F237" s="477">
        <v>83</v>
      </c>
      <c r="G237" s="477">
        <v>83</v>
      </c>
      <c r="H237" s="477">
        <v>0</v>
      </c>
      <c r="I237" s="133">
        <v>230225.40000000002</v>
      </c>
      <c r="J237" s="133">
        <v>0</v>
      </c>
      <c r="K237" s="133">
        <v>0</v>
      </c>
      <c r="L237" s="133">
        <v>0</v>
      </c>
      <c r="M237" s="133">
        <v>0</v>
      </c>
      <c r="N237" s="133">
        <v>2186.3414634146343</v>
      </c>
      <c r="O237" s="133">
        <v>0</v>
      </c>
      <c r="P237" s="133">
        <v>599.99999999999977</v>
      </c>
      <c r="Q237" s="133">
        <v>0</v>
      </c>
      <c r="R237" s="133">
        <v>0</v>
      </c>
      <c r="S237" s="133">
        <v>0</v>
      </c>
      <c r="T237" s="133">
        <v>0</v>
      </c>
      <c r="U237" s="133">
        <v>0</v>
      </c>
      <c r="V237" s="133">
        <v>0</v>
      </c>
      <c r="W237" s="133">
        <v>0</v>
      </c>
      <c r="X237" s="133">
        <v>0</v>
      </c>
      <c r="Y237" s="133">
        <v>0</v>
      </c>
      <c r="Z237" s="133">
        <v>0</v>
      </c>
      <c r="AA237" s="133">
        <v>0</v>
      </c>
      <c r="AB237" s="133">
        <v>0</v>
      </c>
      <c r="AC237" s="133">
        <v>0</v>
      </c>
      <c r="AD237" s="133">
        <v>0</v>
      </c>
      <c r="AE237" s="133">
        <v>24072.243243243262</v>
      </c>
      <c r="AF237" s="133">
        <v>0</v>
      </c>
      <c r="AG237" s="133">
        <v>0</v>
      </c>
      <c r="AH237" s="133">
        <v>0</v>
      </c>
      <c r="AI237" s="133">
        <v>110000</v>
      </c>
      <c r="AJ237" s="133">
        <v>0</v>
      </c>
      <c r="AK237" s="133">
        <v>0</v>
      </c>
      <c r="AL237" s="133">
        <v>0</v>
      </c>
      <c r="AM237" s="133">
        <v>870.45784000000003</v>
      </c>
      <c r="AN237" s="133">
        <v>0</v>
      </c>
      <c r="AO237" s="133">
        <v>0</v>
      </c>
      <c r="AP237" s="133">
        <v>0</v>
      </c>
      <c r="AQ237" s="133">
        <v>0</v>
      </c>
      <c r="AR237" s="133">
        <v>0</v>
      </c>
      <c r="AS237" s="133">
        <v>0</v>
      </c>
      <c r="AT237" s="133">
        <v>0</v>
      </c>
      <c r="AU237" s="133">
        <v>0</v>
      </c>
      <c r="AV237" s="133">
        <v>230225.40000000002</v>
      </c>
      <c r="AW237" s="133">
        <v>26858.584706657894</v>
      </c>
      <c r="AX237" s="133">
        <v>110870.45784</v>
      </c>
      <c r="AY237" s="133">
        <v>35464.413974950578</v>
      </c>
      <c r="AZ237" s="478">
        <v>367954.44254665793</v>
      </c>
      <c r="BA237" s="478">
        <v>367083.98470665794</v>
      </c>
      <c r="BB237" s="478">
        <v>3500</v>
      </c>
      <c r="BC237" s="478">
        <v>290500</v>
      </c>
      <c r="BD237" s="478">
        <v>0</v>
      </c>
      <c r="BE237" s="478">
        <v>0</v>
      </c>
      <c r="BF237" s="478">
        <v>367954.44254665793</v>
      </c>
      <c r="BG237" s="478" t="s">
        <v>13</v>
      </c>
      <c r="BH237" s="478" t="s">
        <v>13</v>
      </c>
      <c r="BI237" s="478" t="s">
        <v>13</v>
      </c>
      <c r="BJ237" s="134" t="s">
        <v>13</v>
      </c>
      <c r="BK237" s="479" t="s">
        <v>13</v>
      </c>
      <c r="BL237" s="478">
        <v>367954.44254665793</v>
      </c>
      <c r="BM237" s="133">
        <v>367954.44254665793</v>
      </c>
      <c r="BN237" s="133">
        <v>0</v>
      </c>
      <c r="BO237" s="478">
        <v>291370.45783999999</v>
      </c>
      <c r="BP237" s="478">
        <v>180500</v>
      </c>
      <c r="BQ237" s="133">
        <v>257083.98470665794</v>
      </c>
      <c r="BR237" s="133">
        <v>3097.3974061043127</v>
      </c>
      <c r="BS237" s="133">
        <v>3000.5423421686751</v>
      </c>
      <c r="BT237" s="134">
        <v>3.2279185857325574E-2</v>
      </c>
      <c r="BU237" s="134">
        <v>-3.167792146236117E-3</v>
      </c>
      <c r="BV237" s="134">
        <v>0</v>
      </c>
      <c r="BW237" s="133">
        <v>-788.9228406755808</v>
      </c>
      <c r="BX237" s="478">
        <v>367165.51970598235</v>
      </c>
      <c r="BY237" s="478">
        <v>4413.1935164576189</v>
      </c>
      <c r="BZ237" s="478" t="s">
        <v>1228</v>
      </c>
      <c r="CA237" s="478">
        <v>4423.6809603130405</v>
      </c>
      <c r="CB237" s="134">
        <v>2.0196863742318882E-2</v>
      </c>
      <c r="CC237" s="133">
        <v>0</v>
      </c>
      <c r="CD237" s="133">
        <v>367165.51970598235</v>
      </c>
      <c r="CE237" s="133">
        <v>0</v>
      </c>
      <c r="CF237" s="133">
        <v>367165.51970598235</v>
      </c>
      <c r="CG237" s="133">
        <f t="shared" si="6"/>
        <v>0</v>
      </c>
      <c r="CH237" s="133">
        <f t="shared" si="7"/>
        <v>0</v>
      </c>
      <c r="CI237" s="133">
        <v>0</v>
      </c>
      <c r="CJ237" s="133">
        <v>0</v>
      </c>
      <c r="CK237" s="133">
        <v>0</v>
      </c>
    </row>
    <row r="238" spans="1:89" ht="15" customHeight="1" x14ac:dyDescent="0.25">
      <c r="A238" s="136">
        <f>VLOOKUP(D238,'DfE No.'!C:E,3,FALSE)</f>
        <v>93</v>
      </c>
      <c r="B238" s="136" t="str">
        <f>VLOOKUP(D238,'Adjusted Factors 19-20'!C:F,4,FALSE)</f>
        <v>Recoupment Academy</v>
      </c>
      <c r="C238" s="136">
        <v>144849</v>
      </c>
      <c r="D238" s="136">
        <v>9353101</v>
      </c>
      <c r="E238" s="135" t="s">
        <v>1331</v>
      </c>
      <c r="F238" s="477">
        <v>94</v>
      </c>
      <c r="G238" s="477">
        <v>94</v>
      </c>
      <c r="H238" s="477">
        <v>0</v>
      </c>
      <c r="I238" s="133">
        <v>260737.2</v>
      </c>
      <c r="J238" s="133">
        <v>0</v>
      </c>
      <c r="K238" s="133">
        <v>0</v>
      </c>
      <c r="L238" s="133">
        <v>5720.0000000000191</v>
      </c>
      <c r="M238" s="133">
        <v>0</v>
      </c>
      <c r="N238" s="133">
        <v>8360.4705882352937</v>
      </c>
      <c r="O238" s="133">
        <v>0</v>
      </c>
      <c r="P238" s="133">
        <v>999.99999999999943</v>
      </c>
      <c r="Q238" s="133">
        <v>0</v>
      </c>
      <c r="R238" s="133">
        <v>0</v>
      </c>
      <c r="S238" s="133">
        <v>0</v>
      </c>
      <c r="T238" s="133">
        <v>1260.0000000000009</v>
      </c>
      <c r="U238" s="133">
        <v>0</v>
      </c>
      <c r="V238" s="133">
        <v>0</v>
      </c>
      <c r="W238" s="133">
        <v>0</v>
      </c>
      <c r="X238" s="133">
        <v>0</v>
      </c>
      <c r="Y238" s="133">
        <v>0</v>
      </c>
      <c r="Z238" s="133">
        <v>0</v>
      </c>
      <c r="AA238" s="133">
        <v>0</v>
      </c>
      <c r="AB238" s="133">
        <v>0</v>
      </c>
      <c r="AC238" s="133">
        <v>0</v>
      </c>
      <c r="AD238" s="133">
        <v>0</v>
      </c>
      <c r="AE238" s="133">
        <v>33753.621621621583</v>
      </c>
      <c r="AF238" s="133">
        <v>0</v>
      </c>
      <c r="AG238" s="133">
        <v>0</v>
      </c>
      <c r="AH238" s="133">
        <v>0</v>
      </c>
      <c r="AI238" s="133">
        <v>110000</v>
      </c>
      <c r="AJ238" s="133">
        <v>0</v>
      </c>
      <c r="AK238" s="133">
        <v>0</v>
      </c>
      <c r="AL238" s="133">
        <v>1000</v>
      </c>
      <c r="AM238" s="133">
        <v>726.27408000000003</v>
      </c>
      <c r="AN238" s="133">
        <v>0</v>
      </c>
      <c r="AO238" s="133">
        <v>0</v>
      </c>
      <c r="AP238" s="133">
        <v>0</v>
      </c>
      <c r="AQ238" s="133">
        <v>0</v>
      </c>
      <c r="AR238" s="133">
        <v>0</v>
      </c>
      <c r="AS238" s="133">
        <v>0</v>
      </c>
      <c r="AT238" s="133">
        <v>0</v>
      </c>
      <c r="AU238" s="133">
        <v>0</v>
      </c>
      <c r="AV238" s="133">
        <v>260737.2</v>
      </c>
      <c r="AW238" s="133">
        <v>50094.092209856899</v>
      </c>
      <c r="AX238" s="133">
        <v>111726.27408</v>
      </c>
      <c r="AY238" s="133">
        <v>51922.856915739241</v>
      </c>
      <c r="AZ238" s="478">
        <v>422557.56628985691</v>
      </c>
      <c r="BA238" s="478">
        <v>420831.29220985691</v>
      </c>
      <c r="BB238" s="478">
        <v>3500</v>
      </c>
      <c r="BC238" s="478">
        <v>329000</v>
      </c>
      <c r="BD238" s="478">
        <v>0</v>
      </c>
      <c r="BE238" s="478">
        <v>0</v>
      </c>
      <c r="BF238" s="478">
        <v>422557.56628985691</v>
      </c>
      <c r="BG238" s="478" t="s">
        <v>13</v>
      </c>
      <c r="BH238" s="478" t="s">
        <v>13</v>
      </c>
      <c r="BI238" s="478" t="s">
        <v>13</v>
      </c>
      <c r="BJ238" s="134" t="s">
        <v>13</v>
      </c>
      <c r="BK238" s="479" t="s">
        <v>13</v>
      </c>
      <c r="BL238" s="478">
        <v>422557.56628985691</v>
      </c>
      <c r="BM238" s="133">
        <v>422557.56628985691</v>
      </c>
      <c r="BN238" s="133">
        <v>0</v>
      </c>
      <c r="BO238" s="478">
        <v>330726.27408</v>
      </c>
      <c r="BP238" s="478">
        <v>220000</v>
      </c>
      <c r="BQ238" s="133">
        <v>311831.29220985691</v>
      </c>
      <c r="BR238" s="133">
        <v>3317.3541724452862</v>
      </c>
      <c r="BS238" s="133">
        <v>3140.1017781609194</v>
      </c>
      <c r="BT238" s="134">
        <v>5.644797742453405E-2</v>
      </c>
      <c r="BU238" s="134">
        <v>-5.5396520949047255E-3</v>
      </c>
      <c r="BV238" s="134">
        <v>0</v>
      </c>
      <c r="BW238" s="133">
        <v>-1635.1367109986998</v>
      </c>
      <c r="BX238" s="478">
        <v>420922.42957885819</v>
      </c>
      <c r="BY238" s="478">
        <v>4459.5335691367891</v>
      </c>
      <c r="BZ238" s="478" t="s">
        <v>1228</v>
      </c>
      <c r="CA238" s="478">
        <v>4477.8981870091293</v>
      </c>
      <c r="CB238" s="134">
        <v>1.4789411416733067E-2</v>
      </c>
      <c r="CC238" s="133">
        <v>0</v>
      </c>
      <c r="CD238" s="133">
        <v>420922.42957885819</v>
      </c>
      <c r="CE238" s="133">
        <v>0</v>
      </c>
      <c r="CF238" s="133">
        <v>420922.42957885819</v>
      </c>
      <c r="CG238" s="133">
        <f t="shared" si="6"/>
        <v>0</v>
      </c>
      <c r="CH238" s="133">
        <f t="shared" si="7"/>
        <v>0</v>
      </c>
      <c r="CI238" s="133">
        <v>0</v>
      </c>
      <c r="CJ238" s="133">
        <v>0</v>
      </c>
      <c r="CK238" s="133">
        <v>0</v>
      </c>
    </row>
    <row r="239" spans="1:89" ht="15" customHeight="1" x14ac:dyDescent="0.25">
      <c r="A239" s="136">
        <f>VLOOKUP(D239,'DfE No.'!C:E,3,FALSE)</f>
        <v>102</v>
      </c>
      <c r="B239" s="136" t="str">
        <f>VLOOKUP(D239,'Adjusted Factors 19-20'!C:F,4,FALSE)</f>
        <v>Recoupment Academy</v>
      </c>
      <c r="C239" s="136">
        <v>145697</v>
      </c>
      <c r="D239" s="136">
        <v>9353102</v>
      </c>
      <c r="E239" s="135" t="s">
        <v>1489</v>
      </c>
      <c r="F239" s="477">
        <v>93</v>
      </c>
      <c r="G239" s="477">
        <v>93</v>
      </c>
      <c r="H239" s="477">
        <v>0</v>
      </c>
      <c r="I239" s="133">
        <v>257963.40000000002</v>
      </c>
      <c r="J239" s="133">
        <v>0</v>
      </c>
      <c r="K239" s="133">
        <v>0</v>
      </c>
      <c r="L239" s="133">
        <v>4839.9999999999955</v>
      </c>
      <c r="M239" s="133">
        <v>0</v>
      </c>
      <c r="N239" s="133">
        <v>7642.173913043478</v>
      </c>
      <c r="O239" s="133">
        <v>0</v>
      </c>
      <c r="P239" s="133">
        <v>0</v>
      </c>
      <c r="Q239" s="133">
        <v>0</v>
      </c>
      <c r="R239" s="133">
        <v>0</v>
      </c>
      <c r="S239" s="133">
        <v>0</v>
      </c>
      <c r="T239" s="133">
        <v>0</v>
      </c>
      <c r="U239" s="133">
        <v>0</v>
      </c>
      <c r="V239" s="133">
        <v>0</v>
      </c>
      <c r="W239" s="133">
        <v>0</v>
      </c>
      <c r="X239" s="133">
        <v>0</v>
      </c>
      <c r="Y239" s="133">
        <v>0</v>
      </c>
      <c r="Z239" s="133">
        <v>0</v>
      </c>
      <c r="AA239" s="133">
        <v>0</v>
      </c>
      <c r="AB239" s="133">
        <v>614.03846153846052</v>
      </c>
      <c r="AC239" s="133">
        <v>0</v>
      </c>
      <c r="AD239" s="133">
        <v>0</v>
      </c>
      <c r="AE239" s="133">
        <v>35016.947368421053</v>
      </c>
      <c r="AF239" s="133">
        <v>0</v>
      </c>
      <c r="AG239" s="133">
        <v>0</v>
      </c>
      <c r="AH239" s="133">
        <v>0</v>
      </c>
      <c r="AI239" s="133">
        <v>110000</v>
      </c>
      <c r="AJ239" s="133">
        <v>0</v>
      </c>
      <c r="AK239" s="133">
        <v>0</v>
      </c>
      <c r="AL239" s="133">
        <v>0</v>
      </c>
      <c r="AM239" s="133">
        <v>1028.16266</v>
      </c>
      <c r="AN239" s="133">
        <v>0</v>
      </c>
      <c r="AO239" s="133">
        <v>0</v>
      </c>
      <c r="AP239" s="133">
        <v>0</v>
      </c>
      <c r="AQ239" s="133">
        <v>4801</v>
      </c>
      <c r="AR239" s="133">
        <v>0</v>
      </c>
      <c r="AS239" s="133">
        <v>0</v>
      </c>
      <c r="AT239" s="133">
        <v>0</v>
      </c>
      <c r="AU239" s="133">
        <v>0</v>
      </c>
      <c r="AV239" s="133">
        <v>257963.40000000002</v>
      </c>
      <c r="AW239" s="133">
        <v>48113.159743002987</v>
      </c>
      <c r="AX239" s="133">
        <v>115829.16266</v>
      </c>
      <c r="AY239" s="133">
        <v>51257.03432494279</v>
      </c>
      <c r="AZ239" s="478">
        <v>421905.72240300302</v>
      </c>
      <c r="BA239" s="478">
        <v>420877.55974300305</v>
      </c>
      <c r="BB239" s="478">
        <v>3500</v>
      </c>
      <c r="BC239" s="478">
        <v>325500</v>
      </c>
      <c r="BD239" s="478">
        <v>0</v>
      </c>
      <c r="BE239" s="478">
        <v>0</v>
      </c>
      <c r="BF239" s="478">
        <v>421905.72240300302</v>
      </c>
      <c r="BG239" s="478" t="s">
        <v>13</v>
      </c>
      <c r="BH239" s="478" t="s">
        <v>13</v>
      </c>
      <c r="BI239" s="478" t="s">
        <v>13</v>
      </c>
      <c r="BJ239" s="134" t="s">
        <v>13</v>
      </c>
      <c r="BK239" s="479" t="s">
        <v>13</v>
      </c>
      <c r="BL239" s="478">
        <v>421905.72240300302</v>
      </c>
      <c r="BM239" s="133">
        <v>421905.72240300302</v>
      </c>
      <c r="BN239" s="133">
        <v>0</v>
      </c>
      <c r="BO239" s="478">
        <v>326528.16265999997</v>
      </c>
      <c r="BP239" s="478">
        <v>215499.99999999997</v>
      </c>
      <c r="BQ239" s="133">
        <v>310877.55974300305</v>
      </c>
      <c r="BR239" s="133">
        <v>3342.7694596021834</v>
      </c>
      <c r="BS239" s="133">
        <v>3129.4000202247194</v>
      </c>
      <c r="BT239" s="134">
        <v>6.8182219594330462E-2</v>
      </c>
      <c r="BU239" s="134">
        <v>-6.6912189389946863E-3</v>
      </c>
      <c r="BV239" s="134">
        <v>0</v>
      </c>
      <c r="BW239" s="133">
        <v>-1947.3735635206738</v>
      </c>
      <c r="BX239" s="478">
        <v>419958.34883948235</v>
      </c>
      <c r="BY239" s="478">
        <v>4504.625657843897</v>
      </c>
      <c r="BZ239" s="478" t="s">
        <v>1228</v>
      </c>
      <c r="CA239" s="478">
        <v>4515.6811703170142</v>
      </c>
      <c r="CB239" s="134">
        <v>2.8421798994660019E-3</v>
      </c>
      <c r="CC239" s="133">
        <v>0</v>
      </c>
      <c r="CD239" s="133">
        <v>419958.34883948235</v>
      </c>
      <c r="CE239" s="133">
        <v>0</v>
      </c>
      <c r="CF239" s="133">
        <v>419958.34883948235</v>
      </c>
      <c r="CG239" s="133">
        <f t="shared" si="6"/>
        <v>0</v>
      </c>
      <c r="CH239" s="133">
        <f t="shared" si="7"/>
        <v>0</v>
      </c>
      <c r="CI239" s="133">
        <v>0</v>
      </c>
      <c r="CJ239" s="133">
        <v>145866.95999999996</v>
      </c>
      <c r="CK239" s="133">
        <v>22667.19</v>
      </c>
    </row>
    <row r="240" spans="1:89" ht="15" customHeight="1" x14ac:dyDescent="0.25">
      <c r="A240" s="136">
        <f>VLOOKUP(D240,'DfE No.'!C:E,3,FALSE)</f>
        <v>325</v>
      </c>
      <c r="B240" s="136" t="str">
        <f>VLOOKUP(D240,'Adjusted Factors 19-20'!C:F,4,FALSE)</f>
        <v>Recoupment Academy</v>
      </c>
      <c r="C240" s="136">
        <v>142595</v>
      </c>
      <c r="D240" s="136">
        <v>9353115</v>
      </c>
      <c r="E240" s="135" t="s">
        <v>520</v>
      </c>
      <c r="F240" s="477">
        <v>101</v>
      </c>
      <c r="G240" s="477">
        <v>101</v>
      </c>
      <c r="H240" s="477">
        <v>0</v>
      </c>
      <c r="I240" s="133">
        <v>280153.80000000005</v>
      </c>
      <c r="J240" s="133">
        <v>0</v>
      </c>
      <c r="K240" s="133">
        <v>0</v>
      </c>
      <c r="L240" s="133">
        <v>2199.9999999999995</v>
      </c>
      <c r="M240" s="133">
        <v>0</v>
      </c>
      <c r="N240" s="133">
        <v>5454.0000000000009</v>
      </c>
      <c r="O240" s="133">
        <v>0</v>
      </c>
      <c r="P240" s="133">
        <v>1599.9999999999998</v>
      </c>
      <c r="Q240" s="133">
        <v>1679.9999999999998</v>
      </c>
      <c r="R240" s="133">
        <v>1080</v>
      </c>
      <c r="S240" s="133">
        <v>779.99999999999989</v>
      </c>
      <c r="T240" s="133">
        <v>0</v>
      </c>
      <c r="U240" s="133">
        <v>0</v>
      </c>
      <c r="V240" s="133">
        <v>0</v>
      </c>
      <c r="W240" s="133">
        <v>0</v>
      </c>
      <c r="X240" s="133">
        <v>0</v>
      </c>
      <c r="Y240" s="133">
        <v>0</v>
      </c>
      <c r="Z240" s="133">
        <v>0</v>
      </c>
      <c r="AA240" s="133">
        <v>0</v>
      </c>
      <c r="AB240" s="133">
        <v>604.82558139534956</v>
      </c>
      <c r="AC240" s="133">
        <v>0</v>
      </c>
      <c r="AD240" s="133">
        <v>0</v>
      </c>
      <c r="AE240" s="133">
        <v>27930.658823529451</v>
      </c>
      <c r="AF240" s="133">
        <v>0</v>
      </c>
      <c r="AG240" s="133">
        <v>0</v>
      </c>
      <c r="AH240" s="133">
        <v>0</v>
      </c>
      <c r="AI240" s="133">
        <v>110000</v>
      </c>
      <c r="AJ240" s="133">
        <v>0</v>
      </c>
      <c r="AK240" s="133">
        <v>0</v>
      </c>
      <c r="AL240" s="133">
        <v>0</v>
      </c>
      <c r="AM240" s="133">
        <v>1426.3031999999998</v>
      </c>
      <c r="AN240" s="133">
        <v>0</v>
      </c>
      <c r="AO240" s="133">
        <v>0</v>
      </c>
      <c r="AP240" s="133">
        <v>0</v>
      </c>
      <c r="AQ240" s="133">
        <v>0</v>
      </c>
      <c r="AR240" s="133">
        <v>0</v>
      </c>
      <c r="AS240" s="133">
        <v>0</v>
      </c>
      <c r="AT240" s="133">
        <v>0</v>
      </c>
      <c r="AU240" s="133">
        <v>0</v>
      </c>
      <c r="AV240" s="133">
        <v>280153.80000000005</v>
      </c>
      <c r="AW240" s="133">
        <v>41329.484404924799</v>
      </c>
      <c r="AX240" s="133">
        <v>111426.30319999999</v>
      </c>
      <c r="AY240" s="133">
        <v>44326.658823529448</v>
      </c>
      <c r="AZ240" s="478">
        <v>432909.5876049248</v>
      </c>
      <c r="BA240" s="478">
        <v>431483.28440492478</v>
      </c>
      <c r="BB240" s="478">
        <v>3500</v>
      </c>
      <c r="BC240" s="478">
        <v>353500</v>
      </c>
      <c r="BD240" s="478">
        <v>0</v>
      </c>
      <c r="BE240" s="478">
        <v>0</v>
      </c>
      <c r="BF240" s="478">
        <v>432909.5876049248</v>
      </c>
      <c r="BG240" s="478" t="s">
        <v>13</v>
      </c>
      <c r="BH240" s="478" t="s">
        <v>13</v>
      </c>
      <c r="BI240" s="478" t="s">
        <v>13</v>
      </c>
      <c r="BJ240" s="134" t="s">
        <v>13</v>
      </c>
      <c r="BK240" s="479" t="s">
        <v>13</v>
      </c>
      <c r="BL240" s="478">
        <v>432909.5876049248</v>
      </c>
      <c r="BM240" s="133">
        <v>432909.5876049248</v>
      </c>
      <c r="BN240" s="133">
        <v>0</v>
      </c>
      <c r="BO240" s="478">
        <v>354926.30320000002</v>
      </c>
      <c r="BP240" s="478">
        <v>243500.00000000003</v>
      </c>
      <c r="BQ240" s="133">
        <v>321483.28440492478</v>
      </c>
      <c r="BR240" s="133">
        <v>3183.0028158903442</v>
      </c>
      <c r="BS240" s="133">
        <v>3024.495880808081</v>
      </c>
      <c r="BT240" s="134">
        <v>5.240772060166058E-2</v>
      </c>
      <c r="BU240" s="134">
        <v>-5.1431521990013447E-3</v>
      </c>
      <c r="BV240" s="134">
        <v>0</v>
      </c>
      <c r="BW240" s="133">
        <v>-1571.0997066651078</v>
      </c>
      <c r="BX240" s="478">
        <v>431338.48789825971</v>
      </c>
      <c r="BY240" s="478">
        <v>4256.5562841411847</v>
      </c>
      <c r="BZ240" s="478" t="s">
        <v>1228</v>
      </c>
      <c r="CA240" s="478">
        <v>4270.6780980025715</v>
      </c>
      <c r="CB240" s="134">
        <v>2.9152473888593766E-2</v>
      </c>
      <c r="CC240" s="133">
        <v>0</v>
      </c>
      <c r="CD240" s="133">
        <v>431338.48789825971</v>
      </c>
      <c r="CE240" s="133">
        <v>0</v>
      </c>
      <c r="CF240" s="133">
        <v>431338.48789825971</v>
      </c>
      <c r="CG240" s="133">
        <f t="shared" si="6"/>
        <v>0</v>
      </c>
      <c r="CH240" s="133">
        <f t="shared" si="7"/>
        <v>0</v>
      </c>
      <c r="CI240" s="133">
        <v>0</v>
      </c>
      <c r="CJ240" s="133">
        <v>0</v>
      </c>
      <c r="CK240" s="133">
        <v>0</v>
      </c>
    </row>
    <row r="241" spans="1:89" ht="15" customHeight="1" x14ac:dyDescent="0.25">
      <c r="A241" s="136">
        <f>VLOOKUP(D241,'DfE No.'!C:E,3,FALSE)</f>
        <v>38</v>
      </c>
      <c r="B241" s="136" t="str">
        <f>VLOOKUP(D241,'Adjusted Factors 19-20'!C:F,4,FALSE)</f>
        <v>Recoupment Academy</v>
      </c>
      <c r="C241" s="136">
        <v>143065</v>
      </c>
      <c r="D241" s="136">
        <v>9353116</v>
      </c>
      <c r="E241" s="135" t="s">
        <v>1490</v>
      </c>
      <c r="F241" s="477">
        <v>133</v>
      </c>
      <c r="G241" s="477">
        <v>133</v>
      </c>
      <c r="H241" s="477">
        <v>0</v>
      </c>
      <c r="I241" s="133">
        <v>368915.4</v>
      </c>
      <c r="J241" s="133">
        <v>0</v>
      </c>
      <c r="K241" s="133">
        <v>0</v>
      </c>
      <c r="L241" s="133">
        <v>3519.9999999999986</v>
      </c>
      <c r="M241" s="133">
        <v>0</v>
      </c>
      <c r="N241" s="133">
        <v>8618.4</v>
      </c>
      <c r="O241" s="133">
        <v>0</v>
      </c>
      <c r="P241" s="133">
        <v>0</v>
      </c>
      <c r="Q241" s="133">
        <v>0</v>
      </c>
      <c r="R241" s="133">
        <v>0</v>
      </c>
      <c r="S241" s="133">
        <v>0</v>
      </c>
      <c r="T241" s="133">
        <v>0</v>
      </c>
      <c r="U241" s="133">
        <v>0</v>
      </c>
      <c r="V241" s="133">
        <v>0</v>
      </c>
      <c r="W241" s="133">
        <v>0</v>
      </c>
      <c r="X241" s="133">
        <v>0</v>
      </c>
      <c r="Y241" s="133">
        <v>0</v>
      </c>
      <c r="Z241" s="133">
        <v>0</v>
      </c>
      <c r="AA241" s="133">
        <v>0</v>
      </c>
      <c r="AB241" s="133">
        <v>575.58823529411734</v>
      </c>
      <c r="AC241" s="133">
        <v>0</v>
      </c>
      <c r="AD241" s="133">
        <v>0</v>
      </c>
      <c r="AE241" s="133">
        <v>44527.482758620725</v>
      </c>
      <c r="AF241" s="133">
        <v>0</v>
      </c>
      <c r="AG241" s="133">
        <v>0</v>
      </c>
      <c r="AH241" s="133">
        <v>0</v>
      </c>
      <c r="AI241" s="133">
        <v>110000</v>
      </c>
      <c r="AJ241" s="133">
        <v>5607.4766355140164</v>
      </c>
      <c r="AK241" s="133">
        <v>0</v>
      </c>
      <c r="AL241" s="133">
        <v>0</v>
      </c>
      <c r="AM241" s="133">
        <v>3501.7296999999999</v>
      </c>
      <c r="AN241" s="133">
        <v>0</v>
      </c>
      <c r="AO241" s="133">
        <v>0</v>
      </c>
      <c r="AP241" s="133">
        <v>0</v>
      </c>
      <c r="AQ241" s="133">
        <v>0</v>
      </c>
      <c r="AR241" s="133">
        <v>0</v>
      </c>
      <c r="AS241" s="133">
        <v>0</v>
      </c>
      <c r="AT241" s="133">
        <v>0</v>
      </c>
      <c r="AU241" s="133">
        <v>0</v>
      </c>
      <c r="AV241" s="133">
        <v>368915.4</v>
      </c>
      <c r="AW241" s="133">
        <v>57241.470993914838</v>
      </c>
      <c r="AX241" s="133">
        <v>119109.20633551401</v>
      </c>
      <c r="AY241" s="133">
        <v>60595.682758620722</v>
      </c>
      <c r="AZ241" s="478">
        <v>545266.07732942887</v>
      </c>
      <c r="BA241" s="478">
        <v>541764.34762942884</v>
      </c>
      <c r="BB241" s="478">
        <v>3500</v>
      </c>
      <c r="BC241" s="478">
        <v>465500</v>
      </c>
      <c r="BD241" s="478">
        <v>0</v>
      </c>
      <c r="BE241" s="478">
        <v>0</v>
      </c>
      <c r="BF241" s="478">
        <v>545266.07732942887</v>
      </c>
      <c r="BG241" s="478" t="s">
        <v>13</v>
      </c>
      <c r="BH241" s="478" t="s">
        <v>13</v>
      </c>
      <c r="BI241" s="478" t="s">
        <v>13</v>
      </c>
      <c r="BJ241" s="134" t="s">
        <v>13</v>
      </c>
      <c r="BK241" s="479" t="s">
        <v>13</v>
      </c>
      <c r="BL241" s="478">
        <v>545266.07732942887</v>
      </c>
      <c r="BM241" s="133">
        <v>545266.07732942887</v>
      </c>
      <c r="BN241" s="133">
        <v>0</v>
      </c>
      <c r="BO241" s="478">
        <v>469001.72970000003</v>
      </c>
      <c r="BP241" s="478">
        <v>349892.523364486</v>
      </c>
      <c r="BQ241" s="133">
        <v>426156.87099391484</v>
      </c>
      <c r="BR241" s="133">
        <v>3204.1869999542469</v>
      </c>
      <c r="BS241" s="133">
        <v>3048.2189101158883</v>
      </c>
      <c r="BT241" s="134">
        <v>5.1166958291859979E-2</v>
      </c>
      <c r="BU241" s="134">
        <v>-5.0213871359757502E-3</v>
      </c>
      <c r="BV241" s="134">
        <v>0</v>
      </c>
      <c r="BW241" s="133">
        <v>-2035.7362006448943</v>
      </c>
      <c r="BX241" s="478">
        <v>543230.341128784</v>
      </c>
      <c r="BY241" s="478">
        <v>4058.109860366797</v>
      </c>
      <c r="BZ241" s="478" t="s">
        <v>1228</v>
      </c>
      <c r="CA241" s="478">
        <v>4084.4386551036391</v>
      </c>
      <c r="CB241" s="134">
        <v>2.0984714849718644E-2</v>
      </c>
      <c r="CC241" s="133">
        <v>0</v>
      </c>
      <c r="CD241" s="133">
        <v>543230.341128784</v>
      </c>
      <c r="CE241" s="133">
        <v>0</v>
      </c>
      <c r="CF241" s="133">
        <v>543230.341128784</v>
      </c>
      <c r="CG241" s="133">
        <f t="shared" si="6"/>
        <v>0</v>
      </c>
      <c r="CH241" s="133">
        <f t="shared" si="7"/>
        <v>0</v>
      </c>
      <c r="CI241" s="133">
        <v>0</v>
      </c>
      <c r="CJ241" s="133">
        <v>0</v>
      </c>
      <c r="CK241" s="133">
        <v>0</v>
      </c>
    </row>
    <row r="242" spans="1:89" ht="15" customHeight="1" x14ac:dyDescent="0.25">
      <c r="A242" s="136">
        <f>VLOOKUP(D242,'DfE No.'!C:E,3,FALSE)</f>
        <v>240</v>
      </c>
      <c r="B242" s="136" t="str">
        <f>VLOOKUP(D242,'Adjusted Factors 19-20'!C:F,4,FALSE)</f>
        <v>Recoupment Academy</v>
      </c>
      <c r="C242" s="136">
        <v>142597</v>
      </c>
      <c r="D242" s="136">
        <v>9353302</v>
      </c>
      <c r="E242" s="135" t="s">
        <v>1333</v>
      </c>
      <c r="F242" s="477">
        <v>201</v>
      </c>
      <c r="G242" s="477">
        <v>201</v>
      </c>
      <c r="H242" s="477">
        <v>0</v>
      </c>
      <c r="I242" s="133">
        <v>557533.80000000005</v>
      </c>
      <c r="J242" s="133">
        <v>0</v>
      </c>
      <c r="K242" s="133">
        <v>0</v>
      </c>
      <c r="L242" s="133">
        <v>9240.0000000000437</v>
      </c>
      <c r="M242" s="133">
        <v>0</v>
      </c>
      <c r="N242" s="133">
        <v>21825.978260869564</v>
      </c>
      <c r="O242" s="133">
        <v>0</v>
      </c>
      <c r="P242" s="133">
        <v>12800.000000000004</v>
      </c>
      <c r="Q242" s="133">
        <v>0</v>
      </c>
      <c r="R242" s="133">
        <v>0</v>
      </c>
      <c r="S242" s="133">
        <v>0</v>
      </c>
      <c r="T242" s="133">
        <v>840.00000000000034</v>
      </c>
      <c r="U242" s="133">
        <v>0</v>
      </c>
      <c r="V242" s="133">
        <v>0</v>
      </c>
      <c r="W242" s="133">
        <v>0</v>
      </c>
      <c r="X242" s="133">
        <v>0</v>
      </c>
      <c r="Y242" s="133">
        <v>0</v>
      </c>
      <c r="Z242" s="133">
        <v>0</v>
      </c>
      <c r="AA242" s="133">
        <v>0</v>
      </c>
      <c r="AB242" s="133">
        <v>2435.6470588235311</v>
      </c>
      <c r="AC242" s="133">
        <v>0</v>
      </c>
      <c r="AD242" s="133">
        <v>0</v>
      </c>
      <c r="AE242" s="133">
        <v>71057.92452830197</v>
      </c>
      <c r="AF242" s="133">
        <v>0</v>
      </c>
      <c r="AG242" s="133">
        <v>0</v>
      </c>
      <c r="AH242" s="133">
        <v>0</v>
      </c>
      <c r="AI242" s="133">
        <v>110000</v>
      </c>
      <c r="AJ242" s="133">
        <v>0</v>
      </c>
      <c r="AK242" s="133">
        <v>0</v>
      </c>
      <c r="AL242" s="133">
        <v>0</v>
      </c>
      <c r="AM242" s="133">
        <v>0</v>
      </c>
      <c r="AN242" s="133">
        <v>0</v>
      </c>
      <c r="AO242" s="133">
        <v>0</v>
      </c>
      <c r="AP242" s="133">
        <v>0</v>
      </c>
      <c r="AQ242" s="133">
        <v>0</v>
      </c>
      <c r="AR242" s="133">
        <v>0</v>
      </c>
      <c r="AS242" s="133">
        <v>0</v>
      </c>
      <c r="AT242" s="133">
        <v>0</v>
      </c>
      <c r="AU242" s="133">
        <v>0</v>
      </c>
      <c r="AV242" s="133">
        <v>557533.80000000005</v>
      </c>
      <c r="AW242" s="133">
        <v>118199.54984799511</v>
      </c>
      <c r="AX242" s="133">
        <v>110000</v>
      </c>
      <c r="AY242" s="133">
        <v>103409.91365873677</v>
      </c>
      <c r="AZ242" s="478">
        <v>785733.34984799521</v>
      </c>
      <c r="BA242" s="478">
        <v>785733.34984799521</v>
      </c>
      <c r="BB242" s="478">
        <v>3500</v>
      </c>
      <c r="BC242" s="478">
        <v>703500</v>
      </c>
      <c r="BD242" s="478">
        <v>0</v>
      </c>
      <c r="BE242" s="478">
        <v>0</v>
      </c>
      <c r="BF242" s="478">
        <v>785733.34984799521</v>
      </c>
      <c r="BG242" s="478" t="s">
        <v>13</v>
      </c>
      <c r="BH242" s="478" t="s">
        <v>13</v>
      </c>
      <c r="BI242" s="478" t="s">
        <v>13</v>
      </c>
      <c r="BJ242" s="134" t="s">
        <v>13</v>
      </c>
      <c r="BK242" s="479" t="s">
        <v>13</v>
      </c>
      <c r="BL242" s="478">
        <v>785733.34984799521</v>
      </c>
      <c r="BM242" s="133">
        <v>785733.34984799498</v>
      </c>
      <c r="BN242" s="133">
        <v>0</v>
      </c>
      <c r="BO242" s="478">
        <v>703500</v>
      </c>
      <c r="BP242" s="478">
        <v>593500</v>
      </c>
      <c r="BQ242" s="133">
        <v>675733.34984799521</v>
      </c>
      <c r="BR242" s="133">
        <v>3361.8574619303245</v>
      </c>
      <c r="BS242" s="133">
        <v>3213.3490122222224</v>
      </c>
      <c r="BT242" s="134">
        <v>4.6216097020036921E-2</v>
      </c>
      <c r="BU242" s="134">
        <v>-4.5355229780844695E-3</v>
      </c>
      <c r="BV242" s="134">
        <v>0</v>
      </c>
      <c r="BW242" s="133">
        <v>-2929.4178745893232</v>
      </c>
      <c r="BX242" s="478">
        <v>782803.93197340588</v>
      </c>
      <c r="BY242" s="478">
        <v>3894.5469252408252</v>
      </c>
      <c r="BZ242" s="478" t="s">
        <v>1228</v>
      </c>
      <c r="CA242" s="478">
        <v>3894.5469252408252</v>
      </c>
      <c r="CB242" s="134">
        <v>1.8325933503630099E-2</v>
      </c>
      <c r="CC242" s="133">
        <v>0</v>
      </c>
      <c r="CD242" s="133">
        <v>782803.93197340588</v>
      </c>
      <c r="CE242" s="133">
        <v>0</v>
      </c>
      <c r="CF242" s="133">
        <v>782803.93197340588</v>
      </c>
      <c r="CG242" s="133">
        <f t="shared" si="6"/>
        <v>0</v>
      </c>
      <c r="CH242" s="133">
        <f t="shared" si="7"/>
        <v>0</v>
      </c>
      <c r="CI242" s="133">
        <v>0</v>
      </c>
      <c r="CJ242" s="133">
        <v>0</v>
      </c>
      <c r="CK242" s="133">
        <v>0</v>
      </c>
    </row>
    <row r="243" spans="1:89" ht="15" customHeight="1" x14ac:dyDescent="0.25">
      <c r="A243" s="136">
        <f>VLOOKUP(D243,'DfE No.'!C:E,3,FALSE)</f>
        <v>437</v>
      </c>
      <c r="B243" s="136" t="str">
        <f>VLOOKUP(D243,'Adjusted Factors 19-20'!C:F,4,FALSE)</f>
        <v>Recoupment Academy</v>
      </c>
      <c r="C243" s="136">
        <v>139149</v>
      </c>
      <c r="D243" s="136">
        <v>9353312</v>
      </c>
      <c r="E243" s="135" t="s">
        <v>1334</v>
      </c>
      <c r="F243" s="477">
        <v>84</v>
      </c>
      <c r="G243" s="477">
        <v>84</v>
      </c>
      <c r="H243" s="477">
        <v>0</v>
      </c>
      <c r="I243" s="133">
        <v>232999.2</v>
      </c>
      <c r="J243" s="133">
        <v>0</v>
      </c>
      <c r="K243" s="133">
        <v>0</v>
      </c>
      <c r="L243" s="133">
        <v>3079.9999999999986</v>
      </c>
      <c r="M243" s="133">
        <v>0</v>
      </c>
      <c r="N243" s="133">
        <v>6558.0722891566265</v>
      </c>
      <c r="O243" s="133">
        <v>0</v>
      </c>
      <c r="P243" s="133">
        <v>199.99999999999994</v>
      </c>
      <c r="Q243" s="133">
        <v>1919.9999999999993</v>
      </c>
      <c r="R243" s="133">
        <v>2879.9999999999991</v>
      </c>
      <c r="S243" s="133">
        <v>0</v>
      </c>
      <c r="T243" s="133">
        <v>839.99999999999977</v>
      </c>
      <c r="U243" s="133">
        <v>0</v>
      </c>
      <c r="V243" s="133">
        <v>0</v>
      </c>
      <c r="W243" s="133">
        <v>0</v>
      </c>
      <c r="X243" s="133">
        <v>0</v>
      </c>
      <c r="Y243" s="133">
        <v>0</v>
      </c>
      <c r="Z243" s="133">
        <v>0</v>
      </c>
      <c r="AA243" s="133">
        <v>0</v>
      </c>
      <c r="AB243" s="133">
        <v>0</v>
      </c>
      <c r="AC243" s="133">
        <v>0</v>
      </c>
      <c r="AD243" s="133">
        <v>0</v>
      </c>
      <c r="AE243" s="133">
        <v>22075.199999999986</v>
      </c>
      <c r="AF243" s="133">
        <v>0</v>
      </c>
      <c r="AG243" s="133">
        <v>0</v>
      </c>
      <c r="AH243" s="133">
        <v>0</v>
      </c>
      <c r="AI243" s="133">
        <v>110000</v>
      </c>
      <c r="AJ243" s="133">
        <v>21962.616822429904</v>
      </c>
      <c r="AK243" s="133">
        <v>0</v>
      </c>
      <c r="AL243" s="133">
        <v>0</v>
      </c>
      <c r="AM243" s="133">
        <v>1093.0596599999999</v>
      </c>
      <c r="AN243" s="133">
        <v>0</v>
      </c>
      <c r="AO243" s="133">
        <v>0</v>
      </c>
      <c r="AP243" s="133">
        <v>0</v>
      </c>
      <c r="AQ243" s="133">
        <v>0</v>
      </c>
      <c r="AR243" s="133">
        <v>0</v>
      </c>
      <c r="AS243" s="133">
        <v>0</v>
      </c>
      <c r="AT243" s="133">
        <v>0</v>
      </c>
      <c r="AU243" s="133">
        <v>0</v>
      </c>
      <c r="AV243" s="133">
        <v>232999.2</v>
      </c>
      <c r="AW243" s="133">
        <v>37553.272289156608</v>
      </c>
      <c r="AX243" s="133">
        <v>133055.6764824299</v>
      </c>
      <c r="AY243" s="133">
        <v>39813.236144578303</v>
      </c>
      <c r="AZ243" s="478">
        <v>403608.14877158654</v>
      </c>
      <c r="BA243" s="478">
        <v>402515.08911158651</v>
      </c>
      <c r="BB243" s="478">
        <v>3500</v>
      </c>
      <c r="BC243" s="478">
        <v>294000</v>
      </c>
      <c r="BD243" s="478">
        <v>0</v>
      </c>
      <c r="BE243" s="478">
        <v>0</v>
      </c>
      <c r="BF243" s="478">
        <v>403608.14877158654</v>
      </c>
      <c r="BG243" s="478" t="s">
        <v>13</v>
      </c>
      <c r="BH243" s="478" t="s">
        <v>13</v>
      </c>
      <c r="BI243" s="478" t="s">
        <v>13</v>
      </c>
      <c r="BJ243" s="134" t="s">
        <v>13</v>
      </c>
      <c r="BK243" s="479" t="s">
        <v>13</v>
      </c>
      <c r="BL243" s="478">
        <v>403608.14877158654</v>
      </c>
      <c r="BM243" s="133">
        <v>403608.14877158654</v>
      </c>
      <c r="BN243" s="133">
        <v>0</v>
      </c>
      <c r="BO243" s="478">
        <v>295093.05966000003</v>
      </c>
      <c r="BP243" s="478">
        <v>162037.38317757013</v>
      </c>
      <c r="BQ243" s="133">
        <v>270552.47228915663</v>
      </c>
      <c r="BR243" s="133">
        <v>3220.8627653471026</v>
      </c>
      <c r="BS243" s="133">
        <v>3060.5519985425008</v>
      </c>
      <c r="BT243" s="134">
        <v>5.2379690618210434E-2</v>
      </c>
      <c r="BU243" s="134">
        <v>-5.1404014121065027E-3</v>
      </c>
      <c r="BV243" s="134">
        <v>0</v>
      </c>
      <c r="BW243" s="133">
        <v>-1321.527128471193</v>
      </c>
      <c r="BX243" s="478">
        <v>402286.62164311536</v>
      </c>
      <c r="BY243" s="478">
        <v>4776.1138331323255</v>
      </c>
      <c r="BZ243" s="478" t="s">
        <v>1228</v>
      </c>
      <c r="CA243" s="478">
        <v>4789.126448132326</v>
      </c>
      <c r="CB243" s="134">
        <v>3.1190795834113771E-2</v>
      </c>
      <c r="CC243" s="133">
        <v>0</v>
      </c>
      <c r="CD243" s="133">
        <v>402286.62164311536</v>
      </c>
      <c r="CE243" s="133">
        <v>0</v>
      </c>
      <c r="CF243" s="133">
        <v>402286.62164311536</v>
      </c>
      <c r="CG243" s="133">
        <f t="shared" si="6"/>
        <v>0</v>
      </c>
      <c r="CH243" s="133">
        <f t="shared" si="7"/>
        <v>0</v>
      </c>
      <c r="CI243" s="133">
        <v>0</v>
      </c>
      <c r="CJ243" s="133">
        <v>0</v>
      </c>
      <c r="CK243" s="133">
        <v>0</v>
      </c>
    </row>
    <row r="244" spans="1:89" ht="15" customHeight="1" x14ac:dyDescent="0.25">
      <c r="A244" s="136">
        <f>VLOOKUP(D244,'DfE No.'!C:E,3,FALSE)</f>
        <v>472</v>
      </c>
      <c r="B244" s="136" t="str">
        <f>VLOOKUP(D244,'Adjusted Factors 19-20'!C:F,4,FALSE)</f>
        <v>Recoupment Academy</v>
      </c>
      <c r="C244" s="136">
        <v>137419</v>
      </c>
      <c r="D244" s="136">
        <v>9353314</v>
      </c>
      <c r="E244" s="135" t="s">
        <v>1335</v>
      </c>
      <c r="F244" s="477">
        <v>416</v>
      </c>
      <c r="G244" s="477">
        <v>416</v>
      </c>
      <c r="H244" s="477">
        <v>0</v>
      </c>
      <c r="I244" s="133">
        <v>1153900.8</v>
      </c>
      <c r="J244" s="133">
        <v>0</v>
      </c>
      <c r="K244" s="133">
        <v>0</v>
      </c>
      <c r="L244" s="133">
        <v>17600.000000000011</v>
      </c>
      <c r="M244" s="133">
        <v>0</v>
      </c>
      <c r="N244" s="133">
        <v>42762.795180722889</v>
      </c>
      <c r="O244" s="133">
        <v>0</v>
      </c>
      <c r="P244" s="133">
        <v>0</v>
      </c>
      <c r="Q244" s="133">
        <v>0</v>
      </c>
      <c r="R244" s="133">
        <v>15554.782608695665</v>
      </c>
      <c r="S244" s="133">
        <v>0</v>
      </c>
      <c r="T244" s="133">
        <v>0</v>
      </c>
      <c r="U244" s="133">
        <v>0</v>
      </c>
      <c r="V244" s="133">
        <v>0</v>
      </c>
      <c r="W244" s="133">
        <v>0</v>
      </c>
      <c r="X244" s="133">
        <v>0</v>
      </c>
      <c r="Y244" s="133">
        <v>0</v>
      </c>
      <c r="Z244" s="133">
        <v>0</v>
      </c>
      <c r="AA244" s="133">
        <v>0</v>
      </c>
      <c r="AB244" s="133">
        <v>7221.5730337078594</v>
      </c>
      <c r="AC244" s="133">
        <v>0</v>
      </c>
      <c r="AD244" s="133">
        <v>0</v>
      </c>
      <c r="AE244" s="133">
        <v>167855.40057636896</v>
      </c>
      <c r="AF244" s="133">
        <v>0</v>
      </c>
      <c r="AG244" s="133">
        <v>0</v>
      </c>
      <c r="AH244" s="133">
        <v>0</v>
      </c>
      <c r="AI244" s="133">
        <v>110000</v>
      </c>
      <c r="AJ244" s="133">
        <v>0</v>
      </c>
      <c r="AK244" s="133">
        <v>0</v>
      </c>
      <c r="AL244" s="133">
        <v>0</v>
      </c>
      <c r="AM244" s="133">
        <v>3147.9337399999999</v>
      </c>
      <c r="AN244" s="133">
        <v>0</v>
      </c>
      <c r="AO244" s="133">
        <v>0</v>
      </c>
      <c r="AP244" s="133">
        <v>0</v>
      </c>
      <c r="AQ244" s="133">
        <v>0</v>
      </c>
      <c r="AR244" s="133">
        <v>0</v>
      </c>
      <c r="AS244" s="133">
        <v>0</v>
      </c>
      <c r="AT244" s="133">
        <v>0</v>
      </c>
      <c r="AU244" s="133">
        <v>0</v>
      </c>
      <c r="AV244" s="133">
        <v>1153900.8</v>
      </c>
      <c r="AW244" s="133">
        <v>250994.55139949539</v>
      </c>
      <c r="AX244" s="133">
        <v>113147.93373999999</v>
      </c>
      <c r="AY244" s="133">
        <v>215813.18947107825</v>
      </c>
      <c r="AZ244" s="478">
        <v>1518043.2851394955</v>
      </c>
      <c r="BA244" s="478">
        <v>1514895.3513994955</v>
      </c>
      <c r="BB244" s="478">
        <v>3500</v>
      </c>
      <c r="BC244" s="478">
        <v>1456000</v>
      </c>
      <c r="BD244" s="478">
        <v>0</v>
      </c>
      <c r="BE244" s="478">
        <v>0</v>
      </c>
      <c r="BF244" s="478">
        <v>1518043.2851394955</v>
      </c>
      <c r="BG244" s="478" t="s">
        <v>13</v>
      </c>
      <c r="BH244" s="478" t="s">
        <v>13</v>
      </c>
      <c r="BI244" s="478" t="s">
        <v>13</v>
      </c>
      <c r="BJ244" s="134" t="s">
        <v>13</v>
      </c>
      <c r="BK244" s="479" t="s">
        <v>13</v>
      </c>
      <c r="BL244" s="478">
        <v>1518043.2851394955</v>
      </c>
      <c r="BM244" s="133">
        <v>1518043.2851394953</v>
      </c>
      <c r="BN244" s="133">
        <v>0</v>
      </c>
      <c r="BO244" s="478">
        <v>1459147.93374</v>
      </c>
      <c r="BP244" s="478">
        <v>1346000</v>
      </c>
      <c r="BQ244" s="133">
        <v>1404895.3513994955</v>
      </c>
      <c r="BR244" s="133">
        <v>3377.1522870180179</v>
      </c>
      <c r="BS244" s="133">
        <v>3153.5381844660196</v>
      </c>
      <c r="BT244" s="134">
        <v>7.0908956692992214E-2</v>
      </c>
      <c r="BU244" s="134">
        <v>-6.9588135556671845E-3</v>
      </c>
      <c r="BV244" s="134">
        <v>0</v>
      </c>
      <c r="BW244" s="133">
        <v>-9129.0718548125078</v>
      </c>
      <c r="BX244" s="478">
        <v>1508914.2132846829</v>
      </c>
      <c r="BY244" s="478">
        <v>3619.6304796747186</v>
      </c>
      <c r="BZ244" s="478" t="s">
        <v>1228</v>
      </c>
      <c r="CA244" s="478">
        <v>3627.19762808818</v>
      </c>
      <c r="CB244" s="134">
        <v>5.8107568065768778E-2</v>
      </c>
      <c r="CC244" s="133">
        <v>0</v>
      </c>
      <c r="CD244" s="133">
        <v>1508914.2132846829</v>
      </c>
      <c r="CE244" s="133">
        <v>0</v>
      </c>
      <c r="CF244" s="133">
        <v>1508914.2132846829</v>
      </c>
      <c r="CG244" s="133">
        <f t="shared" si="6"/>
        <v>0</v>
      </c>
      <c r="CH244" s="133">
        <f t="shared" si="7"/>
        <v>0</v>
      </c>
      <c r="CI244" s="133">
        <v>0</v>
      </c>
      <c r="CJ244" s="133">
        <v>0</v>
      </c>
      <c r="CK244" s="133">
        <v>0</v>
      </c>
    </row>
    <row r="245" spans="1:89" ht="15" customHeight="1" x14ac:dyDescent="0.25">
      <c r="A245" s="136">
        <f>VLOOKUP(D245,'DfE No.'!C:E,3,FALSE)</f>
        <v>487</v>
      </c>
      <c r="B245" s="136" t="str">
        <f>VLOOKUP(D245,'Adjusted Factors 19-20'!C:F,4,FALSE)</f>
        <v>Recoupment Academy</v>
      </c>
      <c r="C245" s="136">
        <v>139448</v>
      </c>
      <c r="D245" s="136">
        <v>9353318</v>
      </c>
      <c r="E245" s="135" t="s">
        <v>1491</v>
      </c>
      <c r="F245" s="477">
        <v>309</v>
      </c>
      <c r="G245" s="477">
        <v>309</v>
      </c>
      <c r="H245" s="477">
        <v>0</v>
      </c>
      <c r="I245" s="133">
        <v>857104.20000000007</v>
      </c>
      <c r="J245" s="133">
        <v>0</v>
      </c>
      <c r="K245" s="133">
        <v>0</v>
      </c>
      <c r="L245" s="133">
        <v>8799.9999999999945</v>
      </c>
      <c r="M245" s="133">
        <v>0</v>
      </c>
      <c r="N245" s="133">
        <v>18067.643312101911</v>
      </c>
      <c r="O245" s="133">
        <v>0</v>
      </c>
      <c r="P245" s="133">
        <v>11400.000000000016</v>
      </c>
      <c r="Q245" s="133">
        <v>240.00000000000023</v>
      </c>
      <c r="R245" s="133">
        <v>0</v>
      </c>
      <c r="S245" s="133">
        <v>0</v>
      </c>
      <c r="T245" s="133">
        <v>0</v>
      </c>
      <c r="U245" s="133">
        <v>0</v>
      </c>
      <c r="V245" s="133">
        <v>0</v>
      </c>
      <c r="W245" s="133">
        <v>0</v>
      </c>
      <c r="X245" s="133">
        <v>0</v>
      </c>
      <c r="Y245" s="133">
        <v>0</v>
      </c>
      <c r="Z245" s="133">
        <v>0</v>
      </c>
      <c r="AA245" s="133">
        <v>0</v>
      </c>
      <c r="AB245" s="133">
        <v>22303.011363636342</v>
      </c>
      <c r="AC245" s="133">
        <v>0</v>
      </c>
      <c r="AD245" s="133">
        <v>0</v>
      </c>
      <c r="AE245" s="133">
        <v>94490.740157480352</v>
      </c>
      <c r="AF245" s="133">
        <v>0</v>
      </c>
      <c r="AG245" s="133">
        <v>0</v>
      </c>
      <c r="AH245" s="133">
        <v>0</v>
      </c>
      <c r="AI245" s="133">
        <v>110000</v>
      </c>
      <c r="AJ245" s="133">
        <v>0</v>
      </c>
      <c r="AK245" s="133">
        <v>0</v>
      </c>
      <c r="AL245" s="133">
        <v>0</v>
      </c>
      <c r="AM245" s="133">
        <v>6185.9207200000001</v>
      </c>
      <c r="AN245" s="133">
        <v>0</v>
      </c>
      <c r="AO245" s="133">
        <v>0</v>
      </c>
      <c r="AP245" s="133">
        <v>0</v>
      </c>
      <c r="AQ245" s="133">
        <v>0</v>
      </c>
      <c r="AR245" s="133">
        <v>0</v>
      </c>
      <c r="AS245" s="133">
        <v>0</v>
      </c>
      <c r="AT245" s="133">
        <v>0</v>
      </c>
      <c r="AU245" s="133">
        <v>0</v>
      </c>
      <c r="AV245" s="133">
        <v>857104.20000000007</v>
      </c>
      <c r="AW245" s="133">
        <v>155301.3948332186</v>
      </c>
      <c r="AX245" s="133">
        <v>116185.92071999999</v>
      </c>
      <c r="AY245" s="133">
        <v>123743.56181353131</v>
      </c>
      <c r="AZ245" s="478">
        <v>1128591.5155532188</v>
      </c>
      <c r="BA245" s="478">
        <v>1122405.5948332187</v>
      </c>
      <c r="BB245" s="478">
        <v>3500</v>
      </c>
      <c r="BC245" s="478">
        <v>1081500</v>
      </c>
      <c r="BD245" s="478">
        <v>0</v>
      </c>
      <c r="BE245" s="478">
        <v>0</v>
      </c>
      <c r="BF245" s="478">
        <v>1128591.5155532188</v>
      </c>
      <c r="BG245" s="478" t="s">
        <v>13</v>
      </c>
      <c r="BH245" s="478" t="s">
        <v>13</v>
      </c>
      <c r="BI245" s="478" t="s">
        <v>13</v>
      </c>
      <c r="BJ245" s="134" t="s">
        <v>13</v>
      </c>
      <c r="BK245" s="479" t="s">
        <v>13</v>
      </c>
      <c r="BL245" s="478">
        <v>1128591.5155532188</v>
      </c>
      <c r="BM245" s="133">
        <v>1128591.5155532188</v>
      </c>
      <c r="BN245" s="133">
        <v>0</v>
      </c>
      <c r="BO245" s="478">
        <v>1087685.9207200001</v>
      </c>
      <c r="BP245" s="478">
        <v>971500</v>
      </c>
      <c r="BQ245" s="133">
        <v>1012405.5948332187</v>
      </c>
      <c r="BR245" s="133">
        <v>3276.3935107871157</v>
      </c>
      <c r="BS245" s="133">
        <v>3116.1594767515921</v>
      </c>
      <c r="BT245" s="134">
        <v>5.1420357408202312E-2</v>
      </c>
      <c r="BU245" s="134">
        <v>-5.0462550410759728E-3</v>
      </c>
      <c r="BV245" s="134">
        <v>0</v>
      </c>
      <c r="BW245" s="133">
        <v>-4859.0050597215059</v>
      </c>
      <c r="BX245" s="478">
        <v>1123732.5104934974</v>
      </c>
      <c r="BY245" s="478">
        <v>3616.6556303349425</v>
      </c>
      <c r="BZ245" s="478" t="s">
        <v>1228</v>
      </c>
      <c r="CA245" s="478">
        <v>3636.674791241092</v>
      </c>
      <c r="CB245" s="134">
        <v>4.3296379041629862E-2</v>
      </c>
      <c r="CC245" s="133">
        <v>0</v>
      </c>
      <c r="CD245" s="133">
        <v>1123732.5104934974</v>
      </c>
      <c r="CE245" s="133">
        <v>0</v>
      </c>
      <c r="CF245" s="133">
        <v>1123732.5104934974</v>
      </c>
      <c r="CG245" s="133">
        <f t="shared" si="6"/>
        <v>0</v>
      </c>
      <c r="CH245" s="133">
        <f t="shared" si="7"/>
        <v>0</v>
      </c>
      <c r="CI245" s="133">
        <v>0</v>
      </c>
      <c r="CJ245" s="133">
        <v>0</v>
      </c>
      <c r="CK245" s="133">
        <v>0</v>
      </c>
    </row>
    <row r="246" spans="1:89" ht="15" customHeight="1" x14ac:dyDescent="0.25">
      <c r="A246" s="136">
        <f>VLOOKUP(D246,'DfE No.'!C:E,3,FALSE)</f>
        <v>455</v>
      </c>
      <c r="B246" s="136" t="str">
        <f>VLOOKUP(D246,'Adjusted Factors 19-20'!C:F,4,FALSE)</f>
        <v>Recoupment Academy</v>
      </c>
      <c r="C246" s="136">
        <v>143624</v>
      </c>
      <c r="D246" s="136">
        <v>9353320</v>
      </c>
      <c r="E246" s="135" t="s">
        <v>1337</v>
      </c>
      <c r="F246" s="477">
        <v>278</v>
      </c>
      <c r="G246" s="477">
        <v>278</v>
      </c>
      <c r="H246" s="477">
        <v>0</v>
      </c>
      <c r="I246" s="133">
        <v>771116.4</v>
      </c>
      <c r="J246" s="133">
        <v>0</v>
      </c>
      <c r="K246" s="133">
        <v>0</v>
      </c>
      <c r="L246" s="133">
        <v>5720.0000000000064</v>
      </c>
      <c r="M246" s="133">
        <v>0</v>
      </c>
      <c r="N246" s="133">
        <v>12009.6</v>
      </c>
      <c r="O246" s="133">
        <v>0</v>
      </c>
      <c r="P246" s="133">
        <v>7655.0724637681242</v>
      </c>
      <c r="Q246" s="133">
        <v>7735.6521739130267</v>
      </c>
      <c r="R246" s="133">
        <v>0</v>
      </c>
      <c r="S246" s="133">
        <v>0</v>
      </c>
      <c r="T246" s="133">
        <v>0</v>
      </c>
      <c r="U246" s="133">
        <v>0</v>
      </c>
      <c r="V246" s="133">
        <v>0</v>
      </c>
      <c r="W246" s="133">
        <v>0</v>
      </c>
      <c r="X246" s="133">
        <v>0</v>
      </c>
      <c r="Y246" s="133">
        <v>0</v>
      </c>
      <c r="Z246" s="133">
        <v>0</v>
      </c>
      <c r="AA246" s="133">
        <v>0</v>
      </c>
      <c r="AB246" s="133">
        <v>31753.657587548569</v>
      </c>
      <c r="AC246" s="133">
        <v>0</v>
      </c>
      <c r="AD246" s="133">
        <v>0</v>
      </c>
      <c r="AE246" s="133">
        <v>98478.454183266906</v>
      </c>
      <c r="AF246" s="133">
        <v>0</v>
      </c>
      <c r="AG246" s="133">
        <v>0</v>
      </c>
      <c r="AH246" s="133">
        <v>0</v>
      </c>
      <c r="AI246" s="133">
        <v>110000</v>
      </c>
      <c r="AJ246" s="133">
        <v>0</v>
      </c>
      <c r="AK246" s="133">
        <v>0</v>
      </c>
      <c r="AL246" s="133">
        <v>0</v>
      </c>
      <c r="AM246" s="133">
        <v>6385.68084</v>
      </c>
      <c r="AN246" s="133">
        <v>0</v>
      </c>
      <c r="AO246" s="133">
        <v>0</v>
      </c>
      <c r="AP246" s="133">
        <v>0</v>
      </c>
      <c r="AQ246" s="133">
        <v>0</v>
      </c>
      <c r="AR246" s="133">
        <v>0</v>
      </c>
      <c r="AS246" s="133">
        <v>0</v>
      </c>
      <c r="AT246" s="133">
        <v>0</v>
      </c>
      <c r="AU246" s="133">
        <v>0</v>
      </c>
      <c r="AV246" s="133">
        <v>771116.4</v>
      </c>
      <c r="AW246" s="133">
        <v>163352.43640849664</v>
      </c>
      <c r="AX246" s="133">
        <v>116385.68084</v>
      </c>
      <c r="AY246" s="133">
        <v>125037.61650210748</v>
      </c>
      <c r="AZ246" s="478">
        <v>1050854.5172484966</v>
      </c>
      <c r="BA246" s="478">
        <v>1044468.8364084966</v>
      </c>
      <c r="BB246" s="478">
        <v>3500</v>
      </c>
      <c r="BC246" s="478">
        <v>973000</v>
      </c>
      <c r="BD246" s="478">
        <v>0</v>
      </c>
      <c r="BE246" s="478">
        <v>0</v>
      </c>
      <c r="BF246" s="478">
        <v>1050854.5172484966</v>
      </c>
      <c r="BG246" s="478" t="s">
        <v>13</v>
      </c>
      <c r="BH246" s="478" t="s">
        <v>13</v>
      </c>
      <c r="BI246" s="478" t="s">
        <v>13</v>
      </c>
      <c r="BJ246" s="134" t="s">
        <v>13</v>
      </c>
      <c r="BK246" s="479" t="s">
        <v>13</v>
      </c>
      <c r="BL246" s="478">
        <v>1050854.5172484966</v>
      </c>
      <c r="BM246" s="133">
        <v>1050854.5172484966</v>
      </c>
      <c r="BN246" s="133">
        <v>0</v>
      </c>
      <c r="BO246" s="478">
        <v>979385.68084000004</v>
      </c>
      <c r="BP246" s="478">
        <v>863000</v>
      </c>
      <c r="BQ246" s="133">
        <v>934468.8364084966</v>
      </c>
      <c r="BR246" s="133">
        <v>3361.3986921168944</v>
      </c>
      <c r="BS246" s="133">
        <v>3204.3748150000001</v>
      </c>
      <c r="BT246" s="134">
        <v>4.9002968186446144E-2</v>
      </c>
      <c r="BU246" s="134">
        <v>-4.8090189898037207E-3</v>
      </c>
      <c r="BV246" s="134">
        <v>0</v>
      </c>
      <c r="BW246" s="133">
        <v>-4283.9520153478925</v>
      </c>
      <c r="BX246" s="478">
        <v>1046570.5652331488</v>
      </c>
      <c r="BY246" s="478">
        <v>3741.6722460185206</v>
      </c>
      <c r="BZ246" s="478" t="s">
        <v>1228</v>
      </c>
      <c r="CA246" s="478">
        <v>3764.6423209825493</v>
      </c>
      <c r="CB246" s="134">
        <v>4.8101265666388837E-2</v>
      </c>
      <c r="CC246" s="133">
        <v>0</v>
      </c>
      <c r="CD246" s="133">
        <v>1046570.5652331488</v>
      </c>
      <c r="CE246" s="133">
        <v>0</v>
      </c>
      <c r="CF246" s="133">
        <v>1046570.5652331488</v>
      </c>
      <c r="CG246" s="133">
        <f t="shared" si="6"/>
        <v>0</v>
      </c>
      <c r="CH246" s="133">
        <f t="shared" si="7"/>
        <v>0</v>
      </c>
      <c r="CI246" s="133">
        <v>0</v>
      </c>
      <c r="CJ246" s="133">
        <v>0</v>
      </c>
      <c r="CK246" s="133">
        <v>0</v>
      </c>
    </row>
    <row r="247" spans="1:89" ht="15" customHeight="1" x14ac:dyDescent="0.25">
      <c r="A247" s="136">
        <f>VLOOKUP(D247,'DfE No.'!C:E,3,FALSE)</f>
        <v>31</v>
      </c>
      <c r="B247" s="136" t="str">
        <f>VLOOKUP(D247,'Adjusted Factors 19-20'!C:F,4,FALSE)</f>
        <v>Recoupment Academy</v>
      </c>
      <c r="C247" s="136">
        <v>145692</v>
      </c>
      <c r="D247" s="136">
        <v>9353323</v>
      </c>
      <c r="E247" s="135" t="s">
        <v>1492</v>
      </c>
      <c r="F247" s="477">
        <v>193</v>
      </c>
      <c r="G247" s="477">
        <v>193</v>
      </c>
      <c r="H247" s="477">
        <v>0</v>
      </c>
      <c r="I247" s="133">
        <v>535343.4</v>
      </c>
      <c r="J247" s="133">
        <v>0</v>
      </c>
      <c r="K247" s="133">
        <v>0</v>
      </c>
      <c r="L247" s="133">
        <v>7919.9999999999982</v>
      </c>
      <c r="M247" s="133">
        <v>0</v>
      </c>
      <c r="N247" s="133">
        <v>17370</v>
      </c>
      <c r="O247" s="133">
        <v>0</v>
      </c>
      <c r="P247" s="133">
        <v>1199.9999999999998</v>
      </c>
      <c r="Q247" s="133">
        <v>0</v>
      </c>
      <c r="R247" s="133">
        <v>360.00000000000017</v>
      </c>
      <c r="S247" s="133">
        <v>0</v>
      </c>
      <c r="T247" s="133">
        <v>0</v>
      </c>
      <c r="U247" s="133">
        <v>0</v>
      </c>
      <c r="V247" s="133">
        <v>0</v>
      </c>
      <c r="W247" s="133">
        <v>0</v>
      </c>
      <c r="X247" s="133">
        <v>0</v>
      </c>
      <c r="Y247" s="133">
        <v>0</v>
      </c>
      <c r="Z247" s="133">
        <v>0</v>
      </c>
      <c r="AA247" s="133">
        <v>0</v>
      </c>
      <c r="AB247" s="133">
        <v>0</v>
      </c>
      <c r="AC247" s="133">
        <v>0</v>
      </c>
      <c r="AD247" s="133">
        <v>0</v>
      </c>
      <c r="AE247" s="133">
        <v>46963.333333333314</v>
      </c>
      <c r="AF247" s="133">
        <v>0</v>
      </c>
      <c r="AG247" s="133">
        <v>0</v>
      </c>
      <c r="AH247" s="133">
        <v>0</v>
      </c>
      <c r="AI247" s="133">
        <v>110000</v>
      </c>
      <c r="AJ247" s="133">
        <v>0</v>
      </c>
      <c r="AK247" s="133">
        <v>0</v>
      </c>
      <c r="AL247" s="133">
        <v>0</v>
      </c>
      <c r="AM247" s="133">
        <v>1708.24234</v>
      </c>
      <c r="AN247" s="133">
        <v>0</v>
      </c>
      <c r="AO247" s="133">
        <v>0</v>
      </c>
      <c r="AP247" s="133">
        <v>0</v>
      </c>
      <c r="AQ247" s="133">
        <v>0</v>
      </c>
      <c r="AR247" s="133">
        <v>0</v>
      </c>
      <c r="AS247" s="133">
        <v>0</v>
      </c>
      <c r="AT247" s="133">
        <v>0</v>
      </c>
      <c r="AU247" s="133">
        <v>0</v>
      </c>
      <c r="AV247" s="133">
        <v>535343.4</v>
      </c>
      <c r="AW247" s="133">
        <v>73813.333333333314</v>
      </c>
      <c r="AX247" s="133">
        <v>111708.24234</v>
      </c>
      <c r="AY247" s="133">
        <v>70387.333333333314</v>
      </c>
      <c r="AZ247" s="478">
        <v>720864.97567333339</v>
      </c>
      <c r="BA247" s="478">
        <v>719156.7333333334</v>
      </c>
      <c r="BB247" s="478">
        <v>3500</v>
      </c>
      <c r="BC247" s="478">
        <v>675500</v>
      </c>
      <c r="BD247" s="478">
        <v>0</v>
      </c>
      <c r="BE247" s="478">
        <v>0</v>
      </c>
      <c r="BF247" s="478">
        <v>720864.97567333339</v>
      </c>
      <c r="BG247" s="478" t="s">
        <v>13</v>
      </c>
      <c r="BH247" s="478" t="s">
        <v>13</v>
      </c>
      <c r="BI247" s="478" t="s">
        <v>13</v>
      </c>
      <c r="BJ247" s="134" t="s">
        <v>13</v>
      </c>
      <c r="BK247" s="479" t="s">
        <v>13</v>
      </c>
      <c r="BL247" s="478">
        <v>720864.97567333339</v>
      </c>
      <c r="BM247" s="133">
        <v>720864.97567333339</v>
      </c>
      <c r="BN247" s="133">
        <v>0</v>
      </c>
      <c r="BO247" s="478">
        <v>677208.24234</v>
      </c>
      <c r="BP247" s="478">
        <v>565500</v>
      </c>
      <c r="BQ247" s="133">
        <v>609156.7333333334</v>
      </c>
      <c r="BR247" s="133">
        <v>3156.2525043177898</v>
      </c>
      <c r="BS247" s="133">
        <v>3041.2376862433862</v>
      </c>
      <c r="BT247" s="134">
        <v>3.7818424582418221E-2</v>
      </c>
      <c r="BU247" s="134">
        <v>-3.7113980787721514E-3</v>
      </c>
      <c r="BV247" s="134">
        <v>0</v>
      </c>
      <c r="BW247" s="133">
        <v>-2178.4380352219409</v>
      </c>
      <c r="BX247" s="478">
        <v>718686.53763811151</v>
      </c>
      <c r="BY247" s="478">
        <v>3714.9134471404741</v>
      </c>
      <c r="BZ247" s="478" t="s">
        <v>1228</v>
      </c>
      <c r="CA247" s="478">
        <v>3723.764443720785</v>
      </c>
      <c r="CB247" s="134">
        <v>2.3655926400134586E-2</v>
      </c>
      <c r="CC247" s="133">
        <v>0</v>
      </c>
      <c r="CD247" s="133">
        <v>718686.53763811151</v>
      </c>
      <c r="CE247" s="133">
        <v>0</v>
      </c>
      <c r="CF247" s="133">
        <v>718686.53763811151</v>
      </c>
      <c r="CG247" s="133">
        <f t="shared" si="6"/>
        <v>0</v>
      </c>
      <c r="CH247" s="133">
        <f t="shared" si="7"/>
        <v>0</v>
      </c>
      <c r="CI247" s="133">
        <v>0</v>
      </c>
      <c r="CJ247" s="133">
        <v>39876.790000000037</v>
      </c>
      <c r="CK247" s="133">
        <v>0</v>
      </c>
    </row>
    <row r="248" spans="1:89" ht="15" customHeight="1" x14ac:dyDescent="0.25">
      <c r="A248" s="136">
        <f>VLOOKUP(D248,'DfE No.'!C:E,3,FALSE)</f>
        <v>344</v>
      </c>
      <c r="B248" s="136" t="str">
        <f>VLOOKUP(D248,'Adjusted Factors 19-20'!C:F,4,FALSE)</f>
        <v>Recoupment Academy</v>
      </c>
      <c r="C248" s="136">
        <v>142598</v>
      </c>
      <c r="D248" s="136">
        <v>9353328</v>
      </c>
      <c r="E248" s="135" t="s">
        <v>1338</v>
      </c>
      <c r="F248" s="477">
        <v>193</v>
      </c>
      <c r="G248" s="477">
        <v>193</v>
      </c>
      <c r="H248" s="477">
        <v>0</v>
      </c>
      <c r="I248" s="133">
        <v>535343.4</v>
      </c>
      <c r="J248" s="133">
        <v>0</v>
      </c>
      <c r="K248" s="133">
        <v>0</v>
      </c>
      <c r="L248" s="133">
        <v>3080.0000000000027</v>
      </c>
      <c r="M248" s="133">
        <v>0</v>
      </c>
      <c r="N248" s="133">
        <v>8094.7572815533977</v>
      </c>
      <c r="O248" s="133">
        <v>0</v>
      </c>
      <c r="P248" s="133">
        <v>5400.0000000000073</v>
      </c>
      <c r="Q248" s="133">
        <v>0</v>
      </c>
      <c r="R248" s="133">
        <v>360.00000000000017</v>
      </c>
      <c r="S248" s="133">
        <v>0</v>
      </c>
      <c r="T248" s="133">
        <v>0</v>
      </c>
      <c r="U248" s="133">
        <v>0</v>
      </c>
      <c r="V248" s="133">
        <v>0</v>
      </c>
      <c r="W248" s="133">
        <v>0</v>
      </c>
      <c r="X248" s="133">
        <v>0</v>
      </c>
      <c r="Y248" s="133">
        <v>0</v>
      </c>
      <c r="Z248" s="133">
        <v>0</v>
      </c>
      <c r="AA248" s="133">
        <v>0</v>
      </c>
      <c r="AB248" s="133">
        <v>2208.7777777777756</v>
      </c>
      <c r="AC248" s="133">
        <v>0</v>
      </c>
      <c r="AD248" s="133">
        <v>0</v>
      </c>
      <c r="AE248" s="133">
        <v>47918.519774011373</v>
      </c>
      <c r="AF248" s="133">
        <v>0</v>
      </c>
      <c r="AG248" s="133">
        <v>0</v>
      </c>
      <c r="AH248" s="133">
        <v>0</v>
      </c>
      <c r="AI248" s="133">
        <v>110000</v>
      </c>
      <c r="AJ248" s="133">
        <v>0</v>
      </c>
      <c r="AK248" s="133">
        <v>0</v>
      </c>
      <c r="AL248" s="133">
        <v>0</v>
      </c>
      <c r="AM248" s="133">
        <v>2915.68424</v>
      </c>
      <c r="AN248" s="133">
        <v>0</v>
      </c>
      <c r="AO248" s="133">
        <v>0</v>
      </c>
      <c r="AP248" s="133">
        <v>0</v>
      </c>
      <c r="AQ248" s="133">
        <v>0</v>
      </c>
      <c r="AR248" s="133">
        <v>0</v>
      </c>
      <c r="AS248" s="133">
        <v>0</v>
      </c>
      <c r="AT248" s="133">
        <v>0</v>
      </c>
      <c r="AU248" s="133">
        <v>0</v>
      </c>
      <c r="AV248" s="133">
        <v>535343.4</v>
      </c>
      <c r="AW248" s="133">
        <v>67062.054833342554</v>
      </c>
      <c r="AX248" s="133">
        <v>112915.68424</v>
      </c>
      <c r="AY248" s="133">
        <v>66384.898414788069</v>
      </c>
      <c r="AZ248" s="478">
        <v>715321.13907334255</v>
      </c>
      <c r="BA248" s="478">
        <v>712405.45483334258</v>
      </c>
      <c r="BB248" s="478">
        <v>3500</v>
      </c>
      <c r="BC248" s="478">
        <v>675500</v>
      </c>
      <c r="BD248" s="478">
        <v>0</v>
      </c>
      <c r="BE248" s="478">
        <v>0</v>
      </c>
      <c r="BF248" s="478">
        <v>715321.13907334255</v>
      </c>
      <c r="BG248" s="478" t="s">
        <v>13</v>
      </c>
      <c r="BH248" s="478" t="s">
        <v>13</v>
      </c>
      <c r="BI248" s="478" t="s">
        <v>13</v>
      </c>
      <c r="BJ248" s="134" t="s">
        <v>13</v>
      </c>
      <c r="BK248" s="479" t="s">
        <v>13</v>
      </c>
      <c r="BL248" s="478">
        <v>715321.13907334255</v>
      </c>
      <c r="BM248" s="133">
        <v>715321.13907334243</v>
      </c>
      <c r="BN248" s="133">
        <v>0</v>
      </c>
      <c r="BO248" s="478">
        <v>678415.68423999997</v>
      </c>
      <c r="BP248" s="478">
        <v>565500</v>
      </c>
      <c r="BQ248" s="133">
        <v>602405.45483334258</v>
      </c>
      <c r="BR248" s="133">
        <v>3121.271786701257</v>
      </c>
      <c r="BS248" s="133">
        <v>2968.8804325242718</v>
      </c>
      <c r="BT248" s="134">
        <v>5.1329569391723694E-2</v>
      </c>
      <c r="BU248" s="134">
        <v>-5.0373453502664057E-3</v>
      </c>
      <c r="BV248" s="134">
        <v>0</v>
      </c>
      <c r="BW248" s="133">
        <v>-2886.3682761586997</v>
      </c>
      <c r="BX248" s="478">
        <v>712434.77079718385</v>
      </c>
      <c r="BY248" s="478">
        <v>3676.264697187481</v>
      </c>
      <c r="BZ248" s="478" t="s">
        <v>1228</v>
      </c>
      <c r="CA248" s="478">
        <v>3691.3718694154604</v>
      </c>
      <c r="CB248" s="134">
        <v>4.9666228132932977E-2</v>
      </c>
      <c r="CC248" s="133">
        <v>0</v>
      </c>
      <c r="CD248" s="133">
        <v>712434.77079718385</v>
      </c>
      <c r="CE248" s="133">
        <v>0</v>
      </c>
      <c r="CF248" s="133">
        <v>712434.77079718385</v>
      </c>
      <c r="CG248" s="133">
        <f t="shared" si="6"/>
        <v>0</v>
      </c>
      <c r="CH248" s="133">
        <f t="shared" si="7"/>
        <v>0</v>
      </c>
      <c r="CI248" s="133">
        <v>0</v>
      </c>
      <c r="CJ248" s="133">
        <v>0</v>
      </c>
      <c r="CK248" s="133">
        <v>0</v>
      </c>
    </row>
    <row r="249" spans="1:89" ht="15" customHeight="1" x14ac:dyDescent="0.25">
      <c r="A249" s="136">
        <f>VLOOKUP(D249,'DfE No.'!C:E,3,FALSE)</f>
        <v>56</v>
      </c>
      <c r="B249" s="136" t="str">
        <f>VLOOKUP(D249,'Adjusted Factors 19-20'!C:F,4,FALSE)</f>
        <v>Recoupment Academy</v>
      </c>
      <c r="C249" s="136">
        <v>145693</v>
      </c>
      <c r="D249" s="136">
        <v>9353331</v>
      </c>
      <c r="E249" s="135" t="s">
        <v>1493</v>
      </c>
      <c r="F249" s="477">
        <v>118</v>
      </c>
      <c r="G249" s="477">
        <v>118</v>
      </c>
      <c r="H249" s="477">
        <v>0</v>
      </c>
      <c r="I249" s="133">
        <v>327308.40000000002</v>
      </c>
      <c r="J249" s="133">
        <v>0</v>
      </c>
      <c r="K249" s="133">
        <v>0</v>
      </c>
      <c r="L249" s="133">
        <v>2639.9999999999977</v>
      </c>
      <c r="M249" s="133">
        <v>0</v>
      </c>
      <c r="N249" s="133">
        <v>6939.8019801980199</v>
      </c>
      <c r="O249" s="133">
        <v>0</v>
      </c>
      <c r="P249" s="133">
        <v>200</v>
      </c>
      <c r="Q249" s="133">
        <v>0</v>
      </c>
      <c r="R249" s="133">
        <v>0</v>
      </c>
      <c r="S249" s="133">
        <v>390</v>
      </c>
      <c r="T249" s="133">
        <v>0</v>
      </c>
      <c r="U249" s="133">
        <v>0</v>
      </c>
      <c r="V249" s="133">
        <v>0</v>
      </c>
      <c r="W249" s="133">
        <v>0</v>
      </c>
      <c r="X249" s="133">
        <v>0</v>
      </c>
      <c r="Y249" s="133">
        <v>0</v>
      </c>
      <c r="Z249" s="133">
        <v>0</v>
      </c>
      <c r="AA249" s="133">
        <v>0</v>
      </c>
      <c r="AB249" s="133">
        <v>0</v>
      </c>
      <c r="AC249" s="133">
        <v>0</v>
      </c>
      <c r="AD249" s="133">
        <v>0</v>
      </c>
      <c r="AE249" s="133">
        <v>38901.935483870926</v>
      </c>
      <c r="AF249" s="133">
        <v>0</v>
      </c>
      <c r="AG249" s="133">
        <v>0</v>
      </c>
      <c r="AH249" s="133">
        <v>0</v>
      </c>
      <c r="AI249" s="133">
        <v>110000</v>
      </c>
      <c r="AJ249" s="133">
        <v>10614.152202937246</v>
      </c>
      <c r="AK249" s="133">
        <v>0</v>
      </c>
      <c r="AL249" s="133">
        <v>0</v>
      </c>
      <c r="AM249" s="133">
        <v>2015.384</v>
      </c>
      <c r="AN249" s="133">
        <v>0</v>
      </c>
      <c r="AO249" s="133">
        <v>0</v>
      </c>
      <c r="AP249" s="133">
        <v>0</v>
      </c>
      <c r="AQ249" s="133">
        <v>0</v>
      </c>
      <c r="AR249" s="133">
        <v>0</v>
      </c>
      <c r="AS249" s="133">
        <v>0</v>
      </c>
      <c r="AT249" s="133">
        <v>0</v>
      </c>
      <c r="AU249" s="133">
        <v>0</v>
      </c>
      <c r="AV249" s="133">
        <v>327308.40000000002</v>
      </c>
      <c r="AW249" s="133">
        <v>49071.737464068945</v>
      </c>
      <c r="AX249" s="133">
        <v>122629.53620293725</v>
      </c>
      <c r="AY249" s="133">
        <v>53985.836473969932</v>
      </c>
      <c r="AZ249" s="478">
        <v>499009.67366700619</v>
      </c>
      <c r="BA249" s="478">
        <v>496994.28966700617</v>
      </c>
      <c r="BB249" s="478">
        <v>3500</v>
      </c>
      <c r="BC249" s="478">
        <v>413000</v>
      </c>
      <c r="BD249" s="478">
        <v>0</v>
      </c>
      <c r="BE249" s="478">
        <v>0</v>
      </c>
      <c r="BF249" s="478">
        <v>499009.67366700619</v>
      </c>
      <c r="BG249" s="478" t="s">
        <v>13</v>
      </c>
      <c r="BH249" s="478" t="s">
        <v>13</v>
      </c>
      <c r="BI249" s="478" t="s">
        <v>13</v>
      </c>
      <c r="BJ249" s="134" t="s">
        <v>13</v>
      </c>
      <c r="BK249" s="479" t="s">
        <v>13</v>
      </c>
      <c r="BL249" s="478">
        <v>499009.67366700619</v>
      </c>
      <c r="BM249" s="133">
        <v>499009.67366700619</v>
      </c>
      <c r="BN249" s="133">
        <v>0</v>
      </c>
      <c r="BO249" s="478">
        <v>415015.38400000002</v>
      </c>
      <c r="BP249" s="478">
        <v>292385.84779706277</v>
      </c>
      <c r="BQ249" s="133">
        <v>376380.13746406895</v>
      </c>
      <c r="BR249" s="133">
        <v>3189.6621818988892</v>
      </c>
      <c r="BS249" s="133">
        <v>3055.5775884332957</v>
      </c>
      <c r="BT249" s="134">
        <v>4.3881914166788855E-2</v>
      </c>
      <c r="BU249" s="134">
        <v>-4.3064525751604077E-3</v>
      </c>
      <c r="BV249" s="134">
        <v>0</v>
      </c>
      <c r="BW249" s="133">
        <v>-1552.7265969686973</v>
      </c>
      <c r="BX249" s="478">
        <v>497456.94707003748</v>
      </c>
      <c r="BY249" s="478">
        <v>4198.6573141528597</v>
      </c>
      <c r="BZ249" s="478" t="s">
        <v>1228</v>
      </c>
      <c r="CA249" s="478">
        <v>4215.7368395765889</v>
      </c>
      <c r="CB249" s="134">
        <v>-4.3817849559401045E-3</v>
      </c>
      <c r="CC249" s="133">
        <v>0</v>
      </c>
      <c r="CD249" s="133">
        <v>497456.94707003748</v>
      </c>
      <c r="CE249" s="133">
        <v>0</v>
      </c>
      <c r="CF249" s="133">
        <v>497456.94707003748</v>
      </c>
      <c r="CG249" s="133">
        <f t="shared" si="6"/>
        <v>0</v>
      </c>
      <c r="CH249" s="133">
        <f t="shared" si="7"/>
        <v>0</v>
      </c>
      <c r="CI249" s="133">
        <v>0</v>
      </c>
      <c r="CJ249" s="133">
        <v>111187.33000000002</v>
      </c>
      <c r="CK249" s="133">
        <v>0</v>
      </c>
    </row>
    <row r="250" spans="1:89" ht="15" customHeight="1" x14ac:dyDescent="0.25">
      <c r="A250" s="136">
        <f>VLOOKUP(D250,'DfE No.'!C:E,3,FALSE)</f>
        <v>72</v>
      </c>
      <c r="B250" s="136" t="str">
        <f>VLOOKUP(D250,'Adjusted Factors 19-20'!C:F,4,FALSE)</f>
        <v>Recoupment Academy</v>
      </c>
      <c r="C250" s="136">
        <v>142806</v>
      </c>
      <c r="D250" s="136">
        <v>9353335</v>
      </c>
      <c r="E250" s="135" t="s">
        <v>1339</v>
      </c>
      <c r="F250" s="477">
        <v>207</v>
      </c>
      <c r="G250" s="477">
        <v>207</v>
      </c>
      <c r="H250" s="477">
        <v>0</v>
      </c>
      <c r="I250" s="133">
        <v>574176.60000000009</v>
      </c>
      <c r="J250" s="133">
        <v>0</v>
      </c>
      <c r="K250" s="133">
        <v>0</v>
      </c>
      <c r="L250" s="133">
        <v>12320.000000000018</v>
      </c>
      <c r="M250" s="133">
        <v>0</v>
      </c>
      <c r="N250" s="133">
        <v>19071.469194312798</v>
      </c>
      <c r="O250" s="133">
        <v>0</v>
      </c>
      <c r="P250" s="133">
        <v>12399.999999999984</v>
      </c>
      <c r="Q250" s="133">
        <v>5999.9999999999809</v>
      </c>
      <c r="R250" s="133">
        <v>5399.9999999999982</v>
      </c>
      <c r="S250" s="133">
        <v>3509.9999999999986</v>
      </c>
      <c r="T250" s="133">
        <v>5880.0000000000009</v>
      </c>
      <c r="U250" s="133">
        <v>6899.9999999999982</v>
      </c>
      <c r="V250" s="133">
        <v>0</v>
      </c>
      <c r="W250" s="133">
        <v>0</v>
      </c>
      <c r="X250" s="133">
        <v>0</v>
      </c>
      <c r="Y250" s="133">
        <v>0</v>
      </c>
      <c r="Z250" s="133">
        <v>0</v>
      </c>
      <c r="AA250" s="133">
        <v>0</v>
      </c>
      <c r="AB250" s="133">
        <v>8626.9942196531811</v>
      </c>
      <c r="AC250" s="133">
        <v>0</v>
      </c>
      <c r="AD250" s="133">
        <v>0</v>
      </c>
      <c r="AE250" s="133">
        <v>70918.670454545514</v>
      </c>
      <c r="AF250" s="133">
        <v>0</v>
      </c>
      <c r="AG250" s="133">
        <v>0</v>
      </c>
      <c r="AH250" s="133">
        <v>0</v>
      </c>
      <c r="AI250" s="133">
        <v>110000</v>
      </c>
      <c r="AJ250" s="133">
        <v>0</v>
      </c>
      <c r="AK250" s="133">
        <v>0</v>
      </c>
      <c r="AL250" s="133">
        <v>0</v>
      </c>
      <c r="AM250" s="133">
        <v>3194.6698000000001</v>
      </c>
      <c r="AN250" s="133">
        <v>0</v>
      </c>
      <c r="AO250" s="133">
        <v>0</v>
      </c>
      <c r="AP250" s="133">
        <v>0</v>
      </c>
      <c r="AQ250" s="133">
        <v>0</v>
      </c>
      <c r="AR250" s="133">
        <v>0</v>
      </c>
      <c r="AS250" s="133">
        <v>0</v>
      </c>
      <c r="AT250" s="133">
        <v>0</v>
      </c>
      <c r="AU250" s="133">
        <v>0</v>
      </c>
      <c r="AV250" s="133">
        <v>574176.60000000009</v>
      </c>
      <c r="AW250" s="133">
        <v>151027.13386851148</v>
      </c>
      <c r="AX250" s="133">
        <v>113194.6698</v>
      </c>
      <c r="AY250" s="133">
        <v>116658.40505170191</v>
      </c>
      <c r="AZ250" s="478">
        <v>838398.40366851166</v>
      </c>
      <c r="BA250" s="478">
        <v>835203.73386851163</v>
      </c>
      <c r="BB250" s="478">
        <v>3500</v>
      </c>
      <c r="BC250" s="478">
        <v>724500</v>
      </c>
      <c r="BD250" s="478">
        <v>0</v>
      </c>
      <c r="BE250" s="478">
        <v>0</v>
      </c>
      <c r="BF250" s="478">
        <v>838398.40366851166</v>
      </c>
      <c r="BG250" s="478" t="s">
        <v>13</v>
      </c>
      <c r="BH250" s="478" t="s">
        <v>13</v>
      </c>
      <c r="BI250" s="478" t="s">
        <v>13</v>
      </c>
      <c r="BJ250" s="134" t="s">
        <v>13</v>
      </c>
      <c r="BK250" s="479" t="s">
        <v>13</v>
      </c>
      <c r="BL250" s="478">
        <v>838398.40366851166</v>
      </c>
      <c r="BM250" s="133">
        <v>838398.40366851166</v>
      </c>
      <c r="BN250" s="133">
        <v>0</v>
      </c>
      <c r="BO250" s="478">
        <v>727694.66980000003</v>
      </c>
      <c r="BP250" s="478">
        <v>614500</v>
      </c>
      <c r="BQ250" s="133">
        <v>725203.73386851163</v>
      </c>
      <c r="BR250" s="133">
        <v>3503.3996805242109</v>
      </c>
      <c r="BS250" s="133">
        <v>3334.5300971563979</v>
      </c>
      <c r="BT250" s="134">
        <v>5.0642692807547504E-2</v>
      </c>
      <c r="BU250" s="134">
        <v>-4.9699371368621317E-3</v>
      </c>
      <c r="BV250" s="134">
        <v>0</v>
      </c>
      <c r="BW250" s="133">
        <v>-3430.4878275153096</v>
      </c>
      <c r="BX250" s="478">
        <v>834967.91584099631</v>
      </c>
      <c r="BY250" s="478">
        <v>4018.2282417439433</v>
      </c>
      <c r="BZ250" s="478" t="s">
        <v>1228</v>
      </c>
      <c r="CA250" s="478">
        <v>4033.6614291835572</v>
      </c>
      <c r="CB250" s="134">
        <v>4.2108872606126058E-2</v>
      </c>
      <c r="CC250" s="133">
        <v>0</v>
      </c>
      <c r="CD250" s="133">
        <v>834967.91584099631</v>
      </c>
      <c r="CE250" s="133">
        <v>0</v>
      </c>
      <c r="CF250" s="133">
        <v>834967.91584099631</v>
      </c>
      <c r="CG250" s="133">
        <f t="shared" si="6"/>
        <v>0</v>
      </c>
      <c r="CH250" s="133">
        <f t="shared" si="7"/>
        <v>0</v>
      </c>
      <c r="CI250" s="133">
        <v>0</v>
      </c>
      <c r="CJ250" s="133">
        <v>0</v>
      </c>
      <c r="CK250" s="133">
        <v>0</v>
      </c>
    </row>
    <row r="251" spans="1:89" ht="15" customHeight="1" x14ac:dyDescent="0.25">
      <c r="A251" s="136">
        <f>VLOOKUP(D251,'DfE No.'!C:E,3,FALSE)</f>
        <v>289</v>
      </c>
      <c r="B251" s="136" t="str">
        <f>VLOOKUP(D251,'Adjusted Factors 19-20'!C:F,4,FALSE)</f>
        <v>Recoupment Academy</v>
      </c>
      <c r="C251" s="136">
        <v>145382</v>
      </c>
      <c r="D251" s="136">
        <v>9353340</v>
      </c>
      <c r="E251" s="135" t="s">
        <v>289</v>
      </c>
      <c r="F251" s="477">
        <v>213</v>
      </c>
      <c r="G251" s="477">
        <v>213</v>
      </c>
      <c r="H251" s="477">
        <v>0</v>
      </c>
      <c r="I251" s="133">
        <v>590819.4</v>
      </c>
      <c r="J251" s="133">
        <v>0</v>
      </c>
      <c r="K251" s="133">
        <v>0</v>
      </c>
      <c r="L251" s="133">
        <v>4399.9999999999973</v>
      </c>
      <c r="M251" s="133">
        <v>0</v>
      </c>
      <c r="N251" s="133">
        <v>8721.8957345971576</v>
      </c>
      <c r="O251" s="133">
        <v>0</v>
      </c>
      <c r="P251" s="133">
        <v>2799.9999999999986</v>
      </c>
      <c r="Q251" s="133">
        <v>1679.9999999999991</v>
      </c>
      <c r="R251" s="133">
        <v>1800.0000000000023</v>
      </c>
      <c r="S251" s="133">
        <v>3510.0000000000027</v>
      </c>
      <c r="T251" s="133">
        <v>0</v>
      </c>
      <c r="U251" s="133">
        <v>574.99999999999966</v>
      </c>
      <c r="V251" s="133">
        <v>0</v>
      </c>
      <c r="W251" s="133">
        <v>0</v>
      </c>
      <c r="X251" s="133">
        <v>0</v>
      </c>
      <c r="Y251" s="133">
        <v>0</v>
      </c>
      <c r="Z251" s="133">
        <v>0</v>
      </c>
      <c r="AA251" s="133">
        <v>0</v>
      </c>
      <c r="AB251" s="133">
        <v>23377.62295081971</v>
      </c>
      <c r="AC251" s="133">
        <v>0</v>
      </c>
      <c r="AD251" s="133">
        <v>0</v>
      </c>
      <c r="AE251" s="133">
        <v>39134.561797752729</v>
      </c>
      <c r="AF251" s="133">
        <v>0</v>
      </c>
      <c r="AG251" s="133">
        <v>0</v>
      </c>
      <c r="AH251" s="133">
        <v>0</v>
      </c>
      <c r="AI251" s="133">
        <v>110000</v>
      </c>
      <c r="AJ251" s="133">
        <v>0</v>
      </c>
      <c r="AK251" s="133">
        <v>0</v>
      </c>
      <c r="AL251" s="133">
        <v>0</v>
      </c>
      <c r="AM251" s="133">
        <v>0</v>
      </c>
      <c r="AN251" s="133">
        <v>0</v>
      </c>
      <c r="AO251" s="133">
        <v>0</v>
      </c>
      <c r="AP251" s="133">
        <v>0</v>
      </c>
      <c r="AQ251" s="133">
        <v>0</v>
      </c>
      <c r="AR251" s="133">
        <v>0</v>
      </c>
      <c r="AS251" s="133">
        <v>0</v>
      </c>
      <c r="AT251" s="133">
        <v>0</v>
      </c>
      <c r="AU251" s="133">
        <v>0</v>
      </c>
      <c r="AV251" s="133">
        <v>590819.4</v>
      </c>
      <c r="AW251" s="133">
        <v>85999.0804831696</v>
      </c>
      <c r="AX251" s="133">
        <v>110000</v>
      </c>
      <c r="AY251" s="133">
        <v>60877.009665051308</v>
      </c>
      <c r="AZ251" s="478">
        <v>786818.48048316967</v>
      </c>
      <c r="BA251" s="478">
        <v>786818.48048316967</v>
      </c>
      <c r="BB251" s="478">
        <v>3500</v>
      </c>
      <c r="BC251" s="478">
        <v>745500</v>
      </c>
      <c r="BD251" s="478">
        <v>0</v>
      </c>
      <c r="BE251" s="478">
        <v>0</v>
      </c>
      <c r="BF251" s="478">
        <v>786818.48048316967</v>
      </c>
      <c r="BG251" s="478" t="s">
        <v>13</v>
      </c>
      <c r="BH251" s="478" t="s">
        <v>13</v>
      </c>
      <c r="BI251" s="478" t="s">
        <v>13</v>
      </c>
      <c r="BJ251" s="134" t="s">
        <v>13</v>
      </c>
      <c r="BK251" s="479" t="s">
        <v>13</v>
      </c>
      <c r="BL251" s="478">
        <v>786818.48048316967</v>
      </c>
      <c r="BM251" s="133">
        <v>786818.48048316955</v>
      </c>
      <c r="BN251" s="133">
        <v>0</v>
      </c>
      <c r="BO251" s="478">
        <v>745500</v>
      </c>
      <c r="BP251" s="478">
        <v>635500</v>
      </c>
      <c r="BQ251" s="133">
        <v>676818.48048316967</v>
      </c>
      <c r="BR251" s="133">
        <v>3177.5515515641769</v>
      </c>
      <c r="BS251" s="133">
        <v>3084.0725353773582</v>
      </c>
      <c r="BT251" s="134">
        <v>3.0310252146965408E-2</v>
      </c>
      <c r="BU251" s="134">
        <v>-2.9745663080223881E-3</v>
      </c>
      <c r="BV251" s="134">
        <v>0</v>
      </c>
      <c r="BW251" s="133">
        <v>-1954.0147683641337</v>
      </c>
      <c r="BX251" s="478">
        <v>784864.46571480553</v>
      </c>
      <c r="BY251" s="478">
        <v>3684.8096981915751</v>
      </c>
      <c r="BZ251" s="478" t="s">
        <v>1228</v>
      </c>
      <c r="CA251" s="478">
        <v>3684.8096981915751</v>
      </c>
      <c r="CB251" s="134">
        <v>2.2722895145499633E-2</v>
      </c>
      <c r="CC251" s="133">
        <v>0</v>
      </c>
      <c r="CD251" s="133">
        <v>784864.46571480553</v>
      </c>
      <c r="CE251" s="133">
        <v>0</v>
      </c>
      <c r="CF251" s="133">
        <v>784864.46571480553</v>
      </c>
      <c r="CG251" s="133">
        <f t="shared" si="6"/>
        <v>0</v>
      </c>
      <c r="CH251" s="133">
        <f t="shared" si="7"/>
        <v>0</v>
      </c>
      <c r="CI251" s="133">
        <v>0</v>
      </c>
      <c r="CJ251" s="133">
        <v>0</v>
      </c>
      <c r="CK251" s="133">
        <v>0</v>
      </c>
    </row>
    <row r="252" spans="1:89" ht="15" customHeight="1" x14ac:dyDescent="0.25">
      <c r="A252" s="136">
        <f>VLOOKUP(D252,'DfE No.'!C:E,3,FALSE)</f>
        <v>253</v>
      </c>
      <c r="B252" s="136" t="str">
        <f>VLOOKUP(D252,'Adjusted Factors 19-20'!C:F,4,FALSE)</f>
        <v>Recoupment Academy</v>
      </c>
      <c r="C252" s="136">
        <v>141842</v>
      </c>
      <c r="D252" s="136">
        <v>9353344</v>
      </c>
      <c r="E252" s="135" t="s">
        <v>512</v>
      </c>
      <c r="F252" s="477">
        <v>392</v>
      </c>
      <c r="G252" s="477">
        <v>392</v>
      </c>
      <c r="H252" s="477">
        <v>0</v>
      </c>
      <c r="I252" s="133">
        <v>1087329.6000000001</v>
      </c>
      <c r="J252" s="133">
        <v>0</v>
      </c>
      <c r="K252" s="133">
        <v>0</v>
      </c>
      <c r="L252" s="133">
        <v>40479.999999999935</v>
      </c>
      <c r="M252" s="133">
        <v>0</v>
      </c>
      <c r="N252" s="133">
        <v>80665.780051150898</v>
      </c>
      <c r="O252" s="133">
        <v>0</v>
      </c>
      <c r="P252" s="133">
        <v>12294.087403599007</v>
      </c>
      <c r="Q252" s="133">
        <v>14752.90488431881</v>
      </c>
      <c r="R252" s="133">
        <v>6892.7506426735235</v>
      </c>
      <c r="S252" s="133">
        <v>80959.588688945951</v>
      </c>
      <c r="T252" s="133">
        <v>8464.7814910025736</v>
      </c>
      <c r="U252" s="133">
        <v>579.43444730077147</v>
      </c>
      <c r="V252" s="133">
        <v>0</v>
      </c>
      <c r="W252" s="133">
        <v>0</v>
      </c>
      <c r="X252" s="133">
        <v>0</v>
      </c>
      <c r="Y252" s="133">
        <v>0</v>
      </c>
      <c r="Z252" s="133">
        <v>0</v>
      </c>
      <c r="AA252" s="133">
        <v>0</v>
      </c>
      <c r="AB252" s="133">
        <v>22498.674698795156</v>
      </c>
      <c r="AC252" s="133">
        <v>0</v>
      </c>
      <c r="AD252" s="133">
        <v>0</v>
      </c>
      <c r="AE252" s="133">
        <v>179291.60493827169</v>
      </c>
      <c r="AF252" s="133">
        <v>0</v>
      </c>
      <c r="AG252" s="133">
        <v>0</v>
      </c>
      <c r="AH252" s="133">
        <v>0</v>
      </c>
      <c r="AI252" s="133">
        <v>110000</v>
      </c>
      <c r="AJ252" s="133">
        <v>0</v>
      </c>
      <c r="AK252" s="133">
        <v>0</v>
      </c>
      <c r="AL252" s="133">
        <v>0</v>
      </c>
      <c r="AM252" s="133">
        <v>10177.689200000001</v>
      </c>
      <c r="AN252" s="133">
        <v>0</v>
      </c>
      <c r="AO252" s="133">
        <v>0</v>
      </c>
      <c r="AP252" s="133">
        <v>0</v>
      </c>
      <c r="AQ252" s="133">
        <v>0</v>
      </c>
      <c r="AR252" s="133">
        <v>0</v>
      </c>
      <c r="AS252" s="133">
        <v>0</v>
      </c>
      <c r="AT252" s="133">
        <v>0</v>
      </c>
      <c r="AU252" s="133">
        <v>0</v>
      </c>
      <c r="AV252" s="133">
        <v>1087329.6000000001</v>
      </c>
      <c r="AW252" s="133">
        <v>446879.60724605829</v>
      </c>
      <c r="AX252" s="133">
        <v>120177.68919999999</v>
      </c>
      <c r="AY252" s="133">
        <v>311835.2687427674</v>
      </c>
      <c r="AZ252" s="478">
        <v>1654386.8964460583</v>
      </c>
      <c r="BA252" s="478">
        <v>1644209.2072460584</v>
      </c>
      <c r="BB252" s="478">
        <v>3500</v>
      </c>
      <c r="BC252" s="478">
        <v>1372000</v>
      </c>
      <c r="BD252" s="478">
        <v>0</v>
      </c>
      <c r="BE252" s="478">
        <v>0</v>
      </c>
      <c r="BF252" s="478">
        <v>1654386.8964460583</v>
      </c>
      <c r="BG252" s="478" t="s">
        <v>13</v>
      </c>
      <c r="BH252" s="478" t="s">
        <v>13</v>
      </c>
      <c r="BI252" s="478" t="s">
        <v>13</v>
      </c>
      <c r="BJ252" s="134" t="s">
        <v>13</v>
      </c>
      <c r="BK252" s="479" t="s">
        <v>13</v>
      </c>
      <c r="BL252" s="478">
        <v>1654386.8964460583</v>
      </c>
      <c r="BM252" s="133">
        <v>1654386.8964460583</v>
      </c>
      <c r="BN252" s="133">
        <v>0</v>
      </c>
      <c r="BO252" s="478">
        <v>1382177.6891999999</v>
      </c>
      <c r="BP252" s="478">
        <v>1262000</v>
      </c>
      <c r="BQ252" s="133">
        <v>1534209.2072460584</v>
      </c>
      <c r="BR252" s="133">
        <v>3913.7989980766797</v>
      </c>
      <c r="BS252" s="133">
        <v>4064.7590602067185</v>
      </c>
      <c r="BT252" s="134">
        <v>-3.7138747929222032E-2</v>
      </c>
      <c r="BU252" s="134">
        <v>2.2138747929222033E-2</v>
      </c>
      <c r="BV252" s="134">
        <v>0</v>
      </c>
      <c r="BW252" s="133">
        <v>35275.561080959691</v>
      </c>
      <c r="BX252" s="478">
        <v>1689662.4575270179</v>
      </c>
      <c r="BY252" s="478">
        <v>4284.3999192015763</v>
      </c>
      <c r="BZ252" s="478" t="s">
        <v>1228</v>
      </c>
      <c r="CA252" s="478">
        <v>4310.3634120587194</v>
      </c>
      <c r="CB252" s="134">
        <v>-1.4713181528256736E-2</v>
      </c>
      <c r="CC252" s="133">
        <v>0</v>
      </c>
      <c r="CD252" s="133">
        <v>1689662.4575270179</v>
      </c>
      <c r="CE252" s="133">
        <v>0</v>
      </c>
      <c r="CF252" s="133">
        <v>1689662.4575270179</v>
      </c>
      <c r="CG252" s="133">
        <f t="shared" si="6"/>
        <v>0</v>
      </c>
      <c r="CH252" s="133">
        <f t="shared" si="7"/>
        <v>0</v>
      </c>
      <c r="CI252" s="133">
        <v>0</v>
      </c>
      <c r="CJ252" s="133">
        <v>0</v>
      </c>
      <c r="CK252" s="133">
        <v>0</v>
      </c>
    </row>
    <row r="253" spans="1:89" ht="15" customHeight="1" x14ac:dyDescent="0.25">
      <c r="A253" s="136">
        <f>VLOOKUP(D253,'DfE No.'!C:E,3,FALSE)</f>
        <v>505</v>
      </c>
      <c r="B253" s="136" t="str">
        <f>VLOOKUP(D253,'Adjusted Factors 19-20'!C:F,4,FALSE)</f>
        <v>Recoupment Academy</v>
      </c>
      <c r="C253" s="136">
        <v>143360</v>
      </c>
      <c r="D253" s="136">
        <v>9353345</v>
      </c>
      <c r="E253" s="135" t="s">
        <v>1340</v>
      </c>
      <c r="F253" s="477">
        <v>437</v>
      </c>
      <c r="G253" s="477">
        <v>437</v>
      </c>
      <c r="H253" s="477">
        <v>0</v>
      </c>
      <c r="I253" s="133">
        <v>1212150.6000000001</v>
      </c>
      <c r="J253" s="133">
        <v>0</v>
      </c>
      <c r="K253" s="133">
        <v>0</v>
      </c>
      <c r="L253" s="133">
        <v>10999.999999999995</v>
      </c>
      <c r="M253" s="133">
        <v>0</v>
      </c>
      <c r="N253" s="133">
        <v>34098.027522935779</v>
      </c>
      <c r="O253" s="133">
        <v>0</v>
      </c>
      <c r="P253" s="133">
        <v>1603.6697247706413</v>
      </c>
      <c r="Q253" s="133">
        <v>1443.3027522935824</v>
      </c>
      <c r="R253" s="133">
        <v>0</v>
      </c>
      <c r="S253" s="133">
        <v>0</v>
      </c>
      <c r="T253" s="133">
        <v>0</v>
      </c>
      <c r="U253" s="133">
        <v>0</v>
      </c>
      <c r="V253" s="133">
        <v>0</v>
      </c>
      <c r="W253" s="133">
        <v>0</v>
      </c>
      <c r="X253" s="133">
        <v>0</v>
      </c>
      <c r="Y253" s="133">
        <v>0</v>
      </c>
      <c r="Z253" s="133">
        <v>0</v>
      </c>
      <c r="AA253" s="133">
        <v>0</v>
      </c>
      <c r="AB253" s="133">
        <v>4156.6886543535556</v>
      </c>
      <c r="AC253" s="133">
        <v>0</v>
      </c>
      <c r="AD253" s="133">
        <v>0</v>
      </c>
      <c r="AE253" s="133">
        <v>126400.18867924516</v>
      </c>
      <c r="AF253" s="133">
        <v>0</v>
      </c>
      <c r="AG253" s="133">
        <v>0</v>
      </c>
      <c r="AH253" s="133">
        <v>0</v>
      </c>
      <c r="AI253" s="133">
        <v>110000</v>
      </c>
      <c r="AJ253" s="133">
        <v>0</v>
      </c>
      <c r="AK253" s="133">
        <v>0</v>
      </c>
      <c r="AL253" s="133">
        <v>0</v>
      </c>
      <c r="AM253" s="133">
        <v>6600.3825999999999</v>
      </c>
      <c r="AN253" s="133">
        <v>0</v>
      </c>
      <c r="AO253" s="133">
        <v>0</v>
      </c>
      <c r="AP253" s="133">
        <v>0</v>
      </c>
      <c r="AQ253" s="133">
        <v>0</v>
      </c>
      <c r="AR253" s="133">
        <v>0</v>
      </c>
      <c r="AS253" s="133">
        <v>0</v>
      </c>
      <c r="AT253" s="133">
        <v>0</v>
      </c>
      <c r="AU253" s="133">
        <v>0</v>
      </c>
      <c r="AV253" s="133">
        <v>1212150.6000000001</v>
      </c>
      <c r="AW253" s="133">
        <v>178701.87733359871</v>
      </c>
      <c r="AX253" s="133">
        <v>116600.3826</v>
      </c>
      <c r="AY253" s="133">
        <v>160471.68867924516</v>
      </c>
      <c r="AZ253" s="478">
        <v>1507452.8599335987</v>
      </c>
      <c r="BA253" s="478">
        <v>1500852.4773335988</v>
      </c>
      <c r="BB253" s="478">
        <v>3500</v>
      </c>
      <c r="BC253" s="478">
        <v>1529500</v>
      </c>
      <c r="BD253" s="478">
        <v>28647.52266640123</v>
      </c>
      <c r="BE253" s="478">
        <v>0</v>
      </c>
      <c r="BF253" s="478">
        <v>1536100.3825999999</v>
      </c>
      <c r="BG253" s="478" t="s">
        <v>13</v>
      </c>
      <c r="BH253" s="478" t="s">
        <v>13</v>
      </c>
      <c r="BI253" s="478" t="s">
        <v>13</v>
      </c>
      <c r="BJ253" s="134" t="s">
        <v>13</v>
      </c>
      <c r="BK253" s="479" t="s">
        <v>13</v>
      </c>
      <c r="BL253" s="478">
        <v>1536100.3825999999</v>
      </c>
      <c r="BM253" s="133">
        <v>1536100.3825999999</v>
      </c>
      <c r="BN253" s="133">
        <v>0</v>
      </c>
      <c r="BO253" s="478">
        <v>1536100.3825999999</v>
      </c>
      <c r="BP253" s="478">
        <v>1419500</v>
      </c>
      <c r="BQ253" s="133">
        <v>1419500</v>
      </c>
      <c r="BR253" s="133">
        <v>3248.2837528604118</v>
      </c>
      <c r="BS253" s="133">
        <v>3060.0666852193995</v>
      </c>
      <c r="BT253" s="134">
        <v>6.1507505228605056E-2</v>
      </c>
      <c r="BU253" s="134">
        <v>-6.0361804928711826E-3</v>
      </c>
      <c r="BV253" s="134">
        <v>0</v>
      </c>
      <c r="BW253" s="133">
        <v>0</v>
      </c>
      <c r="BX253" s="478">
        <v>1536100.3825999999</v>
      </c>
      <c r="BY253" s="478">
        <v>3500</v>
      </c>
      <c r="BZ253" s="478" t="s">
        <v>1228</v>
      </c>
      <c r="CA253" s="478">
        <v>3515.1038503432492</v>
      </c>
      <c r="CB253" s="134">
        <v>5.5896376908753265E-2</v>
      </c>
      <c r="CC253" s="133">
        <v>0</v>
      </c>
      <c r="CD253" s="133">
        <v>1536100.3825999999</v>
      </c>
      <c r="CE253" s="133">
        <v>0</v>
      </c>
      <c r="CF253" s="133">
        <v>1536100.3825999999</v>
      </c>
      <c r="CG253" s="133">
        <f t="shared" si="6"/>
        <v>0</v>
      </c>
      <c r="CH253" s="133">
        <f t="shared" si="7"/>
        <v>0</v>
      </c>
      <c r="CI253" s="133">
        <v>28647.52266640123</v>
      </c>
      <c r="CJ253" s="133">
        <v>0</v>
      </c>
      <c r="CK253" s="133">
        <v>0</v>
      </c>
    </row>
    <row r="254" spans="1:89" ht="15" customHeight="1" x14ac:dyDescent="0.25">
      <c r="A254" s="136">
        <f>VLOOKUP(D254,'DfE No.'!C:E,3,FALSE)</f>
        <v>320</v>
      </c>
      <c r="B254" s="136" t="str">
        <f>VLOOKUP(D254,'Adjusted Factors 19-20'!C:F,4,FALSE)</f>
        <v>Recoupment Academy</v>
      </c>
      <c r="C254" s="136">
        <v>145795</v>
      </c>
      <c r="D254" s="136">
        <v>9353346</v>
      </c>
      <c r="E254" s="135" t="s">
        <v>1494</v>
      </c>
      <c r="F254" s="477">
        <v>287</v>
      </c>
      <c r="G254" s="477">
        <v>287</v>
      </c>
      <c r="H254" s="477">
        <v>0</v>
      </c>
      <c r="I254" s="133">
        <v>796080.60000000009</v>
      </c>
      <c r="J254" s="133">
        <v>0</v>
      </c>
      <c r="K254" s="133">
        <v>0</v>
      </c>
      <c r="L254" s="133">
        <v>1320.0000000000041</v>
      </c>
      <c r="M254" s="133">
        <v>0</v>
      </c>
      <c r="N254" s="133">
        <v>12054</v>
      </c>
      <c r="O254" s="133">
        <v>0</v>
      </c>
      <c r="P254" s="133">
        <v>200.00000000000006</v>
      </c>
      <c r="Q254" s="133">
        <v>0</v>
      </c>
      <c r="R254" s="133">
        <v>0</v>
      </c>
      <c r="S254" s="133">
        <v>0</v>
      </c>
      <c r="T254" s="133">
        <v>0</v>
      </c>
      <c r="U254" s="133">
        <v>0</v>
      </c>
      <c r="V254" s="133">
        <v>0</v>
      </c>
      <c r="W254" s="133">
        <v>0</v>
      </c>
      <c r="X254" s="133">
        <v>0</v>
      </c>
      <c r="Y254" s="133">
        <v>0</v>
      </c>
      <c r="Z254" s="133">
        <v>0</v>
      </c>
      <c r="AA254" s="133">
        <v>0</v>
      </c>
      <c r="AB254" s="133">
        <v>2443.0578512396678</v>
      </c>
      <c r="AC254" s="133">
        <v>0</v>
      </c>
      <c r="AD254" s="133">
        <v>0</v>
      </c>
      <c r="AE254" s="133">
        <v>105447.59504132233</v>
      </c>
      <c r="AF254" s="133">
        <v>0</v>
      </c>
      <c r="AG254" s="133">
        <v>0</v>
      </c>
      <c r="AH254" s="133">
        <v>0</v>
      </c>
      <c r="AI254" s="133">
        <v>110000</v>
      </c>
      <c r="AJ254" s="133">
        <v>0</v>
      </c>
      <c r="AK254" s="133">
        <v>0</v>
      </c>
      <c r="AL254" s="133">
        <v>0</v>
      </c>
      <c r="AM254" s="133">
        <v>41567.294999999998</v>
      </c>
      <c r="AN254" s="133">
        <v>0</v>
      </c>
      <c r="AO254" s="133">
        <v>0</v>
      </c>
      <c r="AP254" s="133">
        <v>0</v>
      </c>
      <c r="AQ254" s="133">
        <v>0</v>
      </c>
      <c r="AR254" s="133">
        <v>0</v>
      </c>
      <c r="AS254" s="133">
        <v>0</v>
      </c>
      <c r="AT254" s="133">
        <v>0</v>
      </c>
      <c r="AU254" s="133">
        <v>0</v>
      </c>
      <c r="AV254" s="133">
        <v>796080.60000000009</v>
      </c>
      <c r="AW254" s="133">
        <v>121464.65289256201</v>
      </c>
      <c r="AX254" s="133">
        <v>151567.29499999998</v>
      </c>
      <c r="AY254" s="133">
        <v>122233.59504132233</v>
      </c>
      <c r="AZ254" s="478">
        <v>1069112.5478925621</v>
      </c>
      <c r="BA254" s="478">
        <v>1027545.2528925621</v>
      </c>
      <c r="BB254" s="478">
        <v>3500</v>
      </c>
      <c r="BC254" s="478">
        <v>1004500</v>
      </c>
      <c r="BD254" s="478">
        <v>0</v>
      </c>
      <c r="BE254" s="478">
        <v>0</v>
      </c>
      <c r="BF254" s="478">
        <v>1069112.5478925621</v>
      </c>
      <c r="BG254" s="478" t="s">
        <v>13</v>
      </c>
      <c r="BH254" s="478" t="s">
        <v>13</v>
      </c>
      <c r="BI254" s="478" t="s">
        <v>13</v>
      </c>
      <c r="BJ254" s="134" t="s">
        <v>13</v>
      </c>
      <c r="BK254" s="479" t="s">
        <v>13</v>
      </c>
      <c r="BL254" s="478">
        <v>1069112.5478925621</v>
      </c>
      <c r="BM254" s="133">
        <v>1069112.5478925621</v>
      </c>
      <c r="BN254" s="133">
        <v>0</v>
      </c>
      <c r="BO254" s="478">
        <v>1046067.295</v>
      </c>
      <c r="BP254" s="478">
        <v>894500</v>
      </c>
      <c r="BQ254" s="133">
        <v>917545.25289256207</v>
      </c>
      <c r="BR254" s="133">
        <v>3197.0217870820979</v>
      </c>
      <c r="BS254" s="133">
        <v>3022.939405147059</v>
      </c>
      <c r="BT254" s="134">
        <v>5.7587122533331175E-2</v>
      </c>
      <c r="BU254" s="134">
        <v>-5.6514447201902818E-3</v>
      </c>
      <c r="BV254" s="134">
        <v>0</v>
      </c>
      <c r="BW254" s="133">
        <v>-4903.1008079732946</v>
      </c>
      <c r="BX254" s="478">
        <v>1064209.4470845889</v>
      </c>
      <c r="BY254" s="478">
        <v>3563.2130734654666</v>
      </c>
      <c r="BZ254" s="478" t="s">
        <v>1228</v>
      </c>
      <c r="CA254" s="478">
        <v>3708.0468539532717</v>
      </c>
      <c r="CB254" s="134">
        <v>3.6670043547510023E-2</v>
      </c>
      <c r="CC254" s="133">
        <v>0</v>
      </c>
      <c r="CD254" s="133">
        <v>1064209.4470845889</v>
      </c>
      <c r="CE254" s="133">
        <v>0</v>
      </c>
      <c r="CF254" s="133">
        <v>1064209.4470845889</v>
      </c>
      <c r="CG254" s="133">
        <f t="shared" si="6"/>
        <v>0</v>
      </c>
      <c r="CH254" s="133">
        <f t="shared" si="7"/>
        <v>0</v>
      </c>
      <c r="CI254" s="133">
        <v>0</v>
      </c>
      <c r="CJ254" s="133">
        <v>234771.69000000003</v>
      </c>
      <c r="CK254" s="133">
        <v>3767.96</v>
      </c>
    </row>
    <row r="255" spans="1:89" ht="15" customHeight="1" x14ac:dyDescent="0.25">
      <c r="A255" s="136">
        <f>VLOOKUP(D255,'DfE No.'!C:E,3,FALSE)</f>
        <v>527</v>
      </c>
      <c r="B255" s="136" t="str">
        <f>VLOOKUP(D255,'Adjusted Factors 19-20'!C:F,4,FALSE)</f>
        <v>Recoupment Academy</v>
      </c>
      <c r="C255" s="136">
        <v>137179</v>
      </c>
      <c r="D255" s="136">
        <v>9354029</v>
      </c>
      <c r="E255" s="135" t="s">
        <v>427</v>
      </c>
      <c r="F255" s="477">
        <v>353</v>
      </c>
      <c r="G255" s="477">
        <v>170</v>
      </c>
      <c r="H255" s="477">
        <v>183</v>
      </c>
      <c r="I255" s="133">
        <v>471546.00000000006</v>
      </c>
      <c r="J255" s="133">
        <v>711833.4</v>
      </c>
      <c r="K255" s="133">
        <v>0</v>
      </c>
      <c r="L255" s="133">
        <v>11000.000000000016</v>
      </c>
      <c r="M255" s="133">
        <v>5719.9999999999982</v>
      </c>
      <c r="N255" s="133">
        <v>21783.050847457627</v>
      </c>
      <c r="O255" s="133">
        <v>21509.839572192512</v>
      </c>
      <c r="P255" s="133">
        <v>3999.9999999999859</v>
      </c>
      <c r="Q255" s="133">
        <v>0</v>
      </c>
      <c r="R255" s="133">
        <v>2520.0000000000005</v>
      </c>
      <c r="S255" s="133">
        <v>0</v>
      </c>
      <c r="T255" s="133">
        <v>0</v>
      </c>
      <c r="U255" s="133">
        <v>0</v>
      </c>
      <c r="V255" s="133">
        <v>3480.0000000000009</v>
      </c>
      <c r="W255" s="133">
        <v>0</v>
      </c>
      <c r="X255" s="133">
        <v>3089.9999999999964</v>
      </c>
      <c r="Y255" s="133">
        <v>0</v>
      </c>
      <c r="Z255" s="133">
        <v>0</v>
      </c>
      <c r="AA255" s="133">
        <v>0</v>
      </c>
      <c r="AB255" s="133">
        <v>1544.9999999999991</v>
      </c>
      <c r="AC255" s="133">
        <v>1385</v>
      </c>
      <c r="AD255" s="133">
        <v>0</v>
      </c>
      <c r="AE255" s="133">
        <v>63591.111111111139</v>
      </c>
      <c r="AF255" s="133">
        <v>49692.596908603431</v>
      </c>
      <c r="AG255" s="133">
        <v>0</v>
      </c>
      <c r="AH255" s="133">
        <v>0</v>
      </c>
      <c r="AI255" s="133">
        <v>110000</v>
      </c>
      <c r="AJ255" s="133">
        <v>0</v>
      </c>
      <c r="AK255" s="133">
        <v>0</v>
      </c>
      <c r="AL255" s="133">
        <v>0</v>
      </c>
      <c r="AM255" s="133">
        <v>11286.1504</v>
      </c>
      <c r="AN255" s="133">
        <v>0</v>
      </c>
      <c r="AO255" s="133">
        <v>0</v>
      </c>
      <c r="AP255" s="133">
        <v>0</v>
      </c>
      <c r="AQ255" s="133">
        <v>0</v>
      </c>
      <c r="AR255" s="133">
        <v>0</v>
      </c>
      <c r="AS255" s="133">
        <v>0</v>
      </c>
      <c r="AT255" s="133">
        <v>0</v>
      </c>
      <c r="AU255" s="133">
        <v>0</v>
      </c>
      <c r="AV255" s="133">
        <v>1183379.4000000001</v>
      </c>
      <c r="AW255" s="133">
        <v>189316.59843936469</v>
      </c>
      <c r="AX255" s="133">
        <v>121286.1504</v>
      </c>
      <c r="AY255" s="133">
        <v>159834.15322953963</v>
      </c>
      <c r="AZ255" s="478">
        <v>1493982.1488393648</v>
      </c>
      <c r="BA255" s="478">
        <v>1482695.9984393648</v>
      </c>
      <c r="BB255" s="478">
        <v>4050</v>
      </c>
      <c r="BC255" s="478">
        <v>1429650</v>
      </c>
      <c r="BD255" s="478">
        <v>0</v>
      </c>
      <c r="BE255" s="478">
        <v>0</v>
      </c>
      <c r="BF255" s="478">
        <v>1493982.1488393648</v>
      </c>
      <c r="BG255" s="478" t="s">
        <v>13</v>
      </c>
      <c r="BH255" s="478" t="s">
        <v>13</v>
      </c>
      <c r="BI255" s="478" t="s">
        <v>13</v>
      </c>
      <c r="BJ255" s="134" t="s">
        <v>13</v>
      </c>
      <c r="BK255" s="479" t="s">
        <v>13</v>
      </c>
      <c r="BL255" s="478">
        <v>1493982.1488393648</v>
      </c>
      <c r="BM255" s="133">
        <v>634394.92277443293</v>
      </c>
      <c r="BN255" s="133">
        <v>859587.22606493195</v>
      </c>
      <c r="BO255" s="478">
        <v>1440936.1503999999</v>
      </c>
      <c r="BP255" s="478">
        <v>1319650</v>
      </c>
      <c r="BQ255" s="133">
        <v>1372695.9984393648</v>
      </c>
      <c r="BR255" s="133">
        <v>3888.6572193749712</v>
      </c>
      <c r="BS255" s="133">
        <v>3756.5832865013776</v>
      </c>
      <c r="BT255" s="134">
        <v>3.5157994060235009E-2</v>
      </c>
      <c r="BU255" s="134">
        <v>-3.4503106104875011E-3</v>
      </c>
      <c r="BV255" s="134">
        <v>0</v>
      </c>
      <c r="BW255" s="133">
        <v>-4575.366847926286</v>
      </c>
      <c r="BX255" s="478">
        <v>1489406.7819914385</v>
      </c>
      <c r="BY255" s="478">
        <v>4187.3105710805621</v>
      </c>
      <c r="BZ255" s="478" t="s">
        <v>1228</v>
      </c>
      <c r="CA255" s="478">
        <v>4219.2826685309874</v>
      </c>
      <c r="CB255" s="134">
        <v>3.1600468109340252E-2</v>
      </c>
      <c r="CC255" s="133">
        <v>0</v>
      </c>
      <c r="CD255" s="133">
        <v>1489406.7819914385</v>
      </c>
      <c r="CE255" s="133">
        <v>0</v>
      </c>
      <c r="CF255" s="133">
        <v>1489406.7819914385</v>
      </c>
      <c r="CG255" s="133">
        <f t="shared" si="6"/>
        <v>0</v>
      </c>
      <c r="CH255" s="133">
        <f t="shared" si="7"/>
        <v>0</v>
      </c>
      <c r="CI255" s="133">
        <v>0</v>
      </c>
      <c r="CJ255" s="133">
        <v>0</v>
      </c>
      <c r="CK255" s="133">
        <v>0</v>
      </c>
    </row>
    <row r="256" spans="1:89" ht="15" customHeight="1" x14ac:dyDescent="0.25">
      <c r="A256" s="136">
        <f>VLOOKUP(D256,'DfE No.'!C:E,3,FALSE)</f>
        <v>531</v>
      </c>
      <c r="B256" s="136" t="str">
        <f>VLOOKUP(D256,'Adjusted Factors 19-20'!C:F,4,FALSE)</f>
        <v>Recoupment Academy</v>
      </c>
      <c r="C256" s="136">
        <v>137180</v>
      </c>
      <c r="D256" s="136">
        <v>9354030</v>
      </c>
      <c r="E256" s="135" t="s">
        <v>428</v>
      </c>
      <c r="F256" s="477">
        <v>489</v>
      </c>
      <c r="G256" s="477">
        <v>239</v>
      </c>
      <c r="H256" s="477">
        <v>250</v>
      </c>
      <c r="I256" s="133">
        <v>662938.20000000007</v>
      </c>
      <c r="J256" s="133">
        <v>972450</v>
      </c>
      <c r="K256" s="133">
        <v>0</v>
      </c>
      <c r="L256" s="133">
        <v>7479.9999999999982</v>
      </c>
      <c r="M256" s="133">
        <v>13200</v>
      </c>
      <c r="N256" s="133">
        <v>29266.394052044609</v>
      </c>
      <c r="O256" s="133">
        <v>31221.590909090908</v>
      </c>
      <c r="P256" s="133">
        <v>6999.9999999999791</v>
      </c>
      <c r="Q256" s="133">
        <v>239.99999999999986</v>
      </c>
      <c r="R256" s="133">
        <v>3240.0000000000018</v>
      </c>
      <c r="S256" s="133">
        <v>0</v>
      </c>
      <c r="T256" s="133">
        <v>0</v>
      </c>
      <c r="U256" s="133">
        <v>0</v>
      </c>
      <c r="V256" s="133">
        <v>13684.738955823273</v>
      </c>
      <c r="W256" s="133">
        <v>0</v>
      </c>
      <c r="X256" s="133">
        <v>3619.4779116465879</v>
      </c>
      <c r="Y256" s="133">
        <v>0</v>
      </c>
      <c r="Z256" s="133">
        <v>0</v>
      </c>
      <c r="AA256" s="133">
        <v>0</v>
      </c>
      <c r="AB256" s="133">
        <v>1034.3277310924364</v>
      </c>
      <c r="AC256" s="133">
        <v>1390.5622489959831</v>
      </c>
      <c r="AD256" s="133">
        <v>0</v>
      </c>
      <c r="AE256" s="133">
        <v>69029.434782608718</v>
      </c>
      <c r="AF256" s="133">
        <v>78714.390369274784</v>
      </c>
      <c r="AG256" s="133">
        <v>0</v>
      </c>
      <c r="AH256" s="133">
        <v>0</v>
      </c>
      <c r="AI256" s="133">
        <v>110000</v>
      </c>
      <c r="AJ256" s="133">
        <v>0</v>
      </c>
      <c r="AK256" s="133">
        <v>0</v>
      </c>
      <c r="AL256" s="133">
        <v>0</v>
      </c>
      <c r="AM256" s="133">
        <v>10479.996799999999</v>
      </c>
      <c r="AN256" s="133">
        <v>0</v>
      </c>
      <c r="AO256" s="133">
        <v>0</v>
      </c>
      <c r="AP256" s="133">
        <v>0</v>
      </c>
      <c r="AQ256" s="133">
        <v>0</v>
      </c>
      <c r="AR256" s="133">
        <v>0</v>
      </c>
      <c r="AS256" s="133">
        <v>0</v>
      </c>
      <c r="AT256" s="133">
        <v>0</v>
      </c>
      <c r="AU256" s="133">
        <v>0</v>
      </c>
      <c r="AV256" s="133">
        <v>1635388.2000000002</v>
      </c>
      <c r="AW256" s="133">
        <v>259120.91696057725</v>
      </c>
      <c r="AX256" s="133">
        <v>120479.99679999999</v>
      </c>
      <c r="AY256" s="133">
        <v>212218.92606618616</v>
      </c>
      <c r="AZ256" s="478">
        <v>2014989.1137605775</v>
      </c>
      <c r="BA256" s="478">
        <v>2004509.1169605774</v>
      </c>
      <c r="BB256" s="478">
        <v>4050</v>
      </c>
      <c r="BC256" s="478">
        <v>1980450</v>
      </c>
      <c r="BD256" s="478">
        <v>0</v>
      </c>
      <c r="BE256" s="478">
        <v>0</v>
      </c>
      <c r="BF256" s="478">
        <v>2014989.1137605775</v>
      </c>
      <c r="BG256" s="478" t="s">
        <v>13</v>
      </c>
      <c r="BH256" s="478" t="s">
        <v>13</v>
      </c>
      <c r="BI256" s="478" t="s">
        <v>13</v>
      </c>
      <c r="BJ256" s="134" t="s">
        <v>13</v>
      </c>
      <c r="BK256" s="479" t="s">
        <v>13</v>
      </c>
      <c r="BL256" s="478">
        <v>2014989.1137605775</v>
      </c>
      <c r="BM256" s="133">
        <v>839113.26297719788</v>
      </c>
      <c r="BN256" s="133">
        <v>1175875.8507833797</v>
      </c>
      <c r="BO256" s="478">
        <v>1990929.9968000001</v>
      </c>
      <c r="BP256" s="478">
        <v>1870450</v>
      </c>
      <c r="BQ256" s="133">
        <v>1894509.1169605774</v>
      </c>
      <c r="BR256" s="133">
        <v>3874.2517729255164</v>
      </c>
      <c r="BS256" s="133">
        <v>3633.020333470226</v>
      </c>
      <c r="BT256" s="134">
        <v>6.6399694279957011E-2</v>
      </c>
      <c r="BU256" s="134">
        <v>-6.5162867174604249E-3</v>
      </c>
      <c r="BV256" s="134">
        <v>0</v>
      </c>
      <c r="BW256" s="133">
        <v>-11576.489248052027</v>
      </c>
      <c r="BX256" s="478">
        <v>2003412.6245125255</v>
      </c>
      <c r="BY256" s="478">
        <v>4075.5268460378843</v>
      </c>
      <c r="BZ256" s="478" t="s">
        <v>1228</v>
      </c>
      <c r="CA256" s="478">
        <v>4096.9583323364532</v>
      </c>
      <c r="CB256" s="134">
        <v>5.5930897567046722E-2</v>
      </c>
      <c r="CC256" s="133">
        <v>0</v>
      </c>
      <c r="CD256" s="133">
        <v>2003412.6245125255</v>
      </c>
      <c r="CE256" s="133">
        <v>0</v>
      </c>
      <c r="CF256" s="133">
        <v>2003412.6245125255</v>
      </c>
      <c r="CG256" s="133">
        <f t="shared" si="6"/>
        <v>0</v>
      </c>
      <c r="CH256" s="133">
        <f t="shared" si="7"/>
        <v>0</v>
      </c>
      <c r="CI256" s="133">
        <v>0</v>
      </c>
      <c r="CJ256" s="133">
        <v>0</v>
      </c>
      <c r="CK256" s="133">
        <v>0</v>
      </c>
    </row>
    <row r="257" spans="1:89" ht="15" customHeight="1" x14ac:dyDescent="0.25">
      <c r="A257" s="136">
        <f>VLOOKUP(D257,'DfE No.'!C:E,3,FALSE)</f>
        <v>551</v>
      </c>
      <c r="B257" s="136" t="str">
        <f>VLOOKUP(D257,'Adjusted Factors 19-20'!C:F,4,FALSE)</f>
        <v>Recoupment Academy</v>
      </c>
      <c r="C257" s="136">
        <v>136990</v>
      </c>
      <c r="D257" s="136">
        <v>9354000</v>
      </c>
      <c r="E257" s="135" t="s">
        <v>1341</v>
      </c>
      <c r="F257" s="477">
        <v>764</v>
      </c>
      <c r="G257" s="477">
        <v>0</v>
      </c>
      <c r="H257" s="477">
        <v>764</v>
      </c>
      <c r="I257" s="133">
        <v>0</v>
      </c>
      <c r="J257" s="133">
        <v>886874.4</v>
      </c>
      <c r="K257" s="133">
        <v>2365260.8000000003</v>
      </c>
      <c r="L257" s="133">
        <v>0</v>
      </c>
      <c r="M257" s="133">
        <v>17600.000000000007</v>
      </c>
      <c r="N257" s="133">
        <v>0</v>
      </c>
      <c r="O257" s="133">
        <v>103457.09468223088</v>
      </c>
      <c r="P257" s="133">
        <v>0</v>
      </c>
      <c r="Q257" s="133">
        <v>0</v>
      </c>
      <c r="R257" s="133">
        <v>0</v>
      </c>
      <c r="S257" s="133">
        <v>0</v>
      </c>
      <c r="T257" s="133">
        <v>0</v>
      </c>
      <c r="U257" s="133">
        <v>0</v>
      </c>
      <c r="V257" s="133">
        <v>34799.999999999964</v>
      </c>
      <c r="W257" s="133">
        <v>390.00000000000017</v>
      </c>
      <c r="X257" s="133">
        <v>12359.999999999989</v>
      </c>
      <c r="Y257" s="133">
        <v>0</v>
      </c>
      <c r="Z257" s="133">
        <v>0</v>
      </c>
      <c r="AA257" s="133">
        <v>0</v>
      </c>
      <c r="AB257" s="133">
        <v>0</v>
      </c>
      <c r="AC257" s="133">
        <v>5540.0000000000027</v>
      </c>
      <c r="AD257" s="133">
        <v>0</v>
      </c>
      <c r="AE257" s="133">
        <v>0</v>
      </c>
      <c r="AF257" s="133">
        <v>227010.04193283888</v>
      </c>
      <c r="AG257" s="133">
        <v>0</v>
      </c>
      <c r="AH257" s="133">
        <v>0</v>
      </c>
      <c r="AI257" s="133">
        <v>110000</v>
      </c>
      <c r="AJ257" s="133">
        <v>0</v>
      </c>
      <c r="AK257" s="133">
        <v>0</v>
      </c>
      <c r="AL257" s="133">
        <v>0</v>
      </c>
      <c r="AM257" s="133">
        <v>27711.53</v>
      </c>
      <c r="AN257" s="133">
        <v>0</v>
      </c>
      <c r="AO257" s="133">
        <v>0</v>
      </c>
      <c r="AP257" s="133">
        <v>0</v>
      </c>
      <c r="AQ257" s="133">
        <v>0</v>
      </c>
      <c r="AR257" s="133">
        <v>0</v>
      </c>
      <c r="AS257" s="133">
        <v>0</v>
      </c>
      <c r="AT257" s="133">
        <v>0</v>
      </c>
      <c r="AU257" s="133">
        <v>0</v>
      </c>
      <c r="AV257" s="133">
        <v>3252135.2</v>
      </c>
      <c r="AW257" s="133">
        <v>401157.1366150697</v>
      </c>
      <c r="AX257" s="133">
        <v>137711.53</v>
      </c>
      <c r="AY257" s="133">
        <v>321312.58927395428</v>
      </c>
      <c r="AZ257" s="478">
        <v>3791003.8666150696</v>
      </c>
      <c r="BA257" s="478">
        <v>3763292.3366150698</v>
      </c>
      <c r="BB257" s="478">
        <v>4800</v>
      </c>
      <c r="BC257" s="478">
        <v>3667200</v>
      </c>
      <c r="BD257" s="478">
        <v>0</v>
      </c>
      <c r="BE257" s="478">
        <v>0</v>
      </c>
      <c r="BF257" s="478">
        <v>3791003.8666150696</v>
      </c>
      <c r="BG257" s="478" t="s">
        <v>13</v>
      </c>
      <c r="BH257" s="478" t="s">
        <v>13</v>
      </c>
      <c r="BI257" s="478" t="s">
        <v>13</v>
      </c>
      <c r="BJ257" s="134" t="s">
        <v>13</v>
      </c>
      <c r="BK257" s="479" t="s">
        <v>13</v>
      </c>
      <c r="BL257" s="478">
        <v>3791003.8666150696</v>
      </c>
      <c r="BM257" s="133">
        <v>0</v>
      </c>
      <c r="BN257" s="133">
        <v>3791003.86661507</v>
      </c>
      <c r="BO257" s="478">
        <v>3694911.53</v>
      </c>
      <c r="BP257" s="478">
        <v>3557200</v>
      </c>
      <c r="BQ257" s="133">
        <v>3653292.3366150698</v>
      </c>
      <c r="BR257" s="133">
        <v>4781.7962521139652</v>
      </c>
      <c r="BS257" s="133">
        <v>4732.3257860077019</v>
      </c>
      <c r="BT257" s="134">
        <v>1.0453732127347411E-2</v>
      </c>
      <c r="BU257" s="134">
        <v>-1.0259010459011311E-3</v>
      </c>
      <c r="BV257" s="134">
        <v>0</v>
      </c>
      <c r="BW257" s="133">
        <v>-3709.1420516853877</v>
      </c>
      <c r="BX257" s="478">
        <v>3787294.724563384</v>
      </c>
      <c r="BY257" s="478">
        <v>4920.9204117321779</v>
      </c>
      <c r="BZ257" s="478" t="s">
        <v>1228</v>
      </c>
      <c r="CA257" s="478">
        <v>4957.1920478578322</v>
      </c>
      <c r="CB257" s="134">
        <v>9.9528847046981284E-3</v>
      </c>
      <c r="CC257" s="133">
        <v>0</v>
      </c>
      <c r="CD257" s="133">
        <v>3787294.724563384</v>
      </c>
      <c r="CE257" s="133">
        <v>0</v>
      </c>
      <c r="CF257" s="133">
        <v>3787294.724563384</v>
      </c>
      <c r="CG257" s="133">
        <f t="shared" si="6"/>
        <v>0</v>
      </c>
      <c r="CH257" s="133">
        <f t="shared" si="7"/>
        <v>0</v>
      </c>
      <c r="CI257" s="133">
        <v>0</v>
      </c>
      <c r="CJ257" s="133">
        <v>0</v>
      </c>
      <c r="CK257" s="133">
        <v>0</v>
      </c>
    </row>
    <row r="258" spans="1:89" ht="15" customHeight="1" x14ac:dyDescent="0.25">
      <c r="A258" s="136">
        <f>VLOOKUP(D258,'DfE No.'!C:E,3,FALSE)</f>
        <v>990</v>
      </c>
      <c r="B258" s="136" t="str">
        <f>VLOOKUP(D258,'Adjusted Factors 19-20'!C:F,4,FALSE)</f>
        <v>Recoupment Academy</v>
      </c>
      <c r="C258" s="136">
        <v>136757</v>
      </c>
      <c r="D258" s="136">
        <v>9354001</v>
      </c>
      <c r="E258" s="135" t="s">
        <v>440</v>
      </c>
      <c r="F258" s="477">
        <v>577</v>
      </c>
      <c r="G258" s="477">
        <v>0</v>
      </c>
      <c r="H258" s="477">
        <v>577</v>
      </c>
      <c r="I258" s="133">
        <v>0</v>
      </c>
      <c r="J258" s="133">
        <v>1373099.4000000001</v>
      </c>
      <c r="K258" s="133">
        <v>988467.20000000007</v>
      </c>
      <c r="L258" s="133">
        <v>0</v>
      </c>
      <c r="M258" s="133">
        <v>18919.999999999989</v>
      </c>
      <c r="N258" s="133">
        <v>0</v>
      </c>
      <c r="O258" s="133">
        <v>90277.697594501733</v>
      </c>
      <c r="P258" s="133">
        <v>0</v>
      </c>
      <c r="Q258" s="133">
        <v>0</v>
      </c>
      <c r="R258" s="133">
        <v>0</v>
      </c>
      <c r="S258" s="133">
        <v>0</v>
      </c>
      <c r="T258" s="133">
        <v>0</v>
      </c>
      <c r="U258" s="133">
        <v>0</v>
      </c>
      <c r="V258" s="133">
        <v>15369.999999999995</v>
      </c>
      <c r="W258" s="133">
        <v>780.00000000000057</v>
      </c>
      <c r="X258" s="133">
        <v>1545.0000000000009</v>
      </c>
      <c r="Y258" s="133">
        <v>1680.0000000000009</v>
      </c>
      <c r="Z258" s="133">
        <v>0</v>
      </c>
      <c r="AA258" s="133">
        <v>0</v>
      </c>
      <c r="AB258" s="133">
        <v>0</v>
      </c>
      <c r="AC258" s="133">
        <v>0</v>
      </c>
      <c r="AD258" s="133">
        <v>0</v>
      </c>
      <c r="AE258" s="133">
        <v>0</v>
      </c>
      <c r="AF258" s="133">
        <v>186446.18024119656</v>
      </c>
      <c r="AG258" s="133">
        <v>0</v>
      </c>
      <c r="AH258" s="133">
        <v>0</v>
      </c>
      <c r="AI258" s="133">
        <v>110000</v>
      </c>
      <c r="AJ258" s="133">
        <v>4983.3333333333258</v>
      </c>
      <c r="AK258" s="133">
        <v>0</v>
      </c>
      <c r="AL258" s="133">
        <v>0</v>
      </c>
      <c r="AM258" s="133">
        <v>10479.996799999999</v>
      </c>
      <c r="AN258" s="133">
        <v>0</v>
      </c>
      <c r="AO258" s="133">
        <v>0</v>
      </c>
      <c r="AP258" s="133">
        <v>0</v>
      </c>
      <c r="AQ258" s="133">
        <v>0</v>
      </c>
      <c r="AR258" s="133">
        <v>0</v>
      </c>
      <c r="AS258" s="133">
        <v>0</v>
      </c>
      <c r="AT258" s="133">
        <v>0</v>
      </c>
      <c r="AU258" s="133">
        <v>0</v>
      </c>
      <c r="AV258" s="133">
        <v>2361566.6</v>
      </c>
      <c r="AW258" s="133">
        <v>315018.87783569831</v>
      </c>
      <c r="AX258" s="133">
        <v>125463.33013333332</v>
      </c>
      <c r="AY258" s="133">
        <v>260731.52903844742</v>
      </c>
      <c r="AZ258" s="478">
        <v>2802048.8079690319</v>
      </c>
      <c r="BA258" s="478">
        <v>2791568.811169032</v>
      </c>
      <c r="BB258" s="478">
        <v>4800</v>
      </c>
      <c r="BC258" s="478">
        <v>2769600</v>
      </c>
      <c r="BD258" s="478">
        <v>0</v>
      </c>
      <c r="BE258" s="478">
        <v>0</v>
      </c>
      <c r="BF258" s="478">
        <v>2802048.8079690319</v>
      </c>
      <c r="BG258" s="478" t="s">
        <v>13</v>
      </c>
      <c r="BH258" s="478" t="s">
        <v>13</v>
      </c>
      <c r="BI258" s="478" t="s">
        <v>13</v>
      </c>
      <c r="BJ258" s="134" t="s">
        <v>13</v>
      </c>
      <c r="BK258" s="479" t="s">
        <v>13</v>
      </c>
      <c r="BL258" s="478">
        <v>2802048.8079690319</v>
      </c>
      <c r="BM258" s="133">
        <v>0</v>
      </c>
      <c r="BN258" s="133">
        <v>2802048.8079690314</v>
      </c>
      <c r="BO258" s="478">
        <v>2780079.9967999998</v>
      </c>
      <c r="BP258" s="478">
        <v>2654616.6666666665</v>
      </c>
      <c r="BQ258" s="133">
        <v>2676585.4778356985</v>
      </c>
      <c r="BR258" s="133">
        <v>4638.7963220722677</v>
      </c>
      <c r="BS258" s="133">
        <v>4601.5620425765446</v>
      </c>
      <c r="BT258" s="134">
        <v>8.0916608645516669E-3</v>
      </c>
      <c r="BU258" s="134">
        <v>-7.9409374976276625E-4</v>
      </c>
      <c r="BV258" s="134">
        <v>0</v>
      </c>
      <c r="BW258" s="133">
        <v>-2108.3993461787941</v>
      </c>
      <c r="BX258" s="478">
        <v>2799940.408622853</v>
      </c>
      <c r="BY258" s="478">
        <v>4834.420124476349</v>
      </c>
      <c r="BZ258" s="478" t="s">
        <v>1228</v>
      </c>
      <c r="CA258" s="478">
        <v>4852.583030542206</v>
      </c>
      <c r="CB258" s="134">
        <v>7.0499951617259971E-3</v>
      </c>
      <c r="CC258" s="133">
        <v>0</v>
      </c>
      <c r="CD258" s="133">
        <v>2799940.408622853</v>
      </c>
      <c r="CE258" s="133">
        <v>0</v>
      </c>
      <c r="CF258" s="133">
        <v>2799940.408622853</v>
      </c>
      <c r="CG258" s="133">
        <f t="shared" si="6"/>
        <v>0</v>
      </c>
      <c r="CH258" s="133">
        <f t="shared" si="7"/>
        <v>0</v>
      </c>
      <c r="CI258" s="133">
        <v>0</v>
      </c>
      <c r="CJ258" s="133">
        <v>0</v>
      </c>
      <c r="CK258" s="133">
        <v>0</v>
      </c>
    </row>
    <row r="259" spans="1:89" ht="15" customHeight="1" x14ac:dyDescent="0.25">
      <c r="A259" s="136">
        <f>VLOOKUP(D259,'DfE No.'!C:E,3,FALSE)</f>
        <v>170</v>
      </c>
      <c r="B259" s="136" t="str">
        <f>VLOOKUP(D259,'Adjusted Factors 19-20'!C:F,4,FALSE)</f>
        <v>Recoupment Academy</v>
      </c>
      <c r="C259" s="136">
        <v>137134</v>
      </c>
      <c r="D259" s="136">
        <v>9354002</v>
      </c>
      <c r="E259" s="135" t="s">
        <v>236</v>
      </c>
      <c r="F259" s="477">
        <v>638</v>
      </c>
      <c r="G259" s="477">
        <v>0</v>
      </c>
      <c r="H259" s="477">
        <v>638</v>
      </c>
      <c r="I259" s="133">
        <v>0</v>
      </c>
      <c r="J259" s="133">
        <v>1730961</v>
      </c>
      <c r="K259" s="133">
        <v>851670.4</v>
      </c>
      <c r="L259" s="133">
        <v>0</v>
      </c>
      <c r="M259" s="133">
        <v>94159.999999999985</v>
      </c>
      <c r="N259" s="133">
        <v>0</v>
      </c>
      <c r="O259" s="133">
        <v>249527.00354609929</v>
      </c>
      <c r="P259" s="133">
        <v>0</v>
      </c>
      <c r="Q259" s="133">
        <v>0</v>
      </c>
      <c r="R259" s="133">
        <v>0</v>
      </c>
      <c r="S259" s="133">
        <v>0</v>
      </c>
      <c r="T259" s="133">
        <v>0</v>
      </c>
      <c r="U259" s="133">
        <v>0</v>
      </c>
      <c r="V259" s="133">
        <v>37178.2731554161</v>
      </c>
      <c r="W259" s="133">
        <v>4687.3469387755185</v>
      </c>
      <c r="X259" s="133">
        <v>67055.102040816259</v>
      </c>
      <c r="Y259" s="133">
        <v>37578.901098900977</v>
      </c>
      <c r="Z259" s="133">
        <v>77521.507064364065</v>
      </c>
      <c r="AA259" s="133">
        <v>11357.80219780221</v>
      </c>
      <c r="AB259" s="133">
        <v>0</v>
      </c>
      <c r="AC259" s="133">
        <v>11080.000000000036</v>
      </c>
      <c r="AD259" s="133">
        <v>0</v>
      </c>
      <c r="AE259" s="133">
        <v>0</v>
      </c>
      <c r="AF259" s="133">
        <v>325674.30372841877</v>
      </c>
      <c r="AG259" s="133">
        <v>0</v>
      </c>
      <c r="AH259" s="133">
        <v>0</v>
      </c>
      <c r="AI259" s="133">
        <v>110000</v>
      </c>
      <c r="AJ259" s="133">
        <v>0</v>
      </c>
      <c r="AK259" s="133">
        <v>0</v>
      </c>
      <c r="AL259" s="133">
        <v>0</v>
      </c>
      <c r="AM259" s="133">
        <v>29210.855100000001</v>
      </c>
      <c r="AN259" s="133">
        <v>0</v>
      </c>
      <c r="AO259" s="133">
        <v>0</v>
      </c>
      <c r="AP259" s="133">
        <v>0</v>
      </c>
      <c r="AQ259" s="133">
        <v>0</v>
      </c>
      <c r="AR259" s="133">
        <v>0</v>
      </c>
      <c r="AS259" s="133">
        <v>0</v>
      </c>
      <c r="AT259" s="133">
        <v>0</v>
      </c>
      <c r="AU259" s="133">
        <v>0</v>
      </c>
      <c r="AV259" s="133">
        <v>2582631.4</v>
      </c>
      <c r="AW259" s="133">
        <v>915820.23977059324</v>
      </c>
      <c r="AX259" s="133">
        <v>139210.85509999999</v>
      </c>
      <c r="AY259" s="133">
        <v>625206.27174950601</v>
      </c>
      <c r="AZ259" s="478">
        <v>3637662.4948705928</v>
      </c>
      <c r="BA259" s="478">
        <v>3608451.639770593</v>
      </c>
      <c r="BB259" s="478">
        <v>4800</v>
      </c>
      <c r="BC259" s="478">
        <v>3062400</v>
      </c>
      <c r="BD259" s="478">
        <v>0</v>
      </c>
      <c r="BE259" s="478">
        <v>0</v>
      </c>
      <c r="BF259" s="478">
        <v>3637662.4948705928</v>
      </c>
      <c r="BG259" s="478" t="s">
        <v>13</v>
      </c>
      <c r="BH259" s="478" t="s">
        <v>13</v>
      </c>
      <c r="BI259" s="478" t="s">
        <v>13</v>
      </c>
      <c r="BJ259" s="134" t="s">
        <v>13</v>
      </c>
      <c r="BK259" s="479" t="s">
        <v>13</v>
      </c>
      <c r="BL259" s="478">
        <v>3637662.4948705928</v>
      </c>
      <c r="BM259" s="133">
        <v>0</v>
      </c>
      <c r="BN259" s="133">
        <v>3637662.4948705924</v>
      </c>
      <c r="BO259" s="478">
        <v>3091610.8550999998</v>
      </c>
      <c r="BP259" s="478">
        <v>2952400</v>
      </c>
      <c r="BQ259" s="133">
        <v>3498451.639770593</v>
      </c>
      <c r="BR259" s="133">
        <v>5483.4665200166037</v>
      </c>
      <c r="BS259" s="133">
        <v>5537.811290322581</v>
      </c>
      <c r="BT259" s="134">
        <v>-9.813402345606426E-3</v>
      </c>
      <c r="BU259" s="134">
        <v>0</v>
      </c>
      <c r="BV259" s="134">
        <v>0</v>
      </c>
      <c r="BW259" s="133">
        <v>0</v>
      </c>
      <c r="BX259" s="478">
        <v>3637662.4948705928</v>
      </c>
      <c r="BY259" s="478">
        <v>5655.8803131200521</v>
      </c>
      <c r="BZ259" s="478" t="s">
        <v>1228</v>
      </c>
      <c r="CA259" s="478">
        <v>5701.6653524617441</v>
      </c>
      <c r="CB259" s="134">
        <v>-1.2372835595985454E-2</v>
      </c>
      <c r="CC259" s="133">
        <v>0</v>
      </c>
      <c r="CD259" s="133">
        <v>3637662.4948705928</v>
      </c>
      <c r="CE259" s="133">
        <v>0</v>
      </c>
      <c r="CF259" s="133">
        <v>3637662.4948705928</v>
      </c>
      <c r="CG259" s="133">
        <f t="shared" si="6"/>
        <v>0</v>
      </c>
      <c r="CH259" s="133">
        <f t="shared" si="7"/>
        <v>0</v>
      </c>
      <c r="CI259" s="133">
        <v>0</v>
      </c>
      <c r="CJ259" s="133">
        <v>0</v>
      </c>
      <c r="CK259" s="133">
        <v>0</v>
      </c>
    </row>
    <row r="260" spans="1:89" ht="15" customHeight="1" x14ac:dyDescent="0.25">
      <c r="A260" s="136">
        <f>VLOOKUP(D260,'DfE No.'!C:E,3,FALSE)</f>
        <v>350</v>
      </c>
      <c r="B260" s="136" t="str">
        <f>VLOOKUP(D260,'Adjusted Factors 19-20'!C:F,4,FALSE)</f>
        <v>Recoupment Academy</v>
      </c>
      <c r="C260" s="136">
        <v>137321</v>
      </c>
      <c r="D260" s="136">
        <v>9354003</v>
      </c>
      <c r="E260" s="135" t="s">
        <v>323</v>
      </c>
      <c r="F260" s="477">
        <v>1055</v>
      </c>
      <c r="G260" s="477">
        <v>0</v>
      </c>
      <c r="H260" s="477">
        <v>1055</v>
      </c>
      <c r="I260" s="133">
        <v>0</v>
      </c>
      <c r="J260" s="133">
        <v>2427235.2000000002</v>
      </c>
      <c r="K260" s="133">
        <v>1901916.8</v>
      </c>
      <c r="L260" s="133">
        <v>0</v>
      </c>
      <c r="M260" s="133">
        <v>62919.999999999789</v>
      </c>
      <c r="N260" s="133">
        <v>0</v>
      </c>
      <c r="O260" s="133">
        <v>231641.08980355476</v>
      </c>
      <c r="P260" s="133">
        <v>0</v>
      </c>
      <c r="Q260" s="133">
        <v>0</v>
      </c>
      <c r="R260" s="133">
        <v>0</v>
      </c>
      <c r="S260" s="133">
        <v>0</v>
      </c>
      <c r="T260" s="133">
        <v>0</v>
      </c>
      <c r="U260" s="133">
        <v>0</v>
      </c>
      <c r="V260" s="133">
        <v>24092.836812144225</v>
      </c>
      <c r="W260" s="133">
        <v>70266.603415559875</v>
      </c>
      <c r="X260" s="133">
        <v>88148.55313092994</v>
      </c>
      <c r="Y260" s="133">
        <v>2242.1252371916512</v>
      </c>
      <c r="Z260" s="133">
        <v>0</v>
      </c>
      <c r="AA260" s="133">
        <v>0</v>
      </c>
      <c r="AB260" s="133">
        <v>0</v>
      </c>
      <c r="AC260" s="133">
        <v>32221.500479386417</v>
      </c>
      <c r="AD260" s="133">
        <v>0</v>
      </c>
      <c r="AE260" s="133">
        <v>0</v>
      </c>
      <c r="AF260" s="133">
        <v>423661.98842668568</v>
      </c>
      <c r="AG260" s="133">
        <v>0</v>
      </c>
      <c r="AH260" s="133">
        <v>0</v>
      </c>
      <c r="AI260" s="133">
        <v>110000</v>
      </c>
      <c r="AJ260" s="133">
        <v>0</v>
      </c>
      <c r="AK260" s="133">
        <v>0</v>
      </c>
      <c r="AL260" s="133">
        <v>0</v>
      </c>
      <c r="AM260" s="133">
        <v>53654.161959999998</v>
      </c>
      <c r="AN260" s="133">
        <v>0</v>
      </c>
      <c r="AO260" s="133">
        <v>0</v>
      </c>
      <c r="AP260" s="133">
        <v>0</v>
      </c>
      <c r="AQ260" s="133">
        <v>0</v>
      </c>
      <c r="AR260" s="133">
        <v>0</v>
      </c>
      <c r="AS260" s="133">
        <v>0</v>
      </c>
      <c r="AT260" s="133">
        <v>0</v>
      </c>
      <c r="AU260" s="133">
        <v>0</v>
      </c>
      <c r="AV260" s="133">
        <v>4329152</v>
      </c>
      <c r="AW260" s="133">
        <v>935194.69730545231</v>
      </c>
      <c r="AX260" s="133">
        <v>163654.16196</v>
      </c>
      <c r="AY260" s="133">
        <v>673316.59262637584</v>
      </c>
      <c r="AZ260" s="478">
        <v>5428000.8592654523</v>
      </c>
      <c r="BA260" s="478">
        <v>5374346.6973054521</v>
      </c>
      <c r="BB260" s="478">
        <v>4800</v>
      </c>
      <c r="BC260" s="478">
        <v>5064000</v>
      </c>
      <c r="BD260" s="478">
        <v>0</v>
      </c>
      <c r="BE260" s="478">
        <v>0</v>
      </c>
      <c r="BF260" s="478">
        <v>5428000.8592654523</v>
      </c>
      <c r="BG260" s="478" t="s">
        <v>13</v>
      </c>
      <c r="BH260" s="478" t="s">
        <v>13</v>
      </c>
      <c r="BI260" s="478" t="s">
        <v>13</v>
      </c>
      <c r="BJ260" s="134" t="s">
        <v>13</v>
      </c>
      <c r="BK260" s="479" t="s">
        <v>13</v>
      </c>
      <c r="BL260" s="478">
        <v>5428000.8592654523</v>
      </c>
      <c r="BM260" s="133">
        <v>0</v>
      </c>
      <c r="BN260" s="133">
        <v>5428000.8592654532</v>
      </c>
      <c r="BO260" s="478">
        <v>5117654.1619600002</v>
      </c>
      <c r="BP260" s="478">
        <v>4954000</v>
      </c>
      <c r="BQ260" s="133">
        <v>5264346.6973054521</v>
      </c>
      <c r="BR260" s="133">
        <v>4989.9020827539834</v>
      </c>
      <c r="BS260" s="133">
        <v>4888.2695432110095</v>
      </c>
      <c r="BT260" s="134">
        <v>2.079110790527593E-2</v>
      </c>
      <c r="BU260" s="134">
        <v>-2.0403831938324356E-3</v>
      </c>
      <c r="BV260" s="134">
        <v>0</v>
      </c>
      <c r="BW260" s="133">
        <v>-10522.509889149689</v>
      </c>
      <c r="BX260" s="478">
        <v>5417478.3493763022</v>
      </c>
      <c r="BY260" s="478">
        <v>5084.1935425746942</v>
      </c>
      <c r="BZ260" s="478" t="s">
        <v>1228</v>
      </c>
      <c r="CA260" s="478">
        <v>5135.0505681291961</v>
      </c>
      <c r="CB260" s="134">
        <v>1.9394956084572978E-2</v>
      </c>
      <c r="CC260" s="133">
        <v>0</v>
      </c>
      <c r="CD260" s="133">
        <v>5417478.3493763022</v>
      </c>
      <c r="CE260" s="133">
        <v>0</v>
      </c>
      <c r="CF260" s="133">
        <v>5417478.3493763022</v>
      </c>
      <c r="CG260" s="133">
        <f t="shared" ref="CG260:CG301" si="8">IF(B260=0,CJ260,0)</f>
        <v>0</v>
      </c>
      <c r="CH260" s="133">
        <f t="shared" ref="CH260:CH301" si="9">IF(B260=0,CK260,0)</f>
        <v>0</v>
      </c>
      <c r="CI260" s="133">
        <v>0</v>
      </c>
      <c r="CJ260" s="133">
        <v>0</v>
      </c>
      <c r="CK260" s="133">
        <v>0</v>
      </c>
    </row>
    <row r="261" spans="1:89" ht="15" customHeight="1" x14ac:dyDescent="0.25">
      <c r="A261" s="136">
        <f>VLOOKUP(D261,'DfE No.'!C:E,3,FALSE)</f>
        <v>556</v>
      </c>
      <c r="B261" s="136" t="str">
        <f>VLOOKUP(D261,'Adjusted Factors 19-20'!C:F,4,FALSE)</f>
        <v>Recoupment Academy</v>
      </c>
      <c r="C261" s="136">
        <v>138162</v>
      </c>
      <c r="D261" s="136">
        <v>9354004</v>
      </c>
      <c r="E261" s="135" t="s">
        <v>434</v>
      </c>
      <c r="F261" s="477">
        <v>615</v>
      </c>
      <c r="G261" s="477">
        <v>0</v>
      </c>
      <c r="H261" s="477">
        <v>615</v>
      </c>
      <c r="I261" s="133">
        <v>0</v>
      </c>
      <c r="J261" s="133">
        <v>1509242.4000000001</v>
      </c>
      <c r="K261" s="133">
        <v>1001705.6000000001</v>
      </c>
      <c r="L261" s="133">
        <v>0</v>
      </c>
      <c r="M261" s="133">
        <v>49279.999999999898</v>
      </c>
      <c r="N261" s="133">
        <v>0</v>
      </c>
      <c r="O261" s="133">
        <v>166355.86145648311</v>
      </c>
      <c r="P261" s="133">
        <v>0</v>
      </c>
      <c r="Q261" s="133">
        <v>0</v>
      </c>
      <c r="R261" s="133">
        <v>0</v>
      </c>
      <c r="S261" s="133">
        <v>0</v>
      </c>
      <c r="T261" s="133">
        <v>0</v>
      </c>
      <c r="U261" s="133">
        <v>0</v>
      </c>
      <c r="V261" s="133">
        <v>35090.000000000036</v>
      </c>
      <c r="W261" s="133">
        <v>42510.000000000102</v>
      </c>
      <c r="X261" s="133">
        <v>0</v>
      </c>
      <c r="Y261" s="133">
        <v>0</v>
      </c>
      <c r="Z261" s="133">
        <v>1199.9999999999989</v>
      </c>
      <c r="AA261" s="133">
        <v>0</v>
      </c>
      <c r="AB261" s="133">
        <v>0</v>
      </c>
      <c r="AC261" s="133">
        <v>36364.778325123167</v>
      </c>
      <c r="AD261" s="133">
        <v>0</v>
      </c>
      <c r="AE261" s="133">
        <v>0</v>
      </c>
      <c r="AF261" s="133">
        <v>298999.17191753606</v>
      </c>
      <c r="AG261" s="133">
        <v>0</v>
      </c>
      <c r="AH261" s="133">
        <v>0</v>
      </c>
      <c r="AI261" s="133">
        <v>110000</v>
      </c>
      <c r="AJ261" s="133">
        <v>0</v>
      </c>
      <c r="AK261" s="133">
        <v>0</v>
      </c>
      <c r="AL261" s="133">
        <v>0</v>
      </c>
      <c r="AM261" s="133">
        <v>20053.070800000001</v>
      </c>
      <c r="AN261" s="133">
        <v>0</v>
      </c>
      <c r="AO261" s="133">
        <v>0</v>
      </c>
      <c r="AP261" s="133">
        <v>0</v>
      </c>
      <c r="AQ261" s="133">
        <v>0</v>
      </c>
      <c r="AR261" s="133">
        <v>0</v>
      </c>
      <c r="AS261" s="133">
        <v>0</v>
      </c>
      <c r="AT261" s="133">
        <v>0</v>
      </c>
      <c r="AU261" s="133">
        <v>0</v>
      </c>
      <c r="AV261" s="133">
        <v>2510948</v>
      </c>
      <c r="AW261" s="133">
        <v>629799.81169914245</v>
      </c>
      <c r="AX261" s="133">
        <v>130053.0708</v>
      </c>
      <c r="AY261" s="133">
        <v>456216.10264577763</v>
      </c>
      <c r="AZ261" s="478">
        <v>3270800.8824991425</v>
      </c>
      <c r="BA261" s="478">
        <v>3250747.8116991427</v>
      </c>
      <c r="BB261" s="478">
        <v>4800</v>
      </c>
      <c r="BC261" s="478">
        <v>2952000</v>
      </c>
      <c r="BD261" s="478">
        <v>0</v>
      </c>
      <c r="BE261" s="478">
        <v>0</v>
      </c>
      <c r="BF261" s="478">
        <v>3270800.8824991425</v>
      </c>
      <c r="BG261" s="478" t="s">
        <v>13</v>
      </c>
      <c r="BH261" s="478" t="s">
        <v>13</v>
      </c>
      <c r="BI261" s="478" t="s">
        <v>13</v>
      </c>
      <c r="BJ261" s="134" t="s">
        <v>13</v>
      </c>
      <c r="BK261" s="479" t="s">
        <v>13</v>
      </c>
      <c r="BL261" s="478">
        <v>3270800.8824991425</v>
      </c>
      <c r="BM261" s="133">
        <v>0</v>
      </c>
      <c r="BN261" s="133">
        <v>3270800.8824991425</v>
      </c>
      <c r="BO261" s="478">
        <v>2972053.0707999999</v>
      </c>
      <c r="BP261" s="478">
        <v>2842000</v>
      </c>
      <c r="BQ261" s="133">
        <v>3140747.8116991427</v>
      </c>
      <c r="BR261" s="133">
        <v>5106.9070108929145</v>
      </c>
      <c r="BS261" s="133">
        <v>5049.7693932624115</v>
      </c>
      <c r="BT261" s="134">
        <v>1.1314896420168828E-2</v>
      </c>
      <c r="BU261" s="134">
        <v>-1.1104133844550344E-3</v>
      </c>
      <c r="BV261" s="134">
        <v>0</v>
      </c>
      <c r="BW261" s="133">
        <v>-3448.5088864543254</v>
      </c>
      <c r="BX261" s="478">
        <v>3267352.3736126884</v>
      </c>
      <c r="BY261" s="478">
        <v>5280.1614679881113</v>
      </c>
      <c r="BZ261" s="478" t="s">
        <v>1228</v>
      </c>
      <c r="CA261" s="478">
        <v>5312.7680871751027</v>
      </c>
      <c r="CB261" s="134">
        <v>6.2833454660822241E-3</v>
      </c>
      <c r="CC261" s="133">
        <v>0</v>
      </c>
      <c r="CD261" s="133">
        <v>3267352.3736126884</v>
      </c>
      <c r="CE261" s="133">
        <v>0</v>
      </c>
      <c r="CF261" s="133">
        <v>3267352.3736126884</v>
      </c>
      <c r="CG261" s="133">
        <f t="shared" si="8"/>
        <v>0</v>
      </c>
      <c r="CH261" s="133">
        <f t="shared" si="9"/>
        <v>0</v>
      </c>
      <c r="CI261" s="133">
        <v>0</v>
      </c>
      <c r="CJ261" s="133">
        <v>0</v>
      </c>
      <c r="CK261" s="133">
        <v>0</v>
      </c>
    </row>
    <row r="262" spans="1:89" ht="15" customHeight="1" x14ac:dyDescent="0.25">
      <c r="A262" s="136">
        <f>VLOOKUP(D262,'DfE No.'!C:E,3,FALSE)</f>
        <v>373</v>
      </c>
      <c r="B262" s="136" t="str">
        <f>VLOOKUP(D262,'Adjusted Factors 19-20'!C:F,4,FALSE)</f>
        <v>Recoupment Academy</v>
      </c>
      <c r="C262" s="136">
        <v>137674</v>
      </c>
      <c r="D262" s="136">
        <v>9354006</v>
      </c>
      <c r="E262" s="135" t="s">
        <v>333</v>
      </c>
      <c r="F262" s="477">
        <v>434</v>
      </c>
      <c r="G262" s="477">
        <v>0</v>
      </c>
      <c r="H262" s="477">
        <v>434</v>
      </c>
      <c r="I262" s="133">
        <v>0</v>
      </c>
      <c r="J262" s="133">
        <v>1077474.6000000001</v>
      </c>
      <c r="K262" s="133">
        <v>692809.6</v>
      </c>
      <c r="L262" s="133">
        <v>0</v>
      </c>
      <c r="M262" s="133">
        <v>40479.999999999905</v>
      </c>
      <c r="N262" s="133">
        <v>0</v>
      </c>
      <c r="O262" s="133">
        <v>134584.08577878104</v>
      </c>
      <c r="P262" s="133">
        <v>0</v>
      </c>
      <c r="Q262" s="133">
        <v>0</v>
      </c>
      <c r="R262" s="133">
        <v>0</v>
      </c>
      <c r="S262" s="133">
        <v>0</v>
      </c>
      <c r="T262" s="133">
        <v>0</v>
      </c>
      <c r="U262" s="133">
        <v>0</v>
      </c>
      <c r="V262" s="133">
        <v>2319.9999999999995</v>
      </c>
      <c r="W262" s="133">
        <v>4290.0000000000055</v>
      </c>
      <c r="X262" s="133">
        <v>41199.999999999993</v>
      </c>
      <c r="Y262" s="133">
        <v>90160.000000000029</v>
      </c>
      <c r="Z262" s="133">
        <v>1799.9999999999989</v>
      </c>
      <c r="AA262" s="133">
        <v>810.00000000000068</v>
      </c>
      <c r="AB262" s="133">
        <v>0</v>
      </c>
      <c r="AC262" s="133">
        <v>15235.00000000002</v>
      </c>
      <c r="AD262" s="133">
        <v>0</v>
      </c>
      <c r="AE262" s="133">
        <v>0</v>
      </c>
      <c r="AF262" s="133">
        <v>211657.866130935</v>
      </c>
      <c r="AG262" s="133">
        <v>0</v>
      </c>
      <c r="AH262" s="133">
        <v>0</v>
      </c>
      <c r="AI262" s="133">
        <v>110000</v>
      </c>
      <c r="AJ262" s="133">
        <v>0</v>
      </c>
      <c r="AK262" s="133">
        <v>0</v>
      </c>
      <c r="AL262" s="133">
        <v>5000</v>
      </c>
      <c r="AM262" s="133">
        <v>20108.58584</v>
      </c>
      <c r="AN262" s="133">
        <v>0</v>
      </c>
      <c r="AO262" s="133">
        <v>0</v>
      </c>
      <c r="AP262" s="133">
        <v>0</v>
      </c>
      <c r="AQ262" s="133">
        <v>0</v>
      </c>
      <c r="AR262" s="133">
        <v>0</v>
      </c>
      <c r="AS262" s="133">
        <v>0</v>
      </c>
      <c r="AT262" s="133">
        <v>0</v>
      </c>
      <c r="AU262" s="133">
        <v>0</v>
      </c>
      <c r="AV262" s="133">
        <v>1770284.2000000002</v>
      </c>
      <c r="AW262" s="133">
        <v>542536.95190971601</v>
      </c>
      <c r="AX262" s="133">
        <v>135108.58584000001</v>
      </c>
      <c r="AY262" s="133">
        <v>379478.90902032552</v>
      </c>
      <c r="AZ262" s="478">
        <v>2447929.7377497163</v>
      </c>
      <c r="BA262" s="478">
        <v>2422821.1519097164</v>
      </c>
      <c r="BB262" s="478">
        <v>4800</v>
      </c>
      <c r="BC262" s="478">
        <v>2083200</v>
      </c>
      <c r="BD262" s="478">
        <v>0</v>
      </c>
      <c r="BE262" s="478">
        <v>0</v>
      </c>
      <c r="BF262" s="478">
        <v>2447929.7377497163</v>
      </c>
      <c r="BG262" s="478" t="s">
        <v>13</v>
      </c>
      <c r="BH262" s="478" t="s">
        <v>13</v>
      </c>
      <c r="BI262" s="478" t="s">
        <v>13</v>
      </c>
      <c r="BJ262" s="134" t="s">
        <v>13</v>
      </c>
      <c r="BK262" s="479" t="s">
        <v>13</v>
      </c>
      <c r="BL262" s="478">
        <v>2447929.7377497163</v>
      </c>
      <c r="BM262" s="133">
        <v>0</v>
      </c>
      <c r="BN262" s="133">
        <v>2447929.7377497163</v>
      </c>
      <c r="BO262" s="478">
        <v>2108308.5858399998</v>
      </c>
      <c r="BP262" s="478">
        <v>1978199.9999999998</v>
      </c>
      <c r="BQ262" s="133">
        <v>2317821.1519097164</v>
      </c>
      <c r="BR262" s="133">
        <v>5340.6017325108669</v>
      </c>
      <c r="BS262" s="133">
        <v>5236.1596055555547</v>
      </c>
      <c r="BT262" s="134">
        <v>1.9946322271097189E-2</v>
      </c>
      <c r="BU262" s="134">
        <v>-1.9574782126153462E-3</v>
      </c>
      <c r="BV262" s="134">
        <v>0</v>
      </c>
      <c r="BW262" s="133">
        <v>-4448.3560620127791</v>
      </c>
      <c r="BX262" s="478">
        <v>2443481.3816877035</v>
      </c>
      <c r="BY262" s="478">
        <v>5572.2875480361836</v>
      </c>
      <c r="BZ262" s="478" t="s">
        <v>1228</v>
      </c>
      <c r="CA262" s="478">
        <v>5630.1414324601465</v>
      </c>
      <c r="CB262" s="134">
        <v>1.9154105745602612E-2</v>
      </c>
      <c r="CC262" s="133">
        <v>0</v>
      </c>
      <c r="CD262" s="133">
        <v>2443481.3816877035</v>
      </c>
      <c r="CE262" s="133">
        <v>0</v>
      </c>
      <c r="CF262" s="133">
        <v>2443481.3816877035</v>
      </c>
      <c r="CG262" s="133">
        <f t="shared" si="8"/>
        <v>0</v>
      </c>
      <c r="CH262" s="133">
        <f t="shared" si="9"/>
        <v>0</v>
      </c>
      <c r="CI262" s="133">
        <v>0</v>
      </c>
      <c r="CJ262" s="133">
        <v>0</v>
      </c>
      <c r="CK262" s="133">
        <v>0</v>
      </c>
    </row>
    <row r="263" spans="1:89" ht="15" customHeight="1" x14ac:dyDescent="0.25">
      <c r="A263" s="136">
        <f>VLOOKUP(D263,'DfE No.'!C:E,3,FALSE)</f>
        <v>365</v>
      </c>
      <c r="B263" s="136" t="str">
        <f>VLOOKUP(D263,'Adjusted Factors 19-20'!C:F,4,FALSE)</f>
        <v>Recoupment Academy</v>
      </c>
      <c r="C263" s="136">
        <v>138373</v>
      </c>
      <c r="D263" s="136">
        <v>9354007</v>
      </c>
      <c r="E263" s="135" t="s">
        <v>510</v>
      </c>
      <c r="F263" s="477">
        <v>832</v>
      </c>
      <c r="G263" s="477">
        <v>0</v>
      </c>
      <c r="H263" s="477">
        <v>832</v>
      </c>
      <c r="I263" s="133">
        <v>0</v>
      </c>
      <c r="J263" s="133">
        <v>2073263.4000000001</v>
      </c>
      <c r="K263" s="133">
        <v>1319427.2</v>
      </c>
      <c r="L263" s="133">
        <v>0</v>
      </c>
      <c r="M263" s="133">
        <v>77440.000000000175</v>
      </c>
      <c r="N263" s="133">
        <v>0</v>
      </c>
      <c r="O263" s="133">
        <v>283381.97689345316</v>
      </c>
      <c r="P263" s="133">
        <v>0</v>
      </c>
      <c r="Q263" s="133">
        <v>0</v>
      </c>
      <c r="R263" s="133">
        <v>0</v>
      </c>
      <c r="S263" s="133">
        <v>0</v>
      </c>
      <c r="T263" s="133">
        <v>0</v>
      </c>
      <c r="U263" s="133">
        <v>0</v>
      </c>
      <c r="V263" s="133">
        <v>34925.934861278743</v>
      </c>
      <c r="W263" s="133">
        <v>61060.168878166623</v>
      </c>
      <c r="X263" s="133">
        <v>56855.006031363162</v>
      </c>
      <c r="Y263" s="133">
        <v>129828.13027744269</v>
      </c>
      <c r="Z263" s="133">
        <v>43958.504221954187</v>
      </c>
      <c r="AA263" s="133">
        <v>0</v>
      </c>
      <c r="AB263" s="133">
        <v>0</v>
      </c>
      <c r="AC263" s="133">
        <v>26315.000000000044</v>
      </c>
      <c r="AD263" s="133">
        <v>0</v>
      </c>
      <c r="AE263" s="133">
        <v>0</v>
      </c>
      <c r="AF263" s="133">
        <v>438978.38974643801</v>
      </c>
      <c r="AG263" s="133">
        <v>0</v>
      </c>
      <c r="AH263" s="133">
        <v>0</v>
      </c>
      <c r="AI263" s="133">
        <v>110000</v>
      </c>
      <c r="AJ263" s="133">
        <v>0</v>
      </c>
      <c r="AK263" s="133">
        <v>0</v>
      </c>
      <c r="AL263" s="133">
        <v>0</v>
      </c>
      <c r="AM263" s="133">
        <v>34513.451000000001</v>
      </c>
      <c r="AN263" s="133">
        <v>0</v>
      </c>
      <c r="AO263" s="133">
        <v>0</v>
      </c>
      <c r="AP263" s="133">
        <v>0</v>
      </c>
      <c r="AQ263" s="133">
        <v>0</v>
      </c>
      <c r="AR263" s="133">
        <v>0</v>
      </c>
      <c r="AS263" s="133">
        <v>0</v>
      </c>
      <c r="AT263" s="133">
        <v>0</v>
      </c>
      <c r="AU263" s="133">
        <v>0</v>
      </c>
      <c r="AV263" s="133">
        <v>3392690.6</v>
      </c>
      <c r="AW263" s="133">
        <v>1152743.1109100967</v>
      </c>
      <c r="AX263" s="133">
        <v>144513.451</v>
      </c>
      <c r="AY263" s="133">
        <v>792702.25032826734</v>
      </c>
      <c r="AZ263" s="478">
        <v>4689947.1619100971</v>
      </c>
      <c r="BA263" s="478">
        <v>4655433.7109100968</v>
      </c>
      <c r="BB263" s="478">
        <v>4800</v>
      </c>
      <c r="BC263" s="478">
        <v>3993600</v>
      </c>
      <c r="BD263" s="478">
        <v>0</v>
      </c>
      <c r="BE263" s="478">
        <v>0</v>
      </c>
      <c r="BF263" s="478">
        <v>4689947.1619100971</v>
      </c>
      <c r="BG263" s="478" t="s">
        <v>13</v>
      </c>
      <c r="BH263" s="478" t="s">
        <v>13</v>
      </c>
      <c r="BI263" s="478" t="s">
        <v>13</v>
      </c>
      <c r="BJ263" s="134" t="s">
        <v>13</v>
      </c>
      <c r="BK263" s="479" t="s">
        <v>13</v>
      </c>
      <c r="BL263" s="478">
        <v>4689947.1619100971</v>
      </c>
      <c r="BM263" s="133">
        <v>0</v>
      </c>
      <c r="BN263" s="133">
        <v>4689947.1619100971</v>
      </c>
      <c r="BO263" s="478">
        <v>4028113.4509999999</v>
      </c>
      <c r="BP263" s="478">
        <v>3883600</v>
      </c>
      <c r="BQ263" s="133">
        <v>4545433.7109100968</v>
      </c>
      <c r="BR263" s="133">
        <v>5463.2616717669434</v>
      </c>
      <c r="BS263" s="133">
        <v>5402.257644303797</v>
      </c>
      <c r="BT263" s="134">
        <v>1.1292321003510419E-2</v>
      </c>
      <c r="BU263" s="134">
        <v>-1.1081978940178029E-3</v>
      </c>
      <c r="BV263" s="134">
        <v>0</v>
      </c>
      <c r="BW263" s="133">
        <v>-4980.993092906725</v>
      </c>
      <c r="BX263" s="478">
        <v>4684966.1688171905</v>
      </c>
      <c r="BY263" s="478">
        <v>5589.4864396841231</v>
      </c>
      <c r="BZ263" s="478" t="s">
        <v>1228</v>
      </c>
      <c r="CA263" s="478">
        <v>5630.9689529052766</v>
      </c>
      <c r="CB263" s="134">
        <v>8.3669911937733765E-3</v>
      </c>
      <c r="CC263" s="133">
        <v>0</v>
      </c>
      <c r="CD263" s="133">
        <v>4684966.1688171905</v>
      </c>
      <c r="CE263" s="133">
        <v>0</v>
      </c>
      <c r="CF263" s="133">
        <v>4684966.1688171905</v>
      </c>
      <c r="CG263" s="133">
        <f t="shared" si="8"/>
        <v>0</v>
      </c>
      <c r="CH263" s="133">
        <f t="shared" si="9"/>
        <v>0</v>
      </c>
      <c r="CI263" s="133">
        <v>0</v>
      </c>
      <c r="CJ263" s="133">
        <v>0</v>
      </c>
      <c r="CK263" s="133">
        <v>0</v>
      </c>
    </row>
    <row r="264" spans="1:89" ht="15" customHeight="1" x14ac:dyDescent="0.25">
      <c r="A264" s="136">
        <f>VLOOKUP(D264,'DfE No.'!C:E,3,FALSE)</f>
        <v>559</v>
      </c>
      <c r="B264" s="136" t="str">
        <f>VLOOKUP(D264,'Adjusted Factors 19-20'!C:F,4,FALSE)</f>
        <v>Recoupment Academy</v>
      </c>
      <c r="C264" s="136">
        <v>138506</v>
      </c>
      <c r="D264" s="136">
        <v>9354008</v>
      </c>
      <c r="E264" s="135" t="s">
        <v>509</v>
      </c>
      <c r="F264" s="477">
        <v>615</v>
      </c>
      <c r="G264" s="477">
        <v>0</v>
      </c>
      <c r="H264" s="477">
        <v>615</v>
      </c>
      <c r="I264" s="133">
        <v>0</v>
      </c>
      <c r="J264" s="133">
        <v>1474234.2</v>
      </c>
      <c r="K264" s="133">
        <v>1041420.8</v>
      </c>
      <c r="L264" s="133">
        <v>0</v>
      </c>
      <c r="M264" s="133">
        <v>43560.000000000116</v>
      </c>
      <c r="N264" s="133">
        <v>0</v>
      </c>
      <c r="O264" s="133">
        <v>162291.08658743635</v>
      </c>
      <c r="P264" s="133">
        <v>0</v>
      </c>
      <c r="Q264" s="133">
        <v>0</v>
      </c>
      <c r="R264" s="133">
        <v>0</v>
      </c>
      <c r="S264" s="133">
        <v>0</v>
      </c>
      <c r="T264" s="133">
        <v>0</v>
      </c>
      <c r="U264" s="133">
        <v>0</v>
      </c>
      <c r="V264" s="133">
        <v>24980.618892508224</v>
      </c>
      <c r="W264" s="133">
        <v>35547.801302931693</v>
      </c>
      <c r="X264" s="133">
        <v>30434.486970684044</v>
      </c>
      <c r="Y264" s="133">
        <v>33093.811074918573</v>
      </c>
      <c r="Z264" s="133">
        <v>0</v>
      </c>
      <c r="AA264" s="133">
        <v>0</v>
      </c>
      <c r="AB264" s="133">
        <v>0</v>
      </c>
      <c r="AC264" s="133">
        <v>6947.5938009787869</v>
      </c>
      <c r="AD264" s="133">
        <v>0</v>
      </c>
      <c r="AE264" s="133">
        <v>0</v>
      </c>
      <c r="AF264" s="133">
        <v>294254.04443541169</v>
      </c>
      <c r="AG264" s="133">
        <v>0</v>
      </c>
      <c r="AH264" s="133">
        <v>0</v>
      </c>
      <c r="AI264" s="133">
        <v>110000</v>
      </c>
      <c r="AJ264" s="133">
        <v>0</v>
      </c>
      <c r="AK264" s="133">
        <v>0</v>
      </c>
      <c r="AL264" s="133">
        <v>0</v>
      </c>
      <c r="AM264" s="133">
        <v>22975.3776</v>
      </c>
      <c r="AN264" s="133">
        <v>0</v>
      </c>
      <c r="AO264" s="133">
        <v>0</v>
      </c>
      <c r="AP264" s="133">
        <v>0</v>
      </c>
      <c r="AQ264" s="133">
        <v>0</v>
      </c>
      <c r="AR264" s="133">
        <v>0</v>
      </c>
      <c r="AS264" s="133">
        <v>0</v>
      </c>
      <c r="AT264" s="133">
        <v>0</v>
      </c>
      <c r="AU264" s="133">
        <v>0</v>
      </c>
      <c r="AV264" s="133">
        <v>2515655</v>
      </c>
      <c r="AW264" s="133">
        <v>631109.44306486938</v>
      </c>
      <c r="AX264" s="133">
        <v>132975.37760000001</v>
      </c>
      <c r="AY264" s="133">
        <v>469206.94684965117</v>
      </c>
      <c r="AZ264" s="478">
        <v>3279739.8206648696</v>
      </c>
      <c r="BA264" s="478">
        <v>3256764.4430648698</v>
      </c>
      <c r="BB264" s="478">
        <v>4800</v>
      </c>
      <c r="BC264" s="478">
        <v>2952000</v>
      </c>
      <c r="BD264" s="478">
        <v>0</v>
      </c>
      <c r="BE264" s="478">
        <v>0</v>
      </c>
      <c r="BF264" s="478">
        <v>3279739.8206648696</v>
      </c>
      <c r="BG264" s="478" t="s">
        <v>13</v>
      </c>
      <c r="BH264" s="478" t="s">
        <v>13</v>
      </c>
      <c r="BI264" s="478" t="s">
        <v>13</v>
      </c>
      <c r="BJ264" s="134" t="s">
        <v>13</v>
      </c>
      <c r="BK264" s="479" t="s">
        <v>13</v>
      </c>
      <c r="BL264" s="478">
        <v>3279739.8206648696</v>
      </c>
      <c r="BM264" s="133">
        <v>0</v>
      </c>
      <c r="BN264" s="133">
        <v>3279739.8206648696</v>
      </c>
      <c r="BO264" s="478">
        <v>2974975.3775999998</v>
      </c>
      <c r="BP264" s="478">
        <v>2842000</v>
      </c>
      <c r="BQ264" s="133">
        <v>3146764.4430648698</v>
      </c>
      <c r="BR264" s="133">
        <v>5116.6901513249913</v>
      </c>
      <c r="BS264" s="133">
        <v>5111.5700996604419</v>
      </c>
      <c r="BT264" s="134">
        <v>1.0016592876011983E-3</v>
      </c>
      <c r="BU264" s="134">
        <v>-9.8300138005105069E-5</v>
      </c>
      <c r="BV264" s="134">
        <v>0</v>
      </c>
      <c r="BW264" s="133">
        <v>-309.01784842492492</v>
      </c>
      <c r="BX264" s="478">
        <v>3279430.8028164445</v>
      </c>
      <c r="BY264" s="478">
        <v>5295.0494718966584</v>
      </c>
      <c r="BZ264" s="478" t="s">
        <v>1228</v>
      </c>
      <c r="CA264" s="478">
        <v>5332.4078094576334</v>
      </c>
      <c r="CB264" s="134">
        <v>-7.6590490840244829E-4</v>
      </c>
      <c r="CC264" s="133">
        <v>0</v>
      </c>
      <c r="CD264" s="133">
        <v>3279430.8028164445</v>
      </c>
      <c r="CE264" s="133">
        <v>0</v>
      </c>
      <c r="CF264" s="133">
        <v>3279430.8028164445</v>
      </c>
      <c r="CG264" s="133">
        <f t="shared" si="8"/>
        <v>0</v>
      </c>
      <c r="CH264" s="133">
        <f t="shared" si="9"/>
        <v>0</v>
      </c>
      <c r="CI264" s="133">
        <v>0</v>
      </c>
      <c r="CJ264" s="133">
        <v>0</v>
      </c>
      <c r="CK264" s="133">
        <v>0</v>
      </c>
    </row>
    <row r="265" spans="1:89" ht="15" customHeight="1" x14ac:dyDescent="0.25">
      <c r="A265" s="136">
        <f>VLOOKUP(D265,'DfE No.'!C:E,3,FALSE)</f>
        <v>991</v>
      </c>
      <c r="B265" s="136" t="str">
        <f>VLOOKUP(D265,'Adjusted Factors 19-20'!C:F,4,FALSE)</f>
        <v>Recoupment Academy</v>
      </c>
      <c r="C265" s="136">
        <v>138250</v>
      </c>
      <c r="D265" s="136">
        <v>9354009</v>
      </c>
      <c r="E265" s="135" t="s">
        <v>441</v>
      </c>
      <c r="F265" s="477">
        <v>495</v>
      </c>
      <c r="G265" s="477">
        <v>0</v>
      </c>
      <c r="H265" s="477">
        <v>495</v>
      </c>
      <c r="I265" s="133">
        <v>0</v>
      </c>
      <c r="J265" s="133">
        <v>1229176.8</v>
      </c>
      <c r="K265" s="133">
        <v>789891.20000000007</v>
      </c>
      <c r="L265" s="133">
        <v>0</v>
      </c>
      <c r="M265" s="133">
        <v>21120.000000000007</v>
      </c>
      <c r="N265" s="133">
        <v>0</v>
      </c>
      <c r="O265" s="133">
        <v>91237.735849056611</v>
      </c>
      <c r="P265" s="133">
        <v>0</v>
      </c>
      <c r="Q265" s="133">
        <v>0</v>
      </c>
      <c r="R265" s="133">
        <v>0</v>
      </c>
      <c r="S265" s="133">
        <v>0</v>
      </c>
      <c r="T265" s="133">
        <v>0</v>
      </c>
      <c r="U265" s="133">
        <v>0</v>
      </c>
      <c r="V265" s="133">
        <v>15949.999999999984</v>
      </c>
      <c r="W265" s="133">
        <v>1169.9999999999998</v>
      </c>
      <c r="X265" s="133">
        <v>5150</v>
      </c>
      <c r="Y265" s="133">
        <v>0</v>
      </c>
      <c r="Z265" s="133">
        <v>2400</v>
      </c>
      <c r="AA265" s="133">
        <v>0</v>
      </c>
      <c r="AB265" s="133">
        <v>0</v>
      </c>
      <c r="AC265" s="133">
        <v>8326.8218623482117</v>
      </c>
      <c r="AD265" s="133">
        <v>0</v>
      </c>
      <c r="AE265" s="133">
        <v>0</v>
      </c>
      <c r="AF265" s="133">
        <v>197582.9814701344</v>
      </c>
      <c r="AG265" s="133">
        <v>0</v>
      </c>
      <c r="AH265" s="133">
        <v>0</v>
      </c>
      <c r="AI265" s="133">
        <v>110000</v>
      </c>
      <c r="AJ265" s="133">
        <v>22750</v>
      </c>
      <c r="AK265" s="133">
        <v>0</v>
      </c>
      <c r="AL265" s="133">
        <v>0</v>
      </c>
      <c r="AM265" s="133">
        <v>5081.7417000000005</v>
      </c>
      <c r="AN265" s="133">
        <v>0</v>
      </c>
      <c r="AO265" s="133">
        <v>0</v>
      </c>
      <c r="AP265" s="133">
        <v>0</v>
      </c>
      <c r="AQ265" s="133">
        <v>0</v>
      </c>
      <c r="AR265" s="133">
        <v>0</v>
      </c>
      <c r="AS265" s="133">
        <v>0</v>
      </c>
      <c r="AT265" s="133">
        <v>0</v>
      </c>
      <c r="AU265" s="133">
        <v>0</v>
      </c>
      <c r="AV265" s="133">
        <v>2019068</v>
      </c>
      <c r="AW265" s="133">
        <v>342937.53918153921</v>
      </c>
      <c r="AX265" s="133">
        <v>137831.74170000001</v>
      </c>
      <c r="AY265" s="133">
        <v>276095.84939466271</v>
      </c>
      <c r="AZ265" s="478">
        <v>2499837.2808815395</v>
      </c>
      <c r="BA265" s="478">
        <v>2494755.5391815393</v>
      </c>
      <c r="BB265" s="478">
        <v>4800</v>
      </c>
      <c r="BC265" s="478">
        <v>2376000</v>
      </c>
      <c r="BD265" s="478">
        <v>0</v>
      </c>
      <c r="BE265" s="478">
        <v>0</v>
      </c>
      <c r="BF265" s="478">
        <v>2499837.2808815395</v>
      </c>
      <c r="BG265" s="478" t="s">
        <v>13</v>
      </c>
      <c r="BH265" s="478" t="s">
        <v>13</v>
      </c>
      <c r="BI265" s="478" t="s">
        <v>13</v>
      </c>
      <c r="BJ265" s="134" t="s">
        <v>13</v>
      </c>
      <c r="BK265" s="479" t="s">
        <v>13</v>
      </c>
      <c r="BL265" s="478">
        <v>2499837.2808815395</v>
      </c>
      <c r="BM265" s="133">
        <v>0</v>
      </c>
      <c r="BN265" s="133">
        <v>2499837.2808815395</v>
      </c>
      <c r="BO265" s="478">
        <v>2381081.7417000001</v>
      </c>
      <c r="BP265" s="478">
        <v>2243250</v>
      </c>
      <c r="BQ265" s="133">
        <v>2362005.5391815393</v>
      </c>
      <c r="BR265" s="133">
        <v>4771.7283619829077</v>
      </c>
      <c r="BS265" s="133">
        <v>4682.0508355509346</v>
      </c>
      <c r="BT265" s="134">
        <v>1.9153471327361352E-2</v>
      </c>
      <c r="BU265" s="134">
        <v>-1.8796699616946591E-3</v>
      </c>
      <c r="BV265" s="134">
        <v>0</v>
      </c>
      <c r="BW265" s="133">
        <v>-4356.3516057826737</v>
      </c>
      <c r="BX265" s="478">
        <v>2495480.9292757567</v>
      </c>
      <c r="BY265" s="478">
        <v>5031.1094698500128</v>
      </c>
      <c r="BZ265" s="478" t="s">
        <v>1228</v>
      </c>
      <c r="CA265" s="478">
        <v>5041.3756146984988</v>
      </c>
      <c r="CB265" s="134">
        <v>1.4692875262475757E-2</v>
      </c>
      <c r="CC265" s="133">
        <v>0</v>
      </c>
      <c r="CD265" s="133">
        <v>2495480.9292757567</v>
      </c>
      <c r="CE265" s="133">
        <v>0</v>
      </c>
      <c r="CF265" s="133">
        <v>2495480.9292757567</v>
      </c>
      <c r="CG265" s="133">
        <f t="shared" si="8"/>
        <v>0</v>
      </c>
      <c r="CH265" s="133">
        <f t="shared" si="9"/>
        <v>0</v>
      </c>
      <c r="CI265" s="133">
        <v>0</v>
      </c>
      <c r="CJ265" s="133">
        <v>0</v>
      </c>
      <c r="CK265" s="133">
        <v>0</v>
      </c>
    </row>
    <row r="266" spans="1:89" ht="15" customHeight="1" x14ac:dyDescent="0.25">
      <c r="A266" s="136">
        <f>VLOOKUP(D266,'DfE No.'!C:E,3,FALSE)</f>
        <v>992</v>
      </c>
      <c r="B266" s="136" t="str">
        <f>VLOOKUP(D266,'Adjusted Factors 19-20'!C:F,4,FALSE)</f>
        <v>Recoupment Academy</v>
      </c>
      <c r="C266" s="136">
        <v>138273</v>
      </c>
      <c r="D266" s="136">
        <v>9354010</v>
      </c>
      <c r="E266" s="135" t="s">
        <v>442</v>
      </c>
      <c r="F266" s="477">
        <v>491</v>
      </c>
      <c r="G266" s="477">
        <v>0</v>
      </c>
      <c r="H266" s="477">
        <v>491</v>
      </c>
      <c r="I266" s="133">
        <v>0</v>
      </c>
      <c r="J266" s="133">
        <v>1213617.6000000001</v>
      </c>
      <c r="K266" s="133">
        <v>789891.20000000007</v>
      </c>
      <c r="L266" s="133">
        <v>0</v>
      </c>
      <c r="M266" s="133">
        <v>29479.999999999938</v>
      </c>
      <c r="N266" s="133">
        <v>0</v>
      </c>
      <c r="O266" s="133">
        <v>112746.2925170068</v>
      </c>
      <c r="P266" s="133">
        <v>0</v>
      </c>
      <c r="Q266" s="133">
        <v>0</v>
      </c>
      <c r="R266" s="133">
        <v>0</v>
      </c>
      <c r="S266" s="133">
        <v>0</v>
      </c>
      <c r="T266" s="133">
        <v>0</v>
      </c>
      <c r="U266" s="133">
        <v>0</v>
      </c>
      <c r="V266" s="133">
        <v>4649.4693877551017</v>
      </c>
      <c r="W266" s="133">
        <v>5471.1428571428623</v>
      </c>
      <c r="X266" s="133">
        <v>10321.020408163253</v>
      </c>
      <c r="Y266" s="133">
        <v>0</v>
      </c>
      <c r="Z266" s="133">
        <v>0</v>
      </c>
      <c r="AA266" s="133">
        <v>0</v>
      </c>
      <c r="AB266" s="133">
        <v>0</v>
      </c>
      <c r="AC266" s="133">
        <v>8309.9999999999709</v>
      </c>
      <c r="AD266" s="133">
        <v>0</v>
      </c>
      <c r="AE266" s="133">
        <v>0</v>
      </c>
      <c r="AF266" s="133">
        <v>214574.49915424164</v>
      </c>
      <c r="AG266" s="133">
        <v>0</v>
      </c>
      <c r="AH266" s="133">
        <v>0</v>
      </c>
      <c r="AI266" s="133">
        <v>110000</v>
      </c>
      <c r="AJ266" s="133">
        <v>23616.666666666664</v>
      </c>
      <c r="AK266" s="133">
        <v>0</v>
      </c>
      <c r="AL266" s="133">
        <v>0</v>
      </c>
      <c r="AM266" s="133">
        <v>15719.995200000001</v>
      </c>
      <c r="AN266" s="133">
        <v>0</v>
      </c>
      <c r="AO266" s="133">
        <v>0</v>
      </c>
      <c r="AP266" s="133">
        <v>0</v>
      </c>
      <c r="AQ266" s="133">
        <v>0</v>
      </c>
      <c r="AR266" s="133">
        <v>0</v>
      </c>
      <c r="AS266" s="133">
        <v>0</v>
      </c>
      <c r="AT266" s="133">
        <v>0</v>
      </c>
      <c r="AU266" s="133">
        <v>0</v>
      </c>
      <c r="AV266" s="133">
        <v>2003508.8000000003</v>
      </c>
      <c r="AW266" s="133">
        <v>385552.42432430957</v>
      </c>
      <c r="AX266" s="133">
        <v>149336.66186666666</v>
      </c>
      <c r="AY266" s="133">
        <v>305907.4617392756</v>
      </c>
      <c r="AZ266" s="478">
        <v>2538397.8861909765</v>
      </c>
      <c r="BA266" s="478">
        <v>2522677.8909909767</v>
      </c>
      <c r="BB266" s="478">
        <v>4800</v>
      </c>
      <c r="BC266" s="478">
        <v>2356800</v>
      </c>
      <c r="BD266" s="478">
        <v>0</v>
      </c>
      <c r="BE266" s="478">
        <v>0</v>
      </c>
      <c r="BF266" s="478">
        <v>2538397.8861909765</v>
      </c>
      <c r="BG266" s="478" t="s">
        <v>13</v>
      </c>
      <c r="BH266" s="478" t="s">
        <v>13</v>
      </c>
      <c r="BI266" s="478" t="s">
        <v>13</v>
      </c>
      <c r="BJ266" s="134" t="s">
        <v>13</v>
      </c>
      <c r="BK266" s="479" t="s">
        <v>13</v>
      </c>
      <c r="BL266" s="478">
        <v>2538397.8861909765</v>
      </c>
      <c r="BM266" s="133">
        <v>0</v>
      </c>
      <c r="BN266" s="133">
        <v>2538397.8861909769</v>
      </c>
      <c r="BO266" s="478">
        <v>2372519.9951999998</v>
      </c>
      <c r="BP266" s="478">
        <v>2223183.3333333335</v>
      </c>
      <c r="BQ266" s="133">
        <v>2389061.2243243102</v>
      </c>
      <c r="BR266" s="133">
        <v>4865.7051411900411</v>
      </c>
      <c r="BS266" s="133">
        <v>4733.7575327245049</v>
      </c>
      <c r="BT266" s="134">
        <v>2.7873757274930383E-2</v>
      </c>
      <c r="BU266" s="134">
        <v>-2.7354552798170254E-3</v>
      </c>
      <c r="BV266" s="134">
        <v>0</v>
      </c>
      <c r="BW266" s="133">
        <v>-6357.9501798060473</v>
      </c>
      <c r="BX266" s="478">
        <v>2532039.9360111705</v>
      </c>
      <c r="BY266" s="478">
        <v>5124.887863159207</v>
      </c>
      <c r="BZ266" s="478" t="s">
        <v>1228</v>
      </c>
      <c r="CA266" s="478">
        <v>5156.9041466622621</v>
      </c>
      <c r="CB266" s="134">
        <v>1.6351786711411131E-2</v>
      </c>
      <c r="CC266" s="133">
        <v>0</v>
      </c>
      <c r="CD266" s="133">
        <v>2532039.9360111705</v>
      </c>
      <c r="CE266" s="133">
        <v>0</v>
      </c>
      <c r="CF266" s="133">
        <v>2532039.9360111705</v>
      </c>
      <c r="CG266" s="133">
        <f t="shared" si="8"/>
        <v>0</v>
      </c>
      <c r="CH266" s="133">
        <f t="shared" si="9"/>
        <v>0</v>
      </c>
      <c r="CI266" s="133">
        <v>0</v>
      </c>
      <c r="CJ266" s="133">
        <v>0</v>
      </c>
      <c r="CK266" s="133">
        <v>0</v>
      </c>
    </row>
    <row r="267" spans="1:89" ht="15" customHeight="1" x14ac:dyDescent="0.25">
      <c r="A267" s="136">
        <f>VLOOKUP(D267,'DfE No.'!C:E,3,FALSE)</f>
        <v>993</v>
      </c>
      <c r="B267" s="136" t="str">
        <f>VLOOKUP(D267,'Adjusted Factors 19-20'!C:F,4,FALSE)</f>
        <v>Recoupment Academy</v>
      </c>
      <c r="C267" s="136">
        <v>138274</v>
      </c>
      <c r="D267" s="136">
        <v>9354016</v>
      </c>
      <c r="E267" s="135" t="s">
        <v>443</v>
      </c>
      <c r="F267" s="477">
        <v>307</v>
      </c>
      <c r="G267" s="477">
        <v>0</v>
      </c>
      <c r="H267" s="477">
        <v>307</v>
      </c>
      <c r="I267" s="133">
        <v>0</v>
      </c>
      <c r="J267" s="133">
        <v>626257.80000000005</v>
      </c>
      <c r="K267" s="133">
        <v>644268.80000000005</v>
      </c>
      <c r="L267" s="133">
        <v>0</v>
      </c>
      <c r="M267" s="133">
        <v>36519.999999999985</v>
      </c>
      <c r="N267" s="133">
        <v>0</v>
      </c>
      <c r="O267" s="133">
        <v>97214.932203389835</v>
      </c>
      <c r="P267" s="133">
        <v>0</v>
      </c>
      <c r="Q267" s="133">
        <v>0</v>
      </c>
      <c r="R267" s="133">
        <v>0</v>
      </c>
      <c r="S267" s="133">
        <v>0</v>
      </c>
      <c r="T267" s="133">
        <v>0</v>
      </c>
      <c r="U267" s="133">
        <v>0</v>
      </c>
      <c r="V267" s="133">
        <v>9569.9999999999636</v>
      </c>
      <c r="W267" s="133">
        <v>4289.9999999999945</v>
      </c>
      <c r="X267" s="133">
        <v>13389.999999999993</v>
      </c>
      <c r="Y267" s="133">
        <v>2240.0000000000082</v>
      </c>
      <c r="Z267" s="133">
        <v>27600.000000000073</v>
      </c>
      <c r="AA267" s="133">
        <v>809.99999999999932</v>
      </c>
      <c r="AB267" s="133">
        <v>0</v>
      </c>
      <c r="AC267" s="133">
        <v>2770.0000000000018</v>
      </c>
      <c r="AD267" s="133">
        <v>0</v>
      </c>
      <c r="AE267" s="133">
        <v>0</v>
      </c>
      <c r="AF267" s="133">
        <v>176997.62900458142</v>
      </c>
      <c r="AG267" s="133">
        <v>0</v>
      </c>
      <c r="AH267" s="133">
        <v>0</v>
      </c>
      <c r="AI267" s="133">
        <v>110000</v>
      </c>
      <c r="AJ267" s="133">
        <v>0</v>
      </c>
      <c r="AK267" s="133">
        <v>0</v>
      </c>
      <c r="AL267" s="133">
        <v>0</v>
      </c>
      <c r="AM267" s="133">
        <v>24773.279999999999</v>
      </c>
      <c r="AN267" s="133">
        <v>0</v>
      </c>
      <c r="AO267" s="133">
        <v>0</v>
      </c>
      <c r="AP267" s="133">
        <v>0</v>
      </c>
      <c r="AQ267" s="133">
        <v>0</v>
      </c>
      <c r="AR267" s="133">
        <v>0</v>
      </c>
      <c r="AS267" s="133">
        <v>0</v>
      </c>
      <c r="AT267" s="133">
        <v>0</v>
      </c>
      <c r="AU267" s="133">
        <v>0</v>
      </c>
      <c r="AV267" s="133">
        <v>1270526.6000000001</v>
      </c>
      <c r="AW267" s="133">
        <v>371402.5612079713</v>
      </c>
      <c r="AX267" s="133">
        <v>134773.28</v>
      </c>
      <c r="AY267" s="133">
        <v>282814.09510627633</v>
      </c>
      <c r="AZ267" s="478">
        <v>1776702.4412079714</v>
      </c>
      <c r="BA267" s="478">
        <v>1751929.1612079714</v>
      </c>
      <c r="BB267" s="478">
        <v>4800</v>
      </c>
      <c r="BC267" s="478">
        <v>1473600</v>
      </c>
      <c r="BD267" s="478">
        <v>0</v>
      </c>
      <c r="BE267" s="478">
        <v>0</v>
      </c>
      <c r="BF267" s="478">
        <v>1776702.4412079714</v>
      </c>
      <c r="BG267" s="478" t="s">
        <v>13</v>
      </c>
      <c r="BH267" s="478" t="s">
        <v>13</v>
      </c>
      <c r="BI267" s="478" t="s">
        <v>13</v>
      </c>
      <c r="BJ267" s="134" t="s">
        <v>13</v>
      </c>
      <c r="BK267" s="479" t="s">
        <v>13</v>
      </c>
      <c r="BL267" s="478">
        <v>1776702.4412079714</v>
      </c>
      <c r="BM267" s="133">
        <v>0</v>
      </c>
      <c r="BN267" s="133">
        <v>1776702.4412079714</v>
      </c>
      <c r="BO267" s="478">
        <v>1498373.28</v>
      </c>
      <c r="BP267" s="478">
        <v>1363600</v>
      </c>
      <c r="BQ267" s="133">
        <v>1641929.1612079714</v>
      </c>
      <c r="BR267" s="133">
        <v>5348.3034567034902</v>
      </c>
      <c r="BS267" s="133">
        <v>5159.9177483333333</v>
      </c>
      <c r="BT267" s="134">
        <v>3.6509440180709458E-2</v>
      </c>
      <c r="BU267" s="134">
        <v>-3.5829378838463381E-3</v>
      </c>
      <c r="BV267" s="134">
        <v>0</v>
      </c>
      <c r="BW267" s="133">
        <v>-5675.713086856621</v>
      </c>
      <c r="BX267" s="478">
        <v>1771026.7281211149</v>
      </c>
      <c r="BY267" s="478">
        <v>5688.1219808505366</v>
      </c>
      <c r="BZ267" s="478" t="s">
        <v>1228</v>
      </c>
      <c r="CA267" s="478">
        <v>5768.8167039775726</v>
      </c>
      <c r="CB267" s="134">
        <v>2.8789231668464588E-2</v>
      </c>
      <c r="CC267" s="133">
        <v>0</v>
      </c>
      <c r="CD267" s="133">
        <v>1771026.7281211149</v>
      </c>
      <c r="CE267" s="133">
        <v>0</v>
      </c>
      <c r="CF267" s="133">
        <v>1771026.7281211149</v>
      </c>
      <c r="CG267" s="133">
        <f t="shared" si="8"/>
        <v>0</v>
      </c>
      <c r="CH267" s="133">
        <f t="shared" si="9"/>
        <v>0</v>
      </c>
      <c r="CI267" s="133">
        <v>0</v>
      </c>
      <c r="CJ267" s="133">
        <v>0</v>
      </c>
      <c r="CK267" s="133">
        <v>0</v>
      </c>
    </row>
    <row r="268" spans="1:89" ht="15" customHeight="1" x14ac:dyDescent="0.25">
      <c r="A268" s="136">
        <f>VLOOKUP(D268,'DfE No.'!C:E,3,FALSE)</f>
        <v>361</v>
      </c>
      <c r="B268" s="136" t="str">
        <f>VLOOKUP(D268,'Adjusted Factors 19-20'!C:F,4,FALSE)</f>
        <v>Recoupment Academy</v>
      </c>
      <c r="C268" s="136">
        <v>136918</v>
      </c>
      <c r="D268" s="136">
        <v>9354017</v>
      </c>
      <c r="E268" s="135" t="s">
        <v>326</v>
      </c>
      <c r="F268" s="477">
        <v>726</v>
      </c>
      <c r="G268" s="477">
        <v>0</v>
      </c>
      <c r="H268" s="477">
        <v>726</v>
      </c>
      <c r="I268" s="133">
        <v>0</v>
      </c>
      <c r="J268" s="133">
        <v>1676503.8</v>
      </c>
      <c r="K268" s="133">
        <v>1301776</v>
      </c>
      <c r="L268" s="133">
        <v>0</v>
      </c>
      <c r="M268" s="133">
        <v>26400.000000000011</v>
      </c>
      <c r="N268" s="133">
        <v>0</v>
      </c>
      <c r="O268" s="133">
        <v>96289.739010989026</v>
      </c>
      <c r="P268" s="133">
        <v>0</v>
      </c>
      <c r="Q268" s="133">
        <v>0</v>
      </c>
      <c r="R268" s="133">
        <v>0</v>
      </c>
      <c r="S268" s="133">
        <v>0</v>
      </c>
      <c r="T268" s="133">
        <v>0</v>
      </c>
      <c r="U268" s="133">
        <v>0</v>
      </c>
      <c r="V268" s="133">
        <v>27119.418282548479</v>
      </c>
      <c r="W268" s="133">
        <v>392.16066481994534</v>
      </c>
      <c r="X268" s="133">
        <v>2589.2659279778404</v>
      </c>
      <c r="Y268" s="133">
        <v>563.1024930747933</v>
      </c>
      <c r="Z268" s="133">
        <v>603.32409972299286</v>
      </c>
      <c r="AA268" s="133">
        <v>0</v>
      </c>
      <c r="AB268" s="133">
        <v>0</v>
      </c>
      <c r="AC268" s="133">
        <v>5540.0000000000027</v>
      </c>
      <c r="AD268" s="133">
        <v>0</v>
      </c>
      <c r="AE268" s="133">
        <v>0</v>
      </c>
      <c r="AF268" s="133">
        <v>209871.24113864254</v>
      </c>
      <c r="AG268" s="133">
        <v>0</v>
      </c>
      <c r="AH268" s="133">
        <v>0</v>
      </c>
      <c r="AI268" s="133">
        <v>110000</v>
      </c>
      <c r="AJ268" s="133">
        <v>0</v>
      </c>
      <c r="AK268" s="133">
        <v>0</v>
      </c>
      <c r="AL268" s="133">
        <v>0</v>
      </c>
      <c r="AM268" s="133">
        <v>21262.301199999998</v>
      </c>
      <c r="AN268" s="133">
        <v>0</v>
      </c>
      <c r="AO268" s="133">
        <v>0</v>
      </c>
      <c r="AP268" s="133">
        <v>0</v>
      </c>
      <c r="AQ268" s="133">
        <v>0</v>
      </c>
      <c r="AR268" s="133">
        <v>0</v>
      </c>
      <c r="AS268" s="133">
        <v>0</v>
      </c>
      <c r="AT268" s="133">
        <v>0</v>
      </c>
      <c r="AU268" s="133">
        <v>0</v>
      </c>
      <c r="AV268" s="133">
        <v>2978279.8</v>
      </c>
      <c r="AW268" s="133">
        <v>369368.25161777559</v>
      </c>
      <c r="AX268" s="133">
        <v>131262.30119999999</v>
      </c>
      <c r="AY268" s="133">
        <v>296848.74637820909</v>
      </c>
      <c r="AZ268" s="478">
        <v>3478910.3528177757</v>
      </c>
      <c r="BA268" s="478">
        <v>3457648.0516177756</v>
      </c>
      <c r="BB268" s="478">
        <v>4800</v>
      </c>
      <c r="BC268" s="478">
        <v>3484800</v>
      </c>
      <c r="BD268" s="478">
        <v>0</v>
      </c>
      <c r="BE268" s="478">
        <v>27151.948382224422</v>
      </c>
      <c r="BF268" s="478">
        <v>3506062.3012000001</v>
      </c>
      <c r="BG268" s="478" t="s">
        <v>13</v>
      </c>
      <c r="BH268" s="478" t="s">
        <v>13</v>
      </c>
      <c r="BI268" s="478" t="s">
        <v>13</v>
      </c>
      <c r="BJ268" s="134" t="s">
        <v>13</v>
      </c>
      <c r="BK268" s="479" t="s">
        <v>13</v>
      </c>
      <c r="BL268" s="478">
        <v>3506062.3012000001</v>
      </c>
      <c r="BM268" s="133">
        <v>0</v>
      </c>
      <c r="BN268" s="133">
        <v>3506062.3012000001</v>
      </c>
      <c r="BO268" s="478">
        <v>3506062.3012000001</v>
      </c>
      <c r="BP268" s="478">
        <v>3374800</v>
      </c>
      <c r="BQ268" s="133">
        <v>3374800</v>
      </c>
      <c r="BR268" s="133">
        <v>4648.484848484848</v>
      </c>
      <c r="BS268" s="133">
        <v>4529.6718411202182</v>
      </c>
      <c r="BT268" s="134">
        <v>2.6229937075363623E-2</v>
      </c>
      <c r="BU268" s="134">
        <v>-2.5741352037460825E-3</v>
      </c>
      <c r="BV268" s="134">
        <v>0</v>
      </c>
      <c r="BW268" s="133">
        <v>0</v>
      </c>
      <c r="BX268" s="478">
        <v>3506062.3012000001</v>
      </c>
      <c r="BY268" s="478">
        <v>4800</v>
      </c>
      <c r="BZ268" s="478" t="s">
        <v>1228</v>
      </c>
      <c r="CA268" s="478">
        <v>4829.2869162534435</v>
      </c>
      <c r="CB268" s="134">
        <v>2.568199874441901E-2</v>
      </c>
      <c r="CC268" s="133">
        <v>0</v>
      </c>
      <c r="CD268" s="133">
        <v>3506062.3012000001</v>
      </c>
      <c r="CE268" s="133">
        <v>0</v>
      </c>
      <c r="CF268" s="133">
        <v>3506062.3012000001</v>
      </c>
      <c r="CG268" s="133">
        <f t="shared" si="8"/>
        <v>0</v>
      </c>
      <c r="CH268" s="133">
        <f t="shared" si="9"/>
        <v>0</v>
      </c>
      <c r="CI268" s="133">
        <v>27151.948382224422</v>
      </c>
      <c r="CJ268" s="133">
        <v>0</v>
      </c>
      <c r="CK268" s="133">
        <v>0</v>
      </c>
    </row>
    <row r="269" spans="1:89" ht="15" customHeight="1" x14ac:dyDescent="0.25">
      <c r="A269" s="136">
        <f>VLOOKUP(D269,'DfE No.'!C:E,3,FALSE)</f>
        <v>555</v>
      </c>
      <c r="B269" s="136" t="str">
        <f>VLOOKUP(D269,'Adjusted Factors 19-20'!C:F,4,FALSE)</f>
        <v>Recoupment Academy</v>
      </c>
      <c r="C269" s="136">
        <v>141639</v>
      </c>
      <c r="D269" s="136">
        <v>9354019</v>
      </c>
      <c r="E269" s="135" t="s">
        <v>433</v>
      </c>
      <c r="F269" s="477">
        <v>1348</v>
      </c>
      <c r="G269" s="477">
        <v>0</v>
      </c>
      <c r="H269" s="477">
        <v>1348</v>
      </c>
      <c r="I269" s="133">
        <v>0</v>
      </c>
      <c r="J269" s="133">
        <v>3286881</v>
      </c>
      <c r="K269" s="133">
        <v>2219638.4</v>
      </c>
      <c r="L269" s="133">
        <v>0</v>
      </c>
      <c r="M269" s="133">
        <v>59840.000000000276</v>
      </c>
      <c r="N269" s="133">
        <v>0</v>
      </c>
      <c r="O269" s="133">
        <v>221729.66379984363</v>
      </c>
      <c r="P269" s="133">
        <v>0</v>
      </c>
      <c r="Q269" s="133">
        <v>0</v>
      </c>
      <c r="R269" s="133">
        <v>0</v>
      </c>
      <c r="S269" s="133">
        <v>0</v>
      </c>
      <c r="T269" s="133">
        <v>0</v>
      </c>
      <c r="U269" s="133">
        <v>0</v>
      </c>
      <c r="V269" s="133">
        <v>51909.99999999984</v>
      </c>
      <c r="W269" s="133">
        <v>8190.0000000000027</v>
      </c>
      <c r="X269" s="133">
        <v>58710.000000000022</v>
      </c>
      <c r="Y269" s="133">
        <v>13439.999999999982</v>
      </c>
      <c r="Z269" s="133">
        <v>0</v>
      </c>
      <c r="AA269" s="133">
        <v>0</v>
      </c>
      <c r="AB269" s="133">
        <v>0</v>
      </c>
      <c r="AC269" s="133">
        <v>1430.6360153256715</v>
      </c>
      <c r="AD269" s="133">
        <v>0</v>
      </c>
      <c r="AE269" s="133">
        <v>0</v>
      </c>
      <c r="AF269" s="133">
        <v>485323.81438469217</v>
      </c>
      <c r="AG269" s="133">
        <v>0</v>
      </c>
      <c r="AH269" s="133">
        <v>0</v>
      </c>
      <c r="AI269" s="133">
        <v>110000</v>
      </c>
      <c r="AJ269" s="133">
        <v>0</v>
      </c>
      <c r="AK269" s="133">
        <v>0</v>
      </c>
      <c r="AL269" s="133">
        <v>50000</v>
      </c>
      <c r="AM269" s="133">
        <v>60965.366000000002</v>
      </c>
      <c r="AN269" s="133">
        <v>0</v>
      </c>
      <c r="AO269" s="133">
        <v>0</v>
      </c>
      <c r="AP269" s="133">
        <v>0</v>
      </c>
      <c r="AQ269" s="133">
        <v>0</v>
      </c>
      <c r="AR269" s="133">
        <v>0</v>
      </c>
      <c r="AS269" s="133">
        <v>0</v>
      </c>
      <c r="AT269" s="133">
        <v>0</v>
      </c>
      <c r="AU269" s="133">
        <v>0</v>
      </c>
      <c r="AV269" s="133">
        <v>5506519.4000000004</v>
      </c>
      <c r="AW269" s="133">
        <v>900574.11419986165</v>
      </c>
      <c r="AX269" s="133">
        <v>220965.36600000001</v>
      </c>
      <c r="AY269" s="133">
        <v>702232.64628461399</v>
      </c>
      <c r="AZ269" s="478">
        <v>6628058.8801998626</v>
      </c>
      <c r="BA269" s="478">
        <v>6517093.5141998623</v>
      </c>
      <c r="BB269" s="478">
        <v>4800</v>
      </c>
      <c r="BC269" s="478">
        <v>6470400</v>
      </c>
      <c r="BD269" s="478">
        <v>0</v>
      </c>
      <c r="BE269" s="478">
        <v>0</v>
      </c>
      <c r="BF269" s="478">
        <v>6628058.8801998626</v>
      </c>
      <c r="BG269" s="478" t="s">
        <v>13</v>
      </c>
      <c r="BH269" s="478" t="s">
        <v>13</v>
      </c>
      <c r="BI269" s="478" t="s">
        <v>13</v>
      </c>
      <c r="BJ269" s="134" t="s">
        <v>13</v>
      </c>
      <c r="BK269" s="479" t="s">
        <v>13</v>
      </c>
      <c r="BL269" s="478">
        <v>6628058.8801998626</v>
      </c>
      <c r="BM269" s="133">
        <v>0</v>
      </c>
      <c r="BN269" s="133">
        <v>6628058.8801998626</v>
      </c>
      <c r="BO269" s="478">
        <v>6581365.3660000004</v>
      </c>
      <c r="BP269" s="478">
        <v>6410400</v>
      </c>
      <c r="BQ269" s="133">
        <v>6457093.5141998623</v>
      </c>
      <c r="BR269" s="133">
        <v>4790.1287197328356</v>
      </c>
      <c r="BS269" s="133">
        <v>4740.3161743431219</v>
      </c>
      <c r="BT269" s="134">
        <v>1.0508274882448397E-2</v>
      </c>
      <c r="BU269" s="134">
        <v>-1.0312537246213031E-3</v>
      </c>
      <c r="BV269" s="134">
        <v>0</v>
      </c>
      <c r="BW269" s="133">
        <v>-6589.6558219884855</v>
      </c>
      <c r="BX269" s="478">
        <v>6621469.2243778743</v>
      </c>
      <c r="BY269" s="478">
        <v>4829.7506367788383</v>
      </c>
      <c r="BZ269" s="478" t="s">
        <v>1228</v>
      </c>
      <c r="CA269" s="478">
        <v>4912.0691575503515</v>
      </c>
      <c r="CB269" s="134">
        <v>8.3436727628678486E-3</v>
      </c>
      <c r="CC269" s="133">
        <v>0</v>
      </c>
      <c r="CD269" s="133">
        <v>6621469.2243778743</v>
      </c>
      <c r="CE269" s="133">
        <v>0</v>
      </c>
      <c r="CF269" s="133">
        <v>6621469.2243778743</v>
      </c>
      <c r="CG269" s="133">
        <f t="shared" si="8"/>
        <v>0</v>
      </c>
      <c r="CH269" s="133">
        <f t="shared" si="9"/>
        <v>0</v>
      </c>
      <c r="CI269" s="133">
        <v>0</v>
      </c>
      <c r="CJ269" s="133">
        <v>0</v>
      </c>
      <c r="CK269" s="133">
        <v>0</v>
      </c>
    </row>
    <row r="270" spans="1:89" ht="15" customHeight="1" x14ac:dyDescent="0.25">
      <c r="A270" s="136">
        <f>VLOOKUP(D270,'DfE No.'!C:E,3,FALSE)</f>
        <v>169</v>
      </c>
      <c r="B270" s="136" t="str">
        <f>VLOOKUP(D270,'Adjusted Factors 19-20'!C:F,4,FALSE)</f>
        <v>Recoupment Academy</v>
      </c>
      <c r="C270" s="136">
        <v>139403</v>
      </c>
      <c r="D270" s="136">
        <v>9354032</v>
      </c>
      <c r="E270" s="135" t="s">
        <v>483</v>
      </c>
      <c r="F270" s="477">
        <v>896</v>
      </c>
      <c r="G270" s="477">
        <v>0</v>
      </c>
      <c r="H270" s="477">
        <v>896</v>
      </c>
      <c r="I270" s="133">
        <v>0</v>
      </c>
      <c r="J270" s="133">
        <v>2018806.2000000002</v>
      </c>
      <c r="K270" s="133">
        <v>1663625.6</v>
      </c>
      <c r="L270" s="133">
        <v>0</v>
      </c>
      <c r="M270" s="133">
        <v>149600.00000000009</v>
      </c>
      <c r="N270" s="133">
        <v>0</v>
      </c>
      <c r="O270" s="133">
        <v>378446.3424947146</v>
      </c>
      <c r="P270" s="133">
        <v>0</v>
      </c>
      <c r="Q270" s="133">
        <v>0</v>
      </c>
      <c r="R270" s="133">
        <v>0</v>
      </c>
      <c r="S270" s="133">
        <v>0</v>
      </c>
      <c r="T270" s="133">
        <v>0</v>
      </c>
      <c r="U270" s="133">
        <v>0</v>
      </c>
      <c r="V270" s="133">
        <v>9569.9999999999891</v>
      </c>
      <c r="W270" s="133">
        <v>54600</v>
      </c>
      <c r="X270" s="133">
        <v>24204.999999999982</v>
      </c>
      <c r="Y270" s="133">
        <v>2799.9999999999991</v>
      </c>
      <c r="Z270" s="133">
        <v>232200.00000000006</v>
      </c>
      <c r="AA270" s="133">
        <v>104489.9999999998</v>
      </c>
      <c r="AB270" s="133">
        <v>0</v>
      </c>
      <c r="AC270" s="133">
        <v>19390</v>
      </c>
      <c r="AD270" s="133">
        <v>0</v>
      </c>
      <c r="AE270" s="133">
        <v>0</v>
      </c>
      <c r="AF270" s="133">
        <v>446708.68278244615</v>
      </c>
      <c r="AG270" s="133">
        <v>0</v>
      </c>
      <c r="AH270" s="133">
        <v>0</v>
      </c>
      <c r="AI270" s="133">
        <v>110000</v>
      </c>
      <c r="AJ270" s="133">
        <v>0</v>
      </c>
      <c r="AK270" s="133">
        <v>0</v>
      </c>
      <c r="AL270" s="133">
        <v>0</v>
      </c>
      <c r="AM270" s="133">
        <v>26955.760999999999</v>
      </c>
      <c r="AN270" s="133">
        <v>0</v>
      </c>
      <c r="AO270" s="133">
        <v>0</v>
      </c>
      <c r="AP270" s="133">
        <v>0</v>
      </c>
      <c r="AQ270" s="133">
        <v>0</v>
      </c>
      <c r="AR270" s="133">
        <v>0</v>
      </c>
      <c r="AS270" s="133">
        <v>0</v>
      </c>
      <c r="AT270" s="133">
        <v>0</v>
      </c>
      <c r="AU270" s="133">
        <v>0</v>
      </c>
      <c r="AV270" s="133">
        <v>3682431.8000000003</v>
      </c>
      <c r="AW270" s="133">
        <v>1422010.0252771606</v>
      </c>
      <c r="AX270" s="133">
        <v>136955.761</v>
      </c>
      <c r="AY270" s="133">
        <v>934663.35402980342</v>
      </c>
      <c r="AZ270" s="478">
        <v>5241397.5862771608</v>
      </c>
      <c r="BA270" s="478">
        <v>5214441.8252771609</v>
      </c>
      <c r="BB270" s="478">
        <v>4800</v>
      </c>
      <c r="BC270" s="478">
        <v>4300800</v>
      </c>
      <c r="BD270" s="478">
        <v>0</v>
      </c>
      <c r="BE270" s="478">
        <v>0</v>
      </c>
      <c r="BF270" s="478">
        <v>5241397.5862771608</v>
      </c>
      <c r="BG270" s="478" t="s">
        <v>13</v>
      </c>
      <c r="BH270" s="478" t="s">
        <v>13</v>
      </c>
      <c r="BI270" s="478" t="s">
        <v>13</v>
      </c>
      <c r="BJ270" s="134" t="s">
        <v>13</v>
      </c>
      <c r="BK270" s="479" t="s">
        <v>13</v>
      </c>
      <c r="BL270" s="478">
        <v>5241397.5862771608</v>
      </c>
      <c r="BM270" s="133">
        <v>0</v>
      </c>
      <c r="BN270" s="133">
        <v>5241397.5862771608</v>
      </c>
      <c r="BO270" s="478">
        <v>4327755.7609999999</v>
      </c>
      <c r="BP270" s="478">
        <v>4190800</v>
      </c>
      <c r="BQ270" s="133">
        <v>5104441.8252771609</v>
      </c>
      <c r="BR270" s="133">
        <v>5696.9216799968317</v>
      </c>
      <c r="BS270" s="133">
        <v>5624.6179386433714</v>
      </c>
      <c r="BT270" s="134">
        <v>1.2854871591669313E-2</v>
      </c>
      <c r="BU270" s="134">
        <v>-1.2615423898531288E-3</v>
      </c>
      <c r="BV270" s="134">
        <v>0</v>
      </c>
      <c r="BW270" s="133">
        <v>-6357.7417848689356</v>
      </c>
      <c r="BX270" s="478">
        <v>5235039.844492292</v>
      </c>
      <c r="BY270" s="478">
        <v>5812.593843183362</v>
      </c>
      <c r="BZ270" s="478" t="s">
        <v>1228</v>
      </c>
      <c r="CA270" s="478">
        <v>5842.6783978708618</v>
      </c>
      <c r="CB270" s="134">
        <v>1.3513208583461722E-2</v>
      </c>
      <c r="CC270" s="133">
        <v>0</v>
      </c>
      <c r="CD270" s="133">
        <v>5235039.844492292</v>
      </c>
      <c r="CE270" s="133">
        <v>0</v>
      </c>
      <c r="CF270" s="133">
        <v>5235039.844492292</v>
      </c>
      <c r="CG270" s="133">
        <f t="shared" si="8"/>
        <v>0</v>
      </c>
      <c r="CH270" s="133">
        <f t="shared" si="9"/>
        <v>0</v>
      </c>
      <c r="CI270" s="133">
        <v>0</v>
      </c>
      <c r="CJ270" s="133">
        <v>0</v>
      </c>
      <c r="CK270" s="133">
        <v>0</v>
      </c>
    </row>
    <row r="271" spans="1:89" ht="15" customHeight="1" x14ac:dyDescent="0.25">
      <c r="A271" s="136">
        <f>VLOOKUP(D271,'DfE No.'!C:E,3,FALSE)</f>
        <v>561</v>
      </c>
      <c r="B271" s="136" t="str">
        <f>VLOOKUP(D271,'Adjusted Factors 19-20'!C:F,4,FALSE)</f>
        <v>Recoupment Academy</v>
      </c>
      <c r="C271" s="136">
        <v>139867</v>
      </c>
      <c r="D271" s="136">
        <v>9354033</v>
      </c>
      <c r="E271" s="135" t="s">
        <v>477</v>
      </c>
      <c r="F271" s="477">
        <v>985</v>
      </c>
      <c r="G271" s="477">
        <v>0</v>
      </c>
      <c r="H271" s="477">
        <v>985</v>
      </c>
      <c r="I271" s="133">
        <v>0</v>
      </c>
      <c r="J271" s="133">
        <v>2380557.6</v>
      </c>
      <c r="K271" s="133">
        <v>1645974.4000000001</v>
      </c>
      <c r="L271" s="133">
        <v>0</v>
      </c>
      <c r="M271" s="133">
        <v>46640.000000000204</v>
      </c>
      <c r="N271" s="133">
        <v>0</v>
      </c>
      <c r="O271" s="133">
        <v>201955.74921956297</v>
      </c>
      <c r="P271" s="133">
        <v>0</v>
      </c>
      <c r="Q271" s="133">
        <v>0</v>
      </c>
      <c r="R271" s="133">
        <v>0</v>
      </c>
      <c r="S271" s="133">
        <v>0</v>
      </c>
      <c r="T271" s="133">
        <v>0</v>
      </c>
      <c r="U271" s="133">
        <v>0</v>
      </c>
      <c r="V271" s="133">
        <v>4350.0000000000045</v>
      </c>
      <c r="W271" s="133">
        <v>0</v>
      </c>
      <c r="X271" s="133">
        <v>54590.000000000233</v>
      </c>
      <c r="Y271" s="133">
        <v>0</v>
      </c>
      <c r="Z271" s="133">
        <v>0</v>
      </c>
      <c r="AA271" s="133">
        <v>0</v>
      </c>
      <c r="AB271" s="133">
        <v>0</v>
      </c>
      <c r="AC271" s="133">
        <v>9694.9999999999945</v>
      </c>
      <c r="AD271" s="133">
        <v>0</v>
      </c>
      <c r="AE271" s="133">
        <v>0</v>
      </c>
      <c r="AF271" s="133">
        <v>450539.46375518024</v>
      </c>
      <c r="AG271" s="133">
        <v>0</v>
      </c>
      <c r="AH271" s="133">
        <v>0</v>
      </c>
      <c r="AI271" s="133">
        <v>110000</v>
      </c>
      <c r="AJ271" s="133">
        <v>0</v>
      </c>
      <c r="AK271" s="133">
        <v>0</v>
      </c>
      <c r="AL271" s="133">
        <v>50000</v>
      </c>
      <c r="AM271" s="133">
        <v>26955.760999999999</v>
      </c>
      <c r="AN271" s="133">
        <v>0</v>
      </c>
      <c r="AO271" s="133">
        <v>0</v>
      </c>
      <c r="AP271" s="133">
        <v>0</v>
      </c>
      <c r="AQ271" s="133">
        <v>0</v>
      </c>
      <c r="AR271" s="133">
        <v>0</v>
      </c>
      <c r="AS271" s="133">
        <v>0</v>
      </c>
      <c r="AT271" s="133">
        <v>0</v>
      </c>
      <c r="AU271" s="133">
        <v>0</v>
      </c>
      <c r="AV271" s="133">
        <v>4026532</v>
      </c>
      <c r="AW271" s="133">
        <v>767770.21297474368</v>
      </c>
      <c r="AX271" s="133">
        <v>186955.761</v>
      </c>
      <c r="AY271" s="133">
        <v>614306.33836496202</v>
      </c>
      <c r="AZ271" s="478">
        <v>4981257.9739747439</v>
      </c>
      <c r="BA271" s="478">
        <v>4904302.2129747439</v>
      </c>
      <c r="BB271" s="478">
        <v>4800</v>
      </c>
      <c r="BC271" s="478">
        <v>4728000</v>
      </c>
      <c r="BD271" s="478">
        <v>0</v>
      </c>
      <c r="BE271" s="478">
        <v>0</v>
      </c>
      <c r="BF271" s="478">
        <v>4981257.9739747439</v>
      </c>
      <c r="BG271" s="478" t="s">
        <v>13</v>
      </c>
      <c r="BH271" s="478" t="s">
        <v>13</v>
      </c>
      <c r="BI271" s="478" t="s">
        <v>13</v>
      </c>
      <c r="BJ271" s="134" t="s">
        <v>13</v>
      </c>
      <c r="BK271" s="479" t="s">
        <v>13</v>
      </c>
      <c r="BL271" s="478">
        <v>4981257.9739747439</v>
      </c>
      <c r="BM271" s="133">
        <v>0</v>
      </c>
      <c r="BN271" s="133">
        <v>4981257.9739747429</v>
      </c>
      <c r="BO271" s="478">
        <v>4804955.7609999999</v>
      </c>
      <c r="BP271" s="478">
        <v>4668000</v>
      </c>
      <c r="BQ271" s="133">
        <v>4844302.2129747439</v>
      </c>
      <c r="BR271" s="133">
        <v>4918.0733126647146</v>
      </c>
      <c r="BS271" s="133">
        <v>4843.5269004123711</v>
      </c>
      <c r="BT271" s="134">
        <v>1.5390935940914618E-2</v>
      </c>
      <c r="BU271" s="134">
        <v>-1.5104248977143202E-3</v>
      </c>
      <c r="BV271" s="134">
        <v>0</v>
      </c>
      <c r="BW271" s="133">
        <v>-7206.0468687849352</v>
      </c>
      <c r="BX271" s="478">
        <v>4974051.9271059586</v>
      </c>
      <c r="BY271" s="478">
        <v>4971.6712346253389</v>
      </c>
      <c r="BZ271" s="478" t="s">
        <v>1228</v>
      </c>
      <c r="CA271" s="478">
        <v>5049.7989107674703</v>
      </c>
      <c r="CB271" s="134">
        <v>1.31775937896077E-2</v>
      </c>
      <c r="CC271" s="133">
        <v>0</v>
      </c>
      <c r="CD271" s="133">
        <v>4974051.9271059586</v>
      </c>
      <c r="CE271" s="133">
        <v>0</v>
      </c>
      <c r="CF271" s="133">
        <v>4974051.9271059586</v>
      </c>
      <c r="CG271" s="133">
        <f t="shared" si="8"/>
        <v>0</v>
      </c>
      <c r="CH271" s="133">
        <f t="shared" si="9"/>
        <v>0</v>
      </c>
      <c r="CI271" s="133">
        <v>0</v>
      </c>
      <c r="CJ271" s="133">
        <v>0</v>
      </c>
      <c r="CK271" s="133">
        <v>0</v>
      </c>
    </row>
    <row r="272" spans="1:89" ht="15" customHeight="1" x14ac:dyDescent="0.25">
      <c r="A272" s="136">
        <f>VLOOKUP(D272,'DfE No.'!C:E,3,FALSE)</f>
        <v>371</v>
      </c>
      <c r="B272" s="136" t="str">
        <f>VLOOKUP(D272,'Adjusted Factors 19-20'!C:F,4,FALSE)</f>
        <v>Recoupment Academy</v>
      </c>
      <c r="C272" s="136">
        <v>140032</v>
      </c>
      <c r="D272" s="136">
        <v>9354034</v>
      </c>
      <c r="E272" s="135" t="s">
        <v>508</v>
      </c>
      <c r="F272" s="477">
        <v>670</v>
      </c>
      <c r="G272" s="477">
        <v>0</v>
      </c>
      <c r="H272" s="477">
        <v>670</v>
      </c>
      <c r="I272" s="133">
        <v>0</v>
      </c>
      <c r="J272" s="133">
        <v>1583148.6</v>
      </c>
      <c r="K272" s="133">
        <v>1160566.4000000001</v>
      </c>
      <c r="L272" s="133">
        <v>0</v>
      </c>
      <c r="M272" s="133">
        <v>58519.999999999949</v>
      </c>
      <c r="N272" s="133">
        <v>0</v>
      </c>
      <c r="O272" s="133">
        <v>199986.9760479042</v>
      </c>
      <c r="P272" s="133">
        <v>0</v>
      </c>
      <c r="Q272" s="133">
        <v>0</v>
      </c>
      <c r="R272" s="133">
        <v>0</v>
      </c>
      <c r="S272" s="133">
        <v>0</v>
      </c>
      <c r="T272" s="133">
        <v>0</v>
      </c>
      <c r="U272" s="133">
        <v>0</v>
      </c>
      <c r="V272" s="133">
        <v>9030.4347826086941</v>
      </c>
      <c r="W272" s="133">
        <v>72082.758620689594</v>
      </c>
      <c r="X272" s="133">
        <v>66733.808095952161</v>
      </c>
      <c r="Y272" s="133">
        <v>61877.06146926526</v>
      </c>
      <c r="Z272" s="133">
        <v>36764.617691154417</v>
      </c>
      <c r="AA272" s="133">
        <v>2440.9295352323829</v>
      </c>
      <c r="AB272" s="133">
        <v>0</v>
      </c>
      <c r="AC272" s="133">
        <v>126034.99999999994</v>
      </c>
      <c r="AD272" s="133">
        <v>0</v>
      </c>
      <c r="AE272" s="133">
        <v>0</v>
      </c>
      <c r="AF272" s="133">
        <v>324085.31792055583</v>
      </c>
      <c r="AG272" s="133">
        <v>0</v>
      </c>
      <c r="AH272" s="133">
        <v>0</v>
      </c>
      <c r="AI272" s="133">
        <v>110000</v>
      </c>
      <c r="AJ272" s="133">
        <v>0</v>
      </c>
      <c r="AK272" s="133">
        <v>0</v>
      </c>
      <c r="AL272" s="133">
        <v>0</v>
      </c>
      <c r="AM272" s="133">
        <v>21564.608800000002</v>
      </c>
      <c r="AN272" s="133">
        <v>0</v>
      </c>
      <c r="AO272" s="133">
        <v>0</v>
      </c>
      <c r="AP272" s="133">
        <v>0</v>
      </c>
      <c r="AQ272" s="133">
        <v>0</v>
      </c>
      <c r="AR272" s="133">
        <v>0</v>
      </c>
      <c r="AS272" s="133">
        <v>0</v>
      </c>
      <c r="AT272" s="133">
        <v>0</v>
      </c>
      <c r="AU272" s="133">
        <v>0</v>
      </c>
      <c r="AV272" s="133">
        <v>2743715</v>
      </c>
      <c r="AW272" s="133">
        <v>957556.90416336234</v>
      </c>
      <c r="AX272" s="133">
        <v>131564.60879999999</v>
      </c>
      <c r="AY272" s="133">
        <v>587802.61104195914</v>
      </c>
      <c r="AZ272" s="478">
        <v>3832836.5129633625</v>
      </c>
      <c r="BA272" s="478">
        <v>3811271.9041633625</v>
      </c>
      <c r="BB272" s="478">
        <v>4800</v>
      </c>
      <c r="BC272" s="478">
        <v>3216000</v>
      </c>
      <c r="BD272" s="478">
        <v>0</v>
      </c>
      <c r="BE272" s="478">
        <v>0</v>
      </c>
      <c r="BF272" s="478">
        <v>3832836.5129633625</v>
      </c>
      <c r="BG272" s="478" t="s">
        <v>13</v>
      </c>
      <c r="BH272" s="478" t="s">
        <v>13</v>
      </c>
      <c r="BI272" s="478" t="s">
        <v>13</v>
      </c>
      <c r="BJ272" s="134" t="s">
        <v>13</v>
      </c>
      <c r="BK272" s="479" t="s">
        <v>13</v>
      </c>
      <c r="BL272" s="478">
        <v>3832836.5129633625</v>
      </c>
      <c r="BM272" s="133">
        <v>0</v>
      </c>
      <c r="BN272" s="133">
        <v>3832836.512963363</v>
      </c>
      <c r="BO272" s="478">
        <v>3237564.6088</v>
      </c>
      <c r="BP272" s="478">
        <v>3106000</v>
      </c>
      <c r="BQ272" s="133">
        <v>3701271.9041633625</v>
      </c>
      <c r="BR272" s="133">
        <v>5524.2864241244215</v>
      </c>
      <c r="BS272" s="133">
        <v>5433.7068820241693</v>
      </c>
      <c r="BT272" s="134">
        <v>1.6669935288542728E-2</v>
      </c>
      <c r="BU272" s="134">
        <v>-1.6359424403923043E-3</v>
      </c>
      <c r="BV272" s="134">
        <v>0</v>
      </c>
      <c r="BW272" s="133">
        <v>-5955.7852369599022</v>
      </c>
      <c r="BX272" s="478">
        <v>3826880.7277264027</v>
      </c>
      <c r="BY272" s="478">
        <v>5679.5762969050784</v>
      </c>
      <c r="BZ272" s="478" t="s">
        <v>1228</v>
      </c>
      <c r="CA272" s="478">
        <v>5711.762280188661</v>
      </c>
      <c r="CB272" s="134">
        <v>1.4208483882119927E-2</v>
      </c>
      <c r="CC272" s="133">
        <v>0</v>
      </c>
      <c r="CD272" s="133">
        <v>3826880.7277264027</v>
      </c>
      <c r="CE272" s="133">
        <v>0</v>
      </c>
      <c r="CF272" s="133">
        <v>3826880.7277264027</v>
      </c>
      <c r="CG272" s="133">
        <f t="shared" si="8"/>
        <v>0</v>
      </c>
      <c r="CH272" s="133">
        <f t="shared" si="9"/>
        <v>0</v>
      </c>
      <c r="CI272" s="133">
        <v>0</v>
      </c>
      <c r="CJ272" s="133">
        <v>0</v>
      </c>
      <c r="CK272" s="133">
        <v>0</v>
      </c>
    </row>
    <row r="273" spans="1:89" ht="15" customHeight="1" x14ac:dyDescent="0.25">
      <c r="A273" s="136">
        <f>VLOOKUP(D273,'DfE No.'!C:E,3,FALSE)</f>
        <v>994</v>
      </c>
      <c r="B273" s="136" t="str">
        <f>VLOOKUP(D273,'Adjusted Factors 19-20'!C:F,4,FALSE)</f>
        <v>Recoupment Academy</v>
      </c>
      <c r="C273" s="136">
        <v>140047</v>
      </c>
      <c r="D273" s="136">
        <v>9354035</v>
      </c>
      <c r="E273" s="135" t="s">
        <v>444</v>
      </c>
      <c r="F273" s="477">
        <v>262</v>
      </c>
      <c r="G273" s="477">
        <v>0</v>
      </c>
      <c r="H273" s="477">
        <v>262</v>
      </c>
      <c r="I273" s="133">
        <v>0</v>
      </c>
      <c r="J273" s="133">
        <v>684604.8</v>
      </c>
      <c r="K273" s="133">
        <v>379500.79999999999</v>
      </c>
      <c r="L273" s="133">
        <v>0</v>
      </c>
      <c r="M273" s="133">
        <v>16719.999999999967</v>
      </c>
      <c r="N273" s="133">
        <v>0</v>
      </c>
      <c r="O273" s="133">
        <v>54845.333333333328</v>
      </c>
      <c r="P273" s="133">
        <v>0</v>
      </c>
      <c r="Q273" s="133">
        <v>0</v>
      </c>
      <c r="R273" s="133">
        <v>0</v>
      </c>
      <c r="S273" s="133">
        <v>0</v>
      </c>
      <c r="T273" s="133">
        <v>0</v>
      </c>
      <c r="U273" s="133">
        <v>0</v>
      </c>
      <c r="V273" s="133">
        <v>289.99999999999994</v>
      </c>
      <c r="W273" s="133">
        <v>1560.0000000000018</v>
      </c>
      <c r="X273" s="133">
        <v>4120.0000000000045</v>
      </c>
      <c r="Y273" s="133">
        <v>0</v>
      </c>
      <c r="Z273" s="133">
        <v>599.99999999999989</v>
      </c>
      <c r="AA273" s="133">
        <v>0</v>
      </c>
      <c r="AB273" s="133">
        <v>0</v>
      </c>
      <c r="AC273" s="133">
        <v>2769.9999999999995</v>
      </c>
      <c r="AD273" s="133">
        <v>0</v>
      </c>
      <c r="AE273" s="133">
        <v>0</v>
      </c>
      <c r="AF273" s="133">
        <v>134365.95861324534</v>
      </c>
      <c r="AG273" s="133">
        <v>0</v>
      </c>
      <c r="AH273" s="133">
        <v>0</v>
      </c>
      <c r="AI273" s="133">
        <v>110000</v>
      </c>
      <c r="AJ273" s="133">
        <v>65000</v>
      </c>
      <c r="AK273" s="133">
        <v>0</v>
      </c>
      <c r="AL273" s="133">
        <v>0</v>
      </c>
      <c r="AM273" s="133">
        <v>15719.995200000001</v>
      </c>
      <c r="AN273" s="133">
        <v>0</v>
      </c>
      <c r="AO273" s="133">
        <v>0</v>
      </c>
      <c r="AP273" s="133">
        <v>0</v>
      </c>
      <c r="AQ273" s="133">
        <v>0</v>
      </c>
      <c r="AR273" s="133">
        <v>0</v>
      </c>
      <c r="AS273" s="133">
        <v>0</v>
      </c>
      <c r="AT273" s="133">
        <v>0</v>
      </c>
      <c r="AU273" s="133">
        <v>0</v>
      </c>
      <c r="AV273" s="133">
        <v>1064105.6000000001</v>
      </c>
      <c r="AW273" s="133">
        <v>215271.29194657865</v>
      </c>
      <c r="AX273" s="133">
        <v>190719.9952</v>
      </c>
      <c r="AY273" s="133">
        <v>183432.625279912</v>
      </c>
      <c r="AZ273" s="478">
        <v>1470096.8871465789</v>
      </c>
      <c r="BA273" s="478">
        <v>1454376.8919465789</v>
      </c>
      <c r="BB273" s="478">
        <v>4800</v>
      </c>
      <c r="BC273" s="478">
        <v>1257600</v>
      </c>
      <c r="BD273" s="478">
        <v>0</v>
      </c>
      <c r="BE273" s="478">
        <v>0</v>
      </c>
      <c r="BF273" s="478">
        <v>1470096.8871465789</v>
      </c>
      <c r="BG273" s="478" t="s">
        <v>13</v>
      </c>
      <c r="BH273" s="478" t="s">
        <v>13</v>
      </c>
      <c r="BI273" s="478" t="s">
        <v>13</v>
      </c>
      <c r="BJ273" s="134" t="s">
        <v>13</v>
      </c>
      <c r="BK273" s="479" t="s">
        <v>13</v>
      </c>
      <c r="BL273" s="478">
        <v>1470096.8871465789</v>
      </c>
      <c r="BM273" s="133">
        <v>0</v>
      </c>
      <c r="BN273" s="133">
        <v>1470096.8871465786</v>
      </c>
      <c r="BO273" s="478">
        <v>1273319.9952</v>
      </c>
      <c r="BP273" s="478">
        <v>1082600</v>
      </c>
      <c r="BQ273" s="133">
        <v>1279376.8919465789</v>
      </c>
      <c r="BR273" s="133">
        <v>4883.1179081930495</v>
      </c>
      <c r="BS273" s="133">
        <v>4689.9697345132736</v>
      </c>
      <c r="BT273" s="134">
        <v>4.1183245226170083E-2</v>
      </c>
      <c r="BU273" s="134">
        <v>-4.041612491734221E-3</v>
      </c>
      <c r="BV273" s="134">
        <v>0</v>
      </c>
      <c r="BW273" s="133">
        <v>-4966.2205493944393</v>
      </c>
      <c r="BX273" s="478">
        <v>1465130.6665971845</v>
      </c>
      <c r="BY273" s="478">
        <v>5532.1017992258949</v>
      </c>
      <c r="BZ273" s="478" t="s">
        <v>1228</v>
      </c>
      <c r="CA273" s="478">
        <v>5592.1017809052846</v>
      </c>
      <c r="CB273" s="134">
        <v>1.0797475097066078E-2</v>
      </c>
      <c r="CC273" s="133">
        <v>0</v>
      </c>
      <c r="CD273" s="133">
        <v>1465130.6665971845</v>
      </c>
      <c r="CE273" s="133">
        <v>0</v>
      </c>
      <c r="CF273" s="133">
        <v>1465130.6665971845</v>
      </c>
      <c r="CG273" s="133">
        <f t="shared" si="8"/>
        <v>0</v>
      </c>
      <c r="CH273" s="133">
        <f t="shared" si="9"/>
        <v>0</v>
      </c>
      <c r="CI273" s="133">
        <v>0</v>
      </c>
      <c r="CJ273" s="133">
        <v>0</v>
      </c>
      <c r="CK273" s="133">
        <v>0</v>
      </c>
    </row>
    <row r="274" spans="1:89" ht="15" customHeight="1" x14ac:dyDescent="0.25">
      <c r="A274" s="136">
        <f>VLOOKUP(D274,'DfE No.'!C:E,3,FALSE)</f>
        <v>166</v>
      </c>
      <c r="B274" s="136" t="str">
        <f>VLOOKUP(D274,'Adjusted Factors 19-20'!C:F,4,FALSE)</f>
        <v>Recoupment Academy</v>
      </c>
      <c r="C274" s="136">
        <v>136271</v>
      </c>
      <c r="D274" s="136">
        <v>9354036</v>
      </c>
      <c r="E274" s="135" t="s">
        <v>507</v>
      </c>
      <c r="F274" s="477">
        <v>799</v>
      </c>
      <c r="G274" s="477">
        <v>0</v>
      </c>
      <c r="H274" s="477">
        <v>799</v>
      </c>
      <c r="I274" s="133">
        <v>0</v>
      </c>
      <c r="J274" s="133">
        <v>1886553</v>
      </c>
      <c r="K274" s="133">
        <v>1385619.2</v>
      </c>
      <c r="L274" s="133">
        <v>0</v>
      </c>
      <c r="M274" s="133">
        <v>20239.999999999985</v>
      </c>
      <c r="N274" s="133">
        <v>0</v>
      </c>
      <c r="O274" s="133">
        <v>84051.567635903921</v>
      </c>
      <c r="P274" s="133">
        <v>0</v>
      </c>
      <c r="Q274" s="133">
        <v>0</v>
      </c>
      <c r="R274" s="133">
        <v>0</v>
      </c>
      <c r="S274" s="133">
        <v>0</v>
      </c>
      <c r="T274" s="133">
        <v>0</v>
      </c>
      <c r="U274" s="133">
        <v>0</v>
      </c>
      <c r="V274" s="133">
        <v>289.99999999999955</v>
      </c>
      <c r="W274" s="133">
        <v>389.99999999999937</v>
      </c>
      <c r="X274" s="133">
        <v>1545.0000000000018</v>
      </c>
      <c r="Y274" s="133">
        <v>0</v>
      </c>
      <c r="Z274" s="133">
        <v>0</v>
      </c>
      <c r="AA274" s="133">
        <v>0</v>
      </c>
      <c r="AB274" s="133">
        <v>0</v>
      </c>
      <c r="AC274" s="133">
        <v>2769.9999999999959</v>
      </c>
      <c r="AD274" s="133">
        <v>0</v>
      </c>
      <c r="AE274" s="133">
        <v>0</v>
      </c>
      <c r="AF274" s="133">
        <v>231932.71053759204</v>
      </c>
      <c r="AG274" s="133">
        <v>0</v>
      </c>
      <c r="AH274" s="133">
        <v>0</v>
      </c>
      <c r="AI274" s="133">
        <v>110000</v>
      </c>
      <c r="AJ274" s="133">
        <v>0</v>
      </c>
      <c r="AK274" s="133">
        <v>0</v>
      </c>
      <c r="AL274" s="133">
        <v>0</v>
      </c>
      <c r="AM274" s="133">
        <v>24889.992399999999</v>
      </c>
      <c r="AN274" s="133">
        <v>0</v>
      </c>
      <c r="AO274" s="133">
        <v>0</v>
      </c>
      <c r="AP274" s="133">
        <v>0</v>
      </c>
      <c r="AQ274" s="133">
        <v>0</v>
      </c>
      <c r="AR274" s="133">
        <v>0</v>
      </c>
      <c r="AS274" s="133">
        <v>0</v>
      </c>
      <c r="AT274" s="133">
        <v>0</v>
      </c>
      <c r="AU274" s="133">
        <v>0</v>
      </c>
      <c r="AV274" s="133">
        <v>3272172.2</v>
      </c>
      <c r="AW274" s="133">
        <v>341219.27817349596</v>
      </c>
      <c r="AX274" s="133">
        <v>134889.99239999999</v>
      </c>
      <c r="AY274" s="133">
        <v>295189.99435554398</v>
      </c>
      <c r="AZ274" s="478">
        <v>3748281.4705734961</v>
      </c>
      <c r="BA274" s="478">
        <v>3723391.4781734962</v>
      </c>
      <c r="BB274" s="478">
        <v>4800</v>
      </c>
      <c r="BC274" s="478">
        <v>3835200</v>
      </c>
      <c r="BD274" s="478">
        <v>0</v>
      </c>
      <c r="BE274" s="478">
        <v>111808.5218265038</v>
      </c>
      <c r="BF274" s="478">
        <v>3860089.9923999999</v>
      </c>
      <c r="BG274" s="478" t="s">
        <v>13</v>
      </c>
      <c r="BH274" s="478" t="s">
        <v>13</v>
      </c>
      <c r="BI274" s="478" t="s">
        <v>13</v>
      </c>
      <c r="BJ274" s="134" t="s">
        <v>13</v>
      </c>
      <c r="BK274" s="479" t="s">
        <v>13</v>
      </c>
      <c r="BL274" s="478">
        <v>3860089.9923999999</v>
      </c>
      <c r="BM274" s="133">
        <v>0</v>
      </c>
      <c r="BN274" s="133">
        <v>3860089.9923999999</v>
      </c>
      <c r="BO274" s="478">
        <v>3860089.9923999999</v>
      </c>
      <c r="BP274" s="478">
        <v>3725200</v>
      </c>
      <c r="BQ274" s="133">
        <v>3725200</v>
      </c>
      <c r="BR274" s="133">
        <v>4662.3279098873591</v>
      </c>
      <c r="BS274" s="133">
        <v>4460.9355246523392</v>
      </c>
      <c r="BT274" s="134">
        <v>4.5145773598849609E-2</v>
      </c>
      <c r="BU274" s="134">
        <v>-4.430484327402384E-3</v>
      </c>
      <c r="BV274" s="134">
        <v>0</v>
      </c>
      <c r="BW274" s="133">
        <v>0</v>
      </c>
      <c r="BX274" s="478">
        <v>3860089.9923999999</v>
      </c>
      <c r="BY274" s="478">
        <v>4800</v>
      </c>
      <c r="BZ274" s="478" t="s">
        <v>1228</v>
      </c>
      <c r="CA274" s="478">
        <v>4831.1514297872336</v>
      </c>
      <c r="CB274" s="134">
        <v>4.326742085983537E-2</v>
      </c>
      <c r="CC274" s="133">
        <v>0</v>
      </c>
      <c r="CD274" s="133">
        <v>3860089.9923999999</v>
      </c>
      <c r="CE274" s="133">
        <v>0</v>
      </c>
      <c r="CF274" s="133">
        <v>3860089.9923999999</v>
      </c>
      <c r="CG274" s="133">
        <f t="shared" si="8"/>
        <v>0</v>
      </c>
      <c r="CH274" s="133">
        <f t="shared" si="9"/>
        <v>0</v>
      </c>
      <c r="CI274" s="133">
        <v>111808.5218265038</v>
      </c>
      <c r="CJ274" s="133">
        <v>0</v>
      </c>
      <c r="CK274" s="133">
        <v>0</v>
      </c>
    </row>
    <row r="275" spans="1:89" ht="15" customHeight="1" x14ac:dyDescent="0.25">
      <c r="A275" s="136">
        <f>VLOOKUP(D275,'DfE No.'!C:E,3,FALSE)</f>
        <v>165</v>
      </c>
      <c r="B275" s="136" t="str">
        <f>VLOOKUP(D275,'Adjusted Factors 19-20'!C:F,4,FALSE)</f>
        <v>Recoupment Academy</v>
      </c>
      <c r="C275" s="136">
        <v>136782</v>
      </c>
      <c r="D275" s="136">
        <v>9354040</v>
      </c>
      <c r="E275" s="135" t="s">
        <v>233</v>
      </c>
      <c r="F275" s="477">
        <v>859</v>
      </c>
      <c r="G275" s="477">
        <v>0</v>
      </c>
      <c r="H275" s="477">
        <v>859</v>
      </c>
      <c r="I275" s="133">
        <v>0</v>
      </c>
      <c r="J275" s="133">
        <v>2046034.8</v>
      </c>
      <c r="K275" s="133">
        <v>1469462.4000000001</v>
      </c>
      <c r="L275" s="133">
        <v>0</v>
      </c>
      <c r="M275" s="133">
        <v>24200.000000000004</v>
      </c>
      <c r="N275" s="133">
        <v>0</v>
      </c>
      <c r="O275" s="133">
        <v>96330.714285714275</v>
      </c>
      <c r="P275" s="133">
        <v>0</v>
      </c>
      <c r="Q275" s="133">
        <v>0</v>
      </c>
      <c r="R275" s="133">
        <v>0</v>
      </c>
      <c r="S275" s="133">
        <v>0</v>
      </c>
      <c r="T275" s="133">
        <v>0</v>
      </c>
      <c r="U275" s="133">
        <v>0</v>
      </c>
      <c r="V275" s="133">
        <v>2899.9999999999914</v>
      </c>
      <c r="W275" s="133">
        <v>780.00000000000102</v>
      </c>
      <c r="X275" s="133">
        <v>0</v>
      </c>
      <c r="Y275" s="133">
        <v>0</v>
      </c>
      <c r="Z275" s="133">
        <v>0</v>
      </c>
      <c r="AA275" s="133">
        <v>0</v>
      </c>
      <c r="AB275" s="133">
        <v>0</v>
      </c>
      <c r="AC275" s="133">
        <v>9706.2995337995344</v>
      </c>
      <c r="AD275" s="133">
        <v>0</v>
      </c>
      <c r="AE275" s="133">
        <v>0</v>
      </c>
      <c r="AF275" s="133">
        <v>212300.59163715708</v>
      </c>
      <c r="AG275" s="133">
        <v>0</v>
      </c>
      <c r="AH275" s="133">
        <v>0</v>
      </c>
      <c r="AI275" s="133">
        <v>110000</v>
      </c>
      <c r="AJ275" s="133">
        <v>0</v>
      </c>
      <c r="AK275" s="133">
        <v>0</v>
      </c>
      <c r="AL275" s="133">
        <v>0</v>
      </c>
      <c r="AM275" s="133">
        <v>28215.376</v>
      </c>
      <c r="AN275" s="133">
        <v>0</v>
      </c>
      <c r="AO275" s="133">
        <v>0</v>
      </c>
      <c r="AP275" s="133">
        <v>0</v>
      </c>
      <c r="AQ275" s="133">
        <v>0</v>
      </c>
      <c r="AR275" s="133">
        <v>0</v>
      </c>
      <c r="AS275" s="133">
        <v>0</v>
      </c>
      <c r="AT275" s="133">
        <v>0</v>
      </c>
      <c r="AU275" s="133">
        <v>0</v>
      </c>
      <c r="AV275" s="133">
        <v>3515497.2</v>
      </c>
      <c r="AW275" s="133">
        <v>346217.60545667086</v>
      </c>
      <c r="AX275" s="133">
        <v>138215.37599999999</v>
      </c>
      <c r="AY275" s="133">
        <v>284404.94878001418</v>
      </c>
      <c r="AZ275" s="478">
        <v>3999930.1814566711</v>
      </c>
      <c r="BA275" s="478">
        <v>3971714.8054566709</v>
      </c>
      <c r="BB275" s="478">
        <v>4800</v>
      </c>
      <c r="BC275" s="478">
        <v>4123200</v>
      </c>
      <c r="BD275" s="478">
        <v>0</v>
      </c>
      <c r="BE275" s="478">
        <v>151485.19454332907</v>
      </c>
      <c r="BF275" s="478">
        <v>4151415.3760000002</v>
      </c>
      <c r="BG275" s="478" t="s">
        <v>13</v>
      </c>
      <c r="BH275" s="478" t="s">
        <v>13</v>
      </c>
      <c r="BI275" s="478" t="s">
        <v>13</v>
      </c>
      <c r="BJ275" s="134" t="s">
        <v>13</v>
      </c>
      <c r="BK275" s="479" t="s">
        <v>13</v>
      </c>
      <c r="BL275" s="478">
        <v>4151415.3760000002</v>
      </c>
      <c r="BM275" s="133">
        <v>0</v>
      </c>
      <c r="BN275" s="133">
        <v>4151415.3760000002</v>
      </c>
      <c r="BO275" s="478">
        <v>4151415.3760000002</v>
      </c>
      <c r="BP275" s="478">
        <v>4013200</v>
      </c>
      <c r="BQ275" s="133">
        <v>4013200</v>
      </c>
      <c r="BR275" s="133">
        <v>4671.9441210710129</v>
      </c>
      <c r="BS275" s="133">
        <v>4471.3450292397665</v>
      </c>
      <c r="BT275" s="134">
        <v>4.4863254908636054E-2</v>
      </c>
      <c r="BU275" s="134">
        <v>-4.4027587059452889E-3</v>
      </c>
      <c r="BV275" s="134">
        <v>0</v>
      </c>
      <c r="BW275" s="133">
        <v>0</v>
      </c>
      <c r="BX275" s="478">
        <v>4151415.3760000002</v>
      </c>
      <c r="BY275" s="478">
        <v>4800</v>
      </c>
      <c r="BZ275" s="478" t="s">
        <v>1228</v>
      </c>
      <c r="CA275" s="478">
        <v>4832.8467706635629</v>
      </c>
      <c r="CB275" s="134">
        <v>4.3295370033425762E-2</v>
      </c>
      <c r="CC275" s="133">
        <v>0</v>
      </c>
      <c r="CD275" s="133">
        <v>4151415.3760000002</v>
      </c>
      <c r="CE275" s="133">
        <v>0</v>
      </c>
      <c r="CF275" s="133">
        <v>4151415.3760000002</v>
      </c>
      <c r="CG275" s="133">
        <f t="shared" si="8"/>
        <v>0</v>
      </c>
      <c r="CH275" s="133">
        <f t="shared" si="9"/>
        <v>0</v>
      </c>
      <c r="CI275" s="133">
        <v>151485.19454332907</v>
      </c>
      <c r="CJ275" s="133">
        <v>0</v>
      </c>
      <c r="CK275" s="133">
        <v>0</v>
      </c>
    </row>
    <row r="276" spans="1:89" ht="15" customHeight="1" x14ac:dyDescent="0.25">
      <c r="A276" s="136">
        <f>VLOOKUP(D276,'DfE No.'!C:E,3,FALSE)</f>
        <v>557</v>
      </c>
      <c r="B276" s="136" t="str">
        <f>VLOOKUP(D276,'Adjusted Factors 19-20'!C:F,4,FALSE)</f>
        <v>Recoupment Academy</v>
      </c>
      <c r="C276" s="136">
        <v>140669</v>
      </c>
      <c r="D276" s="136">
        <v>9354041</v>
      </c>
      <c r="E276" s="135" t="s">
        <v>506</v>
      </c>
      <c r="F276" s="477">
        <v>701</v>
      </c>
      <c r="G276" s="477">
        <v>0</v>
      </c>
      <c r="H276" s="477">
        <v>701</v>
      </c>
      <c r="I276" s="133">
        <v>0</v>
      </c>
      <c r="J276" s="133">
        <v>1684283.4000000001</v>
      </c>
      <c r="K276" s="133">
        <v>1182630.4000000001</v>
      </c>
      <c r="L276" s="133">
        <v>0</v>
      </c>
      <c r="M276" s="133">
        <v>29480</v>
      </c>
      <c r="N276" s="133">
        <v>0</v>
      </c>
      <c r="O276" s="133">
        <v>128075.96308186195</v>
      </c>
      <c r="P276" s="133">
        <v>0</v>
      </c>
      <c r="Q276" s="133">
        <v>0</v>
      </c>
      <c r="R276" s="133">
        <v>0</v>
      </c>
      <c r="S276" s="133">
        <v>0</v>
      </c>
      <c r="T276" s="133">
        <v>0</v>
      </c>
      <c r="U276" s="133">
        <v>0</v>
      </c>
      <c r="V276" s="133">
        <v>21812.231759656694</v>
      </c>
      <c r="W276" s="133">
        <v>0</v>
      </c>
      <c r="X276" s="133">
        <v>1032.9470672389136</v>
      </c>
      <c r="Y276" s="133">
        <v>0</v>
      </c>
      <c r="Z276" s="133">
        <v>0</v>
      </c>
      <c r="AA276" s="133">
        <v>0</v>
      </c>
      <c r="AB276" s="133">
        <v>0</v>
      </c>
      <c r="AC276" s="133">
        <v>37717.834532374145</v>
      </c>
      <c r="AD276" s="133">
        <v>0</v>
      </c>
      <c r="AE276" s="133">
        <v>0</v>
      </c>
      <c r="AF276" s="133">
        <v>310801.10938996368</v>
      </c>
      <c r="AG276" s="133">
        <v>0</v>
      </c>
      <c r="AH276" s="133">
        <v>0</v>
      </c>
      <c r="AI276" s="133">
        <v>110000</v>
      </c>
      <c r="AJ276" s="133">
        <v>0</v>
      </c>
      <c r="AK276" s="133">
        <v>0</v>
      </c>
      <c r="AL276" s="133">
        <v>0</v>
      </c>
      <c r="AM276" s="133">
        <v>20859.224399999999</v>
      </c>
      <c r="AN276" s="133">
        <v>0</v>
      </c>
      <c r="AO276" s="133">
        <v>0</v>
      </c>
      <c r="AP276" s="133">
        <v>0</v>
      </c>
      <c r="AQ276" s="133">
        <v>0</v>
      </c>
      <c r="AR276" s="133">
        <v>0</v>
      </c>
      <c r="AS276" s="133">
        <v>0</v>
      </c>
      <c r="AT276" s="133">
        <v>0</v>
      </c>
      <c r="AU276" s="133">
        <v>0</v>
      </c>
      <c r="AV276" s="133">
        <v>2866913.8000000003</v>
      </c>
      <c r="AW276" s="133">
        <v>528920.08583109535</v>
      </c>
      <c r="AX276" s="133">
        <v>130859.22440000001</v>
      </c>
      <c r="AY276" s="133">
        <v>411000.68034434249</v>
      </c>
      <c r="AZ276" s="478">
        <v>3526693.1102310959</v>
      </c>
      <c r="BA276" s="478">
        <v>3505833.8858310957</v>
      </c>
      <c r="BB276" s="478">
        <v>4800</v>
      </c>
      <c r="BC276" s="478">
        <v>3364800</v>
      </c>
      <c r="BD276" s="478">
        <v>0</v>
      </c>
      <c r="BE276" s="478">
        <v>0</v>
      </c>
      <c r="BF276" s="478">
        <v>3526693.1102310959</v>
      </c>
      <c r="BG276" s="478" t="s">
        <v>13</v>
      </c>
      <c r="BH276" s="478" t="s">
        <v>13</v>
      </c>
      <c r="BI276" s="478" t="s">
        <v>13</v>
      </c>
      <c r="BJ276" s="134" t="s">
        <v>13</v>
      </c>
      <c r="BK276" s="479" t="s">
        <v>13</v>
      </c>
      <c r="BL276" s="478">
        <v>3526693.1102310959</v>
      </c>
      <c r="BM276" s="133">
        <v>0</v>
      </c>
      <c r="BN276" s="133">
        <v>3526693.1102310955</v>
      </c>
      <c r="BO276" s="478">
        <v>3385659.2244000002</v>
      </c>
      <c r="BP276" s="478">
        <v>3254800</v>
      </c>
      <c r="BQ276" s="133">
        <v>3395833.8858310957</v>
      </c>
      <c r="BR276" s="133">
        <v>4844.270878503703</v>
      </c>
      <c r="BS276" s="133">
        <v>4839.190199839486</v>
      </c>
      <c r="BT276" s="134">
        <v>1.0499026602396203E-3</v>
      </c>
      <c r="BU276" s="134">
        <v>-1.0303461233873368E-4</v>
      </c>
      <c r="BV276" s="134">
        <v>0</v>
      </c>
      <c r="BW276" s="133">
        <v>-349.52146447797628</v>
      </c>
      <c r="BX276" s="478">
        <v>3526343.5887666182</v>
      </c>
      <c r="BY276" s="478">
        <v>5000.6909620065881</v>
      </c>
      <c r="BZ276" s="478" t="s">
        <v>1228</v>
      </c>
      <c r="CA276" s="478">
        <v>5030.4473448881854</v>
      </c>
      <c r="CB276" s="134">
        <v>-3.579074994314646E-3</v>
      </c>
      <c r="CC276" s="133">
        <v>0</v>
      </c>
      <c r="CD276" s="133">
        <v>3526343.5887666182</v>
      </c>
      <c r="CE276" s="133">
        <v>0</v>
      </c>
      <c r="CF276" s="133">
        <v>3526343.5887666182</v>
      </c>
      <c r="CG276" s="133">
        <f t="shared" si="8"/>
        <v>0</v>
      </c>
      <c r="CH276" s="133">
        <f t="shared" si="9"/>
        <v>0</v>
      </c>
      <c r="CI276" s="133">
        <v>0</v>
      </c>
      <c r="CJ276" s="133">
        <v>0</v>
      </c>
      <c r="CK276" s="133">
        <v>0</v>
      </c>
    </row>
    <row r="277" spans="1:89" ht="15" customHeight="1" x14ac:dyDescent="0.25">
      <c r="A277" s="136">
        <f>VLOOKUP(D277,'DfE No.'!C:E,3,FALSE)</f>
        <v>599</v>
      </c>
      <c r="B277" s="136" t="str">
        <f>VLOOKUP(D277,'Adjusted Factors 19-20'!C:F,4,FALSE)</f>
        <v>Recoupment Academy</v>
      </c>
      <c r="C277" s="136">
        <v>140969</v>
      </c>
      <c r="D277" s="136">
        <v>9354042</v>
      </c>
      <c r="E277" s="135" t="s">
        <v>473</v>
      </c>
      <c r="F277" s="477">
        <v>592</v>
      </c>
      <c r="G277" s="477">
        <v>0</v>
      </c>
      <c r="H277" s="477">
        <v>592</v>
      </c>
      <c r="I277" s="133">
        <v>0</v>
      </c>
      <c r="J277" s="133">
        <v>1727071.2000000002</v>
      </c>
      <c r="K277" s="133">
        <v>653094.40000000002</v>
      </c>
      <c r="L277" s="133">
        <v>0</v>
      </c>
      <c r="M277" s="133">
        <v>18919.999999999989</v>
      </c>
      <c r="N277" s="133">
        <v>0</v>
      </c>
      <c r="O277" s="133">
        <v>92944</v>
      </c>
      <c r="P277" s="133">
        <v>0</v>
      </c>
      <c r="Q277" s="133">
        <v>0</v>
      </c>
      <c r="R277" s="133">
        <v>0</v>
      </c>
      <c r="S277" s="133">
        <v>0</v>
      </c>
      <c r="T277" s="133">
        <v>0</v>
      </c>
      <c r="U277" s="133">
        <v>0</v>
      </c>
      <c r="V277" s="133">
        <v>6390.7952622673374</v>
      </c>
      <c r="W277" s="133">
        <v>0</v>
      </c>
      <c r="X277" s="133">
        <v>515.87140439932466</v>
      </c>
      <c r="Y277" s="133">
        <v>0</v>
      </c>
      <c r="Z277" s="133">
        <v>0</v>
      </c>
      <c r="AA277" s="133">
        <v>0</v>
      </c>
      <c r="AB277" s="133">
        <v>0</v>
      </c>
      <c r="AC277" s="133">
        <v>12486.091370558388</v>
      </c>
      <c r="AD277" s="133">
        <v>0</v>
      </c>
      <c r="AE277" s="133">
        <v>0</v>
      </c>
      <c r="AF277" s="133">
        <v>267066.58209463541</v>
      </c>
      <c r="AG277" s="133">
        <v>0</v>
      </c>
      <c r="AH277" s="133">
        <v>0</v>
      </c>
      <c r="AI277" s="133">
        <v>110000</v>
      </c>
      <c r="AJ277" s="133">
        <v>0</v>
      </c>
      <c r="AK277" s="133">
        <v>0</v>
      </c>
      <c r="AL277" s="133">
        <v>0</v>
      </c>
      <c r="AM277" s="133">
        <v>28299.915840000001</v>
      </c>
      <c r="AN277" s="133">
        <v>0</v>
      </c>
      <c r="AO277" s="133">
        <v>0</v>
      </c>
      <c r="AP277" s="133">
        <v>0</v>
      </c>
      <c r="AQ277" s="133">
        <v>0</v>
      </c>
      <c r="AR277" s="133">
        <v>0</v>
      </c>
      <c r="AS277" s="133">
        <v>0</v>
      </c>
      <c r="AT277" s="133">
        <v>0</v>
      </c>
      <c r="AU277" s="133">
        <v>0</v>
      </c>
      <c r="AV277" s="133">
        <v>2380165.6</v>
      </c>
      <c r="AW277" s="133">
        <v>398323.34013186046</v>
      </c>
      <c r="AX277" s="133">
        <v>138299.91584</v>
      </c>
      <c r="AY277" s="133">
        <v>336450.91542796872</v>
      </c>
      <c r="AZ277" s="478">
        <v>2916788.8559718607</v>
      </c>
      <c r="BA277" s="478">
        <v>2888488.9401318608</v>
      </c>
      <c r="BB277" s="478">
        <v>4800</v>
      </c>
      <c r="BC277" s="478">
        <v>2841600</v>
      </c>
      <c r="BD277" s="478">
        <v>0</v>
      </c>
      <c r="BE277" s="478">
        <v>0</v>
      </c>
      <c r="BF277" s="478">
        <v>2916788.8559718607</v>
      </c>
      <c r="BG277" s="478" t="s">
        <v>13</v>
      </c>
      <c r="BH277" s="478" t="s">
        <v>13</v>
      </c>
      <c r="BI277" s="478" t="s">
        <v>13</v>
      </c>
      <c r="BJ277" s="134" t="s">
        <v>13</v>
      </c>
      <c r="BK277" s="479" t="s">
        <v>13</v>
      </c>
      <c r="BL277" s="478">
        <v>2916788.8559718607</v>
      </c>
      <c r="BM277" s="133">
        <v>0</v>
      </c>
      <c r="BN277" s="133">
        <v>2916788.8559718602</v>
      </c>
      <c r="BO277" s="478">
        <v>2869899.9158399999</v>
      </c>
      <c r="BP277" s="478">
        <v>2731600</v>
      </c>
      <c r="BQ277" s="133">
        <v>2778488.9401318608</v>
      </c>
      <c r="BR277" s="133">
        <v>4693.3934799524677</v>
      </c>
      <c r="BS277" s="133">
        <v>4720.994080427392</v>
      </c>
      <c r="BT277" s="134">
        <v>-5.8463535443419928E-3</v>
      </c>
      <c r="BU277" s="134">
        <v>0</v>
      </c>
      <c r="BV277" s="134">
        <v>0</v>
      </c>
      <c r="BW277" s="133">
        <v>0</v>
      </c>
      <c r="BX277" s="478">
        <v>2916788.8559718607</v>
      </c>
      <c r="BY277" s="478">
        <v>4879.2042907632786</v>
      </c>
      <c r="BZ277" s="478" t="s">
        <v>1228</v>
      </c>
      <c r="CA277" s="478">
        <v>4927.00820265517</v>
      </c>
      <c r="CB277" s="134">
        <v>-1.2323652251432948E-2</v>
      </c>
      <c r="CC277" s="133">
        <v>0</v>
      </c>
      <c r="CD277" s="133">
        <v>2916788.8559718607</v>
      </c>
      <c r="CE277" s="133">
        <v>0</v>
      </c>
      <c r="CF277" s="133">
        <v>2916788.8559718607</v>
      </c>
      <c r="CG277" s="133">
        <f t="shared" si="8"/>
        <v>0</v>
      </c>
      <c r="CH277" s="133">
        <f t="shared" si="9"/>
        <v>0</v>
      </c>
      <c r="CI277" s="133">
        <v>0</v>
      </c>
      <c r="CJ277" s="133">
        <v>0</v>
      </c>
      <c r="CK277" s="133">
        <v>0</v>
      </c>
    </row>
    <row r="278" spans="1:89" ht="15" customHeight="1" x14ac:dyDescent="0.25">
      <c r="A278" s="136">
        <f>VLOOKUP(D278,'DfE No.'!C:E,3,FALSE)</f>
        <v>167</v>
      </c>
      <c r="B278" s="136" t="str">
        <f>VLOOKUP(D278,'Adjusted Factors 19-20'!C:F,4,FALSE)</f>
        <v>Recoupment Academy</v>
      </c>
      <c r="C278" s="136">
        <v>141236</v>
      </c>
      <c r="D278" s="136">
        <v>9354043</v>
      </c>
      <c r="E278" s="135" t="s">
        <v>1342</v>
      </c>
      <c r="F278" s="477">
        <v>385</v>
      </c>
      <c r="G278" s="477">
        <v>0</v>
      </c>
      <c r="H278" s="477">
        <v>385</v>
      </c>
      <c r="I278" s="133">
        <v>0</v>
      </c>
      <c r="J278" s="133">
        <v>949111.20000000007</v>
      </c>
      <c r="K278" s="133">
        <v>622204.80000000005</v>
      </c>
      <c r="L278" s="133">
        <v>0</v>
      </c>
      <c r="M278" s="133">
        <v>25520.000000000058</v>
      </c>
      <c r="N278" s="133">
        <v>0</v>
      </c>
      <c r="O278" s="133">
        <v>96712</v>
      </c>
      <c r="P278" s="133">
        <v>0</v>
      </c>
      <c r="Q278" s="133">
        <v>0</v>
      </c>
      <c r="R278" s="133">
        <v>0</v>
      </c>
      <c r="S278" s="133">
        <v>0</v>
      </c>
      <c r="T278" s="133">
        <v>0</v>
      </c>
      <c r="U278" s="133">
        <v>0</v>
      </c>
      <c r="V278" s="133">
        <v>22039.999999999956</v>
      </c>
      <c r="W278" s="133">
        <v>0</v>
      </c>
      <c r="X278" s="133">
        <v>0</v>
      </c>
      <c r="Y278" s="133">
        <v>0</v>
      </c>
      <c r="Z278" s="133">
        <v>0</v>
      </c>
      <c r="AA278" s="133">
        <v>0</v>
      </c>
      <c r="AB278" s="133">
        <v>0</v>
      </c>
      <c r="AC278" s="133">
        <v>5540.0000000000064</v>
      </c>
      <c r="AD278" s="133">
        <v>0</v>
      </c>
      <c r="AE278" s="133">
        <v>0</v>
      </c>
      <c r="AF278" s="133">
        <v>170212.81617280788</v>
      </c>
      <c r="AG278" s="133">
        <v>0</v>
      </c>
      <c r="AH278" s="133">
        <v>0</v>
      </c>
      <c r="AI278" s="133">
        <v>110000</v>
      </c>
      <c r="AJ278" s="133">
        <v>46583.333333333336</v>
      </c>
      <c r="AK278" s="133">
        <v>0</v>
      </c>
      <c r="AL278" s="133">
        <v>0</v>
      </c>
      <c r="AM278" s="133">
        <v>17231.533199999998</v>
      </c>
      <c r="AN278" s="133">
        <v>0</v>
      </c>
      <c r="AO278" s="133">
        <v>0</v>
      </c>
      <c r="AP278" s="133">
        <v>0</v>
      </c>
      <c r="AQ278" s="133">
        <v>0</v>
      </c>
      <c r="AR278" s="133">
        <v>0</v>
      </c>
      <c r="AS278" s="133">
        <v>0</v>
      </c>
      <c r="AT278" s="133">
        <v>0</v>
      </c>
      <c r="AU278" s="133">
        <v>0</v>
      </c>
      <c r="AV278" s="133">
        <v>1571316</v>
      </c>
      <c r="AW278" s="133">
        <v>320024.81617280788</v>
      </c>
      <c r="AX278" s="133">
        <v>173814.86653333335</v>
      </c>
      <c r="AY278" s="133">
        <v>252347.81617280788</v>
      </c>
      <c r="AZ278" s="478">
        <v>2065155.6827061414</v>
      </c>
      <c r="BA278" s="478">
        <v>2047924.1495061414</v>
      </c>
      <c r="BB278" s="478">
        <v>4800</v>
      </c>
      <c r="BC278" s="478">
        <v>1848000</v>
      </c>
      <c r="BD278" s="478">
        <v>0</v>
      </c>
      <c r="BE278" s="478">
        <v>0</v>
      </c>
      <c r="BF278" s="478">
        <v>2065155.6827061414</v>
      </c>
      <c r="BG278" s="478" t="s">
        <v>13</v>
      </c>
      <c r="BH278" s="478" t="s">
        <v>13</v>
      </c>
      <c r="BI278" s="478" t="s">
        <v>13</v>
      </c>
      <c r="BJ278" s="134" t="s">
        <v>13</v>
      </c>
      <c r="BK278" s="479" t="s">
        <v>13</v>
      </c>
      <c r="BL278" s="478">
        <v>2065155.6827061414</v>
      </c>
      <c r="BM278" s="133">
        <v>0</v>
      </c>
      <c r="BN278" s="133">
        <v>2065155.6827061414</v>
      </c>
      <c r="BO278" s="478">
        <v>1865231.5331999999</v>
      </c>
      <c r="BP278" s="478">
        <v>1691416.6666666667</v>
      </c>
      <c r="BQ278" s="133">
        <v>1891340.8161728082</v>
      </c>
      <c r="BR278" s="133">
        <v>4912.5735485008008</v>
      </c>
      <c r="BS278" s="133">
        <v>4867.3595234234235</v>
      </c>
      <c r="BT278" s="134">
        <v>9.2892306105172052E-3</v>
      </c>
      <c r="BU278" s="134">
        <v>-9.1162001119351012E-4</v>
      </c>
      <c r="BV278" s="134">
        <v>0</v>
      </c>
      <c r="BW278" s="133">
        <v>-1708.3152021420481</v>
      </c>
      <c r="BX278" s="478">
        <v>2063447.3675039993</v>
      </c>
      <c r="BY278" s="478">
        <v>5314.8463228675309</v>
      </c>
      <c r="BZ278" s="478" t="s">
        <v>1228</v>
      </c>
      <c r="CA278" s="478">
        <v>5359.6035519584393</v>
      </c>
      <c r="CB278" s="134">
        <v>4.3995657412243538E-3</v>
      </c>
      <c r="CC278" s="133">
        <v>0</v>
      </c>
      <c r="CD278" s="133">
        <v>2063447.3675039993</v>
      </c>
      <c r="CE278" s="133">
        <v>0</v>
      </c>
      <c r="CF278" s="133">
        <v>2063447.3675039993</v>
      </c>
      <c r="CG278" s="133">
        <f t="shared" si="8"/>
        <v>0</v>
      </c>
      <c r="CH278" s="133">
        <f t="shared" si="9"/>
        <v>0</v>
      </c>
      <c r="CI278" s="133">
        <v>0</v>
      </c>
      <c r="CJ278" s="133">
        <v>0</v>
      </c>
      <c r="CK278" s="133">
        <v>0</v>
      </c>
    </row>
    <row r="279" spans="1:89" ht="15" customHeight="1" x14ac:dyDescent="0.25">
      <c r="A279" s="136">
        <f>VLOOKUP(D279,'DfE No.'!C:E,3,FALSE)</f>
        <v>171</v>
      </c>
      <c r="B279" s="136" t="str">
        <f>VLOOKUP(D279,'Adjusted Factors 19-20'!C:F,4,FALSE)</f>
        <v>Recoupment Academy</v>
      </c>
      <c r="C279" s="136">
        <v>142759</v>
      </c>
      <c r="D279" s="136">
        <v>9354045</v>
      </c>
      <c r="E279" s="135" t="s">
        <v>504</v>
      </c>
      <c r="F279" s="477">
        <v>945</v>
      </c>
      <c r="G279" s="477">
        <v>0</v>
      </c>
      <c r="H279" s="477">
        <v>945</v>
      </c>
      <c r="I279" s="133">
        <v>0</v>
      </c>
      <c r="J279" s="133">
        <v>2427235.2000000002</v>
      </c>
      <c r="K279" s="133">
        <v>1416508.8</v>
      </c>
      <c r="L279" s="133">
        <v>0</v>
      </c>
      <c r="M279" s="133">
        <v>82280.000000000044</v>
      </c>
      <c r="N279" s="133">
        <v>0</v>
      </c>
      <c r="O279" s="133">
        <v>226617.36284289276</v>
      </c>
      <c r="P279" s="133">
        <v>0</v>
      </c>
      <c r="Q279" s="133">
        <v>0</v>
      </c>
      <c r="R279" s="133">
        <v>0</v>
      </c>
      <c r="S279" s="133">
        <v>0</v>
      </c>
      <c r="T279" s="133">
        <v>0</v>
      </c>
      <c r="U279" s="133">
        <v>0</v>
      </c>
      <c r="V279" s="133">
        <v>28710.000000000065</v>
      </c>
      <c r="W279" s="133">
        <v>30030.000000000007</v>
      </c>
      <c r="X279" s="133">
        <v>15964.999999999998</v>
      </c>
      <c r="Y279" s="133">
        <v>560.00000000000102</v>
      </c>
      <c r="Z279" s="133">
        <v>111000.00000000013</v>
      </c>
      <c r="AA279" s="133">
        <v>37260.000000000015</v>
      </c>
      <c r="AB279" s="133">
        <v>0</v>
      </c>
      <c r="AC279" s="133">
        <v>5539.9999999999955</v>
      </c>
      <c r="AD279" s="133">
        <v>0</v>
      </c>
      <c r="AE279" s="133">
        <v>0</v>
      </c>
      <c r="AF279" s="133">
        <v>350608.5261502855</v>
      </c>
      <c r="AG279" s="133">
        <v>0</v>
      </c>
      <c r="AH279" s="133">
        <v>0</v>
      </c>
      <c r="AI279" s="133">
        <v>110000</v>
      </c>
      <c r="AJ279" s="133">
        <v>0</v>
      </c>
      <c r="AK279" s="133">
        <v>0</v>
      </c>
      <c r="AL279" s="133">
        <v>50000</v>
      </c>
      <c r="AM279" s="133">
        <v>27459.607</v>
      </c>
      <c r="AN279" s="133">
        <v>0</v>
      </c>
      <c r="AO279" s="133">
        <v>0</v>
      </c>
      <c r="AP279" s="133">
        <v>0</v>
      </c>
      <c r="AQ279" s="133">
        <v>0</v>
      </c>
      <c r="AR279" s="133">
        <v>0</v>
      </c>
      <c r="AS279" s="133">
        <v>0</v>
      </c>
      <c r="AT279" s="133">
        <v>0</v>
      </c>
      <c r="AU279" s="133">
        <v>0</v>
      </c>
      <c r="AV279" s="133">
        <v>3843744</v>
      </c>
      <c r="AW279" s="133">
        <v>888570.88899317849</v>
      </c>
      <c r="AX279" s="133">
        <v>187459.60699999999</v>
      </c>
      <c r="AY279" s="133">
        <v>626818.707571732</v>
      </c>
      <c r="AZ279" s="478">
        <v>4919774.4959931783</v>
      </c>
      <c r="BA279" s="478">
        <v>4842314.8889931785</v>
      </c>
      <c r="BB279" s="478">
        <v>4800</v>
      </c>
      <c r="BC279" s="478">
        <v>4536000</v>
      </c>
      <c r="BD279" s="478">
        <v>0</v>
      </c>
      <c r="BE279" s="478">
        <v>0</v>
      </c>
      <c r="BF279" s="478">
        <v>4919774.4959931783</v>
      </c>
      <c r="BG279" s="478" t="s">
        <v>13</v>
      </c>
      <c r="BH279" s="478" t="s">
        <v>13</v>
      </c>
      <c r="BI279" s="478" t="s">
        <v>13</v>
      </c>
      <c r="BJ279" s="134" t="s">
        <v>13</v>
      </c>
      <c r="BK279" s="479" t="s">
        <v>13</v>
      </c>
      <c r="BL279" s="478">
        <v>4919774.4959931783</v>
      </c>
      <c r="BM279" s="133">
        <v>0</v>
      </c>
      <c r="BN279" s="133">
        <v>4919774.4959931783</v>
      </c>
      <c r="BO279" s="478">
        <v>4613459.6069999998</v>
      </c>
      <c r="BP279" s="478">
        <v>4476000</v>
      </c>
      <c r="BQ279" s="133">
        <v>4782314.8889931785</v>
      </c>
      <c r="BR279" s="133">
        <v>5060.6506761832579</v>
      </c>
      <c r="BS279" s="133">
        <v>4976.419386306532</v>
      </c>
      <c r="BT279" s="134">
        <v>1.6926083462439415E-2</v>
      </c>
      <c r="BU279" s="134">
        <v>-1.6610801305784555E-3</v>
      </c>
      <c r="BV279" s="134">
        <v>0</v>
      </c>
      <c r="BW279" s="133">
        <v>-7811.5886389981561</v>
      </c>
      <c r="BX279" s="478">
        <v>4911962.9073541798</v>
      </c>
      <c r="BY279" s="478">
        <v>5115.8765083113012</v>
      </c>
      <c r="BZ279" s="478" t="s">
        <v>1228</v>
      </c>
      <c r="CA279" s="478">
        <v>5197.8443464065394</v>
      </c>
      <c r="CB279" s="134">
        <v>9.610742606361411E-3</v>
      </c>
      <c r="CC279" s="133">
        <v>0</v>
      </c>
      <c r="CD279" s="133">
        <v>4911962.9073541798</v>
      </c>
      <c r="CE279" s="133">
        <v>0</v>
      </c>
      <c r="CF279" s="133">
        <v>4911962.9073541798</v>
      </c>
      <c r="CG279" s="133">
        <f t="shared" si="8"/>
        <v>0</v>
      </c>
      <c r="CH279" s="133">
        <f t="shared" si="9"/>
        <v>0</v>
      </c>
      <c r="CI279" s="133">
        <v>0</v>
      </c>
      <c r="CJ279" s="133">
        <v>0</v>
      </c>
      <c r="CK279" s="133">
        <v>0</v>
      </c>
    </row>
    <row r="280" spans="1:89" ht="15" customHeight="1" x14ac:dyDescent="0.25">
      <c r="A280" s="136">
        <f>VLOOKUP(D280,'DfE No.'!C:E,3,FALSE)</f>
        <v>558</v>
      </c>
      <c r="B280" s="136" t="str">
        <f>VLOOKUP(D280,'Adjusted Factors 19-20'!C:F,4,FALSE)</f>
        <v>Recoupment Academy</v>
      </c>
      <c r="C280" s="136">
        <v>145055</v>
      </c>
      <c r="D280" s="136">
        <v>9354048</v>
      </c>
      <c r="E280" s="135" t="s">
        <v>436</v>
      </c>
      <c r="F280" s="477">
        <v>737</v>
      </c>
      <c r="G280" s="477">
        <v>0</v>
      </c>
      <c r="H280" s="477">
        <v>737</v>
      </c>
      <c r="I280" s="133">
        <v>0</v>
      </c>
      <c r="J280" s="133">
        <v>1676503.8</v>
      </c>
      <c r="K280" s="133">
        <v>1350316.8</v>
      </c>
      <c r="L280" s="133">
        <v>0</v>
      </c>
      <c r="M280" s="133">
        <v>43119.999999999847</v>
      </c>
      <c r="N280" s="133">
        <v>0</v>
      </c>
      <c r="O280" s="133">
        <v>165298.57142857142</v>
      </c>
      <c r="P280" s="133">
        <v>0</v>
      </c>
      <c r="Q280" s="133">
        <v>0</v>
      </c>
      <c r="R280" s="133">
        <v>0</v>
      </c>
      <c r="S280" s="133">
        <v>0</v>
      </c>
      <c r="T280" s="133">
        <v>0</v>
      </c>
      <c r="U280" s="133">
        <v>0</v>
      </c>
      <c r="V280" s="133">
        <v>25229.999999999975</v>
      </c>
      <c r="W280" s="133">
        <v>14820.000000000009</v>
      </c>
      <c r="X280" s="133">
        <v>32959.999999999985</v>
      </c>
      <c r="Y280" s="133">
        <v>1680.0000000000002</v>
      </c>
      <c r="Z280" s="133">
        <v>0</v>
      </c>
      <c r="AA280" s="133">
        <v>0</v>
      </c>
      <c r="AB280" s="133">
        <v>0</v>
      </c>
      <c r="AC280" s="133">
        <v>9761.2226775956333</v>
      </c>
      <c r="AD280" s="133">
        <v>0</v>
      </c>
      <c r="AE280" s="133">
        <v>0</v>
      </c>
      <c r="AF280" s="133">
        <v>364372.15577657666</v>
      </c>
      <c r="AG280" s="133">
        <v>0</v>
      </c>
      <c r="AH280" s="133">
        <v>0</v>
      </c>
      <c r="AI280" s="133">
        <v>110000</v>
      </c>
      <c r="AJ280" s="133">
        <v>0</v>
      </c>
      <c r="AK280" s="133">
        <v>0</v>
      </c>
      <c r="AL280" s="133">
        <v>0</v>
      </c>
      <c r="AM280" s="133">
        <v>62761.408359999994</v>
      </c>
      <c r="AN280" s="133">
        <v>0</v>
      </c>
      <c r="AO280" s="133">
        <v>0</v>
      </c>
      <c r="AP280" s="133">
        <v>0</v>
      </c>
      <c r="AQ280" s="133">
        <v>0</v>
      </c>
      <c r="AR280" s="133">
        <v>0</v>
      </c>
      <c r="AS280" s="133">
        <v>0</v>
      </c>
      <c r="AT280" s="133">
        <v>0</v>
      </c>
      <c r="AU280" s="133">
        <v>0</v>
      </c>
      <c r="AV280" s="133">
        <v>3026820.6</v>
      </c>
      <c r="AW280" s="133">
        <v>657241.94988274353</v>
      </c>
      <c r="AX280" s="133">
        <v>172761.40836</v>
      </c>
      <c r="AY280" s="133">
        <v>515925.44149086229</v>
      </c>
      <c r="AZ280" s="478">
        <v>3856823.9582427433</v>
      </c>
      <c r="BA280" s="478">
        <v>3794062.5498827435</v>
      </c>
      <c r="BB280" s="478">
        <v>4800</v>
      </c>
      <c r="BC280" s="478">
        <v>3537600</v>
      </c>
      <c r="BD280" s="478">
        <v>0</v>
      </c>
      <c r="BE280" s="478">
        <v>0</v>
      </c>
      <c r="BF280" s="478">
        <v>3856823.9582427433</v>
      </c>
      <c r="BG280" s="478" t="s">
        <v>13</v>
      </c>
      <c r="BH280" s="478" t="s">
        <v>13</v>
      </c>
      <c r="BI280" s="478" t="s">
        <v>13</v>
      </c>
      <c r="BJ280" s="134" t="s">
        <v>13</v>
      </c>
      <c r="BK280" s="479" t="s">
        <v>13</v>
      </c>
      <c r="BL280" s="478">
        <v>3856823.9582427433</v>
      </c>
      <c r="BM280" s="133">
        <v>0</v>
      </c>
      <c r="BN280" s="133">
        <v>3856823.9582427433</v>
      </c>
      <c r="BO280" s="478">
        <v>3600361.4083599998</v>
      </c>
      <c r="BP280" s="478">
        <v>3427600</v>
      </c>
      <c r="BQ280" s="133">
        <v>3684062.5498827435</v>
      </c>
      <c r="BR280" s="133">
        <v>4998.7280188368295</v>
      </c>
      <c r="BS280" s="133">
        <v>4900.0256599999993</v>
      </c>
      <c r="BT280" s="134">
        <v>2.0143233053361232E-2</v>
      </c>
      <c r="BU280" s="134">
        <v>-1.9768025051276274E-3</v>
      </c>
      <c r="BV280" s="134">
        <v>0</v>
      </c>
      <c r="BW280" s="133">
        <v>-7138.8642709098312</v>
      </c>
      <c r="BX280" s="478">
        <v>3849685.0939718336</v>
      </c>
      <c r="BY280" s="478">
        <v>5138.2953671802361</v>
      </c>
      <c r="BZ280" s="478" t="s">
        <v>1228</v>
      </c>
      <c r="CA280" s="478">
        <v>5223.4533161083227</v>
      </c>
      <c r="CB280" s="134">
        <v>-4.2019630269840569E-4</v>
      </c>
      <c r="CC280" s="133">
        <v>0</v>
      </c>
      <c r="CD280" s="133">
        <v>3849685.0939718336</v>
      </c>
      <c r="CE280" s="133">
        <v>0</v>
      </c>
      <c r="CF280" s="133">
        <v>3849685.0939718336</v>
      </c>
      <c r="CG280" s="133">
        <f t="shared" si="8"/>
        <v>0</v>
      </c>
      <c r="CH280" s="133">
        <f t="shared" si="9"/>
        <v>0</v>
      </c>
      <c r="CI280" s="133">
        <v>0</v>
      </c>
      <c r="CJ280" s="133">
        <v>166041.05999999956</v>
      </c>
      <c r="CK280" s="133">
        <v>23266.71</v>
      </c>
    </row>
    <row r="281" spans="1:89" ht="15" customHeight="1" x14ac:dyDescent="0.25">
      <c r="A281" s="136">
        <f>VLOOKUP(D281,'DfE No.'!C:E,3,FALSE)</f>
        <v>175</v>
      </c>
      <c r="B281" s="136" t="str">
        <f>VLOOKUP(D281,'Adjusted Factors 19-20'!C:F,4,FALSE)</f>
        <v>Recoupment Academy</v>
      </c>
      <c r="C281" s="136">
        <v>137901</v>
      </c>
      <c r="D281" s="136">
        <v>9354051</v>
      </c>
      <c r="E281" s="135" t="s">
        <v>503</v>
      </c>
      <c r="F281" s="477">
        <v>305</v>
      </c>
      <c r="G281" s="477">
        <v>0</v>
      </c>
      <c r="H281" s="477">
        <v>305</v>
      </c>
      <c r="I281" s="133">
        <v>0</v>
      </c>
      <c r="J281" s="133">
        <v>750731.4</v>
      </c>
      <c r="K281" s="133">
        <v>494233.60000000003</v>
      </c>
      <c r="L281" s="133">
        <v>0</v>
      </c>
      <c r="M281" s="133">
        <v>11440.000000000005</v>
      </c>
      <c r="N281" s="133">
        <v>0</v>
      </c>
      <c r="O281" s="133">
        <v>55183.457249070627</v>
      </c>
      <c r="P281" s="133">
        <v>0</v>
      </c>
      <c r="Q281" s="133">
        <v>0</v>
      </c>
      <c r="R281" s="133">
        <v>0</v>
      </c>
      <c r="S281" s="133">
        <v>0</v>
      </c>
      <c r="T281" s="133">
        <v>0</v>
      </c>
      <c r="U281" s="133">
        <v>0</v>
      </c>
      <c r="V281" s="133">
        <v>0</v>
      </c>
      <c r="W281" s="133">
        <v>0</v>
      </c>
      <c r="X281" s="133">
        <v>0</v>
      </c>
      <c r="Y281" s="133">
        <v>0</v>
      </c>
      <c r="Z281" s="133">
        <v>0</v>
      </c>
      <c r="AA281" s="133">
        <v>0</v>
      </c>
      <c r="AB281" s="133">
        <v>0</v>
      </c>
      <c r="AC281" s="133">
        <v>0</v>
      </c>
      <c r="AD281" s="133">
        <v>0</v>
      </c>
      <c r="AE281" s="133">
        <v>0</v>
      </c>
      <c r="AF281" s="133">
        <v>114746.74809432846</v>
      </c>
      <c r="AG281" s="133">
        <v>0</v>
      </c>
      <c r="AH281" s="133">
        <v>0</v>
      </c>
      <c r="AI281" s="133">
        <v>110000</v>
      </c>
      <c r="AJ281" s="133">
        <v>63916.666666666664</v>
      </c>
      <c r="AK281" s="133">
        <v>0</v>
      </c>
      <c r="AL281" s="133">
        <v>0</v>
      </c>
      <c r="AM281" s="133">
        <v>9522.6894000000011</v>
      </c>
      <c r="AN281" s="133">
        <v>0</v>
      </c>
      <c r="AO281" s="133">
        <v>0</v>
      </c>
      <c r="AP281" s="133">
        <v>0</v>
      </c>
      <c r="AQ281" s="133">
        <v>0</v>
      </c>
      <c r="AR281" s="133">
        <v>0</v>
      </c>
      <c r="AS281" s="133">
        <v>0</v>
      </c>
      <c r="AT281" s="133">
        <v>0</v>
      </c>
      <c r="AU281" s="133">
        <v>0</v>
      </c>
      <c r="AV281" s="133">
        <v>1244965</v>
      </c>
      <c r="AW281" s="133">
        <v>181370.20534339908</v>
      </c>
      <c r="AX281" s="133">
        <v>183439.35606666666</v>
      </c>
      <c r="AY281" s="133">
        <v>158057.47671886376</v>
      </c>
      <c r="AZ281" s="478">
        <v>1609774.5614100657</v>
      </c>
      <c r="BA281" s="478">
        <v>1600251.8720100657</v>
      </c>
      <c r="BB281" s="478">
        <v>4800</v>
      </c>
      <c r="BC281" s="478">
        <v>1464000</v>
      </c>
      <c r="BD281" s="478">
        <v>0</v>
      </c>
      <c r="BE281" s="478">
        <v>0</v>
      </c>
      <c r="BF281" s="478">
        <v>1609774.5614100657</v>
      </c>
      <c r="BG281" s="478" t="s">
        <v>13</v>
      </c>
      <c r="BH281" s="478" t="s">
        <v>13</v>
      </c>
      <c r="BI281" s="478" t="s">
        <v>13</v>
      </c>
      <c r="BJ281" s="134" t="s">
        <v>13</v>
      </c>
      <c r="BK281" s="479" t="s">
        <v>13</v>
      </c>
      <c r="BL281" s="478">
        <v>1609774.5614100657</v>
      </c>
      <c r="BM281" s="133">
        <v>0</v>
      </c>
      <c r="BN281" s="133">
        <v>1609774.5614100657</v>
      </c>
      <c r="BO281" s="478">
        <v>1473522.6894</v>
      </c>
      <c r="BP281" s="478">
        <v>1290083.3333333333</v>
      </c>
      <c r="BQ281" s="133">
        <v>1426335.205343399</v>
      </c>
      <c r="BR281" s="133">
        <v>4676.5088699783573</v>
      </c>
      <c r="BS281" s="133">
        <v>5170.862462853629</v>
      </c>
      <c r="BT281" s="134">
        <v>-9.560370178603711E-2</v>
      </c>
      <c r="BU281" s="134">
        <v>8.060370178603711E-2</v>
      </c>
      <c r="BV281" s="134">
        <v>0</v>
      </c>
      <c r="BW281" s="133">
        <v>127121.15005940253</v>
      </c>
      <c r="BX281" s="478">
        <v>1736895.7114694682</v>
      </c>
      <c r="BY281" s="478">
        <v>5663.5181051457976</v>
      </c>
      <c r="BZ281" s="478" t="s">
        <v>1228</v>
      </c>
      <c r="CA281" s="478">
        <v>5694.7400376048136</v>
      </c>
      <c r="CB281" s="134">
        <v>-2.6041370707804212E-2</v>
      </c>
      <c r="CC281" s="133">
        <v>0</v>
      </c>
      <c r="CD281" s="133">
        <v>1736895.7114694682</v>
      </c>
      <c r="CE281" s="133">
        <v>0</v>
      </c>
      <c r="CF281" s="133">
        <v>1736895.7114694682</v>
      </c>
      <c r="CG281" s="133">
        <f t="shared" si="8"/>
        <v>0</v>
      </c>
      <c r="CH281" s="133">
        <f t="shared" si="9"/>
        <v>0</v>
      </c>
      <c r="CI281" s="133">
        <v>0</v>
      </c>
      <c r="CJ281" s="133">
        <v>0</v>
      </c>
      <c r="CK281" s="133">
        <v>0</v>
      </c>
    </row>
    <row r="282" spans="1:89" ht="15" customHeight="1" x14ac:dyDescent="0.25">
      <c r="A282" s="136">
        <f>VLOOKUP(D282,'DfE No.'!C:E,3,FALSE)</f>
        <v>155</v>
      </c>
      <c r="B282" s="136" t="str">
        <f>VLOOKUP(D282,'Adjusted Factors 19-20'!C:F,4,FALSE)</f>
        <v>Recoupment Academy</v>
      </c>
      <c r="C282" s="136">
        <v>137055</v>
      </c>
      <c r="D282" s="136">
        <v>9354056</v>
      </c>
      <c r="E282" s="135" t="s">
        <v>229</v>
      </c>
      <c r="F282" s="477">
        <v>1230</v>
      </c>
      <c r="G282" s="477">
        <v>0</v>
      </c>
      <c r="H282" s="477">
        <v>1230</v>
      </c>
      <c r="I282" s="133">
        <v>0</v>
      </c>
      <c r="J282" s="133">
        <v>2890121.4</v>
      </c>
      <c r="K282" s="133">
        <v>2149033.6</v>
      </c>
      <c r="L282" s="133">
        <v>0</v>
      </c>
      <c r="M282" s="133">
        <v>57199.999999999935</v>
      </c>
      <c r="N282" s="133">
        <v>0</v>
      </c>
      <c r="O282" s="133">
        <v>204910.28075970273</v>
      </c>
      <c r="P282" s="133">
        <v>0</v>
      </c>
      <c r="Q282" s="133">
        <v>0</v>
      </c>
      <c r="R282" s="133">
        <v>0</v>
      </c>
      <c r="S282" s="133">
        <v>0</v>
      </c>
      <c r="T282" s="133">
        <v>0</v>
      </c>
      <c r="U282" s="133">
        <v>0</v>
      </c>
      <c r="V282" s="133">
        <v>42050.000000000131</v>
      </c>
      <c r="W282" s="133">
        <v>6629.9999999999927</v>
      </c>
      <c r="X282" s="133">
        <v>21629.999999999978</v>
      </c>
      <c r="Y282" s="133">
        <v>3359.9999999999964</v>
      </c>
      <c r="Z282" s="133">
        <v>50400.000000000029</v>
      </c>
      <c r="AA282" s="133">
        <v>810.00000000000023</v>
      </c>
      <c r="AB282" s="133">
        <v>0</v>
      </c>
      <c r="AC282" s="133">
        <v>2769.9999999999977</v>
      </c>
      <c r="AD282" s="133">
        <v>0</v>
      </c>
      <c r="AE282" s="133">
        <v>0</v>
      </c>
      <c r="AF282" s="133">
        <v>411237.45632674854</v>
      </c>
      <c r="AG282" s="133">
        <v>0</v>
      </c>
      <c r="AH282" s="133">
        <v>0</v>
      </c>
      <c r="AI282" s="133">
        <v>110000</v>
      </c>
      <c r="AJ282" s="133">
        <v>0</v>
      </c>
      <c r="AK282" s="133">
        <v>0</v>
      </c>
      <c r="AL282" s="133">
        <v>5000</v>
      </c>
      <c r="AM282" s="133">
        <v>31994.221000000001</v>
      </c>
      <c r="AN282" s="133">
        <v>0</v>
      </c>
      <c r="AO282" s="133">
        <v>0</v>
      </c>
      <c r="AP282" s="133">
        <v>0</v>
      </c>
      <c r="AQ282" s="133">
        <v>0</v>
      </c>
      <c r="AR282" s="133">
        <v>0</v>
      </c>
      <c r="AS282" s="133">
        <v>0</v>
      </c>
      <c r="AT282" s="133">
        <v>0</v>
      </c>
      <c r="AU282" s="133">
        <v>0</v>
      </c>
      <c r="AV282" s="133">
        <v>5039155</v>
      </c>
      <c r="AW282" s="133">
        <v>800997.73708645138</v>
      </c>
      <c r="AX282" s="133">
        <v>146994.22099999999</v>
      </c>
      <c r="AY282" s="133">
        <v>614731.59670659993</v>
      </c>
      <c r="AZ282" s="478">
        <v>5987146.9580864515</v>
      </c>
      <c r="BA282" s="478">
        <v>5950152.7370864516</v>
      </c>
      <c r="BB282" s="478">
        <v>4800</v>
      </c>
      <c r="BC282" s="478">
        <v>5904000</v>
      </c>
      <c r="BD282" s="478">
        <v>0</v>
      </c>
      <c r="BE282" s="478">
        <v>0</v>
      </c>
      <c r="BF282" s="478">
        <v>5987146.9580864515</v>
      </c>
      <c r="BG282" s="478" t="s">
        <v>13</v>
      </c>
      <c r="BH282" s="478" t="s">
        <v>13</v>
      </c>
      <c r="BI282" s="478" t="s">
        <v>13</v>
      </c>
      <c r="BJ282" s="134" t="s">
        <v>13</v>
      </c>
      <c r="BK282" s="479" t="s">
        <v>13</v>
      </c>
      <c r="BL282" s="478">
        <v>5987146.9580864515</v>
      </c>
      <c r="BM282" s="133">
        <v>0</v>
      </c>
      <c r="BN282" s="133">
        <v>5987146.9580864506</v>
      </c>
      <c r="BO282" s="478">
        <v>5940994.2209999999</v>
      </c>
      <c r="BP282" s="478">
        <v>5799000</v>
      </c>
      <c r="BQ282" s="133">
        <v>5845152.7370864516</v>
      </c>
      <c r="BR282" s="133">
        <v>4752.1566968182533</v>
      </c>
      <c r="BS282" s="133">
        <v>4694.6391077557755</v>
      </c>
      <c r="BT282" s="134">
        <v>1.2251759452064352E-2</v>
      </c>
      <c r="BU282" s="134">
        <v>-1.2023545928750749E-3</v>
      </c>
      <c r="BV282" s="134">
        <v>0</v>
      </c>
      <c r="BW282" s="133">
        <v>-6942.8836985143535</v>
      </c>
      <c r="BX282" s="478">
        <v>5980204.0743879369</v>
      </c>
      <c r="BY282" s="478">
        <v>4831.8779295836885</v>
      </c>
      <c r="BZ282" s="478" t="s">
        <v>1228</v>
      </c>
      <c r="CA282" s="478">
        <v>4861.9545320227126</v>
      </c>
      <c r="CB282" s="134">
        <v>1.0543405958413299E-2</v>
      </c>
      <c r="CC282" s="133">
        <v>0</v>
      </c>
      <c r="CD282" s="133">
        <v>5980204.0743879369</v>
      </c>
      <c r="CE282" s="133">
        <v>0</v>
      </c>
      <c r="CF282" s="133">
        <v>5980204.0743879369</v>
      </c>
      <c r="CG282" s="133">
        <f t="shared" si="8"/>
        <v>0</v>
      </c>
      <c r="CH282" s="133">
        <f t="shared" si="9"/>
        <v>0</v>
      </c>
      <c r="CI282" s="133">
        <v>0</v>
      </c>
      <c r="CJ282" s="133">
        <v>0</v>
      </c>
      <c r="CK282" s="133">
        <v>0</v>
      </c>
    </row>
    <row r="283" spans="1:89" ht="15" customHeight="1" x14ac:dyDescent="0.25">
      <c r="A283" s="136">
        <f>VLOOKUP(D283,'DfE No.'!C:E,3,FALSE)</f>
        <v>156</v>
      </c>
      <c r="B283" s="136" t="str">
        <f>VLOOKUP(D283,'Adjusted Factors 19-20'!C:F,4,FALSE)</f>
        <v>Recoupment Academy</v>
      </c>
      <c r="C283" s="136">
        <v>136998</v>
      </c>
      <c r="D283" s="136">
        <v>9354075</v>
      </c>
      <c r="E283" s="135" t="s">
        <v>230</v>
      </c>
      <c r="F283" s="477">
        <v>748</v>
      </c>
      <c r="G283" s="477">
        <v>0</v>
      </c>
      <c r="H283" s="477">
        <v>748</v>
      </c>
      <c r="I283" s="133">
        <v>0</v>
      </c>
      <c r="J283" s="133">
        <v>1598707.8</v>
      </c>
      <c r="K283" s="133">
        <v>1487113.6</v>
      </c>
      <c r="L283" s="133">
        <v>0</v>
      </c>
      <c r="M283" s="133">
        <v>38719.999999999862</v>
      </c>
      <c r="N283" s="133">
        <v>0</v>
      </c>
      <c r="O283" s="133">
        <v>126957.83783783784</v>
      </c>
      <c r="P283" s="133">
        <v>0</v>
      </c>
      <c r="Q283" s="133">
        <v>0</v>
      </c>
      <c r="R283" s="133">
        <v>0</v>
      </c>
      <c r="S283" s="133">
        <v>0</v>
      </c>
      <c r="T283" s="133">
        <v>0</v>
      </c>
      <c r="U283" s="133">
        <v>0</v>
      </c>
      <c r="V283" s="133">
        <v>34846.586345381416</v>
      </c>
      <c r="W283" s="133">
        <v>781.04417670682597</v>
      </c>
      <c r="X283" s="133">
        <v>1547.0682730923686</v>
      </c>
      <c r="Y283" s="133">
        <v>0</v>
      </c>
      <c r="Z283" s="133">
        <v>5407.2289156626339</v>
      </c>
      <c r="AA283" s="133">
        <v>811.08433734939922</v>
      </c>
      <c r="AB283" s="133">
        <v>0</v>
      </c>
      <c r="AC283" s="133">
        <v>6925.0000000000045</v>
      </c>
      <c r="AD283" s="133">
        <v>0</v>
      </c>
      <c r="AE283" s="133">
        <v>0</v>
      </c>
      <c r="AF283" s="133">
        <v>266384.58980884374</v>
      </c>
      <c r="AG283" s="133">
        <v>0</v>
      </c>
      <c r="AH283" s="133">
        <v>0</v>
      </c>
      <c r="AI283" s="133">
        <v>110000</v>
      </c>
      <c r="AJ283" s="133">
        <v>0</v>
      </c>
      <c r="AK283" s="133">
        <v>0</v>
      </c>
      <c r="AL283" s="133">
        <v>0</v>
      </c>
      <c r="AM283" s="133">
        <v>64089.211199999998</v>
      </c>
      <c r="AN283" s="133">
        <v>0</v>
      </c>
      <c r="AO283" s="133">
        <v>0</v>
      </c>
      <c r="AP283" s="133">
        <v>0</v>
      </c>
      <c r="AQ283" s="133">
        <v>0</v>
      </c>
      <c r="AR283" s="133">
        <v>0</v>
      </c>
      <c r="AS283" s="133">
        <v>0</v>
      </c>
      <c r="AT283" s="133">
        <v>0</v>
      </c>
      <c r="AU283" s="133">
        <v>0</v>
      </c>
      <c r="AV283" s="133">
        <v>3085821.4000000004</v>
      </c>
      <c r="AW283" s="133">
        <v>482380.43969487411</v>
      </c>
      <c r="AX283" s="133">
        <v>174089.21119999999</v>
      </c>
      <c r="AY283" s="133">
        <v>380919.01475185889</v>
      </c>
      <c r="AZ283" s="478">
        <v>3742291.0508948741</v>
      </c>
      <c r="BA283" s="478">
        <v>3678201.8396948744</v>
      </c>
      <c r="BB283" s="478">
        <v>4800</v>
      </c>
      <c r="BC283" s="478">
        <v>3590400</v>
      </c>
      <c r="BD283" s="478">
        <v>0</v>
      </c>
      <c r="BE283" s="478">
        <v>0</v>
      </c>
      <c r="BF283" s="478">
        <v>3742291.0508948741</v>
      </c>
      <c r="BG283" s="478" t="s">
        <v>13</v>
      </c>
      <c r="BH283" s="478" t="s">
        <v>13</v>
      </c>
      <c r="BI283" s="478" t="s">
        <v>13</v>
      </c>
      <c r="BJ283" s="134" t="s">
        <v>13</v>
      </c>
      <c r="BK283" s="479" t="s">
        <v>13</v>
      </c>
      <c r="BL283" s="478">
        <v>3742291.0508948741</v>
      </c>
      <c r="BM283" s="133">
        <v>0</v>
      </c>
      <c r="BN283" s="133">
        <v>3742291.0508948741</v>
      </c>
      <c r="BO283" s="478">
        <v>3654489.2111999998</v>
      </c>
      <c r="BP283" s="478">
        <v>3480400</v>
      </c>
      <c r="BQ283" s="133">
        <v>3568201.8396948744</v>
      </c>
      <c r="BR283" s="133">
        <v>4770.3233151000995</v>
      </c>
      <c r="BS283" s="133">
        <v>4678.1321117797697</v>
      </c>
      <c r="BT283" s="134">
        <v>1.9706840490499995E-2</v>
      </c>
      <c r="BU283" s="134">
        <v>-1.933976117268345E-3</v>
      </c>
      <c r="BV283" s="134">
        <v>0</v>
      </c>
      <c r="BW283" s="133">
        <v>-6767.4520416509349</v>
      </c>
      <c r="BX283" s="478">
        <v>3735523.598853223</v>
      </c>
      <c r="BY283" s="478">
        <v>4908.3347428519028</v>
      </c>
      <c r="BZ283" s="478" t="s">
        <v>1228</v>
      </c>
      <c r="CA283" s="478">
        <v>4994.0155064882665</v>
      </c>
      <c r="CB283" s="134">
        <v>1.9338456483595667E-2</v>
      </c>
      <c r="CC283" s="133">
        <v>0</v>
      </c>
      <c r="CD283" s="133">
        <v>3735523.598853223</v>
      </c>
      <c r="CE283" s="133">
        <v>0</v>
      </c>
      <c r="CF283" s="133">
        <v>3735523.598853223</v>
      </c>
      <c r="CG283" s="133">
        <f t="shared" si="8"/>
        <v>0</v>
      </c>
      <c r="CH283" s="133">
        <f t="shared" si="9"/>
        <v>0</v>
      </c>
      <c r="CI283" s="133">
        <v>0</v>
      </c>
      <c r="CJ283" s="133">
        <v>0</v>
      </c>
      <c r="CK283" s="133">
        <v>0</v>
      </c>
    </row>
    <row r="284" spans="1:89" ht="15" customHeight="1" x14ac:dyDescent="0.25">
      <c r="A284" s="136">
        <f>VLOOKUP(D284,'DfE No.'!C:E,3,FALSE)</f>
        <v>378</v>
      </c>
      <c r="B284" s="136" t="str">
        <f>VLOOKUP(D284,'Adjusted Factors 19-20'!C:F,4,FALSE)</f>
        <v>Recoupment Academy</v>
      </c>
      <c r="C284" s="136">
        <v>136834</v>
      </c>
      <c r="D284" s="136">
        <v>9354076</v>
      </c>
      <c r="E284" s="135" t="s">
        <v>336</v>
      </c>
      <c r="F284" s="477">
        <v>1481</v>
      </c>
      <c r="G284" s="477">
        <v>0</v>
      </c>
      <c r="H284" s="477">
        <v>1481</v>
      </c>
      <c r="I284" s="133">
        <v>0</v>
      </c>
      <c r="J284" s="133">
        <v>3473591.4000000004</v>
      </c>
      <c r="K284" s="133">
        <v>2594726.4</v>
      </c>
      <c r="L284" s="133">
        <v>0</v>
      </c>
      <c r="M284" s="133">
        <v>51040.000000000022</v>
      </c>
      <c r="N284" s="133">
        <v>0</v>
      </c>
      <c r="O284" s="133">
        <v>233618.23071718539</v>
      </c>
      <c r="P284" s="133">
        <v>0</v>
      </c>
      <c r="Q284" s="133">
        <v>0</v>
      </c>
      <c r="R284" s="133">
        <v>0</v>
      </c>
      <c r="S284" s="133">
        <v>0</v>
      </c>
      <c r="T284" s="133">
        <v>0</v>
      </c>
      <c r="U284" s="133">
        <v>0</v>
      </c>
      <c r="V284" s="133">
        <v>36854.885135135126</v>
      </c>
      <c r="W284" s="133">
        <v>4683.1621621621634</v>
      </c>
      <c r="X284" s="133">
        <v>4638.1317567567557</v>
      </c>
      <c r="Y284" s="133">
        <v>0</v>
      </c>
      <c r="Z284" s="133">
        <v>600.40540540540576</v>
      </c>
      <c r="AA284" s="133">
        <v>0</v>
      </c>
      <c r="AB284" s="133">
        <v>0</v>
      </c>
      <c r="AC284" s="133">
        <v>2777.5016926201788</v>
      </c>
      <c r="AD284" s="133">
        <v>0</v>
      </c>
      <c r="AE284" s="133">
        <v>0</v>
      </c>
      <c r="AF284" s="133">
        <v>451740.34891667333</v>
      </c>
      <c r="AG284" s="133">
        <v>0</v>
      </c>
      <c r="AH284" s="133">
        <v>0</v>
      </c>
      <c r="AI284" s="133">
        <v>110000</v>
      </c>
      <c r="AJ284" s="133">
        <v>0</v>
      </c>
      <c r="AK284" s="133">
        <v>0</v>
      </c>
      <c r="AL284" s="133">
        <v>0</v>
      </c>
      <c r="AM284" s="133">
        <v>39803.834000000003</v>
      </c>
      <c r="AN284" s="133">
        <v>0</v>
      </c>
      <c r="AO284" s="133">
        <v>0</v>
      </c>
      <c r="AP284" s="133">
        <v>0</v>
      </c>
      <c r="AQ284" s="133">
        <v>0</v>
      </c>
      <c r="AR284" s="133">
        <v>0</v>
      </c>
      <c r="AS284" s="133">
        <v>0</v>
      </c>
      <c r="AT284" s="133">
        <v>0</v>
      </c>
      <c r="AU284" s="133">
        <v>0</v>
      </c>
      <c r="AV284" s="133">
        <v>6068317.8000000007</v>
      </c>
      <c r="AW284" s="133">
        <v>785952.66578593838</v>
      </c>
      <c r="AX284" s="133">
        <v>149803.834</v>
      </c>
      <c r="AY284" s="133">
        <v>627456.75650499575</v>
      </c>
      <c r="AZ284" s="478">
        <v>7004074.299785939</v>
      </c>
      <c r="BA284" s="478">
        <v>6964270.4657859392</v>
      </c>
      <c r="BB284" s="478">
        <v>4800</v>
      </c>
      <c r="BC284" s="478">
        <v>7108800</v>
      </c>
      <c r="BD284" s="478">
        <v>0</v>
      </c>
      <c r="BE284" s="478">
        <v>144529.53421406075</v>
      </c>
      <c r="BF284" s="478">
        <v>7148603.8339999998</v>
      </c>
      <c r="BG284" s="478" t="s">
        <v>13</v>
      </c>
      <c r="BH284" s="478" t="s">
        <v>13</v>
      </c>
      <c r="BI284" s="478" t="s">
        <v>13</v>
      </c>
      <c r="BJ284" s="134" t="s">
        <v>13</v>
      </c>
      <c r="BK284" s="479" t="s">
        <v>13</v>
      </c>
      <c r="BL284" s="478">
        <v>7148603.8339999998</v>
      </c>
      <c r="BM284" s="133">
        <v>0</v>
      </c>
      <c r="BN284" s="133">
        <v>7148603.8339999979</v>
      </c>
      <c r="BO284" s="478">
        <v>7148603.8339999998</v>
      </c>
      <c r="BP284" s="478">
        <v>6998800</v>
      </c>
      <c r="BQ284" s="133">
        <v>6998800</v>
      </c>
      <c r="BR284" s="133">
        <v>4725.725860904794</v>
      </c>
      <c r="BS284" s="133">
        <v>4554.2235466486118</v>
      </c>
      <c r="BT284" s="134">
        <v>3.7657860335465601E-2</v>
      </c>
      <c r="BU284" s="134">
        <v>-3.6956407370996882E-3</v>
      </c>
      <c r="BV284" s="134">
        <v>0</v>
      </c>
      <c r="BW284" s="133">
        <v>0</v>
      </c>
      <c r="BX284" s="478">
        <v>7148603.8339999998</v>
      </c>
      <c r="BY284" s="478">
        <v>4800</v>
      </c>
      <c r="BZ284" s="478" t="s">
        <v>1228</v>
      </c>
      <c r="CA284" s="478">
        <v>4826.8763227548952</v>
      </c>
      <c r="CB284" s="134">
        <v>3.6907839713509194E-2</v>
      </c>
      <c r="CC284" s="133">
        <v>0</v>
      </c>
      <c r="CD284" s="133">
        <v>7148603.8339999998</v>
      </c>
      <c r="CE284" s="133">
        <v>0</v>
      </c>
      <c r="CF284" s="133">
        <v>7148603.8339999998</v>
      </c>
      <c r="CG284" s="133">
        <f t="shared" si="8"/>
        <v>0</v>
      </c>
      <c r="CH284" s="133">
        <f t="shared" si="9"/>
        <v>0</v>
      </c>
      <c r="CI284" s="133">
        <v>144529.53421406075</v>
      </c>
      <c r="CJ284" s="133">
        <v>0</v>
      </c>
      <c r="CK284" s="133">
        <v>0</v>
      </c>
    </row>
    <row r="285" spans="1:89" ht="15" customHeight="1" x14ac:dyDescent="0.25">
      <c r="A285" s="136">
        <f>VLOOKUP(D285,'DfE No.'!C:E,3,FALSE)</f>
        <v>366</v>
      </c>
      <c r="B285" s="136" t="str">
        <f>VLOOKUP(D285,'Adjusted Factors 19-20'!C:F,4,FALSE)</f>
        <v>Recoupment Academy</v>
      </c>
      <c r="C285" s="136">
        <v>136827</v>
      </c>
      <c r="D285" s="136">
        <v>9354092</v>
      </c>
      <c r="E285" s="135" t="s">
        <v>328</v>
      </c>
      <c r="F285" s="477">
        <v>1494</v>
      </c>
      <c r="G285" s="477">
        <v>0</v>
      </c>
      <c r="H285" s="477">
        <v>1494</v>
      </c>
      <c r="I285" s="133">
        <v>0</v>
      </c>
      <c r="J285" s="133">
        <v>3465811.8000000003</v>
      </c>
      <c r="K285" s="133">
        <v>2660918.4</v>
      </c>
      <c r="L285" s="133">
        <v>0</v>
      </c>
      <c r="M285" s="133">
        <v>53240.000000000022</v>
      </c>
      <c r="N285" s="133">
        <v>0</v>
      </c>
      <c r="O285" s="133">
        <v>240572.30769230769</v>
      </c>
      <c r="P285" s="133">
        <v>0</v>
      </c>
      <c r="Q285" s="133">
        <v>0</v>
      </c>
      <c r="R285" s="133">
        <v>0</v>
      </c>
      <c r="S285" s="133">
        <v>0</v>
      </c>
      <c r="T285" s="133">
        <v>0</v>
      </c>
      <c r="U285" s="133">
        <v>0</v>
      </c>
      <c r="V285" s="133">
        <v>26407.675820495646</v>
      </c>
      <c r="W285" s="133">
        <v>13659.142665773599</v>
      </c>
      <c r="X285" s="133">
        <v>37620.180843938397</v>
      </c>
      <c r="Y285" s="133">
        <v>24656.503683857976</v>
      </c>
      <c r="Z285" s="133">
        <v>18012.056262558621</v>
      </c>
      <c r="AA285" s="133">
        <v>0</v>
      </c>
      <c r="AB285" s="133">
        <v>0</v>
      </c>
      <c r="AC285" s="133">
        <v>30758.229729729803</v>
      </c>
      <c r="AD285" s="133">
        <v>0</v>
      </c>
      <c r="AE285" s="133">
        <v>0</v>
      </c>
      <c r="AF285" s="133">
        <v>512372.85309046</v>
      </c>
      <c r="AG285" s="133">
        <v>0</v>
      </c>
      <c r="AH285" s="133">
        <v>0</v>
      </c>
      <c r="AI285" s="133">
        <v>110000</v>
      </c>
      <c r="AJ285" s="133">
        <v>0</v>
      </c>
      <c r="AK285" s="133">
        <v>0</v>
      </c>
      <c r="AL285" s="133">
        <v>0</v>
      </c>
      <c r="AM285" s="133">
        <v>43330.756000000001</v>
      </c>
      <c r="AN285" s="133">
        <v>0</v>
      </c>
      <c r="AO285" s="133">
        <v>0</v>
      </c>
      <c r="AP285" s="133">
        <v>0</v>
      </c>
      <c r="AQ285" s="133">
        <v>0</v>
      </c>
      <c r="AR285" s="133">
        <v>0</v>
      </c>
      <c r="AS285" s="133">
        <v>0</v>
      </c>
      <c r="AT285" s="133">
        <v>0</v>
      </c>
      <c r="AU285" s="133">
        <v>0</v>
      </c>
      <c r="AV285" s="133">
        <v>6126730.2000000002</v>
      </c>
      <c r="AW285" s="133">
        <v>957298.94978912175</v>
      </c>
      <c r="AX285" s="133">
        <v>153330.75599999999</v>
      </c>
      <c r="AY285" s="133">
        <v>729455.78657492599</v>
      </c>
      <c r="AZ285" s="478">
        <v>7237359.905789122</v>
      </c>
      <c r="BA285" s="478">
        <v>7194029.1497891219</v>
      </c>
      <c r="BB285" s="478">
        <v>4800</v>
      </c>
      <c r="BC285" s="478">
        <v>7171200</v>
      </c>
      <c r="BD285" s="478">
        <v>0</v>
      </c>
      <c r="BE285" s="478">
        <v>0</v>
      </c>
      <c r="BF285" s="478">
        <v>7237359.905789122</v>
      </c>
      <c r="BG285" s="478" t="s">
        <v>13</v>
      </c>
      <c r="BH285" s="478" t="s">
        <v>13</v>
      </c>
      <c r="BI285" s="478" t="s">
        <v>13</v>
      </c>
      <c r="BJ285" s="134" t="s">
        <v>13</v>
      </c>
      <c r="BK285" s="479" t="s">
        <v>13</v>
      </c>
      <c r="BL285" s="478">
        <v>7237359.905789122</v>
      </c>
      <c r="BM285" s="133">
        <v>0</v>
      </c>
      <c r="BN285" s="133">
        <v>7237359.905789122</v>
      </c>
      <c r="BO285" s="478">
        <v>7214530.7560000001</v>
      </c>
      <c r="BP285" s="478">
        <v>7061200</v>
      </c>
      <c r="BQ285" s="133">
        <v>7084029.1497891219</v>
      </c>
      <c r="BR285" s="133">
        <v>4741.6527107022239</v>
      </c>
      <c r="BS285" s="133">
        <v>4705.9884334228191</v>
      </c>
      <c r="BT285" s="134">
        <v>7.5784880868194193E-3</v>
      </c>
      <c r="BU285" s="134">
        <v>-7.4373235892262338E-4</v>
      </c>
      <c r="BV285" s="134">
        <v>0</v>
      </c>
      <c r="BW285" s="133">
        <v>-5228.9938427062889</v>
      </c>
      <c r="BX285" s="478">
        <v>7232130.9119464159</v>
      </c>
      <c r="BY285" s="478">
        <v>4811.7805595357531</v>
      </c>
      <c r="BZ285" s="478" t="s">
        <v>1228</v>
      </c>
      <c r="CA285" s="478">
        <v>4840.7837429360216</v>
      </c>
      <c r="CB285" s="134">
        <v>6.7622615958153887E-3</v>
      </c>
      <c r="CC285" s="133">
        <v>0</v>
      </c>
      <c r="CD285" s="133">
        <v>7232130.9119464159</v>
      </c>
      <c r="CE285" s="133">
        <v>0</v>
      </c>
      <c r="CF285" s="133">
        <v>7232130.9119464159</v>
      </c>
      <c r="CG285" s="133">
        <f t="shared" si="8"/>
        <v>0</v>
      </c>
      <c r="CH285" s="133">
        <f t="shared" si="9"/>
        <v>0</v>
      </c>
      <c r="CI285" s="133">
        <v>0</v>
      </c>
      <c r="CJ285" s="133">
        <v>0</v>
      </c>
      <c r="CK285" s="133">
        <v>0</v>
      </c>
    </row>
    <row r="286" spans="1:89" ht="15" customHeight="1" x14ac:dyDescent="0.25">
      <c r="A286" s="136">
        <f>VLOOKUP(D286,'DfE No.'!C:E,3,FALSE)</f>
        <v>375</v>
      </c>
      <c r="B286" s="136" t="str">
        <f>VLOOKUP(D286,'Adjusted Factors 19-20'!C:F,4,FALSE)</f>
        <v>Recoupment Academy</v>
      </c>
      <c r="C286" s="136">
        <v>139288</v>
      </c>
      <c r="D286" s="136">
        <v>9354095</v>
      </c>
      <c r="E286" s="135" t="s">
        <v>502</v>
      </c>
      <c r="F286" s="477">
        <v>1012</v>
      </c>
      <c r="G286" s="477">
        <v>0</v>
      </c>
      <c r="H286" s="477">
        <v>1012</v>
      </c>
      <c r="I286" s="133">
        <v>0</v>
      </c>
      <c r="J286" s="133">
        <v>2419455.6</v>
      </c>
      <c r="K286" s="133">
        <v>1720992</v>
      </c>
      <c r="L286" s="133">
        <v>0</v>
      </c>
      <c r="M286" s="133">
        <v>86679.999999999854</v>
      </c>
      <c r="N286" s="133">
        <v>0</v>
      </c>
      <c r="O286" s="133">
        <v>255883.54806739342</v>
      </c>
      <c r="P286" s="133">
        <v>0</v>
      </c>
      <c r="Q286" s="133">
        <v>0</v>
      </c>
      <c r="R286" s="133">
        <v>0</v>
      </c>
      <c r="S286" s="133">
        <v>0</v>
      </c>
      <c r="T286" s="133">
        <v>0</v>
      </c>
      <c r="U286" s="133">
        <v>0</v>
      </c>
      <c r="V286" s="133">
        <v>52251.632047477673</v>
      </c>
      <c r="W286" s="133">
        <v>42161.661721068347</v>
      </c>
      <c r="X286" s="133">
        <v>122691.2363996044</v>
      </c>
      <c r="Y286" s="133">
        <v>70069.238377843911</v>
      </c>
      <c r="Z286" s="133">
        <v>3002.9673590504476</v>
      </c>
      <c r="AA286" s="133">
        <v>1621.6023738872382</v>
      </c>
      <c r="AB286" s="133">
        <v>0</v>
      </c>
      <c r="AC286" s="133">
        <v>114020.67460317466</v>
      </c>
      <c r="AD286" s="133">
        <v>0</v>
      </c>
      <c r="AE286" s="133">
        <v>0</v>
      </c>
      <c r="AF286" s="133">
        <v>365856.83220370364</v>
      </c>
      <c r="AG286" s="133">
        <v>0</v>
      </c>
      <c r="AH286" s="133">
        <v>0</v>
      </c>
      <c r="AI286" s="133">
        <v>110000</v>
      </c>
      <c r="AJ286" s="133">
        <v>0</v>
      </c>
      <c r="AK286" s="133">
        <v>0</v>
      </c>
      <c r="AL286" s="133">
        <v>0</v>
      </c>
      <c r="AM286" s="133">
        <v>25091.5308</v>
      </c>
      <c r="AN286" s="133">
        <v>0</v>
      </c>
      <c r="AO286" s="133">
        <v>0</v>
      </c>
      <c r="AP286" s="133">
        <v>0</v>
      </c>
      <c r="AQ286" s="133">
        <v>0</v>
      </c>
      <c r="AR286" s="133">
        <v>0</v>
      </c>
      <c r="AS286" s="133">
        <v>0</v>
      </c>
      <c r="AT286" s="133">
        <v>0</v>
      </c>
      <c r="AU286" s="133">
        <v>0</v>
      </c>
      <c r="AV286" s="133">
        <v>4140447.6</v>
      </c>
      <c r="AW286" s="133">
        <v>1114239.3931532034</v>
      </c>
      <c r="AX286" s="133">
        <v>135091.53080000001</v>
      </c>
      <c r="AY286" s="133">
        <v>693036.77537686611</v>
      </c>
      <c r="AZ286" s="478">
        <v>5389778.5239532031</v>
      </c>
      <c r="BA286" s="478">
        <v>5364686.9931532033</v>
      </c>
      <c r="BB286" s="478">
        <v>4800</v>
      </c>
      <c r="BC286" s="478">
        <v>4857600</v>
      </c>
      <c r="BD286" s="478">
        <v>0</v>
      </c>
      <c r="BE286" s="478">
        <v>0</v>
      </c>
      <c r="BF286" s="478">
        <v>5389778.5239532031</v>
      </c>
      <c r="BG286" s="478" t="s">
        <v>13</v>
      </c>
      <c r="BH286" s="478" t="s">
        <v>13</v>
      </c>
      <c r="BI286" s="478" t="s">
        <v>13</v>
      </c>
      <c r="BJ286" s="134" t="s">
        <v>13</v>
      </c>
      <c r="BK286" s="479" t="s">
        <v>13</v>
      </c>
      <c r="BL286" s="478">
        <v>5389778.5239532031</v>
      </c>
      <c r="BM286" s="133">
        <v>0</v>
      </c>
      <c r="BN286" s="133">
        <v>5389778.5239532031</v>
      </c>
      <c r="BO286" s="478">
        <v>4882691.5307999998</v>
      </c>
      <c r="BP286" s="478">
        <v>4747600</v>
      </c>
      <c r="BQ286" s="133">
        <v>5254686.9931532033</v>
      </c>
      <c r="BR286" s="133">
        <v>5192.3784517324148</v>
      </c>
      <c r="BS286" s="133">
        <v>5119.489531175298</v>
      </c>
      <c r="BT286" s="134">
        <v>1.4237536792146425E-2</v>
      </c>
      <c r="BU286" s="134">
        <v>-1.3972334194319114E-3</v>
      </c>
      <c r="BV286" s="134">
        <v>0</v>
      </c>
      <c r="BW286" s="133">
        <v>-7238.9593257506131</v>
      </c>
      <c r="BX286" s="478">
        <v>5382539.5646274528</v>
      </c>
      <c r="BY286" s="478">
        <v>5293.9209820429378</v>
      </c>
      <c r="BZ286" s="478" t="s">
        <v>1228</v>
      </c>
      <c r="CA286" s="478">
        <v>5318.7149848097361</v>
      </c>
      <c r="CB286" s="134">
        <v>1.2412687644704601E-2</v>
      </c>
      <c r="CC286" s="133">
        <v>0</v>
      </c>
      <c r="CD286" s="133">
        <v>5382539.5646274528</v>
      </c>
      <c r="CE286" s="133">
        <v>0</v>
      </c>
      <c r="CF286" s="133">
        <v>5382539.5646274528</v>
      </c>
      <c r="CG286" s="133">
        <f t="shared" si="8"/>
        <v>0</v>
      </c>
      <c r="CH286" s="133">
        <f t="shared" si="9"/>
        <v>0</v>
      </c>
      <c r="CI286" s="133">
        <v>0</v>
      </c>
      <c r="CJ286" s="133">
        <v>0</v>
      </c>
      <c r="CK286" s="133">
        <v>0</v>
      </c>
    </row>
    <row r="287" spans="1:89" ht="15" customHeight="1" x14ac:dyDescent="0.25">
      <c r="A287" s="136">
        <f>VLOOKUP(D287,'DfE No.'!C:E,3,FALSE)</f>
        <v>356</v>
      </c>
      <c r="B287" s="136" t="str">
        <f>VLOOKUP(D287,'Adjusted Factors 19-20'!C:F,4,FALSE)</f>
        <v>Recoupment Academy</v>
      </c>
      <c r="C287" s="136">
        <v>144214</v>
      </c>
      <c r="D287" s="136">
        <v>9354096</v>
      </c>
      <c r="E287" s="135" t="s">
        <v>324</v>
      </c>
      <c r="F287" s="477">
        <v>717</v>
      </c>
      <c r="G287" s="477">
        <v>0</v>
      </c>
      <c r="H287" s="477">
        <v>717</v>
      </c>
      <c r="I287" s="133">
        <v>0</v>
      </c>
      <c r="J287" s="133">
        <v>1727071.2000000002</v>
      </c>
      <c r="K287" s="133">
        <v>1204694.4000000001</v>
      </c>
      <c r="L287" s="133">
        <v>0</v>
      </c>
      <c r="M287" s="133">
        <v>27280.000000000011</v>
      </c>
      <c r="N287" s="133">
        <v>0</v>
      </c>
      <c r="O287" s="133">
        <v>109066.14568599718</v>
      </c>
      <c r="P287" s="133">
        <v>0</v>
      </c>
      <c r="Q287" s="133">
        <v>0</v>
      </c>
      <c r="R287" s="133">
        <v>0</v>
      </c>
      <c r="S287" s="133">
        <v>0</v>
      </c>
      <c r="T287" s="133">
        <v>0</v>
      </c>
      <c r="U287" s="133">
        <v>0</v>
      </c>
      <c r="V287" s="133">
        <v>5800.0000000000045</v>
      </c>
      <c r="W287" s="133">
        <v>7800.0000000000055</v>
      </c>
      <c r="X287" s="133">
        <v>20084.999999999982</v>
      </c>
      <c r="Y287" s="133">
        <v>20719.999999999993</v>
      </c>
      <c r="Z287" s="133">
        <v>599.99999999999829</v>
      </c>
      <c r="AA287" s="133">
        <v>0</v>
      </c>
      <c r="AB287" s="133">
        <v>0</v>
      </c>
      <c r="AC287" s="133">
        <v>5571.0799438990152</v>
      </c>
      <c r="AD287" s="133">
        <v>0</v>
      </c>
      <c r="AE287" s="133">
        <v>0</v>
      </c>
      <c r="AF287" s="133">
        <v>223728.58405696845</v>
      </c>
      <c r="AG287" s="133">
        <v>0</v>
      </c>
      <c r="AH287" s="133">
        <v>0</v>
      </c>
      <c r="AI287" s="133">
        <v>110000</v>
      </c>
      <c r="AJ287" s="133">
        <v>0</v>
      </c>
      <c r="AK287" s="133">
        <v>0</v>
      </c>
      <c r="AL287" s="133">
        <v>0</v>
      </c>
      <c r="AM287" s="133">
        <v>101273.046</v>
      </c>
      <c r="AN287" s="133">
        <v>0</v>
      </c>
      <c r="AO287" s="133">
        <v>0</v>
      </c>
      <c r="AP287" s="133">
        <v>0</v>
      </c>
      <c r="AQ287" s="133">
        <v>0</v>
      </c>
      <c r="AR287" s="133">
        <v>0</v>
      </c>
      <c r="AS287" s="133">
        <v>0</v>
      </c>
      <c r="AT287" s="133">
        <v>0</v>
      </c>
      <c r="AU287" s="133">
        <v>0</v>
      </c>
      <c r="AV287" s="133">
        <v>2931765.6000000006</v>
      </c>
      <c r="AW287" s="133">
        <v>420650.80968686461</v>
      </c>
      <c r="AX287" s="133">
        <v>211273.046</v>
      </c>
      <c r="AY287" s="133">
        <v>329403.156899967</v>
      </c>
      <c r="AZ287" s="478">
        <v>3563689.4556868654</v>
      </c>
      <c r="BA287" s="478">
        <v>3462416.4096868653</v>
      </c>
      <c r="BB287" s="478">
        <v>4800</v>
      </c>
      <c r="BC287" s="478">
        <v>3441600</v>
      </c>
      <c r="BD287" s="478">
        <v>0</v>
      </c>
      <c r="BE287" s="478">
        <v>0</v>
      </c>
      <c r="BF287" s="478">
        <v>3563689.4556868654</v>
      </c>
      <c r="BG287" s="478" t="s">
        <v>13</v>
      </c>
      <c r="BH287" s="478" t="s">
        <v>13</v>
      </c>
      <c r="BI287" s="478" t="s">
        <v>13</v>
      </c>
      <c r="BJ287" s="134" t="s">
        <v>13</v>
      </c>
      <c r="BK287" s="479" t="s">
        <v>13</v>
      </c>
      <c r="BL287" s="478">
        <v>3563689.4556868654</v>
      </c>
      <c r="BM287" s="133">
        <v>0</v>
      </c>
      <c r="BN287" s="133">
        <v>3563689.4556868654</v>
      </c>
      <c r="BO287" s="478">
        <v>3542873.0460000001</v>
      </c>
      <c r="BP287" s="478">
        <v>3331600</v>
      </c>
      <c r="BQ287" s="133">
        <v>3352416.4096868653</v>
      </c>
      <c r="BR287" s="133">
        <v>4675.6156341518345</v>
      </c>
      <c r="BS287" s="133">
        <v>4629.1818012765962</v>
      </c>
      <c r="BT287" s="134">
        <v>1.003067817782252E-2</v>
      </c>
      <c r="BU287" s="134">
        <v>-9.8438367354042192E-4</v>
      </c>
      <c r="BV287" s="134">
        <v>0</v>
      </c>
      <c r="BW287" s="133">
        <v>-3267.2908376984474</v>
      </c>
      <c r="BX287" s="478">
        <v>3560422.1648491668</v>
      </c>
      <c r="BY287" s="478">
        <v>4824.475758506509</v>
      </c>
      <c r="BZ287" s="478" t="s">
        <v>1228</v>
      </c>
      <c r="CA287" s="478">
        <v>4965.7212898872622</v>
      </c>
      <c r="CB287" s="134">
        <v>8.1111566999056972E-3</v>
      </c>
      <c r="CC287" s="133">
        <v>0</v>
      </c>
      <c r="CD287" s="133">
        <v>3560422.1648491668</v>
      </c>
      <c r="CE287" s="133">
        <v>0</v>
      </c>
      <c r="CF287" s="133">
        <v>3560422.1648491668</v>
      </c>
      <c r="CG287" s="133">
        <f t="shared" si="8"/>
        <v>0</v>
      </c>
      <c r="CH287" s="133">
        <f t="shared" si="9"/>
        <v>0</v>
      </c>
      <c r="CI287" s="133">
        <v>0</v>
      </c>
      <c r="CJ287" s="133">
        <v>0</v>
      </c>
      <c r="CK287" s="133">
        <v>0</v>
      </c>
    </row>
    <row r="288" spans="1:89" ht="15" customHeight="1" x14ac:dyDescent="0.25">
      <c r="A288" s="136">
        <f>VLOOKUP(D288,'DfE No.'!C:E,3,FALSE)</f>
        <v>357</v>
      </c>
      <c r="B288" s="136" t="str">
        <f>VLOOKUP(D288,'Adjusted Factors 19-20'!C:F,4,FALSE)</f>
        <v>Recoupment Academy</v>
      </c>
      <c r="C288" s="136">
        <v>137218</v>
      </c>
      <c r="D288" s="136">
        <v>9354097</v>
      </c>
      <c r="E288" s="135" t="s">
        <v>325</v>
      </c>
      <c r="F288" s="477">
        <v>930</v>
      </c>
      <c r="G288" s="477">
        <v>0</v>
      </c>
      <c r="H288" s="477">
        <v>930</v>
      </c>
      <c r="I288" s="133">
        <v>0</v>
      </c>
      <c r="J288" s="133">
        <v>2151059.4</v>
      </c>
      <c r="K288" s="133">
        <v>1663625.6</v>
      </c>
      <c r="L288" s="133">
        <v>0</v>
      </c>
      <c r="M288" s="133">
        <v>27280.000000000011</v>
      </c>
      <c r="N288" s="133">
        <v>0</v>
      </c>
      <c r="O288" s="133">
        <v>108185.23600439077</v>
      </c>
      <c r="P288" s="133">
        <v>0</v>
      </c>
      <c r="Q288" s="133">
        <v>0</v>
      </c>
      <c r="R288" s="133">
        <v>0</v>
      </c>
      <c r="S288" s="133">
        <v>0</v>
      </c>
      <c r="T288" s="133">
        <v>0</v>
      </c>
      <c r="U288" s="133">
        <v>0</v>
      </c>
      <c r="V288" s="133">
        <v>7829.9999999999918</v>
      </c>
      <c r="W288" s="133">
        <v>8189.9999999999918</v>
      </c>
      <c r="X288" s="133">
        <v>9784.9999999999909</v>
      </c>
      <c r="Y288" s="133">
        <v>6719.9999999999936</v>
      </c>
      <c r="Z288" s="133">
        <v>7199.9999999999936</v>
      </c>
      <c r="AA288" s="133">
        <v>3239.9999999999968</v>
      </c>
      <c r="AB288" s="133">
        <v>0</v>
      </c>
      <c r="AC288" s="133">
        <v>2772.9817007534953</v>
      </c>
      <c r="AD288" s="133">
        <v>0</v>
      </c>
      <c r="AE288" s="133">
        <v>0</v>
      </c>
      <c r="AF288" s="133">
        <v>246217.6362143514</v>
      </c>
      <c r="AG288" s="133">
        <v>0</v>
      </c>
      <c r="AH288" s="133">
        <v>0</v>
      </c>
      <c r="AI288" s="133">
        <v>110000</v>
      </c>
      <c r="AJ288" s="133">
        <v>0</v>
      </c>
      <c r="AK288" s="133">
        <v>0</v>
      </c>
      <c r="AL288" s="133">
        <v>0</v>
      </c>
      <c r="AM288" s="133">
        <v>21766.147199999999</v>
      </c>
      <c r="AN288" s="133">
        <v>0</v>
      </c>
      <c r="AO288" s="133">
        <v>0</v>
      </c>
      <c r="AP288" s="133">
        <v>0</v>
      </c>
      <c r="AQ288" s="133">
        <v>0</v>
      </c>
      <c r="AR288" s="133">
        <v>0</v>
      </c>
      <c r="AS288" s="133">
        <v>0</v>
      </c>
      <c r="AT288" s="133">
        <v>0</v>
      </c>
      <c r="AU288" s="133">
        <v>0</v>
      </c>
      <c r="AV288" s="133">
        <v>3814685</v>
      </c>
      <c r="AW288" s="133">
        <v>427420.85391949571</v>
      </c>
      <c r="AX288" s="133">
        <v>131766.14720000001</v>
      </c>
      <c r="AY288" s="133">
        <v>345431.75421654677</v>
      </c>
      <c r="AZ288" s="478">
        <v>4373872.0011194963</v>
      </c>
      <c r="BA288" s="478">
        <v>4352105.8539194968</v>
      </c>
      <c r="BB288" s="478">
        <v>4800</v>
      </c>
      <c r="BC288" s="478">
        <v>4464000</v>
      </c>
      <c r="BD288" s="478">
        <v>0</v>
      </c>
      <c r="BE288" s="478">
        <v>111894.14608050324</v>
      </c>
      <c r="BF288" s="478">
        <v>4485766.1471999995</v>
      </c>
      <c r="BG288" s="478" t="s">
        <v>13</v>
      </c>
      <c r="BH288" s="478" t="s">
        <v>13</v>
      </c>
      <c r="BI288" s="478" t="s">
        <v>13</v>
      </c>
      <c r="BJ288" s="134" t="s">
        <v>13</v>
      </c>
      <c r="BK288" s="479" t="s">
        <v>13</v>
      </c>
      <c r="BL288" s="478">
        <v>4485766.1471999995</v>
      </c>
      <c r="BM288" s="133">
        <v>0</v>
      </c>
      <c r="BN288" s="133">
        <v>4485766.1471999995</v>
      </c>
      <c r="BO288" s="478">
        <v>4485766.1471999995</v>
      </c>
      <c r="BP288" s="478">
        <v>4354000</v>
      </c>
      <c r="BQ288" s="133">
        <v>4354000</v>
      </c>
      <c r="BR288" s="133">
        <v>4681.7204301075271</v>
      </c>
      <c r="BS288" s="133">
        <v>4478.7210584343993</v>
      </c>
      <c r="BT288" s="134">
        <v>4.5325299125480507E-2</v>
      </c>
      <c r="BU288" s="134">
        <v>-4.4481024778670183E-3</v>
      </c>
      <c r="BV288" s="134">
        <v>0</v>
      </c>
      <c r="BW288" s="133">
        <v>0</v>
      </c>
      <c r="BX288" s="478">
        <v>4485766.1471999995</v>
      </c>
      <c r="BY288" s="478">
        <v>4800</v>
      </c>
      <c r="BZ288" s="478" t="s">
        <v>1228</v>
      </c>
      <c r="CA288" s="478">
        <v>4823.4044593548379</v>
      </c>
      <c r="CB288" s="134">
        <v>4.3240812784735461E-2</v>
      </c>
      <c r="CC288" s="133">
        <v>0</v>
      </c>
      <c r="CD288" s="133">
        <v>4485766.1471999995</v>
      </c>
      <c r="CE288" s="133">
        <v>0</v>
      </c>
      <c r="CF288" s="133">
        <v>4485766.1471999995</v>
      </c>
      <c r="CG288" s="133">
        <f t="shared" si="8"/>
        <v>0</v>
      </c>
      <c r="CH288" s="133">
        <f t="shared" si="9"/>
        <v>0</v>
      </c>
      <c r="CI288" s="133">
        <v>111894.14608050324</v>
      </c>
      <c r="CJ288" s="133">
        <v>0</v>
      </c>
      <c r="CK288" s="133">
        <v>0</v>
      </c>
    </row>
    <row r="289" spans="1:89" ht="15" customHeight="1" x14ac:dyDescent="0.25">
      <c r="A289" s="136">
        <f>VLOOKUP(D289,'DfE No.'!C:E,3,FALSE)</f>
        <v>362</v>
      </c>
      <c r="B289" s="136" t="str">
        <f>VLOOKUP(D289,'Adjusted Factors 19-20'!C:F,4,FALSE)</f>
        <v>Recoupment Academy</v>
      </c>
      <c r="C289" s="136">
        <v>137208</v>
      </c>
      <c r="D289" s="136">
        <v>9354098</v>
      </c>
      <c r="E289" s="135" t="s">
        <v>501</v>
      </c>
      <c r="F289" s="477">
        <v>558</v>
      </c>
      <c r="G289" s="477">
        <v>0</v>
      </c>
      <c r="H289" s="477">
        <v>558</v>
      </c>
      <c r="I289" s="133">
        <v>0</v>
      </c>
      <c r="J289" s="133">
        <v>1380879</v>
      </c>
      <c r="K289" s="133">
        <v>895798.4</v>
      </c>
      <c r="L289" s="133">
        <v>0</v>
      </c>
      <c r="M289" s="133">
        <v>23760</v>
      </c>
      <c r="N289" s="133">
        <v>0</v>
      </c>
      <c r="O289" s="133">
        <v>89393.877551020414</v>
      </c>
      <c r="P289" s="133">
        <v>0</v>
      </c>
      <c r="Q289" s="133">
        <v>0</v>
      </c>
      <c r="R289" s="133">
        <v>0</v>
      </c>
      <c r="S289" s="133">
        <v>0</v>
      </c>
      <c r="T289" s="133">
        <v>0</v>
      </c>
      <c r="U289" s="133">
        <v>0</v>
      </c>
      <c r="V289" s="133">
        <v>2614.6858168761255</v>
      </c>
      <c r="W289" s="133">
        <v>21879.210053860057</v>
      </c>
      <c r="X289" s="133">
        <v>15477.737881508087</v>
      </c>
      <c r="Y289" s="133">
        <v>20757.199281867153</v>
      </c>
      <c r="Z289" s="133">
        <v>8415.0807899461415</v>
      </c>
      <c r="AA289" s="133">
        <v>811.45421903051954</v>
      </c>
      <c r="AB289" s="133">
        <v>0</v>
      </c>
      <c r="AC289" s="133">
        <v>5540.0000000000027</v>
      </c>
      <c r="AD289" s="133">
        <v>0</v>
      </c>
      <c r="AE289" s="133">
        <v>0</v>
      </c>
      <c r="AF289" s="133">
        <v>197251.97196106365</v>
      </c>
      <c r="AG289" s="133">
        <v>0</v>
      </c>
      <c r="AH289" s="133">
        <v>0</v>
      </c>
      <c r="AI289" s="133">
        <v>110000</v>
      </c>
      <c r="AJ289" s="133">
        <v>9100.0000000000073</v>
      </c>
      <c r="AK289" s="133">
        <v>0</v>
      </c>
      <c r="AL289" s="133">
        <v>0</v>
      </c>
      <c r="AM289" s="133">
        <v>12596.15</v>
      </c>
      <c r="AN289" s="133">
        <v>0</v>
      </c>
      <c r="AO289" s="133">
        <v>0</v>
      </c>
      <c r="AP289" s="133">
        <v>0</v>
      </c>
      <c r="AQ289" s="133">
        <v>0</v>
      </c>
      <c r="AR289" s="133">
        <v>0</v>
      </c>
      <c r="AS289" s="133">
        <v>0</v>
      </c>
      <c r="AT289" s="133">
        <v>0</v>
      </c>
      <c r="AU289" s="133">
        <v>0</v>
      </c>
      <c r="AV289" s="133">
        <v>2276677.4</v>
      </c>
      <c r="AW289" s="133">
        <v>385901.21755517216</v>
      </c>
      <c r="AX289" s="133">
        <v>131696.15</v>
      </c>
      <c r="AY289" s="133">
        <v>298805.59475811792</v>
      </c>
      <c r="AZ289" s="478">
        <v>2794274.7675551721</v>
      </c>
      <c r="BA289" s="478">
        <v>2781678.6175551722</v>
      </c>
      <c r="BB289" s="478">
        <v>4800</v>
      </c>
      <c r="BC289" s="478">
        <v>2678400</v>
      </c>
      <c r="BD289" s="478">
        <v>0</v>
      </c>
      <c r="BE289" s="478">
        <v>0</v>
      </c>
      <c r="BF289" s="478">
        <v>2794274.7675551721</v>
      </c>
      <c r="BG289" s="478" t="s">
        <v>13</v>
      </c>
      <c r="BH289" s="478" t="s">
        <v>13</v>
      </c>
      <c r="BI289" s="478" t="s">
        <v>13</v>
      </c>
      <c r="BJ289" s="134" t="s">
        <v>13</v>
      </c>
      <c r="BK289" s="479" t="s">
        <v>13</v>
      </c>
      <c r="BL289" s="478">
        <v>2794274.7675551721</v>
      </c>
      <c r="BM289" s="133">
        <v>0</v>
      </c>
      <c r="BN289" s="133">
        <v>2794274.7675551726</v>
      </c>
      <c r="BO289" s="478">
        <v>2690996.15</v>
      </c>
      <c r="BP289" s="478">
        <v>2559300</v>
      </c>
      <c r="BQ289" s="133">
        <v>2662578.6175551722</v>
      </c>
      <c r="BR289" s="133">
        <v>4771.646268020022</v>
      </c>
      <c r="BS289" s="133">
        <v>4636.2683473251027</v>
      </c>
      <c r="BT289" s="134">
        <v>2.9199759494729353E-2</v>
      </c>
      <c r="BU289" s="134">
        <v>-2.8655855574621029E-3</v>
      </c>
      <c r="BV289" s="134">
        <v>0</v>
      </c>
      <c r="BW289" s="133">
        <v>-7413.3779780703362</v>
      </c>
      <c r="BX289" s="478">
        <v>2786861.3895771019</v>
      </c>
      <c r="BY289" s="478">
        <v>4971.8015046184628</v>
      </c>
      <c r="BZ289" s="478" t="s">
        <v>1228</v>
      </c>
      <c r="CA289" s="478">
        <v>4994.375250138175</v>
      </c>
      <c r="CB289" s="134">
        <v>1.7870517454638524E-2</v>
      </c>
      <c r="CC289" s="133">
        <v>0</v>
      </c>
      <c r="CD289" s="133">
        <v>2786861.3895771019</v>
      </c>
      <c r="CE289" s="133">
        <v>0</v>
      </c>
      <c r="CF289" s="133">
        <v>2786861.3895771019</v>
      </c>
      <c r="CG289" s="133">
        <f t="shared" si="8"/>
        <v>0</v>
      </c>
      <c r="CH289" s="133">
        <f t="shared" si="9"/>
        <v>0</v>
      </c>
      <c r="CI289" s="133">
        <v>0</v>
      </c>
      <c r="CJ289" s="133">
        <v>0</v>
      </c>
      <c r="CK289" s="133">
        <v>0</v>
      </c>
    </row>
    <row r="290" spans="1:89" ht="15" customHeight="1" x14ac:dyDescent="0.25">
      <c r="A290" s="136">
        <f>VLOOKUP(D290,'DfE No.'!C:E,3,FALSE)</f>
        <v>376</v>
      </c>
      <c r="B290" s="136" t="str">
        <f>VLOOKUP(D290,'Adjusted Factors 19-20'!C:F,4,FALSE)</f>
        <v>Recoupment Academy</v>
      </c>
      <c r="C290" s="136">
        <v>136969</v>
      </c>
      <c r="D290" s="136">
        <v>9354099</v>
      </c>
      <c r="E290" s="135" t="s">
        <v>335</v>
      </c>
      <c r="F290" s="477">
        <v>1516</v>
      </c>
      <c r="G290" s="477">
        <v>0</v>
      </c>
      <c r="H290" s="477">
        <v>1516</v>
      </c>
      <c r="I290" s="133">
        <v>0</v>
      </c>
      <c r="J290" s="133">
        <v>3598065</v>
      </c>
      <c r="K290" s="133">
        <v>2607964.8000000003</v>
      </c>
      <c r="L290" s="133">
        <v>0</v>
      </c>
      <c r="M290" s="133">
        <v>38719.999999999978</v>
      </c>
      <c r="N290" s="133">
        <v>0</v>
      </c>
      <c r="O290" s="133">
        <v>130993.92928619079</v>
      </c>
      <c r="P290" s="133">
        <v>0</v>
      </c>
      <c r="Q290" s="133">
        <v>0</v>
      </c>
      <c r="R290" s="133">
        <v>0</v>
      </c>
      <c r="S290" s="133">
        <v>0</v>
      </c>
      <c r="T290" s="133">
        <v>0</v>
      </c>
      <c r="U290" s="133">
        <v>0</v>
      </c>
      <c r="V290" s="133">
        <v>6089.9999999999891</v>
      </c>
      <c r="W290" s="133">
        <v>11700.000000000029</v>
      </c>
      <c r="X290" s="133">
        <v>6180</v>
      </c>
      <c r="Y290" s="133">
        <v>12879.999999999964</v>
      </c>
      <c r="Z290" s="133">
        <v>3600</v>
      </c>
      <c r="AA290" s="133">
        <v>0</v>
      </c>
      <c r="AB290" s="133">
        <v>0</v>
      </c>
      <c r="AC290" s="133">
        <v>24929.999999999898</v>
      </c>
      <c r="AD290" s="133">
        <v>0</v>
      </c>
      <c r="AE290" s="133">
        <v>0</v>
      </c>
      <c r="AF290" s="133">
        <v>460928.8289078949</v>
      </c>
      <c r="AG290" s="133">
        <v>0</v>
      </c>
      <c r="AH290" s="133">
        <v>0</v>
      </c>
      <c r="AI290" s="133">
        <v>110000</v>
      </c>
      <c r="AJ290" s="133">
        <v>0</v>
      </c>
      <c r="AK290" s="133">
        <v>0</v>
      </c>
      <c r="AL290" s="133">
        <v>0</v>
      </c>
      <c r="AM290" s="133">
        <v>41567.294999999998</v>
      </c>
      <c r="AN290" s="133">
        <v>0</v>
      </c>
      <c r="AO290" s="133">
        <v>0</v>
      </c>
      <c r="AP290" s="133">
        <v>0</v>
      </c>
      <c r="AQ290" s="133">
        <v>0</v>
      </c>
      <c r="AR290" s="133">
        <v>0</v>
      </c>
      <c r="AS290" s="133">
        <v>0</v>
      </c>
      <c r="AT290" s="133">
        <v>0</v>
      </c>
      <c r="AU290" s="133">
        <v>0</v>
      </c>
      <c r="AV290" s="133">
        <v>6206029.8000000007</v>
      </c>
      <c r="AW290" s="133">
        <v>696022.75819408556</v>
      </c>
      <c r="AX290" s="133">
        <v>151567.29499999998</v>
      </c>
      <c r="AY290" s="133">
        <v>576009.79355099029</v>
      </c>
      <c r="AZ290" s="478">
        <v>7053619.8531940859</v>
      </c>
      <c r="BA290" s="478">
        <v>7012052.558194086</v>
      </c>
      <c r="BB290" s="478">
        <v>4800</v>
      </c>
      <c r="BC290" s="478">
        <v>7276800</v>
      </c>
      <c r="BD290" s="478">
        <v>0</v>
      </c>
      <c r="BE290" s="478">
        <v>264747.44180591404</v>
      </c>
      <c r="BF290" s="478">
        <v>7318367.2949999999</v>
      </c>
      <c r="BG290" s="478" t="s">
        <v>13</v>
      </c>
      <c r="BH290" s="478" t="s">
        <v>13</v>
      </c>
      <c r="BI290" s="478" t="s">
        <v>13</v>
      </c>
      <c r="BJ290" s="134" t="s">
        <v>13</v>
      </c>
      <c r="BK290" s="479" t="s">
        <v>13</v>
      </c>
      <c r="BL290" s="478">
        <v>7318367.2949999999</v>
      </c>
      <c r="BM290" s="133">
        <v>0</v>
      </c>
      <c r="BN290" s="133">
        <v>7318367.2950000009</v>
      </c>
      <c r="BO290" s="478">
        <v>7318367.2949999999</v>
      </c>
      <c r="BP290" s="478">
        <v>7166800</v>
      </c>
      <c r="BQ290" s="133">
        <v>7166800</v>
      </c>
      <c r="BR290" s="133">
        <v>4727.4406332453827</v>
      </c>
      <c r="BS290" s="133">
        <v>4526.4705882352937</v>
      </c>
      <c r="BT290" s="134">
        <v>4.4398840353106095E-2</v>
      </c>
      <c r="BU290" s="134">
        <v>-4.357182315384879E-3</v>
      </c>
      <c r="BV290" s="134">
        <v>0</v>
      </c>
      <c r="BW290" s="133">
        <v>0</v>
      </c>
      <c r="BX290" s="478">
        <v>7318367.2949999999</v>
      </c>
      <c r="BY290" s="478">
        <v>4800</v>
      </c>
      <c r="BZ290" s="478" t="s">
        <v>1228</v>
      </c>
      <c r="CA290" s="478">
        <v>4827.4190600263855</v>
      </c>
      <c r="CB290" s="134">
        <v>4.327284339058779E-2</v>
      </c>
      <c r="CC290" s="133">
        <v>0</v>
      </c>
      <c r="CD290" s="133">
        <v>7318367.2949999999</v>
      </c>
      <c r="CE290" s="133">
        <v>0</v>
      </c>
      <c r="CF290" s="133">
        <v>7318367.2949999999</v>
      </c>
      <c r="CG290" s="133">
        <f t="shared" si="8"/>
        <v>0</v>
      </c>
      <c r="CH290" s="133">
        <f t="shared" si="9"/>
        <v>0</v>
      </c>
      <c r="CI290" s="133">
        <v>264747.44180591404</v>
      </c>
      <c r="CJ290" s="133">
        <v>0</v>
      </c>
      <c r="CK290" s="133">
        <v>0</v>
      </c>
    </row>
    <row r="291" spans="1:89" ht="15" customHeight="1" x14ac:dyDescent="0.25">
      <c r="A291" s="136">
        <f>VLOOKUP(D291,'DfE No.'!C:E,3,FALSE)</f>
        <v>554</v>
      </c>
      <c r="B291" s="136" t="str">
        <f>VLOOKUP(D291,'Adjusted Factors 19-20'!C:F,4,FALSE)</f>
        <v>Recoupment Academy</v>
      </c>
      <c r="C291" s="136">
        <v>136322</v>
      </c>
      <c r="D291" s="136">
        <v>9354102</v>
      </c>
      <c r="E291" s="135" t="s">
        <v>432</v>
      </c>
      <c r="F291" s="477">
        <v>1162</v>
      </c>
      <c r="G291" s="477">
        <v>0</v>
      </c>
      <c r="H291" s="477">
        <v>1162</v>
      </c>
      <c r="I291" s="133">
        <v>0</v>
      </c>
      <c r="J291" s="133">
        <v>2769537.6</v>
      </c>
      <c r="K291" s="133">
        <v>1985760</v>
      </c>
      <c r="L291" s="133">
        <v>0</v>
      </c>
      <c r="M291" s="133">
        <v>35639.999999999978</v>
      </c>
      <c r="N291" s="133">
        <v>0</v>
      </c>
      <c r="O291" s="133">
        <v>154379.28694158077</v>
      </c>
      <c r="P291" s="133">
        <v>0</v>
      </c>
      <c r="Q291" s="133">
        <v>0</v>
      </c>
      <c r="R291" s="133">
        <v>0</v>
      </c>
      <c r="S291" s="133">
        <v>0</v>
      </c>
      <c r="T291" s="133">
        <v>0</v>
      </c>
      <c r="U291" s="133">
        <v>0</v>
      </c>
      <c r="V291" s="133">
        <v>22330.000000000018</v>
      </c>
      <c r="W291" s="133">
        <v>16379.999999999991</v>
      </c>
      <c r="X291" s="133">
        <v>0</v>
      </c>
      <c r="Y291" s="133">
        <v>560.00000000000023</v>
      </c>
      <c r="Z291" s="133">
        <v>0</v>
      </c>
      <c r="AA291" s="133">
        <v>0</v>
      </c>
      <c r="AB291" s="133">
        <v>0</v>
      </c>
      <c r="AC291" s="133">
        <v>12497.264883520269</v>
      </c>
      <c r="AD291" s="133">
        <v>0</v>
      </c>
      <c r="AE291" s="133">
        <v>0</v>
      </c>
      <c r="AF291" s="133">
        <v>362126.79566490091</v>
      </c>
      <c r="AG291" s="133">
        <v>0</v>
      </c>
      <c r="AH291" s="133">
        <v>0</v>
      </c>
      <c r="AI291" s="133">
        <v>110000</v>
      </c>
      <c r="AJ291" s="133">
        <v>0</v>
      </c>
      <c r="AK291" s="133">
        <v>0</v>
      </c>
      <c r="AL291" s="133">
        <v>0</v>
      </c>
      <c r="AM291" s="133">
        <v>25696.146000000001</v>
      </c>
      <c r="AN291" s="133">
        <v>0</v>
      </c>
      <c r="AO291" s="133">
        <v>0</v>
      </c>
      <c r="AP291" s="133">
        <v>0</v>
      </c>
      <c r="AQ291" s="133">
        <v>0</v>
      </c>
      <c r="AR291" s="133">
        <v>0</v>
      </c>
      <c r="AS291" s="133">
        <v>0</v>
      </c>
      <c r="AT291" s="133">
        <v>0</v>
      </c>
      <c r="AU291" s="133">
        <v>0</v>
      </c>
      <c r="AV291" s="133">
        <v>4755297.5999999996</v>
      </c>
      <c r="AW291" s="133">
        <v>603913.34749000194</v>
      </c>
      <c r="AX291" s="133">
        <v>135696.14600000001</v>
      </c>
      <c r="AY291" s="133">
        <v>486770.43913569127</v>
      </c>
      <c r="AZ291" s="478">
        <v>5494907.0934900008</v>
      </c>
      <c r="BA291" s="478">
        <v>5469210.9474900011</v>
      </c>
      <c r="BB291" s="478">
        <v>4800</v>
      </c>
      <c r="BC291" s="478">
        <v>5577600</v>
      </c>
      <c r="BD291" s="478">
        <v>0</v>
      </c>
      <c r="BE291" s="478">
        <v>108389.0525099989</v>
      </c>
      <c r="BF291" s="478">
        <v>5603296.1459999997</v>
      </c>
      <c r="BG291" s="478" t="s">
        <v>13</v>
      </c>
      <c r="BH291" s="478" t="s">
        <v>13</v>
      </c>
      <c r="BI291" s="478" t="s">
        <v>13</v>
      </c>
      <c r="BJ291" s="134" t="s">
        <v>13</v>
      </c>
      <c r="BK291" s="479" t="s">
        <v>13</v>
      </c>
      <c r="BL291" s="478">
        <v>5603296.1459999997</v>
      </c>
      <c r="BM291" s="133">
        <v>0</v>
      </c>
      <c r="BN291" s="133">
        <v>5603296.1459999997</v>
      </c>
      <c r="BO291" s="478">
        <v>5603296.1459999997</v>
      </c>
      <c r="BP291" s="478">
        <v>5467600</v>
      </c>
      <c r="BQ291" s="133">
        <v>5467600</v>
      </c>
      <c r="BR291" s="133">
        <v>4705.3356282271943</v>
      </c>
      <c r="BS291" s="133">
        <v>4525.7735806837609</v>
      </c>
      <c r="BT291" s="134">
        <v>3.9675437655523393E-2</v>
      </c>
      <c r="BU291" s="134">
        <v>-3.8936403278313956E-3</v>
      </c>
      <c r="BV291" s="134">
        <v>0</v>
      </c>
      <c r="BW291" s="133">
        <v>0</v>
      </c>
      <c r="BX291" s="478">
        <v>5603296.1459999997</v>
      </c>
      <c r="BY291" s="478">
        <v>4800</v>
      </c>
      <c r="BZ291" s="478" t="s">
        <v>1228</v>
      </c>
      <c r="CA291" s="478">
        <v>4822.1137228915659</v>
      </c>
      <c r="CB291" s="134">
        <v>3.89619433224353E-2</v>
      </c>
      <c r="CC291" s="133">
        <v>0</v>
      </c>
      <c r="CD291" s="133">
        <v>5603296.1459999997</v>
      </c>
      <c r="CE291" s="133">
        <v>0</v>
      </c>
      <c r="CF291" s="133">
        <v>5603296.1459999997</v>
      </c>
      <c r="CG291" s="133">
        <f t="shared" si="8"/>
        <v>0</v>
      </c>
      <c r="CH291" s="133">
        <f t="shared" si="9"/>
        <v>0</v>
      </c>
      <c r="CI291" s="133">
        <v>108389.0525099989</v>
      </c>
      <c r="CJ291" s="133">
        <v>0</v>
      </c>
      <c r="CK291" s="133">
        <v>0</v>
      </c>
    </row>
    <row r="292" spans="1:89" ht="15" customHeight="1" x14ac:dyDescent="0.25">
      <c r="A292" s="136">
        <f>VLOOKUP(D292,'DfE No.'!C:E,3,FALSE)</f>
        <v>562</v>
      </c>
      <c r="B292" s="136" t="str">
        <f>VLOOKUP(D292,'Adjusted Factors 19-20'!C:F,4,FALSE)</f>
        <v>Recoupment Academy</v>
      </c>
      <c r="C292" s="136">
        <v>143362</v>
      </c>
      <c r="D292" s="136">
        <v>9354103</v>
      </c>
      <c r="E292" s="135" t="s">
        <v>439</v>
      </c>
      <c r="F292" s="477">
        <v>925</v>
      </c>
      <c r="G292" s="477">
        <v>0</v>
      </c>
      <c r="H292" s="477">
        <v>925</v>
      </c>
      <c r="I292" s="133">
        <v>0</v>
      </c>
      <c r="J292" s="133">
        <v>2240524.8000000003</v>
      </c>
      <c r="K292" s="133">
        <v>1540067.2</v>
      </c>
      <c r="L292" s="133">
        <v>0</v>
      </c>
      <c r="M292" s="133">
        <v>40920.000000000189</v>
      </c>
      <c r="N292" s="133">
        <v>0</v>
      </c>
      <c r="O292" s="133">
        <v>159873.50867678958</v>
      </c>
      <c r="P292" s="133">
        <v>0</v>
      </c>
      <c r="Q292" s="133">
        <v>0</v>
      </c>
      <c r="R292" s="133">
        <v>0</v>
      </c>
      <c r="S292" s="133">
        <v>0</v>
      </c>
      <c r="T292" s="133">
        <v>0</v>
      </c>
      <c r="U292" s="133">
        <v>0</v>
      </c>
      <c r="V292" s="133">
        <v>8709.4155844155921</v>
      </c>
      <c r="W292" s="133">
        <v>7418.0194805194942</v>
      </c>
      <c r="X292" s="133">
        <v>21653.40909090911</v>
      </c>
      <c r="Y292" s="133">
        <v>0</v>
      </c>
      <c r="Z292" s="133">
        <v>0</v>
      </c>
      <c r="AA292" s="133">
        <v>0</v>
      </c>
      <c r="AB292" s="133">
        <v>0</v>
      </c>
      <c r="AC292" s="133">
        <v>2769.9999999999973</v>
      </c>
      <c r="AD292" s="133">
        <v>0</v>
      </c>
      <c r="AE292" s="133">
        <v>0</v>
      </c>
      <c r="AF292" s="133">
        <v>377377.87694976089</v>
      </c>
      <c r="AG292" s="133">
        <v>0</v>
      </c>
      <c r="AH292" s="133">
        <v>0</v>
      </c>
      <c r="AI292" s="133">
        <v>110000</v>
      </c>
      <c r="AJ292" s="133">
        <v>0</v>
      </c>
      <c r="AK292" s="133">
        <v>0</v>
      </c>
      <c r="AL292" s="133">
        <v>0</v>
      </c>
      <c r="AM292" s="133">
        <v>26955.25</v>
      </c>
      <c r="AN292" s="133">
        <v>0</v>
      </c>
      <c r="AO292" s="133">
        <v>0</v>
      </c>
      <c r="AP292" s="133">
        <v>0</v>
      </c>
      <c r="AQ292" s="133">
        <v>0</v>
      </c>
      <c r="AR292" s="133">
        <v>0</v>
      </c>
      <c r="AS292" s="133">
        <v>0</v>
      </c>
      <c r="AT292" s="133">
        <v>0</v>
      </c>
      <c r="AU292" s="133">
        <v>0</v>
      </c>
      <c r="AV292" s="133">
        <v>3780592</v>
      </c>
      <c r="AW292" s="133">
        <v>618722.22978239483</v>
      </c>
      <c r="AX292" s="133">
        <v>136955.25</v>
      </c>
      <c r="AY292" s="133">
        <v>506664.05336607789</v>
      </c>
      <c r="AZ292" s="478">
        <v>4536269.4797823951</v>
      </c>
      <c r="BA292" s="478">
        <v>4509314.2297823951</v>
      </c>
      <c r="BB292" s="478">
        <v>4800</v>
      </c>
      <c r="BC292" s="478">
        <v>4440000</v>
      </c>
      <c r="BD292" s="478">
        <v>0</v>
      </c>
      <c r="BE292" s="478">
        <v>0</v>
      </c>
      <c r="BF292" s="478">
        <v>4536269.4797823951</v>
      </c>
      <c r="BG292" s="478" t="s">
        <v>13</v>
      </c>
      <c r="BH292" s="478" t="s">
        <v>13</v>
      </c>
      <c r="BI292" s="478" t="s">
        <v>13</v>
      </c>
      <c r="BJ292" s="134" t="s">
        <v>13</v>
      </c>
      <c r="BK292" s="479" t="s">
        <v>13</v>
      </c>
      <c r="BL292" s="478">
        <v>4536269.4797823951</v>
      </c>
      <c r="BM292" s="133">
        <v>0</v>
      </c>
      <c r="BN292" s="133">
        <v>4536269.4797823951</v>
      </c>
      <c r="BO292" s="478">
        <v>4466955.25</v>
      </c>
      <c r="BP292" s="478">
        <v>4330000</v>
      </c>
      <c r="BQ292" s="133">
        <v>4399314.2297823951</v>
      </c>
      <c r="BR292" s="133">
        <v>4756.0153835485353</v>
      </c>
      <c r="BS292" s="133">
        <v>4688.4820437971957</v>
      </c>
      <c r="BT292" s="134">
        <v>1.4404094783872605E-2</v>
      </c>
      <c r="BU292" s="134">
        <v>-1.4135789710333409E-3</v>
      </c>
      <c r="BV292" s="134">
        <v>0</v>
      </c>
      <c r="BW292" s="133">
        <v>-6130.4741514407006</v>
      </c>
      <c r="BX292" s="478">
        <v>4530139.0056309542</v>
      </c>
      <c r="BY292" s="478">
        <v>4868.306762844275</v>
      </c>
      <c r="BZ292" s="478" t="s">
        <v>1228</v>
      </c>
      <c r="CA292" s="478">
        <v>4897.4475736550858</v>
      </c>
      <c r="CB292" s="134">
        <v>1.2790807482189415E-2</v>
      </c>
      <c r="CC292" s="133">
        <v>0</v>
      </c>
      <c r="CD292" s="133">
        <v>4530139.0056309542</v>
      </c>
      <c r="CE292" s="133">
        <v>0</v>
      </c>
      <c r="CF292" s="133">
        <v>4530139.0056309542</v>
      </c>
      <c r="CG292" s="133">
        <f t="shared" si="8"/>
        <v>0</v>
      </c>
      <c r="CH292" s="133">
        <f t="shared" si="9"/>
        <v>0</v>
      </c>
      <c r="CI292" s="133">
        <v>0</v>
      </c>
      <c r="CJ292" s="133">
        <v>0</v>
      </c>
      <c r="CK292" s="133">
        <v>0</v>
      </c>
    </row>
    <row r="293" spans="1:89" ht="15" customHeight="1" x14ac:dyDescent="0.25">
      <c r="A293" s="136">
        <f>VLOOKUP(D293,'DfE No.'!C:E,3,FALSE)</f>
        <v>159</v>
      </c>
      <c r="B293" s="136" t="str">
        <f>VLOOKUP(D293,'Adjusted Factors 19-20'!C:F,4,FALSE)</f>
        <v>Recoupment Academy</v>
      </c>
      <c r="C293" s="136">
        <v>136416</v>
      </c>
      <c r="D293" s="136">
        <v>9354504</v>
      </c>
      <c r="E293" s="135" t="s">
        <v>232</v>
      </c>
      <c r="F293" s="477">
        <v>676</v>
      </c>
      <c r="G293" s="477">
        <v>0</v>
      </c>
      <c r="H293" s="477">
        <v>676</v>
      </c>
      <c r="I293" s="133">
        <v>0</v>
      </c>
      <c r="J293" s="133">
        <v>1567589.4000000001</v>
      </c>
      <c r="K293" s="133">
        <v>1204694.4000000001</v>
      </c>
      <c r="L293" s="133">
        <v>0</v>
      </c>
      <c r="M293" s="133">
        <v>15840.000000000004</v>
      </c>
      <c r="N293" s="133">
        <v>0</v>
      </c>
      <c r="O293" s="133">
        <v>57220.354505169867</v>
      </c>
      <c r="P293" s="133">
        <v>0</v>
      </c>
      <c r="Q293" s="133">
        <v>0</v>
      </c>
      <c r="R293" s="133">
        <v>0</v>
      </c>
      <c r="S293" s="133">
        <v>0</v>
      </c>
      <c r="T293" s="133">
        <v>0</v>
      </c>
      <c r="U293" s="133">
        <v>0</v>
      </c>
      <c r="V293" s="133">
        <v>289.99999999999955</v>
      </c>
      <c r="W293" s="133">
        <v>389.99999999999937</v>
      </c>
      <c r="X293" s="133">
        <v>514.99999999999909</v>
      </c>
      <c r="Y293" s="133">
        <v>1680.0000000000009</v>
      </c>
      <c r="Z293" s="133">
        <v>0</v>
      </c>
      <c r="AA293" s="133">
        <v>0</v>
      </c>
      <c r="AB293" s="133">
        <v>0</v>
      </c>
      <c r="AC293" s="133">
        <v>0</v>
      </c>
      <c r="AD293" s="133">
        <v>0</v>
      </c>
      <c r="AE293" s="133">
        <v>0</v>
      </c>
      <c r="AF293" s="133">
        <v>193350.46757666831</v>
      </c>
      <c r="AG293" s="133">
        <v>0</v>
      </c>
      <c r="AH293" s="133">
        <v>0</v>
      </c>
      <c r="AI293" s="133">
        <v>110000</v>
      </c>
      <c r="AJ293" s="133">
        <v>0</v>
      </c>
      <c r="AK293" s="133">
        <v>0</v>
      </c>
      <c r="AL293" s="133">
        <v>0</v>
      </c>
      <c r="AM293" s="133">
        <v>13402.303599999999</v>
      </c>
      <c r="AN293" s="133">
        <v>0</v>
      </c>
      <c r="AO293" s="133">
        <v>0</v>
      </c>
      <c r="AP293" s="133">
        <v>0</v>
      </c>
      <c r="AQ293" s="133">
        <v>35594</v>
      </c>
      <c r="AR293" s="133">
        <v>0</v>
      </c>
      <c r="AS293" s="133">
        <v>0</v>
      </c>
      <c r="AT293" s="133">
        <v>0</v>
      </c>
      <c r="AU293" s="133">
        <v>0</v>
      </c>
      <c r="AV293" s="133">
        <v>2772283.8000000003</v>
      </c>
      <c r="AW293" s="133">
        <v>269285.82208183815</v>
      </c>
      <c r="AX293" s="133">
        <v>158996.30359999998</v>
      </c>
      <c r="AY293" s="133">
        <v>241317.14482925326</v>
      </c>
      <c r="AZ293" s="478">
        <v>3200565.9256818388</v>
      </c>
      <c r="BA293" s="478">
        <v>3187163.6220818385</v>
      </c>
      <c r="BB293" s="478">
        <v>4800</v>
      </c>
      <c r="BC293" s="478">
        <v>3244800</v>
      </c>
      <c r="BD293" s="478">
        <v>0</v>
      </c>
      <c r="BE293" s="478">
        <v>57636.377918161452</v>
      </c>
      <c r="BF293" s="478">
        <v>3258202.3036000002</v>
      </c>
      <c r="BG293" s="478" t="s">
        <v>13</v>
      </c>
      <c r="BH293" s="478" t="s">
        <v>13</v>
      </c>
      <c r="BI293" s="478" t="s">
        <v>13</v>
      </c>
      <c r="BJ293" s="134" t="s">
        <v>13</v>
      </c>
      <c r="BK293" s="479" t="s">
        <v>13</v>
      </c>
      <c r="BL293" s="478">
        <v>3258202.3036000002</v>
      </c>
      <c r="BM293" s="133">
        <v>0</v>
      </c>
      <c r="BN293" s="133">
        <v>3258202.3035999993</v>
      </c>
      <c r="BO293" s="478">
        <v>3258202.3036000002</v>
      </c>
      <c r="BP293" s="478">
        <v>3134800</v>
      </c>
      <c r="BQ293" s="133">
        <v>3134800</v>
      </c>
      <c r="BR293" s="133">
        <v>4637.2781065088757</v>
      </c>
      <c r="BS293" s="133">
        <v>4464.68599394387</v>
      </c>
      <c r="BT293" s="134">
        <v>3.8657167110770725E-2</v>
      </c>
      <c r="BU293" s="134">
        <v>-3.7937100058998397E-3</v>
      </c>
      <c r="BV293" s="134">
        <v>0</v>
      </c>
      <c r="BW293" s="133">
        <v>0</v>
      </c>
      <c r="BX293" s="478">
        <v>3258202.3036000002</v>
      </c>
      <c r="BY293" s="478">
        <v>4800</v>
      </c>
      <c r="BZ293" s="478" t="s">
        <v>1228</v>
      </c>
      <c r="CA293" s="478">
        <v>4819.8258928994082</v>
      </c>
      <c r="CB293" s="134">
        <v>3.7293982166973327E-2</v>
      </c>
      <c r="CC293" s="133">
        <v>0</v>
      </c>
      <c r="CD293" s="133">
        <v>3258202.3036000002</v>
      </c>
      <c r="CE293" s="133">
        <v>0</v>
      </c>
      <c r="CF293" s="133">
        <v>3258202.3036000002</v>
      </c>
      <c r="CG293" s="133">
        <f t="shared" si="8"/>
        <v>0</v>
      </c>
      <c r="CH293" s="133">
        <f t="shared" si="9"/>
        <v>0</v>
      </c>
      <c r="CI293" s="133">
        <v>57636.377918161452</v>
      </c>
      <c r="CJ293" s="133">
        <v>0</v>
      </c>
      <c r="CK293" s="133">
        <v>0</v>
      </c>
    </row>
    <row r="294" spans="1:89" ht="15" customHeight="1" x14ac:dyDescent="0.25">
      <c r="A294" s="136">
        <f>VLOOKUP(D294,'DfE No.'!C:E,3,FALSE)</f>
        <v>372</v>
      </c>
      <c r="B294" s="136" t="str">
        <f>VLOOKUP(D294,'Adjusted Factors 19-20'!C:F,4,FALSE)</f>
        <v>Recoupment Academy</v>
      </c>
      <c r="C294" s="136">
        <v>137849</v>
      </c>
      <c r="D294" s="136">
        <v>9354603</v>
      </c>
      <c r="E294" s="135" t="s">
        <v>332</v>
      </c>
      <c r="F294" s="477">
        <v>830</v>
      </c>
      <c r="G294" s="477">
        <v>0</v>
      </c>
      <c r="H294" s="477">
        <v>830</v>
      </c>
      <c r="I294" s="133">
        <v>0</v>
      </c>
      <c r="J294" s="133">
        <v>1929340.8</v>
      </c>
      <c r="K294" s="133">
        <v>1473875.2</v>
      </c>
      <c r="L294" s="133">
        <v>0</v>
      </c>
      <c r="M294" s="133">
        <v>30800.000000000011</v>
      </c>
      <c r="N294" s="133">
        <v>0</v>
      </c>
      <c r="O294" s="133">
        <v>118250.06009615384</v>
      </c>
      <c r="P294" s="133">
        <v>0</v>
      </c>
      <c r="Q294" s="133">
        <v>0</v>
      </c>
      <c r="R294" s="133">
        <v>0</v>
      </c>
      <c r="S294" s="133">
        <v>0</v>
      </c>
      <c r="T294" s="133">
        <v>0</v>
      </c>
      <c r="U294" s="133">
        <v>0</v>
      </c>
      <c r="V294" s="133">
        <v>20300.000000000007</v>
      </c>
      <c r="W294" s="133">
        <v>33930.00000000008</v>
      </c>
      <c r="X294" s="133">
        <v>46864.999999999796</v>
      </c>
      <c r="Y294" s="133">
        <v>35840.000000000015</v>
      </c>
      <c r="Z294" s="133">
        <v>13199.999999999978</v>
      </c>
      <c r="AA294" s="133">
        <v>2429.9999999999991</v>
      </c>
      <c r="AB294" s="133">
        <v>0</v>
      </c>
      <c r="AC294" s="133">
        <v>20774.999999999989</v>
      </c>
      <c r="AD294" s="133">
        <v>0</v>
      </c>
      <c r="AE294" s="133">
        <v>0</v>
      </c>
      <c r="AF294" s="133">
        <v>204088.5630303784</v>
      </c>
      <c r="AG294" s="133">
        <v>0</v>
      </c>
      <c r="AH294" s="133">
        <v>0</v>
      </c>
      <c r="AI294" s="133">
        <v>110000</v>
      </c>
      <c r="AJ294" s="133">
        <v>0</v>
      </c>
      <c r="AK294" s="133">
        <v>0</v>
      </c>
      <c r="AL294" s="133">
        <v>0</v>
      </c>
      <c r="AM294" s="133">
        <v>27207.684000000001</v>
      </c>
      <c r="AN294" s="133">
        <v>0</v>
      </c>
      <c r="AO294" s="133">
        <v>0</v>
      </c>
      <c r="AP294" s="133">
        <v>0</v>
      </c>
      <c r="AQ294" s="133">
        <v>0</v>
      </c>
      <c r="AR294" s="133">
        <v>0</v>
      </c>
      <c r="AS294" s="133">
        <v>0</v>
      </c>
      <c r="AT294" s="133">
        <v>0</v>
      </c>
      <c r="AU294" s="133">
        <v>0</v>
      </c>
      <c r="AV294" s="133">
        <v>3403216</v>
      </c>
      <c r="AW294" s="133">
        <v>526478.62312653218</v>
      </c>
      <c r="AX294" s="133">
        <v>137207.68400000001</v>
      </c>
      <c r="AY294" s="133">
        <v>364895.09307845531</v>
      </c>
      <c r="AZ294" s="478">
        <v>4066902.3071265318</v>
      </c>
      <c r="BA294" s="478">
        <v>4039694.623126532</v>
      </c>
      <c r="BB294" s="478">
        <v>4800</v>
      </c>
      <c r="BC294" s="478">
        <v>3984000</v>
      </c>
      <c r="BD294" s="478">
        <v>0</v>
      </c>
      <c r="BE294" s="478">
        <v>0</v>
      </c>
      <c r="BF294" s="478">
        <v>4066902.3071265318</v>
      </c>
      <c r="BG294" s="478" t="s">
        <v>13</v>
      </c>
      <c r="BH294" s="478" t="s">
        <v>13</v>
      </c>
      <c r="BI294" s="478" t="s">
        <v>13</v>
      </c>
      <c r="BJ294" s="134" t="s">
        <v>13</v>
      </c>
      <c r="BK294" s="479" t="s">
        <v>13</v>
      </c>
      <c r="BL294" s="478">
        <v>4066902.3071265318</v>
      </c>
      <c r="BM294" s="133">
        <v>0</v>
      </c>
      <c r="BN294" s="133">
        <v>4066902.3071265323</v>
      </c>
      <c r="BO294" s="478">
        <v>4011207.6839999999</v>
      </c>
      <c r="BP294" s="478">
        <v>3874000</v>
      </c>
      <c r="BQ294" s="133">
        <v>3929694.623126532</v>
      </c>
      <c r="BR294" s="133">
        <v>4734.571835092207</v>
      </c>
      <c r="BS294" s="133">
        <v>4671.92499028777</v>
      </c>
      <c r="BT294" s="134">
        <v>1.3409214603117644E-2</v>
      </c>
      <c r="BU294" s="134">
        <v>-1.3159441162705371E-3</v>
      </c>
      <c r="BV294" s="134">
        <v>0</v>
      </c>
      <c r="BW294" s="133">
        <v>-5102.8335281799764</v>
      </c>
      <c r="BX294" s="478">
        <v>4061799.4735983517</v>
      </c>
      <c r="BY294" s="478">
        <v>4860.9539633715085</v>
      </c>
      <c r="BZ294" s="478" t="s">
        <v>1228</v>
      </c>
      <c r="CA294" s="478">
        <v>4893.7343055401825</v>
      </c>
      <c r="CB294" s="134">
        <v>1.1992779487093097E-2</v>
      </c>
      <c r="CC294" s="133">
        <v>0</v>
      </c>
      <c r="CD294" s="133">
        <v>4061799.4735983517</v>
      </c>
      <c r="CE294" s="133">
        <v>0</v>
      </c>
      <c r="CF294" s="133">
        <v>4061799.4735983517</v>
      </c>
      <c r="CG294" s="133">
        <f t="shared" si="8"/>
        <v>0</v>
      </c>
      <c r="CH294" s="133">
        <f t="shared" si="9"/>
        <v>0</v>
      </c>
      <c r="CI294" s="133">
        <v>0</v>
      </c>
      <c r="CJ294" s="133">
        <v>0</v>
      </c>
      <c r="CK294" s="133">
        <v>0</v>
      </c>
    </row>
    <row r="295" spans="1:89" ht="15" customHeight="1" x14ac:dyDescent="0.25">
      <c r="A295" s="136">
        <f>VLOOKUP(D295,'DfE No.'!C:E,3,FALSE)</f>
        <v>368</v>
      </c>
      <c r="B295" s="136" t="str">
        <f>VLOOKUP(D295,'Adjusted Factors 19-20'!C:F,4,FALSE)</f>
        <v>Recoupment Academy</v>
      </c>
      <c r="C295" s="136">
        <v>136453</v>
      </c>
      <c r="D295" s="136">
        <v>9354606</v>
      </c>
      <c r="E295" s="135" t="s">
        <v>329</v>
      </c>
      <c r="F295" s="477">
        <v>802</v>
      </c>
      <c r="G295" s="477">
        <v>0</v>
      </c>
      <c r="H295" s="477">
        <v>802</v>
      </c>
      <c r="I295" s="133">
        <v>0</v>
      </c>
      <c r="J295" s="133">
        <v>1851544.8</v>
      </c>
      <c r="K295" s="133">
        <v>1438572.8</v>
      </c>
      <c r="L295" s="133">
        <v>0</v>
      </c>
      <c r="M295" s="133">
        <v>83600.000000000102</v>
      </c>
      <c r="N295" s="133">
        <v>0</v>
      </c>
      <c r="O295" s="133">
        <v>293630.09408602148</v>
      </c>
      <c r="P295" s="133">
        <v>0</v>
      </c>
      <c r="Q295" s="133">
        <v>0</v>
      </c>
      <c r="R295" s="133">
        <v>0</v>
      </c>
      <c r="S295" s="133">
        <v>0</v>
      </c>
      <c r="T295" s="133">
        <v>0</v>
      </c>
      <c r="U295" s="133">
        <v>0</v>
      </c>
      <c r="V295" s="133">
        <v>10453.033707865168</v>
      </c>
      <c r="W295" s="133">
        <v>34362.846441947418</v>
      </c>
      <c r="X295" s="133">
        <v>80440.29962546812</v>
      </c>
      <c r="Y295" s="133">
        <v>123353.80774032451</v>
      </c>
      <c r="Z295" s="133">
        <v>54067.415730337198</v>
      </c>
      <c r="AA295" s="133">
        <v>0</v>
      </c>
      <c r="AB295" s="133">
        <v>0</v>
      </c>
      <c r="AC295" s="133">
        <v>74976.975000000006</v>
      </c>
      <c r="AD295" s="133">
        <v>0</v>
      </c>
      <c r="AE295" s="133">
        <v>0</v>
      </c>
      <c r="AF295" s="133">
        <v>381943.83360613487</v>
      </c>
      <c r="AG295" s="133">
        <v>0</v>
      </c>
      <c r="AH295" s="133">
        <v>0</v>
      </c>
      <c r="AI295" s="133">
        <v>110000</v>
      </c>
      <c r="AJ295" s="133">
        <v>0</v>
      </c>
      <c r="AK295" s="133">
        <v>0</v>
      </c>
      <c r="AL295" s="133">
        <v>0</v>
      </c>
      <c r="AM295" s="133">
        <v>47835.885300000002</v>
      </c>
      <c r="AN295" s="133">
        <v>0</v>
      </c>
      <c r="AO295" s="133">
        <v>0</v>
      </c>
      <c r="AP295" s="133">
        <v>0</v>
      </c>
      <c r="AQ295" s="133">
        <v>0</v>
      </c>
      <c r="AR295" s="133">
        <v>0</v>
      </c>
      <c r="AS295" s="133">
        <v>0</v>
      </c>
      <c r="AT295" s="133">
        <v>0</v>
      </c>
      <c r="AU295" s="133">
        <v>0</v>
      </c>
      <c r="AV295" s="133">
        <v>3290117.6</v>
      </c>
      <c r="AW295" s="133">
        <v>1136828.3059380988</v>
      </c>
      <c r="AX295" s="133">
        <v>157835.88529999999</v>
      </c>
      <c r="AY295" s="133">
        <v>731896.58227211679</v>
      </c>
      <c r="AZ295" s="478">
        <v>4584781.7912380993</v>
      </c>
      <c r="BA295" s="478">
        <v>4536945.9059380991</v>
      </c>
      <c r="BB295" s="478">
        <v>4800</v>
      </c>
      <c r="BC295" s="478">
        <v>3849600</v>
      </c>
      <c r="BD295" s="478">
        <v>0</v>
      </c>
      <c r="BE295" s="478">
        <v>0</v>
      </c>
      <c r="BF295" s="478">
        <v>4584781.7912380993</v>
      </c>
      <c r="BG295" s="478" t="s">
        <v>13</v>
      </c>
      <c r="BH295" s="478" t="s">
        <v>13</v>
      </c>
      <c r="BI295" s="478" t="s">
        <v>13</v>
      </c>
      <c r="BJ295" s="134" t="s">
        <v>13</v>
      </c>
      <c r="BK295" s="479" t="s">
        <v>13</v>
      </c>
      <c r="BL295" s="478">
        <v>4584781.7912380993</v>
      </c>
      <c r="BM295" s="133">
        <v>0</v>
      </c>
      <c r="BN295" s="133">
        <v>4584781.7912380993</v>
      </c>
      <c r="BO295" s="478">
        <v>3897435.8853000002</v>
      </c>
      <c r="BP295" s="478">
        <v>3739600</v>
      </c>
      <c r="BQ295" s="133">
        <v>4426945.9059380991</v>
      </c>
      <c r="BR295" s="133">
        <v>5519.8826757332909</v>
      </c>
      <c r="BS295" s="133">
        <v>5456.832270728476</v>
      </c>
      <c r="BT295" s="134">
        <v>1.1554396740949803E-2</v>
      </c>
      <c r="BU295" s="134">
        <v>-1.1339172992856131E-3</v>
      </c>
      <c r="BV295" s="134">
        <v>0</v>
      </c>
      <c r="BW295" s="133">
        <v>-4962.4524018853681</v>
      </c>
      <c r="BX295" s="478">
        <v>4579819.3388362136</v>
      </c>
      <c r="BY295" s="478">
        <v>5650.8521864541317</v>
      </c>
      <c r="BZ295" s="478" t="s">
        <v>1228</v>
      </c>
      <c r="CA295" s="478">
        <v>5710.4979287234582</v>
      </c>
      <c r="CB295" s="134">
        <v>8.1163757060087605E-3</v>
      </c>
      <c r="CC295" s="133">
        <v>0</v>
      </c>
      <c r="CD295" s="133">
        <v>4579819.3388362136</v>
      </c>
      <c r="CE295" s="133">
        <v>0</v>
      </c>
      <c r="CF295" s="133">
        <v>4579819.3388362136</v>
      </c>
      <c r="CG295" s="133">
        <f t="shared" si="8"/>
        <v>0</v>
      </c>
      <c r="CH295" s="133">
        <f t="shared" si="9"/>
        <v>0</v>
      </c>
      <c r="CI295" s="133">
        <v>0</v>
      </c>
      <c r="CJ295" s="133">
        <v>0</v>
      </c>
      <c r="CK295" s="133">
        <v>0</v>
      </c>
    </row>
    <row r="296" spans="1:89" ht="15" customHeight="1" x14ac:dyDescent="0.25">
      <c r="A296" s="136">
        <f>VLOOKUP(D296,'DfE No.'!C:E,3,FALSE)</f>
        <v>60</v>
      </c>
      <c r="B296" s="136" t="str">
        <f>VLOOKUP(D296,'Adjusted Factors 19-20'!C:F,4,FALSE)</f>
        <v>Recoupment Academy</v>
      </c>
      <c r="C296" s="136">
        <v>142580</v>
      </c>
      <c r="D296" s="136">
        <v>9352113</v>
      </c>
      <c r="E296" s="135" t="s">
        <v>1310</v>
      </c>
      <c r="F296" s="477">
        <v>361</v>
      </c>
      <c r="G296" s="477">
        <v>361</v>
      </c>
      <c r="H296" s="477">
        <v>0</v>
      </c>
      <c r="I296" s="133">
        <v>1001341.8</v>
      </c>
      <c r="J296" s="133">
        <v>0</v>
      </c>
      <c r="K296" s="133">
        <v>0</v>
      </c>
      <c r="L296" s="133">
        <v>36519.999999999971</v>
      </c>
      <c r="M296" s="133">
        <v>0</v>
      </c>
      <c r="N296" s="133">
        <v>58043.932584269663</v>
      </c>
      <c r="O296" s="133">
        <v>0</v>
      </c>
      <c r="P296" s="133">
        <v>11632.222222222215</v>
      </c>
      <c r="Q296" s="133">
        <v>1684.6666666666626</v>
      </c>
      <c r="R296" s="133">
        <v>26714.000000000058</v>
      </c>
      <c r="S296" s="133">
        <v>5475.1666666666688</v>
      </c>
      <c r="T296" s="133">
        <v>16425.499999999949</v>
      </c>
      <c r="U296" s="133">
        <v>2882.9861111111136</v>
      </c>
      <c r="V296" s="133">
        <v>0</v>
      </c>
      <c r="W296" s="133">
        <v>0</v>
      </c>
      <c r="X296" s="133">
        <v>0</v>
      </c>
      <c r="Y296" s="133">
        <v>0</v>
      </c>
      <c r="Z296" s="133">
        <v>0</v>
      </c>
      <c r="AA296" s="133">
        <v>0</v>
      </c>
      <c r="AB296" s="133">
        <v>2414.4805194805217</v>
      </c>
      <c r="AC296" s="133">
        <v>0</v>
      </c>
      <c r="AD296" s="133">
        <v>0</v>
      </c>
      <c r="AE296" s="133">
        <v>142934.48344370848</v>
      </c>
      <c r="AF296" s="133">
        <v>0</v>
      </c>
      <c r="AG296" s="133">
        <v>0</v>
      </c>
      <c r="AH296" s="133">
        <v>0</v>
      </c>
      <c r="AI296" s="133">
        <v>110000</v>
      </c>
      <c r="AJ296" s="133">
        <v>0</v>
      </c>
      <c r="AK296" s="133">
        <v>0</v>
      </c>
      <c r="AL296" s="133">
        <v>0</v>
      </c>
      <c r="AM296" s="133">
        <v>6907.66734</v>
      </c>
      <c r="AN296" s="133">
        <v>0</v>
      </c>
      <c r="AO296" s="133">
        <v>0</v>
      </c>
      <c r="AP296" s="133">
        <v>0</v>
      </c>
      <c r="AQ296" s="133">
        <v>0</v>
      </c>
      <c r="AR296" s="133">
        <v>0</v>
      </c>
      <c r="AS296" s="133">
        <v>0</v>
      </c>
      <c r="AT296" s="133">
        <v>0</v>
      </c>
      <c r="AU296" s="133">
        <v>0</v>
      </c>
      <c r="AV296" s="133">
        <v>1001341.8</v>
      </c>
      <c r="AW296" s="133">
        <v>304727.43821412529</v>
      </c>
      <c r="AX296" s="133">
        <v>116907.66734</v>
      </c>
      <c r="AY296" s="133">
        <v>232622.72056917663</v>
      </c>
      <c r="AZ296" s="478">
        <v>1422976.9055541253</v>
      </c>
      <c r="BA296" s="478">
        <v>1416069.2382141254</v>
      </c>
      <c r="BB296" s="478">
        <v>4041.6666666666665</v>
      </c>
      <c r="BC296" s="478">
        <v>1459041.6666666665</v>
      </c>
      <c r="BD296" s="478">
        <v>25067.249930648984</v>
      </c>
      <c r="BE296" s="478">
        <v>17905.178521892132</v>
      </c>
      <c r="BF296" s="478">
        <v>1465949.3340066664</v>
      </c>
      <c r="BG296" s="478" t="s">
        <v>13</v>
      </c>
      <c r="BH296" s="478" t="s">
        <v>13</v>
      </c>
      <c r="BI296" s="478" t="s">
        <v>13</v>
      </c>
      <c r="BJ296" s="134" t="s">
        <v>13</v>
      </c>
      <c r="BK296" s="479" t="s">
        <v>13</v>
      </c>
      <c r="BL296" s="478">
        <v>1465949.3340066664</v>
      </c>
      <c r="BM296" s="133">
        <v>1448044.1554847744</v>
      </c>
      <c r="BN296" s="133">
        <v>17905.178521892132</v>
      </c>
      <c r="BO296" s="478">
        <v>1465949.3340066664</v>
      </c>
      <c r="BP296" s="478">
        <v>1349041.6666666665</v>
      </c>
      <c r="BQ296" s="133">
        <v>1349041.6666666665</v>
      </c>
      <c r="BR296" s="133">
        <v>3736.9575253924281</v>
      </c>
      <c r="BS296" s="133">
        <v>3451.7188407624635</v>
      </c>
      <c r="BT296" s="134">
        <v>8.2636708778678264E-2</v>
      </c>
      <c r="BU296" s="134">
        <v>-8.1097434804257816E-3</v>
      </c>
      <c r="BV296" s="134">
        <v>0</v>
      </c>
      <c r="BW296" s="133">
        <v>0</v>
      </c>
      <c r="BX296" s="478">
        <v>1465949.3340066664</v>
      </c>
      <c r="BY296" s="478">
        <v>4041.6666666666661</v>
      </c>
      <c r="BZ296" s="478" t="s">
        <v>1495</v>
      </c>
      <c r="CA296" s="478">
        <v>4060.8014792428435</v>
      </c>
      <c r="CB296" s="134">
        <v>7.0287953706375639E-2</v>
      </c>
      <c r="CC296" s="133">
        <v>0</v>
      </c>
      <c r="CD296" s="133">
        <v>1465949.3340066664</v>
      </c>
      <c r="CE296" s="133">
        <v>0</v>
      </c>
      <c r="CF296" s="133">
        <v>1465949.3340066664</v>
      </c>
      <c r="CG296" s="133">
        <f t="shared" si="8"/>
        <v>0</v>
      </c>
      <c r="CH296" s="133">
        <f t="shared" si="9"/>
        <v>0</v>
      </c>
      <c r="CI296" s="133">
        <v>42972.42845254112</v>
      </c>
      <c r="CJ296" s="133">
        <v>0</v>
      </c>
      <c r="CK296" s="133">
        <v>0</v>
      </c>
    </row>
    <row r="297" spans="1:89" ht="15" customHeight="1" x14ac:dyDescent="0.25">
      <c r="A297" s="136">
        <f>VLOOKUP(D297,'DfE No.'!C:E,3,FALSE)</f>
        <v>249</v>
      </c>
      <c r="B297" s="136" t="str">
        <f>VLOOKUP(D297,'Adjusted Factors 19-20'!C:F,4,FALSE)</f>
        <v>Recoupment Academy</v>
      </c>
      <c r="C297" s="136">
        <v>124671</v>
      </c>
      <c r="D297" s="136">
        <v>9352194</v>
      </c>
      <c r="E297" s="135" t="s">
        <v>266</v>
      </c>
      <c r="F297" s="477">
        <v>624</v>
      </c>
      <c r="G297" s="477">
        <v>624</v>
      </c>
      <c r="H297" s="477">
        <v>0</v>
      </c>
      <c r="I297" s="133">
        <v>1730851.2000000002</v>
      </c>
      <c r="J297" s="133">
        <v>0</v>
      </c>
      <c r="K297" s="133">
        <v>0</v>
      </c>
      <c r="L297" s="133">
        <v>9240.0000000000127</v>
      </c>
      <c r="M297" s="133">
        <v>0</v>
      </c>
      <c r="N297" s="133">
        <v>20356.883942766297</v>
      </c>
      <c r="O297" s="133">
        <v>0</v>
      </c>
      <c r="P297" s="133">
        <v>600.96308186195802</v>
      </c>
      <c r="Q297" s="133">
        <v>2403.8523274478316</v>
      </c>
      <c r="R297" s="133">
        <v>4687.5120385232649</v>
      </c>
      <c r="S297" s="133">
        <v>8984.3980738362898</v>
      </c>
      <c r="T297" s="133">
        <v>3786.0674157303379</v>
      </c>
      <c r="U297" s="133">
        <v>0</v>
      </c>
      <c r="V297" s="133">
        <v>0</v>
      </c>
      <c r="W297" s="133">
        <v>0</v>
      </c>
      <c r="X297" s="133">
        <v>0</v>
      </c>
      <c r="Y297" s="133">
        <v>0</v>
      </c>
      <c r="Z297" s="133">
        <v>0</v>
      </c>
      <c r="AA297" s="133">
        <v>0</v>
      </c>
      <c r="AB297" s="133">
        <v>15016.822429906535</v>
      </c>
      <c r="AC297" s="133">
        <v>0</v>
      </c>
      <c r="AD297" s="133">
        <v>0</v>
      </c>
      <c r="AE297" s="133">
        <v>162154.74762808348</v>
      </c>
      <c r="AF297" s="133">
        <v>0</v>
      </c>
      <c r="AG297" s="133">
        <v>0</v>
      </c>
      <c r="AH297" s="133">
        <v>0</v>
      </c>
      <c r="AI297" s="133">
        <v>110000</v>
      </c>
      <c r="AJ297" s="133">
        <v>0</v>
      </c>
      <c r="AK297" s="133">
        <v>0</v>
      </c>
      <c r="AL297" s="133">
        <v>0</v>
      </c>
      <c r="AM297" s="133">
        <v>50384.6</v>
      </c>
      <c r="AN297" s="133">
        <v>0</v>
      </c>
      <c r="AO297" s="133">
        <v>0</v>
      </c>
      <c r="AP297" s="133">
        <v>0</v>
      </c>
      <c r="AQ297" s="133">
        <v>0</v>
      </c>
      <c r="AR297" s="133">
        <v>0</v>
      </c>
      <c r="AS297" s="133">
        <v>0</v>
      </c>
      <c r="AT297" s="133">
        <v>0</v>
      </c>
      <c r="AU297" s="133">
        <v>0</v>
      </c>
      <c r="AV297" s="133">
        <v>1730851.2000000002</v>
      </c>
      <c r="AW297" s="133">
        <v>227231.24693815602</v>
      </c>
      <c r="AX297" s="133">
        <v>160384.6</v>
      </c>
      <c r="AY297" s="133">
        <v>197183.58606816648</v>
      </c>
      <c r="AZ297" s="478">
        <v>2118467.0469381562</v>
      </c>
      <c r="BA297" s="478">
        <v>2068082.4469381562</v>
      </c>
      <c r="BB297" s="478">
        <v>3500</v>
      </c>
      <c r="BC297" s="478">
        <v>2184000</v>
      </c>
      <c r="BD297" s="478">
        <v>115917.55306184385</v>
      </c>
      <c r="BE297" s="478">
        <v>0</v>
      </c>
      <c r="BF297" s="478">
        <v>2234384.6</v>
      </c>
      <c r="BG297" s="478" t="s">
        <v>13</v>
      </c>
      <c r="BH297" s="478" t="s">
        <v>13</v>
      </c>
      <c r="BI297" s="478" t="s">
        <v>13</v>
      </c>
      <c r="BJ297" s="134" t="s">
        <v>13</v>
      </c>
      <c r="BK297" s="479" t="s">
        <v>13</v>
      </c>
      <c r="BL297" s="478">
        <v>2234384.6</v>
      </c>
      <c r="BM297" s="133">
        <v>2234384.6</v>
      </c>
      <c r="BN297" s="133">
        <v>0</v>
      </c>
      <c r="BO297" s="478">
        <v>2234384.6</v>
      </c>
      <c r="BP297" s="478">
        <v>2074000</v>
      </c>
      <c r="BQ297" s="133">
        <v>2074000</v>
      </c>
      <c r="BR297" s="133">
        <v>3323.7179487179487</v>
      </c>
      <c r="BS297" s="133">
        <v>3125.1192368839429</v>
      </c>
      <c r="BT297" s="134">
        <v>6.3549163017545734E-2</v>
      </c>
      <c r="BU297" s="134">
        <v>-6.2365432758017909E-3</v>
      </c>
      <c r="BV297" s="134">
        <v>0</v>
      </c>
      <c r="BW297" s="133">
        <v>0</v>
      </c>
      <c r="BX297" s="478">
        <v>2234384.6</v>
      </c>
      <c r="BY297" s="478">
        <v>3500</v>
      </c>
      <c r="BZ297" s="478" t="s">
        <v>1228</v>
      </c>
      <c r="CA297" s="478">
        <v>3580.7445512820514</v>
      </c>
      <c r="CB297" s="134">
        <v>5.9900387179487202E-2</v>
      </c>
      <c r="CC297" s="133">
        <v>0</v>
      </c>
      <c r="CD297" s="133">
        <v>2234384.6</v>
      </c>
      <c r="CE297" s="133">
        <v>0</v>
      </c>
      <c r="CF297" s="133">
        <v>2234384.6</v>
      </c>
      <c r="CG297" s="133">
        <f t="shared" si="8"/>
        <v>0</v>
      </c>
      <c r="CH297" s="133">
        <f t="shared" si="9"/>
        <v>0</v>
      </c>
      <c r="CI297" s="133">
        <v>115917.55306184385</v>
      </c>
      <c r="CJ297" s="133">
        <v>255512.99999999994</v>
      </c>
      <c r="CK297" s="133">
        <v>22628.2</v>
      </c>
    </row>
    <row r="298" spans="1:89" ht="15" customHeight="1" x14ac:dyDescent="0.25">
      <c r="A298" s="136">
        <f>VLOOKUP(D298,'DfE No.'!C:E,3,FALSE)</f>
        <v>98</v>
      </c>
      <c r="B298" s="136" t="str">
        <f>VLOOKUP(D298,'Adjusted Factors 19-20'!C:F,4,FALSE)</f>
        <v>Recoupment Academy</v>
      </c>
      <c r="C298" s="136">
        <v>124608</v>
      </c>
      <c r="D298" s="136">
        <v>9352109</v>
      </c>
      <c r="E298" s="135" t="s">
        <v>215</v>
      </c>
      <c r="F298" s="477">
        <v>59</v>
      </c>
      <c r="G298" s="477">
        <v>59</v>
      </c>
      <c r="H298" s="477">
        <v>0</v>
      </c>
      <c r="I298" s="133">
        <v>163654.20000000001</v>
      </c>
      <c r="J298" s="133">
        <v>0</v>
      </c>
      <c r="K298" s="133">
        <v>0</v>
      </c>
      <c r="L298" s="133">
        <v>1319.9999999999989</v>
      </c>
      <c r="M298" s="133">
        <v>0</v>
      </c>
      <c r="N298" s="133">
        <v>4551.4285714285716</v>
      </c>
      <c r="O298" s="133">
        <v>0</v>
      </c>
      <c r="P298" s="133">
        <v>200.00000000000023</v>
      </c>
      <c r="Q298" s="133">
        <v>0</v>
      </c>
      <c r="R298" s="133">
        <v>360.0000000000004</v>
      </c>
      <c r="S298" s="133">
        <v>390.00000000000045</v>
      </c>
      <c r="T298" s="133">
        <v>420.00000000000045</v>
      </c>
      <c r="U298" s="133">
        <v>0</v>
      </c>
      <c r="V298" s="133">
        <v>0</v>
      </c>
      <c r="W298" s="133">
        <v>0</v>
      </c>
      <c r="X298" s="133">
        <v>0</v>
      </c>
      <c r="Y298" s="133">
        <v>0</v>
      </c>
      <c r="Z298" s="133">
        <v>0</v>
      </c>
      <c r="AA298" s="133">
        <v>0</v>
      </c>
      <c r="AB298" s="133">
        <v>0</v>
      </c>
      <c r="AC298" s="133">
        <v>0</v>
      </c>
      <c r="AD298" s="133">
        <v>0</v>
      </c>
      <c r="AE298" s="133">
        <v>20478.566037735851</v>
      </c>
      <c r="AF298" s="133">
        <v>0</v>
      </c>
      <c r="AG298" s="133">
        <v>0</v>
      </c>
      <c r="AH298" s="133">
        <v>0</v>
      </c>
      <c r="AI298" s="133">
        <v>110000</v>
      </c>
      <c r="AJ298" s="133">
        <v>25000</v>
      </c>
      <c r="AK298" s="133">
        <v>0</v>
      </c>
      <c r="AL298" s="133">
        <v>1000</v>
      </c>
      <c r="AM298" s="133">
        <v>2434.3324599999996</v>
      </c>
      <c r="AN298" s="133">
        <v>0</v>
      </c>
      <c r="AO298" s="133">
        <v>0</v>
      </c>
      <c r="AP298" s="133">
        <v>0</v>
      </c>
      <c r="AQ298" s="133">
        <v>0</v>
      </c>
      <c r="AR298" s="133">
        <v>0</v>
      </c>
      <c r="AS298" s="133">
        <v>0</v>
      </c>
      <c r="AT298" s="133">
        <v>0</v>
      </c>
      <c r="AU298" s="133">
        <v>0</v>
      </c>
      <c r="AV298" s="133">
        <v>163654.20000000001</v>
      </c>
      <c r="AW298" s="133">
        <v>27719.994609164423</v>
      </c>
      <c r="AX298" s="133">
        <v>138434.33246000001</v>
      </c>
      <c r="AY298" s="133">
        <v>34098.280323450133</v>
      </c>
      <c r="AZ298" s="478">
        <v>329808.52706916444</v>
      </c>
      <c r="BA298" s="478">
        <v>326374.19460916443</v>
      </c>
      <c r="BB298" s="478">
        <v>3500</v>
      </c>
      <c r="BC298" s="478">
        <v>206500</v>
      </c>
      <c r="BD298" s="478">
        <v>0</v>
      </c>
      <c r="BE298" s="478">
        <v>0</v>
      </c>
      <c r="BF298" s="478">
        <v>329808.52706916444</v>
      </c>
      <c r="BG298" s="478" t="s">
        <v>13</v>
      </c>
      <c r="BH298" s="478" t="s">
        <v>13</v>
      </c>
      <c r="BI298" s="478" t="s">
        <v>13</v>
      </c>
      <c r="BJ298" s="134" t="s">
        <v>13</v>
      </c>
      <c r="BK298" s="479" t="s">
        <v>13</v>
      </c>
      <c r="BL298" s="478">
        <v>329808.52706916444</v>
      </c>
      <c r="BM298" s="133">
        <v>329808.52706916444</v>
      </c>
      <c r="BN298" s="133">
        <v>0</v>
      </c>
      <c r="BO298" s="478">
        <v>209934.33246000001</v>
      </c>
      <c r="BP298" s="478">
        <v>72500</v>
      </c>
      <c r="BQ298" s="133">
        <v>192374.19460916443</v>
      </c>
      <c r="BR298" s="133">
        <v>3260.5795696468549</v>
      </c>
      <c r="BS298" s="133">
        <v>2813.0794123076921</v>
      </c>
      <c r="BT298" s="134">
        <v>0.15907839479442881</v>
      </c>
      <c r="BU298" s="134">
        <v>-1.5611524153459299E-2</v>
      </c>
      <c r="BV298" s="134">
        <v>0</v>
      </c>
      <c r="BW298" s="133">
        <v>-2591.0709742595968</v>
      </c>
      <c r="BX298" s="478">
        <v>327217.45609490486</v>
      </c>
      <c r="BY298" s="478">
        <v>5487.8495531339804</v>
      </c>
      <c r="BZ298" s="478" t="s">
        <v>1228</v>
      </c>
      <c r="CA298" s="478">
        <v>5546.0585778797431</v>
      </c>
      <c r="CB298" s="134">
        <v>0.12572667385044167</v>
      </c>
      <c r="CC298" s="133">
        <v>0</v>
      </c>
      <c r="CD298" s="133">
        <v>327217.45609490486</v>
      </c>
      <c r="CE298" s="133">
        <v>0</v>
      </c>
      <c r="CF298" s="133">
        <v>327217.45609490486</v>
      </c>
      <c r="CG298" s="133">
        <f t="shared" si="8"/>
        <v>0</v>
      </c>
      <c r="CH298" s="133">
        <f t="shared" si="9"/>
        <v>0</v>
      </c>
      <c r="CI298" s="133">
        <v>0</v>
      </c>
      <c r="CJ298" s="133">
        <v>-26168.340000000026</v>
      </c>
      <c r="CK298" s="133">
        <v>726.75</v>
      </c>
    </row>
    <row r="299" spans="1:89" ht="15" customHeight="1" x14ac:dyDescent="0.25">
      <c r="A299" s="136">
        <f>VLOOKUP(D299,'DfE No.'!C:E,3,FALSE)</f>
        <v>294</v>
      </c>
      <c r="B299" s="136" t="str">
        <f>VLOOKUP(D299,'Adjusted Factors 19-20'!C:F,4,FALSE)</f>
        <v>Recoupment Academy</v>
      </c>
      <c r="C299" s="136">
        <v>124657</v>
      </c>
      <c r="D299" s="136">
        <v>9352171</v>
      </c>
      <c r="E299" s="135" t="s">
        <v>293</v>
      </c>
      <c r="F299" s="477">
        <v>347</v>
      </c>
      <c r="G299" s="477">
        <v>347</v>
      </c>
      <c r="H299" s="477">
        <v>0</v>
      </c>
      <c r="I299" s="133">
        <v>962508.60000000009</v>
      </c>
      <c r="J299" s="133">
        <v>0</v>
      </c>
      <c r="K299" s="133">
        <v>0</v>
      </c>
      <c r="L299" s="133">
        <v>29480.000000000044</v>
      </c>
      <c r="M299" s="133">
        <v>0</v>
      </c>
      <c r="N299" s="133">
        <v>59346.158357771266</v>
      </c>
      <c r="O299" s="133">
        <v>0</v>
      </c>
      <c r="P299" s="133">
        <v>6638.2608695652179</v>
      </c>
      <c r="Q299" s="133">
        <v>22208.000000000025</v>
      </c>
      <c r="R299" s="133">
        <v>13397.217391304323</v>
      </c>
      <c r="S299" s="133">
        <v>2745.8260869565265</v>
      </c>
      <c r="T299" s="133">
        <v>422.43478260869551</v>
      </c>
      <c r="U299" s="133">
        <v>0</v>
      </c>
      <c r="V299" s="133">
        <v>0</v>
      </c>
      <c r="W299" s="133">
        <v>0</v>
      </c>
      <c r="X299" s="133">
        <v>0</v>
      </c>
      <c r="Y299" s="133">
        <v>0</v>
      </c>
      <c r="Z299" s="133">
        <v>0</v>
      </c>
      <c r="AA299" s="133">
        <v>0</v>
      </c>
      <c r="AB299" s="133">
        <v>14419.999999999995</v>
      </c>
      <c r="AC299" s="133">
        <v>0</v>
      </c>
      <c r="AD299" s="133">
        <v>0</v>
      </c>
      <c r="AE299" s="133">
        <v>127756.34782608699</v>
      </c>
      <c r="AF299" s="133">
        <v>0</v>
      </c>
      <c r="AG299" s="133">
        <v>0</v>
      </c>
      <c r="AH299" s="133">
        <v>0</v>
      </c>
      <c r="AI299" s="133">
        <v>110000</v>
      </c>
      <c r="AJ299" s="133">
        <v>0</v>
      </c>
      <c r="AK299" s="133">
        <v>0</v>
      </c>
      <c r="AL299" s="133">
        <v>1000</v>
      </c>
      <c r="AM299" s="133">
        <v>22841.02548</v>
      </c>
      <c r="AN299" s="133">
        <v>0</v>
      </c>
      <c r="AO299" s="133">
        <v>0</v>
      </c>
      <c r="AP299" s="133">
        <v>0</v>
      </c>
      <c r="AQ299" s="133">
        <v>0</v>
      </c>
      <c r="AR299" s="133">
        <v>0</v>
      </c>
      <c r="AS299" s="133">
        <v>0</v>
      </c>
      <c r="AT299" s="133">
        <v>0</v>
      </c>
      <c r="AU299" s="133">
        <v>0</v>
      </c>
      <c r="AV299" s="133">
        <v>962508.60000000009</v>
      </c>
      <c r="AW299" s="133">
        <v>276414.24531429308</v>
      </c>
      <c r="AX299" s="133">
        <v>133841.02548000001</v>
      </c>
      <c r="AY299" s="133">
        <v>204874.29657019005</v>
      </c>
      <c r="AZ299" s="478">
        <v>1372763.8707942932</v>
      </c>
      <c r="BA299" s="478">
        <v>1348922.8453142932</v>
      </c>
      <c r="BB299" s="478">
        <v>3500</v>
      </c>
      <c r="BC299" s="478">
        <v>1214500</v>
      </c>
      <c r="BD299" s="478">
        <v>0</v>
      </c>
      <c r="BE299" s="478">
        <v>0</v>
      </c>
      <c r="BF299" s="478">
        <v>1372763.8707942932</v>
      </c>
      <c r="BG299" s="478" t="s">
        <v>13</v>
      </c>
      <c r="BH299" s="478" t="s">
        <v>13</v>
      </c>
      <c r="BI299" s="478" t="s">
        <v>13</v>
      </c>
      <c r="BJ299" s="134" t="s">
        <v>13</v>
      </c>
      <c r="BK299" s="479" t="s">
        <v>13</v>
      </c>
      <c r="BL299" s="478">
        <v>1372763.8707942932</v>
      </c>
      <c r="BM299" s="133">
        <v>1372763.870794293</v>
      </c>
      <c r="BN299" s="133">
        <v>0</v>
      </c>
      <c r="BO299" s="478">
        <v>1238341.0254800001</v>
      </c>
      <c r="BP299" s="478">
        <v>1105500</v>
      </c>
      <c r="BQ299" s="133">
        <v>1239922.8453142932</v>
      </c>
      <c r="BR299" s="133">
        <v>3573.2646839028621</v>
      </c>
      <c r="BS299" s="133">
        <v>3397.8383666666664</v>
      </c>
      <c r="BT299" s="134">
        <v>5.162879993267358E-2</v>
      </c>
      <c r="BU299" s="134">
        <v>-5.0667110276327665E-3</v>
      </c>
      <c r="BV299" s="134">
        <v>0</v>
      </c>
      <c r="BW299" s="133">
        <v>-5973.9051975087868</v>
      </c>
      <c r="BX299" s="478">
        <v>1366789.9655967844</v>
      </c>
      <c r="BY299" s="478">
        <v>3870.1698562443353</v>
      </c>
      <c r="BZ299" s="478" t="s">
        <v>1228</v>
      </c>
      <c r="CA299" s="478">
        <v>3938.8759815469289</v>
      </c>
      <c r="CB299" s="134">
        <v>4.0702344535290758E-2</v>
      </c>
      <c r="CC299" s="133">
        <v>0</v>
      </c>
      <c r="CD299" s="133">
        <v>1366789.9655967844</v>
      </c>
      <c r="CE299" s="133">
        <v>0</v>
      </c>
      <c r="CF299" s="133">
        <v>1366789.9655967844</v>
      </c>
      <c r="CG299" s="133">
        <f t="shared" si="8"/>
        <v>0</v>
      </c>
      <c r="CH299" s="133">
        <f t="shared" si="9"/>
        <v>0</v>
      </c>
      <c r="CI299" s="133">
        <v>0</v>
      </c>
      <c r="CJ299" s="133">
        <v>42952.649999999914</v>
      </c>
      <c r="CK299" s="133">
        <v>312.76</v>
      </c>
    </row>
    <row r="300" spans="1:89" ht="15" customHeight="1" x14ac:dyDescent="0.25">
      <c r="A300" s="136">
        <f>VLOOKUP(D300,'DfE No.'!C:E,3,FALSE)</f>
        <v>231</v>
      </c>
      <c r="B300" s="136" t="str">
        <f>VLOOKUP(D300,'Adjusted Factors 19-20'!C:F,4,FALSE)</f>
        <v>Recoupment Academy</v>
      </c>
      <c r="C300" s="136">
        <v>124630</v>
      </c>
      <c r="D300" s="136">
        <v>9352137</v>
      </c>
      <c r="E300" s="135" t="s">
        <v>254</v>
      </c>
      <c r="F300" s="477">
        <v>184</v>
      </c>
      <c r="G300" s="477">
        <v>184</v>
      </c>
      <c r="H300" s="477">
        <v>0</v>
      </c>
      <c r="I300" s="133">
        <v>510379.2</v>
      </c>
      <c r="J300" s="133">
        <v>0</v>
      </c>
      <c r="K300" s="133">
        <v>0</v>
      </c>
      <c r="L300" s="133">
        <v>19799.999999999971</v>
      </c>
      <c r="M300" s="133">
        <v>0</v>
      </c>
      <c r="N300" s="133">
        <v>36934.869109947642</v>
      </c>
      <c r="O300" s="133">
        <v>0</v>
      </c>
      <c r="P300" s="133">
        <v>7199.9999999999818</v>
      </c>
      <c r="Q300" s="133">
        <v>6719.9999999999882</v>
      </c>
      <c r="R300" s="133">
        <v>18000.000000000025</v>
      </c>
      <c r="S300" s="133">
        <v>0</v>
      </c>
      <c r="T300" s="133">
        <v>0</v>
      </c>
      <c r="U300" s="133">
        <v>0</v>
      </c>
      <c r="V300" s="133">
        <v>0</v>
      </c>
      <c r="W300" s="133">
        <v>0</v>
      </c>
      <c r="X300" s="133">
        <v>0</v>
      </c>
      <c r="Y300" s="133">
        <v>0</v>
      </c>
      <c r="Z300" s="133">
        <v>0</v>
      </c>
      <c r="AA300" s="133">
        <v>0</v>
      </c>
      <c r="AB300" s="133">
        <v>4859.4871794871815</v>
      </c>
      <c r="AC300" s="133">
        <v>0</v>
      </c>
      <c r="AD300" s="133">
        <v>0</v>
      </c>
      <c r="AE300" s="133">
        <v>81118.745098039246</v>
      </c>
      <c r="AF300" s="133">
        <v>0</v>
      </c>
      <c r="AG300" s="133">
        <v>0</v>
      </c>
      <c r="AH300" s="133">
        <v>0</v>
      </c>
      <c r="AI300" s="133">
        <v>110000</v>
      </c>
      <c r="AJ300" s="133">
        <v>0</v>
      </c>
      <c r="AK300" s="133">
        <v>0</v>
      </c>
      <c r="AL300" s="133">
        <v>0</v>
      </c>
      <c r="AM300" s="133">
        <v>20436.709159999999</v>
      </c>
      <c r="AN300" s="133">
        <v>0</v>
      </c>
      <c r="AO300" s="133">
        <v>0</v>
      </c>
      <c r="AP300" s="133">
        <v>0</v>
      </c>
      <c r="AQ300" s="133">
        <v>0</v>
      </c>
      <c r="AR300" s="133">
        <v>0</v>
      </c>
      <c r="AS300" s="133">
        <v>0</v>
      </c>
      <c r="AT300" s="133">
        <v>0</v>
      </c>
      <c r="AU300" s="133">
        <v>0</v>
      </c>
      <c r="AV300" s="133">
        <v>510379.2</v>
      </c>
      <c r="AW300" s="133">
        <v>174633.10138747405</v>
      </c>
      <c r="AX300" s="133">
        <v>130436.70916</v>
      </c>
      <c r="AY300" s="133">
        <v>135445.17965301307</v>
      </c>
      <c r="AZ300" s="478">
        <v>815449.01054747403</v>
      </c>
      <c r="BA300" s="478">
        <v>795012.30138747406</v>
      </c>
      <c r="BB300" s="478">
        <v>3500</v>
      </c>
      <c r="BC300" s="478">
        <v>644000</v>
      </c>
      <c r="BD300" s="478">
        <v>0</v>
      </c>
      <c r="BE300" s="478">
        <v>0</v>
      </c>
      <c r="BF300" s="478">
        <v>815449.01054747403</v>
      </c>
      <c r="BG300" s="478" t="s">
        <v>13</v>
      </c>
      <c r="BH300" s="478" t="s">
        <v>13</v>
      </c>
      <c r="BI300" s="478" t="s">
        <v>13</v>
      </c>
      <c r="BJ300" s="134" t="s">
        <v>13</v>
      </c>
      <c r="BK300" s="479" t="s">
        <v>13</v>
      </c>
      <c r="BL300" s="478">
        <v>815449.01054747403</v>
      </c>
      <c r="BM300" s="133">
        <v>815449.01054747403</v>
      </c>
      <c r="BN300" s="133">
        <v>0</v>
      </c>
      <c r="BO300" s="478">
        <v>664436.70915999997</v>
      </c>
      <c r="BP300" s="478">
        <v>534000</v>
      </c>
      <c r="BQ300" s="133">
        <v>685012.30138747406</v>
      </c>
      <c r="BR300" s="133">
        <v>3722.8929423232285</v>
      </c>
      <c r="BS300" s="133">
        <v>3555.6838911917093</v>
      </c>
      <c r="BT300" s="134">
        <v>4.702584826107193E-2</v>
      </c>
      <c r="BU300" s="134">
        <v>-4.6149897785512945E-3</v>
      </c>
      <c r="BV300" s="134">
        <v>0</v>
      </c>
      <c r="BW300" s="133">
        <v>-3019.3378457040985</v>
      </c>
      <c r="BX300" s="478">
        <v>812429.67270176997</v>
      </c>
      <c r="BY300" s="478">
        <v>4304.3095844661411</v>
      </c>
      <c r="BZ300" s="478" t="s">
        <v>1228</v>
      </c>
      <c r="CA300" s="478">
        <v>4415.3786559878799</v>
      </c>
      <c r="CB300" s="134">
        <v>4.4011741200363552E-2</v>
      </c>
      <c r="CC300" s="133">
        <v>0</v>
      </c>
      <c r="CD300" s="133">
        <v>812429.67270176997</v>
      </c>
      <c r="CE300" s="133">
        <v>0</v>
      </c>
      <c r="CF300" s="133">
        <v>812429.67270176997</v>
      </c>
      <c r="CG300" s="133">
        <f t="shared" si="8"/>
        <v>0</v>
      </c>
      <c r="CH300" s="133">
        <f t="shared" si="9"/>
        <v>0</v>
      </c>
      <c r="CI300" s="133">
        <v>0</v>
      </c>
      <c r="CJ300" s="133">
        <v>53400.059999999947</v>
      </c>
      <c r="CK300" s="133">
        <v>4080.38</v>
      </c>
    </row>
    <row r="301" spans="1:89" ht="15" customHeight="1" x14ac:dyDescent="0.25">
      <c r="A301" s="136">
        <f>VLOOKUP(D301,'DfE No.'!C:E,3,FALSE)</f>
        <v>96</v>
      </c>
      <c r="B301" s="136" t="str">
        <f>VLOOKUP(D301,'Adjusted Factors 19-20'!C:F,4,FALSE)</f>
        <v>Recoupment Academy</v>
      </c>
      <c r="C301" s="136">
        <v>124605</v>
      </c>
      <c r="D301" s="136">
        <v>9352106</v>
      </c>
      <c r="E301" s="135" t="s">
        <v>211</v>
      </c>
      <c r="F301" s="477">
        <v>273</v>
      </c>
      <c r="G301" s="477">
        <v>273</v>
      </c>
      <c r="H301" s="477">
        <v>0</v>
      </c>
      <c r="I301" s="133">
        <v>757247.4</v>
      </c>
      <c r="J301" s="133">
        <v>0</v>
      </c>
      <c r="K301" s="133">
        <v>0</v>
      </c>
      <c r="L301" s="133">
        <v>17600.000000000055</v>
      </c>
      <c r="M301" s="133">
        <v>0</v>
      </c>
      <c r="N301" s="133">
        <v>35943.392226148411</v>
      </c>
      <c r="O301" s="133">
        <v>0</v>
      </c>
      <c r="P301" s="133">
        <v>999.99999999999909</v>
      </c>
      <c r="Q301" s="133">
        <v>0</v>
      </c>
      <c r="R301" s="133">
        <v>359.99999999999972</v>
      </c>
      <c r="S301" s="133">
        <v>0</v>
      </c>
      <c r="T301" s="133">
        <v>0</v>
      </c>
      <c r="U301" s="133">
        <v>0</v>
      </c>
      <c r="V301" s="133">
        <v>0</v>
      </c>
      <c r="W301" s="133">
        <v>0</v>
      </c>
      <c r="X301" s="133">
        <v>0</v>
      </c>
      <c r="Y301" s="133">
        <v>0</v>
      </c>
      <c r="Z301" s="133">
        <v>0</v>
      </c>
      <c r="AA301" s="133">
        <v>0</v>
      </c>
      <c r="AB301" s="133">
        <v>2892.9012345679012</v>
      </c>
      <c r="AC301" s="133">
        <v>0</v>
      </c>
      <c r="AD301" s="133">
        <v>0</v>
      </c>
      <c r="AE301" s="133">
        <v>117415.02499999991</v>
      </c>
      <c r="AF301" s="133">
        <v>0</v>
      </c>
      <c r="AG301" s="133">
        <v>0</v>
      </c>
      <c r="AH301" s="133">
        <v>0</v>
      </c>
      <c r="AI301" s="133">
        <v>110000</v>
      </c>
      <c r="AJ301" s="133">
        <v>0</v>
      </c>
      <c r="AK301" s="133">
        <v>0</v>
      </c>
      <c r="AL301" s="133">
        <v>0</v>
      </c>
      <c r="AM301" s="133">
        <v>37032.680999999997</v>
      </c>
      <c r="AN301" s="133">
        <v>0</v>
      </c>
      <c r="AO301" s="133">
        <v>0</v>
      </c>
      <c r="AP301" s="133">
        <v>0</v>
      </c>
      <c r="AQ301" s="133">
        <v>0</v>
      </c>
      <c r="AR301" s="133">
        <v>0</v>
      </c>
      <c r="AS301" s="133">
        <v>0</v>
      </c>
      <c r="AT301" s="133">
        <v>0</v>
      </c>
      <c r="AU301" s="133">
        <v>0</v>
      </c>
      <c r="AV301" s="133">
        <v>757247.4</v>
      </c>
      <c r="AW301" s="133">
        <v>175211.31846071628</v>
      </c>
      <c r="AX301" s="133">
        <v>147032.68099999998</v>
      </c>
      <c r="AY301" s="133">
        <v>154865.72111307413</v>
      </c>
      <c r="AZ301" s="478">
        <v>1079491.3994607162</v>
      </c>
      <c r="BA301" s="478">
        <v>1042458.7184607162</v>
      </c>
      <c r="BB301" s="478">
        <v>3500</v>
      </c>
      <c r="BC301" s="478">
        <v>955500</v>
      </c>
      <c r="BD301" s="478">
        <v>0</v>
      </c>
      <c r="BE301" s="478">
        <v>0</v>
      </c>
      <c r="BF301" s="478">
        <v>1079491.3994607162</v>
      </c>
      <c r="BG301" s="478" t="s">
        <v>13</v>
      </c>
      <c r="BH301" s="478" t="s">
        <v>13</v>
      </c>
      <c r="BI301" s="478" t="s">
        <v>13</v>
      </c>
      <c r="BJ301" s="134" t="s">
        <v>13</v>
      </c>
      <c r="BK301" s="479" t="s">
        <v>13</v>
      </c>
      <c r="BL301" s="478">
        <v>1079491.3994607162</v>
      </c>
      <c r="BM301" s="133">
        <v>1079491.3994607162</v>
      </c>
      <c r="BN301" s="133">
        <v>0</v>
      </c>
      <c r="BO301" s="478">
        <v>992532.68099999998</v>
      </c>
      <c r="BP301" s="478">
        <v>845500</v>
      </c>
      <c r="BQ301" s="133">
        <v>932458.71846071619</v>
      </c>
      <c r="BR301" s="133">
        <v>3415.5997013213046</v>
      </c>
      <c r="BS301" s="133">
        <v>3214.6363897526498</v>
      </c>
      <c r="BT301" s="134">
        <v>6.2515098817791284E-2</v>
      </c>
      <c r="BU301" s="134">
        <v>-6.1350630072112286E-3</v>
      </c>
      <c r="BV301" s="134">
        <v>0</v>
      </c>
      <c r="BW301" s="133">
        <v>-5384.1051254189852</v>
      </c>
      <c r="BX301" s="478">
        <v>1074107.2943352971</v>
      </c>
      <c r="BY301" s="478">
        <v>3798.8081074553006</v>
      </c>
      <c r="BZ301" s="478" t="s">
        <v>1228</v>
      </c>
      <c r="CA301" s="478">
        <v>3934.4589536091466</v>
      </c>
      <c r="CB301" s="134">
        <v>5.4428060669039269E-2</v>
      </c>
      <c r="CC301" s="133">
        <v>0</v>
      </c>
      <c r="CD301" s="133">
        <v>1074107.2943352971</v>
      </c>
      <c r="CE301" s="133">
        <v>0</v>
      </c>
      <c r="CF301" s="133">
        <v>1074107.2943352971</v>
      </c>
      <c r="CG301" s="133">
        <f t="shared" si="8"/>
        <v>0</v>
      </c>
      <c r="CH301" s="133">
        <f t="shared" si="9"/>
        <v>0</v>
      </c>
      <c r="CI301" s="133">
        <v>0</v>
      </c>
      <c r="CJ301" s="133">
        <v>73409.279999999999</v>
      </c>
      <c r="CK301" s="133">
        <v>5499.72</v>
      </c>
    </row>
    <row r="302" spans="1:89" ht="15" x14ac:dyDescent="0.25">
      <c r="A302" s="302">
        <v>1001</v>
      </c>
      <c r="B302" s="329" t="s">
        <v>13</v>
      </c>
      <c r="C302" s="329" t="s">
        <v>13</v>
      </c>
      <c r="D302" s="330" t="s">
        <v>476</v>
      </c>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s="133">
        <v>0</v>
      </c>
      <c r="CJ302" s="133">
        <v>0</v>
      </c>
      <c r="CK302" s="133">
        <v>0</v>
      </c>
    </row>
    <row r="303" spans="1:89" ht="15" x14ac:dyDescent="0.25">
      <c r="A303" s="302">
        <v>195</v>
      </c>
      <c r="B303" s="329" t="s">
        <v>13</v>
      </c>
      <c r="C303" s="329" t="s">
        <v>13</v>
      </c>
      <c r="D303" s="330" t="s">
        <v>445</v>
      </c>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s="133">
        <v>0</v>
      </c>
      <c r="CJ303" s="133">
        <v>0</v>
      </c>
      <c r="CK303" s="133">
        <v>0</v>
      </c>
    </row>
    <row r="304" spans="1:89" ht="15" x14ac:dyDescent="0.25">
      <c r="A304">
        <v>196</v>
      </c>
      <c r="B304" s="329" t="s">
        <v>13</v>
      </c>
      <c r="C304" s="329" t="s">
        <v>13</v>
      </c>
      <c r="D304" s="330" t="s">
        <v>446</v>
      </c>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s="133">
        <v>0</v>
      </c>
      <c r="CJ304" s="133">
        <v>-9922.8000000000502</v>
      </c>
      <c r="CK304" s="133">
        <v>7077.37</v>
      </c>
    </row>
    <row r="305" spans="1:89" ht="15" x14ac:dyDescent="0.25">
      <c r="A305">
        <v>393</v>
      </c>
      <c r="B305" s="329" t="s">
        <v>13</v>
      </c>
      <c r="C305" s="329" t="s">
        <v>13</v>
      </c>
      <c r="D305" s="330" t="s">
        <v>475</v>
      </c>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s="133">
        <v>0</v>
      </c>
      <c r="CJ305" s="133">
        <v>0</v>
      </c>
      <c r="CK305" s="133">
        <v>0</v>
      </c>
    </row>
    <row r="306" spans="1:89" ht="15" x14ac:dyDescent="0.25">
      <c r="A306">
        <v>395</v>
      </c>
      <c r="B306" s="329" t="s">
        <v>13</v>
      </c>
      <c r="C306" s="329" t="s">
        <v>13</v>
      </c>
      <c r="D306" s="330" t="s">
        <v>447</v>
      </c>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s="133">
        <v>0</v>
      </c>
      <c r="CJ306" s="133">
        <v>0</v>
      </c>
      <c r="CK306" s="133">
        <v>0</v>
      </c>
    </row>
    <row r="307" spans="1:89" ht="15" x14ac:dyDescent="0.25">
      <c r="A307">
        <v>396</v>
      </c>
      <c r="B307" s="329" t="s">
        <v>13</v>
      </c>
      <c r="C307" s="329" t="s">
        <v>13</v>
      </c>
      <c r="D307" s="330" t="s">
        <v>448</v>
      </c>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s="133">
        <v>0</v>
      </c>
      <c r="CJ307" s="133">
        <v>94195.04999999993</v>
      </c>
      <c r="CK307" s="133">
        <v>73040.87</v>
      </c>
    </row>
    <row r="308" spans="1:89" ht="15" x14ac:dyDescent="0.25">
      <c r="A308">
        <v>575</v>
      </c>
      <c r="B308" s="329" t="s">
        <v>13</v>
      </c>
      <c r="C308" s="329" t="s">
        <v>13</v>
      </c>
      <c r="D308" s="330" t="s">
        <v>449</v>
      </c>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s="133">
        <v>0</v>
      </c>
      <c r="CJ308" s="133">
        <v>0</v>
      </c>
      <c r="CK308" s="133">
        <v>0</v>
      </c>
    </row>
    <row r="309" spans="1:89" ht="15" x14ac:dyDescent="0.25">
      <c r="A309">
        <v>576</v>
      </c>
      <c r="B309" s="329" t="s">
        <v>13</v>
      </c>
      <c r="C309" s="329" t="s">
        <v>13</v>
      </c>
      <c r="D309" s="330" t="s">
        <v>450</v>
      </c>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s="133">
        <v>0</v>
      </c>
      <c r="CJ309" s="133">
        <v>176438.18</v>
      </c>
      <c r="CK309" s="133">
        <v>16817.3</v>
      </c>
    </row>
    <row r="310" spans="1:89" ht="15" x14ac:dyDescent="0.25">
      <c r="A310">
        <v>579</v>
      </c>
      <c r="B310" s="329" t="s">
        <v>13</v>
      </c>
      <c r="C310" s="329" t="s">
        <v>13</v>
      </c>
      <c r="D310" s="330" t="s">
        <v>451</v>
      </c>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s="133">
        <v>0</v>
      </c>
      <c r="CJ310" s="133">
        <v>208041.19999999995</v>
      </c>
      <c r="CK310" s="133">
        <v>11533.5</v>
      </c>
    </row>
    <row r="311" spans="1:89" ht="15" x14ac:dyDescent="0.25">
      <c r="A311">
        <v>176</v>
      </c>
      <c r="B311" s="329" t="s">
        <v>13</v>
      </c>
      <c r="C311" s="329" t="s">
        <v>13</v>
      </c>
      <c r="D311" s="330" t="s">
        <v>452</v>
      </c>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s="133">
        <v>0</v>
      </c>
      <c r="CJ311" s="133">
        <v>113328.60999999999</v>
      </c>
      <c r="CK311" s="133">
        <v>6858.1299999999992</v>
      </c>
    </row>
    <row r="312" spans="1:89" ht="15" x14ac:dyDescent="0.25">
      <c r="A312">
        <v>187</v>
      </c>
      <c r="B312" s="329" t="s">
        <v>13</v>
      </c>
      <c r="C312" s="329" t="s">
        <v>13</v>
      </c>
      <c r="D312" s="330" t="s">
        <v>474</v>
      </c>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s="133">
        <v>0</v>
      </c>
      <c r="CJ312" s="133">
        <v>699937.59</v>
      </c>
      <c r="CK312" s="133">
        <v>5313.5</v>
      </c>
    </row>
    <row r="313" spans="1:89" ht="15" x14ac:dyDescent="0.25">
      <c r="A313">
        <v>189</v>
      </c>
      <c r="B313" s="329" t="s">
        <v>13</v>
      </c>
      <c r="C313" s="329" t="s">
        <v>13</v>
      </c>
      <c r="D313" s="330" t="s">
        <v>454</v>
      </c>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s="133">
        <v>0</v>
      </c>
      <c r="CJ313" s="133">
        <v>113101.18000000001</v>
      </c>
      <c r="CK313" s="133">
        <v>7513.37</v>
      </c>
    </row>
    <row r="314" spans="1:89" ht="15" x14ac:dyDescent="0.25">
      <c r="A314">
        <v>190</v>
      </c>
      <c r="B314" s="329" t="s">
        <v>13</v>
      </c>
      <c r="C314" s="329" t="s">
        <v>13</v>
      </c>
      <c r="D314" s="330" t="s">
        <v>455</v>
      </c>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s="133">
        <v>0</v>
      </c>
      <c r="CJ314" s="133">
        <v>77259.899999999994</v>
      </c>
      <c r="CK314" s="133">
        <v>15138.75</v>
      </c>
    </row>
    <row r="315" spans="1:89" ht="15" x14ac:dyDescent="0.25">
      <c r="A315">
        <v>351</v>
      </c>
      <c r="B315" s="329" t="s">
        <v>13</v>
      </c>
      <c r="C315" s="329" t="s">
        <v>13</v>
      </c>
      <c r="D315" s="330" t="s">
        <v>456</v>
      </c>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s="133">
        <v>0</v>
      </c>
      <c r="CJ315" s="133">
        <v>0</v>
      </c>
      <c r="CK315" s="133">
        <v>0</v>
      </c>
    </row>
    <row r="316" spans="1:89" ht="15" x14ac:dyDescent="0.25">
      <c r="A316">
        <v>352</v>
      </c>
      <c r="B316" s="329" t="s">
        <v>13</v>
      </c>
      <c r="C316" s="329" t="s">
        <v>13</v>
      </c>
      <c r="D316" s="330" t="s">
        <v>457</v>
      </c>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s="133">
        <v>0</v>
      </c>
      <c r="CJ316" s="133">
        <v>0</v>
      </c>
      <c r="CK316" s="133">
        <v>0</v>
      </c>
    </row>
    <row r="317" spans="1:89" ht="15" x14ac:dyDescent="0.25">
      <c r="A317">
        <v>353</v>
      </c>
      <c r="B317" s="329" t="s">
        <v>13</v>
      </c>
      <c r="C317" s="329" t="s">
        <v>13</v>
      </c>
      <c r="D317" s="330" t="s">
        <v>458</v>
      </c>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s="133">
        <v>0</v>
      </c>
      <c r="CJ317" s="133">
        <v>0</v>
      </c>
      <c r="CK317" s="133">
        <v>0</v>
      </c>
    </row>
    <row r="318" spans="1:89" ht="15" x14ac:dyDescent="0.25">
      <c r="A318">
        <v>367</v>
      </c>
      <c r="B318" s="329" t="s">
        <v>13</v>
      </c>
      <c r="C318" s="329" t="s">
        <v>13</v>
      </c>
      <c r="D318" s="330" t="s">
        <v>459</v>
      </c>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s="133">
        <v>0</v>
      </c>
      <c r="CJ318" s="133">
        <v>0</v>
      </c>
      <c r="CK318" s="133">
        <v>0</v>
      </c>
    </row>
    <row r="319" spans="1:89" ht="15" x14ac:dyDescent="0.25">
      <c r="A319">
        <v>389</v>
      </c>
      <c r="B319" s="329" t="s">
        <v>13</v>
      </c>
      <c r="C319" s="329" t="s">
        <v>13</v>
      </c>
      <c r="D319" s="330" t="s">
        <v>460</v>
      </c>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s="133">
        <v>0</v>
      </c>
      <c r="CJ319" s="133">
        <v>0</v>
      </c>
      <c r="CK319" s="133">
        <v>0</v>
      </c>
    </row>
    <row r="320" spans="1:89" ht="15" x14ac:dyDescent="0.25">
      <c r="A320">
        <v>577</v>
      </c>
      <c r="B320" s="329" t="s">
        <v>13</v>
      </c>
      <c r="C320" s="329" t="s">
        <v>13</v>
      </c>
      <c r="D320" s="330" t="s">
        <v>461</v>
      </c>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s="133">
        <v>0</v>
      </c>
      <c r="CJ320" s="133">
        <v>-36462.229999999996</v>
      </c>
      <c r="CK320" s="133">
        <v>-1292.45</v>
      </c>
    </row>
    <row r="321" spans="1:89" ht="15" x14ac:dyDescent="0.25">
      <c r="A321">
        <v>580</v>
      </c>
      <c r="B321" s="329" t="s">
        <v>13</v>
      </c>
      <c r="C321" s="329" t="s">
        <v>13</v>
      </c>
      <c r="D321" s="330" t="s">
        <v>462</v>
      </c>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s="133">
        <v>0</v>
      </c>
      <c r="CJ321" s="133">
        <v>168538</v>
      </c>
      <c r="CK321" s="133">
        <v>-0.25</v>
      </c>
    </row>
    <row r="322" spans="1:89" ht="15" x14ac:dyDescent="0.25">
      <c r="A322">
        <v>584</v>
      </c>
      <c r="B322" s="329" t="s">
        <v>13</v>
      </c>
      <c r="C322" s="329" t="s">
        <v>13</v>
      </c>
      <c r="D322" s="330" t="s">
        <v>463</v>
      </c>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s="133">
        <v>0</v>
      </c>
      <c r="CJ322" s="133">
        <v>0</v>
      </c>
      <c r="CK322" s="133">
        <v>0</v>
      </c>
    </row>
    <row r="323" spans="1:89" ht="15" x14ac:dyDescent="0.25">
      <c r="A323">
        <v>597</v>
      </c>
      <c r="B323" s="329" t="s">
        <v>13</v>
      </c>
      <c r="C323" s="329" t="s">
        <v>13</v>
      </c>
      <c r="D323" s="330" t="s">
        <v>464</v>
      </c>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s="133">
        <v>0</v>
      </c>
      <c r="CJ323" s="133">
        <v>74078.22</v>
      </c>
      <c r="CK323" s="133">
        <v>6562</v>
      </c>
    </row>
    <row r="324" spans="1:89" ht="15" x14ac:dyDescent="0.25">
      <c r="A324">
        <v>598</v>
      </c>
      <c r="B324" s="329" t="s">
        <v>13</v>
      </c>
      <c r="C324" s="329" t="s">
        <v>13</v>
      </c>
      <c r="D324" s="330" t="s">
        <v>465</v>
      </c>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s="133">
        <v>0</v>
      </c>
      <c r="CJ324" s="133">
        <v>0</v>
      </c>
      <c r="CK324" s="133">
        <v>0</v>
      </c>
    </row>
    <row r="325" spans="1:89" ht="15" x14ac:dyDescent="0.25">
      <c r="A325">
        <v>266</v>
      </c>
      <c r="B325" s="329" t="s">
        <v>13</v>
      </c>
      <c r="C325" s="329" t="s">
        <v>13</v>
      </c>
      <c r="D325" s="330" t="s">
        <v>466</v>
      </c>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s="133">
        <v>0</v>
      </c>
      <c r="CJ325" s="133">
        <v>29396.549999999974</v>
      </c>
      <c r="CK325" s="133">
        <v>-2054.08</v>
      </c>
    </row>
  </sheetData>
  <autoFilter ref="A1:CI301" xr:uid="{00000000-0009-0000-0000-00000600000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0A645E2F-89C5-4CE2-AEE1-871DD4C4E1A2}">
            <xm:f>'\\euser\scc\Finance\Accounting Services\Schools Accountancy Team\Funding\2019-20\APT December 18\[201920_P3_APT_935_Suffolk Final 30.01.19.xlsx]Proforma'!#REF!="No"</xm:f>
            <x14:dxf>
              <fill>
                <patternFill patternType="darkGray">
                  <fgColor theme="1" tint="0.34998626667073579"/>
                </patternFill>
              </fill>
            </x14:dxf>
          </x14:cfRule>
          <xm:sqref>BG4:BK301</xm:sqref>
        </x14:conditionalFormatting>
        <x14:conditionalFormatting xmlns:xm="http://schemas.microsoft.com/office/excel/2006/main">
          <x14:cfRule type="expression" priority="7" id="{B7FCE20E-61F8-444F-BB93-95BFB2602634}">
            <xm:f>'\\euser\scc\Finance\Accounting Services\Schools Accountancy Team\Funding\2019-20\APT December 18\[201920_P3_APT_935_Suffolk Final 30.01.19.xlsx]Proforma'!#REF!=""</xm:f>
            <x14:dxf>
              <fill>
                <patternFill patternType="darkGray">
                  <fgColor theme="1" tint="0.34998626667073579"/>
                  <bgColor rgb="FFCCCCFF"/>
                </patternFill>
              </fill>
            </x14:dxf>
          </x14:cfRule>
          <xm:sqref>BA3:BE3</xm:sqref>
        </x14:conditionalFormatting>
        <x14:conditionalFormatting xmlns:xm="http://schemas.microsoft.com/office/excel/2006/main">
          <x14:cfRule type="expression" priority="6" id="{7F655E2F-9A91-4C82-A4A3-94DD99789BA1}">
            <xm:f>'\\euser\scc\Finance\Accounting Services\Schools Accountancy Team\Funding\2019-20\APT December 18\[201920_P3_APT_935_Suffolk Final 30.01.19.xlsx]Proforma'!#REF!=""</xm:f>
            <x14:dxf>
              <fill>
                <patternFill patternType="darkGray">
                  <fgColor theme="1" tint="0.34998626667073579"/>
                  <bgColor rgb="FFCCCCFF"/>
                </patternFill>
              </fill>
            </x14:dxf>
          </x14:cfRule>
          <xm:sqref>BY3:BZ3</xm:sqref>
        </x14:conditionalFormatting>
        <x14:conditionalFormatting xmlns:xm="http://schemas.microsoft.com/office/excel/2006/main">
          <x14:cfRule type="expression" priority="5" id="{C900A97F-B7AC-4E33-92A4-3E4BD47ADB44}">
            <xm:f>'\\euser\scc\Finance\Accounting Services\Schools Accountancy Team\Funding\2019-20\APT December 18\[201920_P3_APT_935_Suffolk Final 30.01.19.xlsx]Proforma'!#REF!="No"</xm:f>
            <x14:dxf>
              <fill>
                <patternFill patternType="darkGray">
                  <fgColor theme="1" tint="0.34998626667073579"/>
                </patternFill>
              </fill>
            </x14:dxf>
          </x14:cfRule>
          <xm:sqref>BG3:BK3</xm:sqref>
        </x14:conditionalFormatting>
        <x14:conditionalFormatting xmlns:xm="http://schemas.microsoft.com/office/excel/2006/main">
          <x14:cfRule type="expression" priority="8" id="{907ECADA-C54A-4C0B-8F09-4AF54E8674F4}">
            <xm:f>AND('\\euser\scc\Finance\Accounting Services\Schools Accountancy Team\Funding\2019-20\APT December 18\[201920_P3_APT_935_Suffolk Final 30.01.19.xlsx]Proforma'!#REF!="",'\\euser\scc\Finance\Accounting Services\Schools Accountancy Team\Funding\2019-20\APT December 18\[201920_P3_APT_935_Suffolk Final 30.01.19.xlsx]Proforma'!#REF!="No")</xm:f>
            <x14:dxf>
              <fill>
                <patternFill patternType="darkGray">
                  <fgColor theme="1" tint="0.34998626667073579"/>
                  <bgColor rgb="FFCCCCFF"/>
                </patternFill>
              </fill>
            </x14:dxf>
          </x14:cfRule>
          <xm:sqref>BO3:BP3</xm:sqref>
        </x14:conditionalFormatting>
        <x14:conditionalFormatting xmlns:xm="http://schemas.microsoft.com/office/excel/2006/main">
          <x14:cfRule type="expression" priority="3" id="{283D8C16-BF4B-4EE2-8D30-92504D337C34}">
            <xm:f>'\\euser\scc\Finance\Accounting Services\Schools Accountancy Team\Funding\2019-20\APT December 18\[201920_P3_APT_935_Suffolk Final 30.01.19.xlsx]Proforma'!#REF!=""</xm:f>
            <x14:dxf>
              <fill>
                <patternFill patternType="darkGray">
                  <fgColor theme="1" tint="0.34998626667073579"/>
                  <bgColor rgb="FFCCCCFF"/>
                </patternFill>
              </fill>
            </x14:dxf>
          </x14:cfRule>
          <xm:sqref>BA4:BE301</xm:sqref>
        </x14:conditionalFormatting>
        <x14:conditionalFormatting xmlns:xm="http://schemas.microsoft.com/office/excel/2006/main">
          <x14:cfRule type="expression" priority="2" id="{DF2D8A6B-741B-4296-89A1-223EFEF34C5D}">
            <xm:f>'\\euser\scc\Finance\Accounting Services\Schools Accountancy Team\Funding\2019-20\APT December 18\[201920_P3_APT_935_Suffolk Final 30.01.19.xlsx]Proforma'!#REF!=""</xm:f>
            <x14:dxf>
              <fill>
                <patternFill patternType="darkGray">
                  <fgColor theme="1" tint="0.34998626667073579"/>
                  <bgColor rgb="FFCCCCFF"/>
                </patternFill>
              </fill>
            </x14:dxf>
          </x14:cfRule>
          <xm:sqref>BY4:BZ301</xm:sqref>
        </x14:conditionalFormatting>
        <x14:conditionalFormatting xmlns:xm="http://schemas.microsoft.com/office/excel/2006/main">
          <x14:cfRule type="expression" priority="4" id="{C3A1A52E-DA40-44BA-AFC8-E503A3D842F3}">
            <xm:f>AND('\\euser\scc\Finance\Accounting Services\Schools Accountancy Team\Funding\2019-20\APT December 18\[201920_P3_APT_935_Suffolk Final 30.01.19.xlsx]Proforma'!#REF!="",'\\euser\scc\Finance\Accounting Services\Schools Accountancy Team\Funding\2019-20\APT December 18\[201920_P3_APT_935_Suffolk Final 30.01.19.xlsx]Proforma'!#REF!="No")</xm:f>
            <x14:dxf>
              <fill>
                <patternFill patternType="darkGray">
                  <fgColor theme="1" tint="0.34998626667073579"/>
                  <bgColor rgb="FFCCCCFF"/>
                </patternFill>
              </fill>
            </x14:dxf>
          </x14:cfRule>
          <xm:sqref>BO4:BP301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92D050"/>
  </sheetPr>
  <dimension ref="A1:BS321"/>
  <sheetViews>
    <sheetView workbookViewId="0">
      <selection sqref="A1:XFD1048576"/>
    </sheetView>
  </sheetViews>
  <sheetFormatPr defaultColWidth="13.6640625" defaultRowHeight="12.75" x14ac:dyDescent="0.2"/>
  <cols>
    <col min="1" max="16384" width="13.6640625" style="485"/>
  </cols>
  <sheetData>
    <row r="1" spans="1:71" ht="142.5" customHeight="1" x14ac:dyDescent="0.2">
      <c r="A1" s="480" t="s">
        <v>50</v>
      </c>
      <c r="B1" s="480" t="s">
        <v>714</v>
      </c>
      <c r="C1" s="465" t="s">
        <v>713</v>
      </c>
      <c r="D1" s="141" t="s">
        <v>712</v>
      </c>
      <c r="E1" s="141" t="s">
        <v>778</v>
      </c>
      <c r="F1" s="141" t="s">
        <v>777</v>
      </c>
      <c r="G1" s="141" t="s">
        <v>62</v>
      </c>
      <c r="H1" s="481" t="s">
        <v>776</v>
      </c>
      <c r="I1" s="481" t="s">
        <v>775</v>
      </c>
      <c r="J1" s="481" t="s">
        <v>774</v>
      </c>
      <c r="K1" s="481" t="s">
        <v>773</v>
      </c>
      <c r="L1" s="481" t="s">
        <v>1496</v>
      </c>
      <c r="M1" s="481" t="s">
        <v>1497</v>
      </c>
      <c r="N1" s="465" t="s">
        <v>772</v>
      </c>
      <c r="O1" s="465" t="s">
        <v>771</v>
      </c>
      <c r="P1" s="465" t="s">
        <v>770</v>
      </c>
      <c r="Q1" s="465" t="s">
        <v>1498</v>
      </c>
      <c r="R1" s="465" t="s">
        <v>769</v>
      </c>
      <c r="S1" s="465" t="s">
        <v>768</v>
      </c>
      <c r="T1" s="465" t="s">
        <v>767</v>
      </c>
      <c r="U1" s="465" t="s">
        <v>766</v>
      </c>
      <c r="V1" s="465" t="s">
        <v>1351</v>
      </c>
      <c r="W1" s="465" t="s">
        <v>1499</v>
      </c>
      <c r="X1" s="465" t="s">
        <v>1500</v>
      </c>
      <c r="Y1" s="465" t="s">
        <v>765</v>
      </c>
      <c r="Z1" s="465" t="s">
        <v>1501</v>
      </c>
      <c r="AA1" s="482" t="s">
        <v>764</v>
      </c>
      <c r="AB1" s="481" t="s">
        <v>763</v>
      </c>
      <c r="AC1" s="481" t="s">
        <v>762</v>
      </c>
      <c r="AD1" s="481" t="s">
        <v>761</v>
      </c>
      <c r="AE1" s="481" t="s">
        <v>760</v>
      </c>
      <c r="AF1" s="481" t="s">
        <v>759</v>
      </c>
      <c r="AG1" s="481" t="s">
        <v>758</v>
      </c>
      <c r="AH1" s="481" t="s">
        <v>757</v>
      </c>
      <c r="AI1" s="481" t="s">
        <v>756</v>
      </c>
      <c r="AJ1" s="481" t="s">
        <v>755</v>
      </c>
      <c r="AK1" s="481" t="s">
        <v>754</v>
      </c>
      <c r="AL1" s="481" t="s">
        <v>753</v>
      </c>
      <c r="AM1" s="481" t="s">
        <v>752</v>
      </c>
      <c r="AN1" s="481" t="s">
        <v>751</v>
      </c>
      <c r="AO1" s="481" t="s">
        <v>750</v>
      </c>
      <c r="AP1" s="481" t="s">
        <v>749</v>
      </c>
      <c r="AQ1" s="481" t="s">
        <v>748</v>
      </c>
      <c r="AR1" s="481" t="s">
        <v>747</v>
      </c>
      <c r="AS1" s="481" t="s">
        <v>746</v>
      </c>
      <c r="AT1" s="481" t="s">
        <v>745</v>
      </c>
      <c r="AU1" s="481" t="s">
        <v>744</v>
      </c>
      <c r="AV1" s="481" t="s">
        <v>743</v>
      </c>
      <c r="AW1" s="481" t="s">
        <v>742</v>
      </c>
      <c r="AX1" s="481" t="s">
        <v>741</v>
      </c>
      <c r="AY1" s="481" t="s">
        <v>740</v>
      </c>
      <c r="AZ1" s="481" t="s">
        <v>739</v>
      </c>
      <c r="BA1" s="481" t="s">
        <v>738</v>
      </c>
      <c r="BB1" s="481" t="s">
        <v>735</v>
      </c>
      <c r="BC1" s="481" t="s">
        <v>734</v>
      </c>
      <c r="BD1" s="481" t="s">
        <v>1354</v>
      </c>
      <c r="BE1" s="481" t="s">
        <v>1502</v>
      </c>
      <c r="BF1" s="481" t="s">
        <v>1503</v>
      </c>
      <c r="BG1" s="483" t="s">
        <v>733</v>
      </c>
      <c r="BH1" s="481" t="s">
        <v>732</v>
      </c>
      <c r="BI1" s="481" t="s">
        <v>731</v>
      </c>
      <c r="BJ1" s="481" t="s">
        <v>730</v>
      </c>
      <c r="BK1" s="481" t="s">
        <v>729</v>
      </c>
      <c r="BL1" s="481" t="s">
        <v>728</v>
      </c>
      <c r="BM1" s="481" t="s">
        <v>727</v>
      </c>
      <c r="BN1" s="481" t="s">
        <v>726</v>
      </c>
      <c r="BO1" s="484" t="s">
        <v>725</v>
      </c>
      <c r="BP1" s="484" t="s">
        <v>724</v>
      </c>
      <c r="BQ1" s="484" t="s">
        <v>8</v>
      </c>
      <c r="BS1" s="484" t="s">
        <v>772</v>
      </c>
    </row>
    <row r="2" spans="1:71" ht="15" x14ac:dyDescent="0.2">
      <c r="B2" s="486" t="s">
        <v>44</v>
      </c>
      <c r="C2" s="486"/>
      <c r="D2" s="487"/>
      <c r="E2" s="487"/>
      <c r="F2" s="487"/>
      <c r="G2" s="488"/>
      <c r="H2" s="488"/>
      <c r="I2" s="488"/>
      <c r="J2" s="488"/>
      <c r="K2" s="488"/>
      <c r="L2" s="488"/>
      <c r="M2" s="488"/>
      <c r="N2" s="150">
        <v>92917.75</v>
      </c>
      <c r="O2" s="150">
        <v>56014.75</v>
      </c>
      <c r="P2" s="150">
        <v>7755.25</v>
      </c>
      <c r="Q2" s="150">
        <v>48259.5</v>
      </c>
      <c r="R2" s="150">
        <v>36903</v>
      </c>
      <c r="S2" s="150">
        <v>22546</v>
      </c>
      <c r="T2" s="150">
        <v>14357</v>
      </c>
      <c r="U2" s="150">
        <v>7644</v>
      </c>
      <c r="V2" s="150">
        <v>7416</v>
      </c>
      <c r="W2" s="150">
        <v>7486</v>
      </c>
      <c r="X2" s="150">
        <v>14357</v>
      </c>
      <c r="Y2" s="150">
        <v>0</v>
      </c>
      <c r="Z2" s="150">
        <v>92917.75</v>
      </c>
      <c r="AA2" s="489">
        <v>53.24229574773053</v>
      </c>
      <c r="AB2" s="150">
        <v>7108.6521706992562</v>
      </c>
      <c r="AC2" s="150">
        <v>11448.2946718033</v>
      </c>
      <c r="AD2" s="150">
        <v>4409.9999999999991</v>
      </c>
      <c r="AE2" s="150">
        <v>8899.5398133764411</v>
      </c>
      <c r="AF2" s="150">
        <v>39495.505549497713</v>
      </c>
      <c r="AG2" s="150">
        <v>5161.0604730295572</v>
      </c>
      <c r="AH2" s="150">
        <v>3140.5121062119215</v>
      </c>
      <c r="AI2" s="150">
        <v>3531.7260831012422</v>
      </c>
      <c r="AJ2" s="150">
        <v>2360.1715980466843</v>
      </c>
      <c r="AK2" s="150">
        <v>1892.6576046104296</v>
      </c>
      <c r="AL2" s="150">
        <v>433.11658550245483</v>
      </c>
      <c r="AM2" s="150">
        <v>27060.251262576523</v>
      </c>
      <c r="AN2" s="150">
        <v>3114.0029930890969</v>
      </c>
      <c r="AO2" s="150">
        <v>1873.2675777295608</v>
      </c>
      <c r="AP2" s="150">
        <v>2126.3610002909786</v>
      </c>
      <c r="AQ2" s="150">
        <v>1305.0887700770752</v>
      </c>
      <c r="AR2" s="150">
        <v>1211.9805487793024</v>
      </c>
      <c r="AS2" s="150">
        <v>212.04784745745837</v>
      </c>
      <c r="AT2" s="150">
        <v>1226.6533385746109</v>
      </c>
      <c r="AU2" s="150">
        <v>2307.6743166740757</v>
      </c>
      <c r="AV2" s="150">
        <v>3337.2343379508593</v>
      </c>
      <c r="AW2" s="150">
        <v>185.61092693680959</v>
      </c>
      <c r="AX2" s="150">
        <v>357.11463007480518</v>
      </c>
      <c r="AY2" s="150">
        <v>560.67813100317517</v>
      </c>
      <c r="AZ2" s="150">
        <v>461.8599680813943</v>
      </c>
      <c r="BA2" s="150">
        <v>16510.999945126656</v>
      </c>
      <c r="BB2" s="150">
        <v>19137.034520436759</v>
      </c>
      <c r="BC2" s="150">
        <v>3000.3758682988546</v>
      </c>
      <c r="BD2" s="150"/>
      <c r="BE2" s="150">
        <v>3798.4378082951721</v>
      </c>
      <c r="BF2" s="150">
        <v>3334.3163317340509</v>
      </c>
      <c r="BG2" s="150">
        <v>8899.7913899951054</v>
      </c>
      <c r="BH2" s="150">
        <v>3595.6000000000008</v>
      </c>
      <c r="BI2" s="150">
        <v>342.89999999999986</v>
      </c>
      <c r="BJ2" s="490"/>
      <c r="BK2" s="490"/>
      <c r="BL2" s="491"/>
      <c r="BM2" s="491">
        <v>253.9703389585035</v>
      </c>
      <c r="BN2" s="491">
        <v>45.029661041496496</v>
      </c>
      <c r="BO2" s="491"/>
      <c r="BP2" s="491"/>
      <c r="BQ2" s="491"/>
      <c r="BS2" s="491"/>
    </row>
    <row r="3" spans="1:71" ht="15" x14ac:dyDescent="0.25">
      <c r="A3" s="492">
        <v>205</v>
      </c>
      <c r="B3" s="492">
        <v>124531</v>
      </c>
      <c r="C3" s="492">
        <v>9352002</v>
      </c>
      <c r="D3" s="493" t="s">
        <v>240</v>
      </c>
      <c r="E3" s="494" t="s">
        <v>40</v>
      </c>
      <c r="F3" s="495">
        <v>0</v>
      </c>
      <c r="G3" s="496">
        <v>1</v>
      </c>
      <c r="H3" s="496">
        <v>0</v>
      </c>
      <c r="I3" s="496">
        <v>0</v>
      </c>
      <c r="J3" s="496">
        <v>7</v>
      </c>
      <c r="K3" s="496">
        <v>0</v>
      </c>
      <c r="L3" s="496">
        <v>0</v>
      </c>
      <c r="M3" s="496">
        <v>0</v>
      </c>
      <c r="N3" s="496">
        <v>99</v>
      </c>
      <c r="O3" s="496">
        <v>99</v>
      </c>
      <c r="P3" s="496">
        <v>14</v>
      </c>
      <c r="Q3" s="496">
        <v>85</v>
      </c>
      <c r="R3" s="496">
        <v>0</v>
      </c>
      <c r="S3" s="496">
        <v>0</v>
      </c>
      <c r="T3" s="496">
        <v>0</v>
      </c>
      <c r="U3" s="496">
        <v>0</v>
      </c>
      <c r="V3" s="496">
        <v>0</v>
      </c>
      <c r="W3" s="496">
        <v>0</v>
      </c>
      <c r="X3" s="496">
        <v>0</v>
      </c>
      <c r="Y3" s="496">
        <v>0</v>
      </c>
      <c r="Z3" s="496">
        <v>99</v>
      </c>
      <c r="AA3" s="496">
        <v>14.142857142857142</v>
      </c>
      <c r="AB3" s="496">
        <v>17.000000000000028</v>
      </c>
      <c r="AC3" s="496">
        <v>31.595744680851066</v>
      </c>
      <c r="AD3" s="496">
        <v>0</v>
      </c>
      <c r="AE3" s="496">
        <v>0</v>
      </c>
      <c r="AF3" s="496">
        <v>97.000000000000014</v>
      </c>
      <c r="AG3" s="496">
        <v>1.9999999999999998</v>
      </c>
      <c r="AH3" s="496">
        <v>0</v>
      </c>
      <c r="AI3" s="496">
        <v>0</v>
      </c>
      <c r="AJ3" s="496">
        <v>0</v>
      </c>
      <c r="AK3" s="496">
        <v>0</v>
      </c>
      <c r="AL3" s="496">
        <v>0</v>
      </c>
      <c r="AM3" s="496">
        <v>0</v>
      </c>
      <c r="AN3" s="496">
        <v>0</v>
      </c>
      <c r="AO3" s="496">
        <v>0</v>
      </c>
      <c r="AP3" s="496">
        <v>0</v>
      </c>
      <c r="AQ3" s="496">
        <v>0</v>
      </c>
      <c r="AR3" s="496">
        <v>0</v>
      </c>
      <c r="AS3" s="496">
        <v>0</v>
      </c>
      <c r="AT3" s="496">
        <v>0</v>
      </c>
      <c r="AU3" s="496">
        <v>0</v>
      </c>
      <c r="AV3" s="496">
        <v>0</v>
      </c>
      <c r="AW3" s="496">
        <v>0</v>
      </c>
      <c r="AX3" s="496">
        <v>0</v>
      </c>
      <c r="AY3" s="496">
        <v>0</v>
      </c>
      <c r="AZ3" s="496">
        <v>0</v>
      </c>
      <c r="BA3" s="496">
        <v>37.317073170731668</v>
      </c>
      <c r="BB3" s="496">
        <v>43.463414634146297</v>
      </c>
      <c r="BC3" s="496">
        <v>0</v>
      </c>
      <c r="BD3" s="496">
        <v>0</v>
      </c>
      <c r="BE3" s="496">
        <v>0</v>
      </c>
      <c r="BF3" s="496">
        <v>0</v>
      </c>
      <c r="BG3" s="496">
        <v>0</v>
      </c>
      <c r="BH3" s="496">
        <v>0</v>
      </c>
      <c r="BI3" s="496">
        <v>0</v>
      </c>
      <c r="BJ3" s="496">
        <v>2.7312306955555599</v>
      </c>
      <c r="BK3" s="496">
        <v>0</v>
      </c>
      <c r="BL3" s="496">
        <v>1</v>
      </c>
      <c r="BM3" s="496">
        <v>1</v>
      </c>
      <c r="BN3" s="496">
        <v>0</v>
      </c>
      <c r="BO3" s="291"/>
      <c r="BP3" s="291"/>
      <c r="BQ3" s="291"/>
      <c r="BS3" s="496">
        <v>99</v>
      </c>
    </row>
    <row r="4" spans="1:71" ht="15" x14ac:dyDescent="0.25">
      <c r="A4" s="492">
        <v>436</v>
      </c>
      <c r="B4" s="492">
        <v>124534</v>
      </c>
      <c r="C4" s="492">
        <v>9352007</v>
      </c>
      <c r="D4" s="493" t="s">
        <v>362</v>
      </c>
      <c r="E4" s="494" t="s">
        <v>40</v>
      </c>
      <c r="F4" s="495">
        <v>0</v>
      </c>
      <c r="G4" s="496">
        <v>1</v>
      </c>
      <c r="H4" s="496">
        <v>0</v>
      </c>
      <c r="I4" s="496">
        <v>0</v>
      </c>
      <c r="J4" s="496">
        <v>7</v>
      </c>
      <c r="K4" s="496">
        <v>0</v>
      </c>
      <c r="L4" s="496">
        <v>0</v>
      </c>
      <c r="M4" s="496">
        <v>0</v>
      </c>
      <c r="N4" s="496">
        <v>284</v>
      </c>
      <c r="O4" s="496">
        <v>284</v>
      </c>
      <c r="P4" s="496">
        <v>44</v>
      </c>
      <c r="Q4" s="496">
        <v>240</v>
      </c>
      <c r="R4" s="496">
        <v>0</v>
      </c>
      <c r="S4" s="496">
        <v>0</v>
      </c>
      <c r="T4" s="496">
        <v>0</v>
      </c>
      <c r="U4" s="496">
        <v>0</v>
      </c>
      <c r="V4" s="496">
        <v>0</v>
      </c>
      <c r="W4" s="496">
        <v>0</v>
      </c>
      <c r="X4" s="496">
        <v>0</v>
      </c>
      <c r="Y4" s="496">
        <v>0</v>
      </c>
      <c r="Z4" s="496">
        <v>284</v>
      </c>
      <c r="AA4" s="496">
        <v>40.571428571428569</v>
      </c>
      <c r="AB4" s="496">
        <v>21.000000000000004</v>
      </c>
      <c r="AC4" s="496">
        <v>31.323529411764707</v>
      </c>
      <c r="AD4" s="496">
        <v>0</v>
      </c>
      <c r="AE4" s="496">
        <v>0</v>
      </c>
      <c r="AF4" s="496">
        <v>284</v>
      </c>
      <c r="AG4" s="496">
        <v>0</v>
      </c>
      <c r="AH4" s="496">
        <v>0</v>
      </c>
      <c r="AI4" s="496">
        <v>0</v>
      </c>
      <c r="AJ4" s="496">
        <v>0</v>
      </c>
      <c r="AK4" s="496">
        <v>0</v>
      </c>
      <c r="AL4" s="496">
        <v>0</v>
      </c>
      <c r="AM4" s="496">
        <v>0</v>
      </c>
      <c r="AN4" s="496">
        <v>0</v>
      </c>
      <c r="AO4" s="496">
        <v>0</v>
      </c>
      <c r="AP4" s="496">
        <v>0</v>
      </c>
      <c r="AQ4" s="496">
        <v>0</v>
      </c>
      <c r="AR4" s="496">
        <v>0</v>
      </c>
      <c r="AS4" s="496">
        <v>0</v>
      </c>
      <c r="AT4" s="496">
        <v>2.3666666666666658</v>
      </c>
      <c r="AU4" s="496">
        <v>2.3666666666666658</v>
      </c>
      <c r="AV4" s="496">
        <v>2.3666666666666658</v>
      </c>
      <c r="AW4" s="496">
        <v>0</v>
      </c>
      <c r="AX4" s="496">
        <v>0</v>
      </c>
      <c r="AY4" s="496">
        <v>0</v>
      </c>
      <c r="AZ4" s="496">
        <v>0</v>
      </c>
      <c r="BA4" s="496">
        <v>76.271186440678079</v>
      </c>
      <c r="BB4" s="496">
        <v>90.254237288135727</v>
      </c>
      <c r="BC4" s="496">
        <v>0</v>
      </c>
      <c r="BD4" s="496">
        <v>0</v>
      </c>
      <c r="BE4" s="496">
        <v>0</v>
      </c>
      <c r="BF4" s="496">
        <v>0</v>
      </c>
      <c r="BG4" s="496">
        <v>0</v>
      </c>
      <c r="BH4" s="496">
        <v>0</v>
      </c>
      <c r="BI4" s="496">
        <v>0</v>
      </c>
      <c r="BJ4" s="496">
        <v>1.40111585470588</v>
      </c>
      <c r="BK4" s="496">
        <v>0</v>
      </c>
      <c r="BL4" s="496">
        <v>0</v>
      </c>
      <c r="BM4" s="496">
        <v>1</v>
      </c>
      <c r="BN4" s="496">
        <v>0</v>
      </c>
      <c r="BO4" s="291"/>
      <c r="BP4" s="291"/>
      <c r="BQ4" s="291"/>
      <c r="BS4" s="496">
        <v>284</v>
      </c>
    </row>
    <row r="5" spans="1:71" ht="15" x14ac:dyDescent="0.25">
      <c r="A5" s="492">
        <v>443</v>
      </c>
      <c r="B5" s="492">
        <v>124536</v>
      </c>
      <c r="C5" s="492">
        <v>9352009</v>
      </c>
      <c r="D5" s="493" t="s">
        <v>367</v>
      </c>
      <c r="E5" s="494" t="s">
        <v>40</v>
      </c>
      <c r="F5" s="495">
        <v>0</v>
      </c>
      <c r="G5" s="496">
        <v>1</v>
      </c>
      <c r="H5" s="496">
        <v>0</v>
      </c>
      <c r="I5" s="496">
        <v>0</v>
      </c>
      <c r="J5" s="496">
        <v>7</v>
      </c>
      <c r="K5" s="496">
        <v>0</v>
      </c>
      <c r="L5" s="496">
        <v>0</v>
      </c>
      <c r="M5" s="496">
        <v>0</v>
      </c>
      <c r="N5" s="496">
        <v>306</v>
      </c>
      <c r="O5" s="496">
        <v>306</v>
      </c>
      <c r="P5" s="496">
        <v>44</v>
      </c>
      <c r="Q5" s="496">
        <v>262</v>
      </c>
      <c r="R5" s="496">
        <v>0</v>
      </c>
      <c r="S5" s="496">
        <v>0</v>
      </c>
      <c r="T5" s="496">
        <v>0</v>
      </c>
      <c r="U5" s="496">
        <v>0</v>
      </c>
      <c r="V5" s="496">
        <v>0</v>
      </c>
      <c r="W5" s="496">
        <v>0</v>
      </c>
      <c r="X5" s="496">
        <v>0</v>
      </c>
      <c r="Y5" s="496">
        <v>0</v>
      </c>
      <c r="Z5" s="496">
        <v>306</v>
      </c>
      <c r="AA5" s="496">
        <v>43.714285714285715</v>
      </c>
      <c r="AB5" s="496">
        <v>66.000000000000014</v>
      </c>
      <c r="AC5" s="496">
        <v>89.804347826086968</v>
      </c>
      <c r="AD5" s="496">
        <v>0</v>
      </c>
      <c r="AE5" s="496">
        <v>0</v>
      </c>
      <c r="AF5" s="496">
        <v>99.999999999999986</v>
      </c>
      <c r="AG5" s="496">
        <v>146</v>
      </c>
      <c r="AH5" s="496">
        <v>3</v>
      </c>
      <c r="AI5" s="496">
        <v>54.999999999999915</v>
      </c>
      <c r="AJ5" s="496">
        <v>0.99999999999999989</v>
      </c>
      <c r="AK5" s="496">
        <v>0.99999999999999989</v>
      </c>
      <c r="AL5" s="496">
        <v>0</v>
      </c>
      <c r="AM5" s="496">
        <v>0</v>
      </c>
      <c r="AN5" s="496">
        <v>0</v>
      </c>
      <c r="AO5" s="496">
        <v>0</v>
      </c>
      <c r="AP5" s="496">
        <v>0</v>
      </c>
      <c r="AQ5" s="496">
        <v>0</v>
      </c>
      <c r="AR5" s="496">
        <v>0</v>
      </c>
      <c r="AS5" s="496">
        <v>0</v>
      </c>
      <c r="AT5" s="496">
        <v>2.3358778625954191</v>
      </c>
      <c r="AU5" s="496">
        <v>7.0076335877862519</v>
      </c>
      <c r="AV5" s="496">
        <v>14.015267175572534</v>
      </c>
      <c r="AW5" s="496">
        <v>0</v>
      </c>
      <c r="AX5" s="496">
        <v>0</v>
      </c>
      <c r="AY5" s="496">
        <v>0</v>
      </c>
      <c r="AZ5" s="496">
        <v>2.2173913043478262</v>
      </c>
      <c r="BA5" s="496">
        <v>103.3671875</v>
      </c>
      <c r="BB5" s="496">
        <v>120.7265625</v>
      </c>
      <c r="BC5" s="496">
        <v>0</v>
      </c>
      <c r="BD5" s="496">
        <v>0</v>
      </c>
      <c r="BE5" s="496">
        <v>0</v>
      </c>
      <c r="BF5" s="496">
        <v>0</v>
      </c>
      <c r="BG5" s="496">
        <v>0</v>
      </c>
      <c r="BH5" s="496">
        <v>5.3999999999998707</v>
      </c>
      <c r="BI5" s="496">
        <v>0</v>
      </c>
      <c r="BJ5" s="496">
        <v>0.60444029333333305</v>
      </c>
      <c r="BK5" s="496">
        <v>0</v>
      </c>
      <c r="BL5" s="496">
        <v>0</v>
      </c>
      <c r="BM5" s="496">
        <v>1</v>
      </c>
      <c r="BN5" s="496">
        <v>0</v>
      </c>
      <c r="BO5" s="291"/>
      <c r="BP5" s="291"/>
      <c r="BQ5" s="291"/>
      <c r="BS5" s="496">
        <v>306</v>
      </c>
    </row>
    <row r="6" spans="1:71" ht="15" x14ac:dyDescent="0.25">
      <c r="A6" s="492">
        <v>451</v>
      </c>
      <c r="B6" s="492">
        <v>124537</v>
      </c>
      <c r="C6" s="492">
        <v>9352011</v>
      </c>
      <c r="D6" s="493" t="s">
        <v>375</v>
      </c>
      <c r="E6" s="494" t="s">
        <v>40</v>
      </c>
      <c r="F6" s="495">
        <v>0</v>
      </c>
      <c r="G6" s="496">
        <v>1</v>
      </c>
      <c r="H6" s="496">
        <v>0</v>
      </c>
      <c r="I6" s="496">
        <v>0</v>
      </c>
      <c r="J6" s="496">
        <v>7</v>
      </c>
      <c r="K6" s="496">
        <v>0</v>
      </c>
      <c r="L6" s="496">
        <v>0</v>
      </c>
      <c r="M6" s="496">
        <v>0</v>
      </c>
      <c r="N6" s="496">
        <v>203</v>
      </c>
      <c r="O6" s="496">
        <v>203</v>
      </c>
      <c r="P6" s="496">
        <v>30</v>
      </c>
      <c r="Q6" s="496">
        <v>173</v>
      </c>
      <c r="R6" s="496">
        <v>0</v>
      </c>
      <c r="S6" s="496">
        <v>0</v>
      </c>
      <c r="T6" s="496">
        <v>0</v>
      </c>
      <c r="U6" s="496">
        <v>0</v>
      </c>
      <c r="V6" s="496">
        <v>0</v>
      </c>
      <c r="W6" s="496">
        <v>0</v>
      </c>
      <c r="X6" s="496">
        <v>0</v>
      </c>
      <c r="Y6" s="496">
        <v>0</v>
      </c>
      <c r="Z6" s="496">
        <v>203</v>
      </c>
      <c r="AA6" s="496">
        <v>29</v>
      </c>
      <c r="AB6" s="496">
        <v>19.999999999999996</v>
      </c>
      <c r="AC6" s="496">
        <v>33.234513274336287</v>
      </c>
      <c r="AD6" s="496">
        <v>0</v>
      </c>
      <c r="AE6" s="496">
        <v>0</v>
      </c>
      <c r="AF6" s="496">
        <v>186</v>
      </c>
      <c r="AG6" s="496">
        <v>16.000000000000004</v>
      </c>
      <c r="AH6" s="496">
        <v>1.0000000000000007</v>
      </c>
      <c r="AI6" s="496">
        <v>0</v>
      </c>
      <c r="AJ6" s="496">
        <v>0</v>
      </c>
      <c r="AK6" s="496">
        <v>0</v>
      </c>
      <c r="AL6" s="496">
        <v>0</v>
      </c>
      <c r="AM6" s="496">
        <v>0</v>
      </c>
      <c r="AN6" s="496">
        <v>0</v>
      </c>
      <c r="AO6" s="496">
        <v>0</v>
      </c>
      <c r="AP6" s="496">
        <v>0</v>
      </c>
      <c r="AQ6" s="496">
        <v>0</v>
      </c>
      <c r="AR6" s="496">
        <v>0</v>
      </c>
      <c r="AS6" s="496">
        <v>0</v>
      </c>
      <c r="AT6" s="496">
        <v>1.1734104046242777</v>
      </c>
      <c r="AU6" s="496">
        <v>5.8670520231213787</v>
      </c>
      <c r="AV6" s="496">
        <v>7.0404624277456671</v>
      </c>
      <c r="AW6" s="496">
        <v>0</v>
      </c>
      <c r="AX6" s="496">
        <v>0</v>
      </c>
      <c r="AY6" s="496">
        <v>0</v>
      </c>
      <c r="AZ6" s="496">
        <v>0</v>
      </c>
      <c r="BA6" s="496">
        <v>64.372093023255829</v>
      </c>
      <c r="BB6" s="496">
        <v>75.534883720930253</v>
      </c>
      <c r="BC6" s="496">
        <v>0</v>
      </c>
      <c r="BD6" s="496">
        <v>0</v>
      </c>
      <c r="BE6" s="496">
        <v>0</v>
      </c>
      <c r="BF6" s="496">
        <v>0</v>
      </c>
      <c r="BG6" s="496">
        <v>0</v>
      </c>
      <c r="BH6" s="496">
        <v>0</v>
      </c>
      <c r="BI6" s="496">
        <v>0</v>
      </c>
      <c r="BJ6" s="496">
        <v>0.564123914184397</v>
      </c>
      <c r="BK6" s="496">
        <v>0</v>
      </c>
      <c r="BL6" s="496">
        <v>0</v>
      </c>
      <c r="BM6" s="496">
        <v>1</v>
      </c>
      <c r="BN6" s="496">
        <v>0</v>
      </c>
      <c r="BO6" s="291"/>
      <c r="BP6" s="291"/>
      <c r="BQ6" s="291"/>
      <c r="BS6" s="496">
        <v>203</v>
      </c>
    </row>
    <row r="7" spans="1:71" ht="15" x14ac:dyDescent="0.25">
      <c r="A7" s="492">
        <v>460</v>
      </c>
      <c r="B7" s="492">
        <v>124538</v>
      </c>
      <c r="C7" s="492">
        <v>9352012</v>
      </c>
      <c r="D7" s="493" t="s">
        <v>381</v>
      </c>
      <c r="E7" s="494" t="s">
        <v>40</v>
      </c>
      <c r="F7" s="495">
        <v>0</v>
      </c>
      <c r="G7" s="496">
        <v>1</v>
      </c>
      <c r="H7" s="496">
        <v>0</v>
      </c>
      <c r="I7" s="496">
        <v>0</v>
      </c>
      <c r="J7" s="496">
        <v>7</v>
      </c>
      <c r="K7" s="496">
        <v>0</v>
      </c>
      <c r="L7" s="496">
        <v>0</v>
      </c>
      <c r="M7" s="496">
        <v>0</v>
      </c>
      <c r="N7" s="496">
        <v>84</v>
      </c>
      <c r="O7" s="496">
        <v>84</v>
      </c>
      <c r="P7" s="496">
        <v>7</v>
      </c>
      <c r="Q7" s="496">
        <v>77</v>
      </c>
      <c r="R7" s="496">
        <v>0</v>
      </c>
      <c r="S7" s="496">
        <v>0</v>
      </c>
      <c r="T7" s="496">
        <v>0</v>
      </c>
      <c r="U7" s="496">
        <v>0</v>
      </c>
      <c r="V7" s="496">
        <v>0</v>
      </c>
      <c r="W7" s="496">
        <v>0</v>
      </c>
      <c r="X7" s="496">
        <v>0</v>
      </c>
      <c r="Y7" s="496">
        <v>0</v>
      </c>
      <c r="Z7" s="496">
        <v>84</v>
      </c>
      <c r="AA7" s="496">
        <v>12</v>
      </c>
      <c r="AB7" s="496">
        <v>5.9999999999999973</v>
      </c>
      <c r="AC7" s="496">
        <v>9.1304347826086953</v>
      </c>
      <c r="AD7" s="496">
        <v>0</v>
      </c>
      <c r="AE7" s="496">
        <v>0</v>
      </c>
      <c r="AF7" s="496">
        <v>80.999999999999972</v>
      </c>
      <c r="AG7" s="496">
        <v>2.9999999999999987</v>
      </c>
      <c r="AH7" s="496">
        <v>0</v>
      </c>
      <c r="AI7" s="496">
        <v>0</v>
      </c>
      <c r="AJ7" s="496">
        <v>0</v>
      </c>
      <c r="AK7" s="496">
        <v>0</v>
      </c>
      <c r="AL7" s="496">
        <v>0</v>
      </c>
      <c r="AM7" s="496">
        <v>0</v>
      </c>
      <c r="AN7" s="496">
        <v>0</v>
      </c>
      <c r="AO7" s="496">
        <v>0</v>
      </c>
      <c r="AP7" s="496">
        <v>0</v>
      </c>
      <c r="AQ7" s="496">
        <v>0</v>
      </c>
      <c r="AR7" s="496">
        <v>0</v>
      </c>
      <c r="AS7" s="496">
        <v>0</v>
      </c>
      <c r="AT7" s="496">
        <v>0</v>
      </c>
      <c r="AU7" s="496">
        <v>0</v>
      </c>
      <c r="AV7" s="496">
        <v>0</v>
      </c>
      <c r="AW7" s="496">
        <v>0</v>
      </c>
      <c r="AX7" s="496">
        <v>0</v>
      </c>
      <c r="AY7" s="496">
        <v>0</v>
      </c>
      <c r="AZ7" s="496">
        <v>0</v>
      </c>
      <c r="BA7" s="496">
        <v>26.69333333333336</v>
      </c>
      <c r="BB7" s="496">
        <v>29.120000000000029</v>
      </c>
      <c r="BC7" s="496">
        <v>0</v>
      </c>
      <c r="BD7" s="496">
        <v>0</v>
      </c>
      <c r="BE7" s="496">
        <v>0</v>
      </c>
      <c r="BF7" s="496">
        <v>0</v>
      </c>
      <c r="BG7" s="496">
        <v>0</v>
      </c>
      <c r="BH7" s="496">
        <v>0</v>
      </c>
      <c r="BI7" s="496">
        <v>0</v>
      </c>
      <c r="BJ7" s="496">
        <v>2.2961872266666701</v>
      </c>
      <c r="BK7" s="496">
        <v>0</v>
      </c>
      <c r="BL7" s="496">
        <v>1</v>
      </c>
      <c r="BM7" s="496">
        <v>1</v>
      </c>
      <c r="BN7" s="496">
        <v>0</v>
      </c>
      <c r="BO7" s="291"/>
      <c r="BP7" s="291"/>
      <c r="BQ7" s="291"/>
      <c r="BS7" s="496">
        <v>84</v>
      </c>
    </row>
    <row r="8" spans="1:71" ht="15" x14ac:dyDescent="0.25">
      <c r="A8" s="492">
        <v>466</v>
      </c>
      <c r="B8" s="492">
        <v>124539</v>
      </c>
      <c r="C8" s="492">
        <v>9352013</v>
      </c>
      <c r="D8" s="493" t="s">
        <v>385</v>
      </c>
      <c r="E8" s="494" t="s">
        <v>40</v>
      </c>
      <c r="F8" s="495">
        <v>0</v>
      </c>
      <c r="G8" s="496">
        <v>1</v>
      </c>
      <c r="H8" s="496">
        <v>0</v>
      </c>
      <c r="I8" s="496">
        <v>0</v>
      </c>
      <c r="J8" s="496">
        <v>7</v>
      </c>
      <c r="K8" s="496">
        <v>0</v>
      </c>
      <c r="L8" s="496">
        <v>0</v>
      </c>
      <c r="M8" s="496">
        <v>0</v>
      </c>
      <c r="N8" s="496">
        <v>288</v>
      </c>
      <c r="O8" s="496">
        <v>288</v>
      </c>
      <c r="P8" s="496">
        <v>45</v>
      </c>
      <c r="Q8" s="496">
        <v>243</v>
      </c>
      <c r="R8" s="496">
        <v>0</v>
      </c>
      <c r="S8" s="496">
        <v>0</v>
      </c>
      <c r="T8" s="496">
        <v>0</v>
      </c>
      <c r="U8" s="496">
        <v>0</v>
      </c>
      <c r="V8" s="496">
        <v>0</v>
      </c>
      <c r="W8" s="496">
        <v>0</v>
      </c>
      <c r="X8" s="496">
        <v>0</v>
      </c>
      <c r="Y8" s="496">
        <v>0</v>
      </c>
      <c r="Z8" s="496">
        <v>288</v>
      </c>
      <c r="AA8" s="496">
        <v>41.142857142857146</v>
      </c>
      <c r="AB8" s="496">
        <v>28.999999999999872</v>
      </c>
      <c r="AC8" s="496">
        <v>65.454545454545453</v>
      </c>
      <c r="AD8" s="496">
        <v>0</v>
      </c>
      <c r="AE8" s="496">
        <v>0</v>
      </c>
      <c r="AF8" s="496">
        <v>286.00000000000011</v>
      </c>
      <c r="AG8" s="496">
        <v>1.9999999999999987</v>
      </c>
      <c r="AH8" s="496">
        <v>0</v>
      </c>
      <c r="AI8" s="496">
        <v>0</v>
      </c>
      <c r="AJ8" s="496">
        <v>0</v>
      </c>
      <c r="AK8" s="496">
        <v>0</v>
      </c>
      <c r="AL8" s="496">
        <v>0</v>
      </c>
      <c r="AM8" s="496">
        <v>0</v>
      </c>
      <c r="AN8" s="496">
        <v>0</v>
      </c>
      <c r="AO8" s="496">
        <v>0</v>
      </c>
      <c r="AP8" s="496">
        <v>0</v>
      </c>
      <c r="AQ8" s="496">
        <v>0</v>
      </c>
      <c r="AR8" s="496">
        <v>0</v>
      </c>
      <c r="AS8" s="496">
        <v>0</v>
      </c>
      <c r="AT8" s="496">
        <v>2.3703703703703707</v>
      </c>
      <c r="AU8" s="496">
        <v>4.7407407407407289</v>
      </c>
      <c r="AV8" s="496">
        <v>4.7407407407407289</v>
      </c>
      <c r="AW8" s="496">
        <v>0</v>
      </c>
      <c r="AX8" s="496">
        <v>0</v>
      </c>
      <c r="AY8" s="496">
        <v>0</v>
      </c>
      <c r="AZ8" s="496">
        <v>0</v>
      </c>
      <c r="BA8" s="496">
        <v>83.402542372881385</v>
      </c>
      <c r="BB8" s="496">
        <v>98.847457627118686</v>
      </c>
      <c r="BC8" s="496">
        <v>0</v>
      </c>
      <c r="BD8" s="496">
        <v>0</v>
      </c>
      <c r="BE8" s="496">
        <v>0</v>
      </c>
      <c r="BF8" s="496">
        <v>0</v>
      </c>
      <c r="BG8" s="496">
        <v>0</v>
      </c>
      <c r="BH8" s="496">
        <v>0</v>
      </c>
      <c r="BI8" s="496">
        <v>0</v>
      </c>
      <c r="BJ8" s="496">
        <v>3.1986511961722499</v>
      </c>
      <c r="BK8" s="496">
        <v>0</v>
      </c>
      <c r="BL8" s="496">
        <v>0</v>
      </c>
      <c r="BM8" s="496">
        <v>1</v>
      </c>
      <c r="BN8" s="496">
        <v>0</v>
      </c>
      <c r="BO8" s="291"/>
      <c r="BP8" s="291"/>
      <c r="BQ8" s="291"/>
      <c r="BS8" s="496">
        <v>288</v>
      </c>
    </row>
    <row r="9" spans="1:71" ht="15" x14ac:dyDescent="0.25">
      <c r="A9" s="492">
        <v>467</v>
      </c>
      <c r="B9" s="492">
        <v>124540</v>
      </c>
      <c r="C9" s="492">
        <v>9352015</v>
      </c>
      <c r="D9" s="493" t="s">
        <v>386</v>
      </c>
      <c r="E9" s="494" t="s">
        <v>40</v>
      </c>
      <c r="F9" s="495">
        <v>0</v>
      </c>
      <c r="G9" s="496">
        <v>1</v>
      </c>
      <c r="H9" s="496">
        <v>0</v>
      </c>
      <c r="I9" s="496">
        <v>0</v>
      </c>
      <c r="J9" s="496">
        <v>7</v>
      </c>
      <c r="K9" s="496">
        <v>0</v>
      </c>
      <c r="L9" s="496">
        <v>0</v>
      </c>
      <c r="M9" s="496">
        <v>0</v>
      </c>
      <c r="N9" s="496">
        <v>109</v>
      </c>
      <c r="O9" s="496">
        <v>109</v>
      </c>
      <c r="P9" s="496">
        <v>16</v>
      </c>
      <c r="Q9" s="496">
        <v>93</v>
      </c>
      <c r="R9" s="496">
        <v>0</v>
      </c>
      <c r="S9" s="496">
        <v>0</v>
      </c>
      <c r="T9" s="496">
        <v>0</v>
      </c>
      <c r="U9" s="496">
        <v>0</v>
      </c>
      <c r="V9" s="496">
        <v>0</v>
      </c>
      <c r="W9" s="496">
        <v>0</v>
      </c>
      <c r="X9" s="496">
        <v>0</v>
      </c>
      <c r="Y9" s="496">
        <v>0</v>
      </c>
      <c r="Z9" s="496">
        <v>109</v>
      </c>
      <c r="AA9" s="496">
        <v>15.571428571428571</v>
      </c>
      <c r="AB9" s="496">
        <v>7.9999999999999956</v>
      </c>
      <c r="AC9" s="496">
        <v>11.101851851851851</v>
      </c>
      <c r="AD9" s="496">
        <v>0</v>
      </c>
      <c r="AE9" s="496">
        <v>0</v>
      </c>
      <c r="AF9" s="496">
        <v>104.00000000000006</v>
      </c>
      <c r="AG9" s="496">
        <v>0</v>
      </c>
      <c r="AH9" s="496">
        <v>0</v>
      </c>
      <c r="AI9" s="496">
        <v>4.9999999999999973</v>
      </c>
      <c r="AJ9" s="496">
        <v>0</v>
      </c>
      <c r="AK9" s="496">
        <v>0</v>
      </c>
      <c r="AL9" s="496">
        <v>0</v>
      </c>
      <c r="AM9" s="496">
        <v>0</v>
      </c>
      <c r="AN9" s="496">
        <v>0</v>
      </c>
      <c r="AO9" s="496">
        <v>0</v>
      </c>
      <c r="AP9" s="496">
        <v>0</v>
      </c>
      <c r="AQ9" s="496">
        <v>0</v>
      </c>
      <c r="AR9" s="496">
        <v>0</v>
      </c>
      <c r="AS9" s="496">
        <v>0</v>
      </c>
      <c r="AT9" s="496">
        <v>1.1720430107526869</v>
      </c>
      <c r="AU9" s="496">
        <v>1.1720430107526869</v>
      </c>
      <c r="AV9" s="496">
        <v>1.1720430107526869</v>
      </c>
      <c r="AW9" s="496">
        <v>0</v>
      </c>
      <c r="AX9" s="496">
        <v>0</v>
      </c>
      <c r="AY9" s="496">
        <v>0</v>
      </c>
      <c r="AZ9" s="496">
        <v>0</v>
      </c>
      <c r="BA9" s="496">
        <v>18.395604395604412</v>
      </c>
      <c r="BB9" s="496">
        <v>21.56043956043958</v>
      </c>
      <c r="BC9" s="496">
        <v>0</v>
      </c>
      <c r="BD9" s="496">
        <v>0</v>
      </c>
      <c r="BE9" s="496">
        <v>0</v>
      </c>
      <c r="BF9" s="496">
        <v>0</v>
      </c>
      <c r="BG9" s="496">
        <v>0</v>
      </c>
      <c r="BH9" s="496">
        <v>0</v>
      </c>
      <c r="BI9" s="496">
        <v>0</v>
      </c>
      <c r="BJ9" s="496">
        <v>2.9171769663366298</v>
      </c>
      <c r="BK9" s="496">
        <v>0</v>
      </c>
      <c r="BL9" s="496">
        <v>1</v>
      </c>
      <c r="BM9" s="496">
        <v>1</v>
      </c>
      <c r="BN9" s="496">
        <v>0</v>
      </c>
      <c r="BO9" s="291"/>
      <c r="BP9" s="291"/>
      <c r="BQ9" s="291"/>
      <c r="BS9" s="496">
        <v>109</v>
      </c>
    </row>
    <row r="10" spans="1:71" ht="15" x14ac:dyDescent="0.25">
      <c r="A10" s="492">
        <v>508</v>
      </c>
      <c r="B10" s="492">
        <v>140623</v>
      </c>
      <c r="C10" s="492">
        <v>9352016</v>
      </c>
      <c r="D10" s="493" t="s">
        <v>666</v>
      </c>
      <c r="E10" s="494" t="s">
        <v>40</v>
      </c>
      <c r="F10" s="495">
        <v>0</v>
      </c>
      <c r="G10" s="496">
        <v>1</v>
      </c>
      <c r="H10" s="496">
        <v>0</v>
      </c>
      <c r="I10" s="496">
        <v>0</v>
      </c>
      <c r="J10" s="496">
        <v>6</v>
      </c>
      <c r="K10" s="496">
        <v>0</v>
      </c>
      <c r="L10" s="496">
        <v>0</v>
      </c>
      <c r="M10" s="496">
        <v>0</v>
      </c>
      <c r="N10" s="496">
        <v>134.25</v>
      </c>
      <c r="O10" s="496">
        <v>134.25</v>
      </c>
      <c r="P10" s="496">
        <v>26.25</v>
      </c>
      <c r="Q10" s="496">
        <v>108</v>
      </c>
      <c r="R10" s="496">
        <v>0</v>
      </c>
      <c r="S10" s="496">
        <v>0</v>
      </c>
      <c r="T10" s="496">
        <v>0</v>
      </c>
      <c r="U10" s="496">
        <v>0</v>
      </c>
      <c r="V10" s="496">
        <v>0</v>
      </c>
      <c r="W10" s="496">
        <v>0</v>
      </c>
      <c r="X10" s="496">
        <v>0</v>
      </c>
      <c r="Y10" s="496">
        <v>0</v>
      </c>
      <c r="Z10" s="496">
        <v>134.25</v>
      </c>
      <c r="AA10" s="496">
        <v>22.375</v>
      </c>
      <c r="AB10" s="496">
        <v>14.752747252747268</v>
      </c>
      <c r="AC10" s="496">
        <v>15.691558441558442</v>
      </c>
      <c r="AD10" s="496">
        <v>0</v>
      </c>
      <c r="AE10" s="496">
        <v>0</v>
      </c>
      <c r="AF10" s="496">
        <v>109.17032967032964</v>
      </c>
      <c r="AG10" s="496">
        <v>2.9505494505494534</v>
      </c>
      <c r="AH10" s="496">
        <v>0</v>
      </c>
      <c r="AI10" s="496">
        <v>22.129120879120901</v>
      </c>
      <c r="AJ10" s="496">
        <v>0</v>
      </c>
      <c r="AK10" s="496">
        <v>0</v>
      </c>
      <c r="AL10" s="496">
        <v>0</v>
      </c>
      <c r="AM10" s="496">
        <v>0</v>
      </c>
      <c r="AN10" s="496">
        <v>0</v>
      </c>
      <c r="AO10" s="496">
        <v>0</v>
      </c>
      <c r="AP10" s="496">
        <v>0</v>
      </c>
      <c r="AQ10" s="496">
        <v>0</v>
      </c>
      <c r="AR10" s="496">
        <v>0</v>
      </c>
      <c r="AS10" s="496">
        <v>0</v>
      </c>
      <c r="AT10" s="496">
        <v>3.9485294117647123</v>
      </c>
      <c r="AU10" s="496">
        <v>3.9485294117647123</v>
      </c>
      <c r="AV10" s="496">
        <v>5.9227941176470544</v>
      </c>
      <c r="AW10" s="496">
        <v>0</v>
      </c>
      <c r="AX10" s="496">
        <v>0</v>
      </c>
      <c r="AY10" s="496">
        <v>0</v>
      </c>
      <c r="AZ10" s="496">
        <v>0</v>
      </c>
      <c r="BA10" s="496">
        <v>18.276923076923051</v>
      </c>
      <c r="BB10" s="496">
        <v>22.719230769230737</v>
      </c>
      <c r="BC10" s="496">
        <v>0</v>
      </c>
      <c r="BD10" s="496">
        <v>0</v>
      </c>
      <c r="BE10" s="496">
        <v>0</v>
      </c>
      <c r="BF10" s="496">
        <v>0</v>
      </c>
      <c r="BG10" s="496">
        <v>0</v>
      </c>
      <c r="BH10" s="496">
        <v>0</v>
      </c>
      <c r="BI10" s="496">
        <v>0</v>
      </c>
      <c r="BJ10" s="496">
        <v>0.45771000000000001</v>
      </c>
      <c r="BK10" s="496">
        <v>0</v>
      </c>
      <c r="BL10" s="496">
        <v>0</v>
      </c>
      <c r="BM10" s="496">
        <v>1</v>
      </c>
      <c r="BN10" s="496">
        <v>0</v>
      </c>
      <c r="BO10" s="291"/>
      <c r="BP10" s="291"/>
      <c r="BQ10" s="291"/>
      <c r="BS10" s="496">
        <v>134.25</v>
      </c>
    </row>
    <row r="11" spans="1:71" ht="15" x14ac:dyDescent="0.25">
      <c r="A11" s="492">
        <v>479</v>
      </c>
      <c r="B11" s="492">
        <v>124543</v>
      </c>
      <c r="C11" s="492">
        <v>9352020</v>
      </c>
      <c r="D11" s="493" t="s">
        <v>395</v>
      </c>
      <c r="E11" s="494" t="s">
        <v>40</v>
      </c>
      <c r="F11" s="495">
        <v>0</v>
      </c>
      <c r="G11" s="496">
        <v>1</v>
      </c>
      <c r="H11" s="496">
        <v>0</v>
      </c>
      <c r="I11" s="496">
        <v>0</v>
      </c>
      <c r="J11" s="496">
        <v>7</v>
      </c>
      <c r="K11" s="496">
        <v>0</v>
      </c>
      <c r="L11" s="496">
        <v>0</v>
      </c>
      <c r="M11" s="496">
        <v>0</v>
      </c>
      <c r="N11" s="496">
        <v>202</v>
      </c>
      <c r="O11" s="496">
        <v>202</v>
      </c>
      <c r="P11" s="496">
        <v>28</v>
      </c>
      <c r="Q11" s="496">
        <v>174</v>
      </c>
      <c r="R11" s="496">
        <v>0</v>
      </c>
      <c r="S11" s="496">
        <v>0</v>
      </c>
      <c r="T11" s="496">
        <v>0</v>
      </c>
      <c r="U11" s="496">
        <v>0</v>
      </c>
      <c r="V11" s="496">
        <v>0</v>
      </c>
      <c r="W11" s="496">
        <v>0</v>
      </c>
      <c r="X11" s="496">
        <v>0</v>
      </c>
      <c r="Y11" s="496">
        <v>0</v>
      </c>
      <c r="Z11" s="496">
        <v>202</v>
      </c>
      <c r="AA11" s="496">
        <v>28.857142857142858</v>
      </c>
      <c r="AB11" s="496">
        <v>5.0000000000000098</v>
      </c>
      <c r="AC11" s="496">
        <v>6.8309178743961345</v>
      </c>
      <c r="AD11" s="496">
        <v>0</v>
      </c>
      <c r="AE11" s="496">
        <v>0</v>
      </c>
      <c r="AF11" s="496">
        <v>201</v>
      </c>
      <c r="AG11" s="496">
        <v>0</v>
      </c>
      <c r="AH11" s="496">
        <v>0.99999999999999989</v>
      </c>
      <c r="AI11" s="496">
        <v>0</v>
      </c>
      <c r="AJ11" s="496">
        <v>0</v>
      </c>
      <c r="AK11" s="496">
        <v>0</v>
      </c>
      <c r="AL11" s="496">
        <v>0</v>
      </c>
      <c r="AM11" s="496">
        <v>0</v>
      </c>
      <c r="AN11" s="496">
        <v>0</v>
      </c>
      <c r="AO11" s="496">
        <v>0</v>
      </c>
      <c r="AP11" s="496">
        <v>0</v>
      </c>
      <c r="AQ11" s="496">
        <v>0</v>
      </c>
      <c r="AR11" s="496">
        <v>0</v>
      </c>
      <c r="AS11" s="496">
        <v>0</v>
      </c>
      <c r="AT11" s="496">
        <v>1.1609195402298853</v>
      </c>
      <c r="AU11" s="496">
        <v>2.3218390804597662</v>
      </c>
      <c r="AV11" s="496">
        <v>2.3218390804597662</v>
      </c>
      <c r="AW11" s="496">
        <v>0</v>
      </c>
      <c r="AX11" s="496">
        <v>0</v>
      </c>
      <c r="AY11" s="496">
        <v>0</v>
      </c>
      <c r="AZ11" s="496">
        <v>0</v>
      </c>
      <c r="BA11" s="496">
        <v>61.052631578947349</v>
      </c>
      <c r="BB11" s="496">
        <v>70.877192982456108</v>
      </c>
      <c r="BC11" s="496">
        <v>0</v>
      </c>
      <c r="BD11" s="496">
        <v>0</v>
      </c>
      <c r="BE11" s="496">
        <v>0</v>
      </c>
      <c r="BF11" s="496">
        <v>0</v>
      </c>
      <c r="BG11" s="496">
        <v>0</v>
      </c>
      <c r="BH11" s="496">
        <v>0</v>
      </c>
      <c r="BI11" s="496">
        <v>0</v>
      </c>
      <c r="BJ11" s="496">
        <v>1.8439332624060101</v>
      </c>
      <c r="BK11" s="496">
        <v>0</v>
      </c>
      <c r="BL11" s="496">
        <v>0</v>
      </c>
      <c r="BM11" s="496">
        <v>1</v>
      </c>
      <c r="BN11" s="496">
        <v>0</v>
      </c>
      <c r="BO11" s="291"/>
      <c r="BP11" s="291"/>
      <c r="BQ11" s="291"/>
      <c r="BS11" s="496">
        <v>202</v>
      </c>
    </row>
    <row r="12" spans="1:71" ht="15" x14ac:dyDescent="0.25">
      <c r="A12" s="492">
        <v>482</v>
      </c>
      <c r="B12" s="492">
        <v>124544</v>
      </c>
      <c r="C12" s="492">
        <v>9352021</v>
      </c>
      <c r="D12" s="493" t="s">
        <v>398</v>
      </c>
      <c r="E12" s="494" t="s">
        <v>40</v>
      </c>
      <c r="F12" s="495">
        <v>0</v>
      </c>
      <c r="G12" s="496">
        <v>1</v>
      </c>
      <c r="H12" s="496">
        <v>0</v>
      </c>
      <c r="I12" s="496">
        <v>0</v>
      </c>
      <c r="J12" s="496">
        <v>7</v>
      </c>
      <c r="K12" s="496">
        <v>0</v>
      </c>
      <c r="L12" s="496">
        <v>0</v>
      </c>
      <c r="M12" s="496">
        <v>0</v>
      </c>
      <c r="N12" s="496">
        <v>208</v>
      </c>
      <c r="O12" s="496">
        <v>208</v>
      </c>
      <c r="P12" s="496">
        <v>30</v>
      </c>
      <c r="Q12" s="496">
        <v>178</v>
      </c>
      <c r="R12" s="496">
        <v>0</v>
      </c>
      <c r="S12" s="496">
        <v>0</v>
      </c>
      <c r="T12" s="496">
        <v>0</v>
      </c>
      <c r="U12" s="496">
        <v>0</v>
      </c>
      <c r="V12" s="496">
        <v>0</v>
      </c>
      <c r="W12" s="496">
        <v>0</v>
      </c>
      <c r="X12" s="496">
        <v>0</v>
      </c>
      <c r="Y12" s="496">
        <v>0</v>
      </c>
      <c r="Z12" s="496">
        <v>208</v>
      </c>
      <c r="AA12" s="496">
        <v>29.714285714285715</v>
      </c>
      <c r="AB12" s="496">
        <v>9.0000000000000071</v>
      </c>
      <c r="AC12" s="496">
        <v>21.517241379310345</v>
      </c>
      <c r="AD12" s="496">
        <v>0</v>
      </c>
      <c r="AE12" s="496">
        <v>0</v>
      </c>
      <c r="AF12" s="496">
        <v>205</v>
      </c>
      <c r="AG12" s="496">
        <v>2.9999999999999951</v>
      </c>
      <c r="AH12" s="496">
        <v>0</v>
      </c>
      <c r="AI12" s="496">
        <v>0</v>
      </c>
      <c r="AJ12" s="496">
        <v>0</v>
      </c>
      <c r="AK12" s="496">
        <v>0</v>
      </c>
      <c r="AL12" s="496">
        <v>0</v>
      </c>
      <c r="AM12" s="496">
        <v>0</v>
      </c>
      <c r="AN12" s="496">
        <v>0</v>
      </c>
      <c r="AO12" s="496">
        <v>0</v>
      </c>
      <c r="AP12" s="496">
        <v>0</v>
      </c>
      <c r="AQ12" s="496">
        <v>0</v>
      </c>
      <c r="AR12" s="496">
        <v>0</v>
      </c>
      <c r="AS12" s="496">
        <v>0</v>
      </c>
      <c r="AT12" s="496">
        <v>2.3370786516853981</v>
      </c>
      <c r="AU12" s="496">
        <v>3.5056179775280976</v>
      </c>
      <c r="AV12" s="496">
        <v>4.6741573033707962</v>
      </c>
      <c r="AW12" s="496">
        <v>0</v>
      </c>
      <c r="AX12" s="496">
        <v>0</v>
      </c>
      <c r="AY12" s="496">
        <v>0</v>
      </c>
      <c r="AZ12" s="496">
        <v>0</v>
      </c>
      <c r="BA12" s="496">
        <v>42.72</v>
      </c>
      <c r="BB12" s="496">
        <v>49.92</v>
      </c>
      <c r="BC12" s="496">
        <v>0</v>
      </c>
      <c r="BD12" s="496">
        <v>0</v>
      </c>
      <c r="BE12" s="496">
        <v>0</v>
      </c>
      <c r="BF12" s="496">
        <v>0</v>
      </c>
      <c r="BG12" s="496">
        <v>0</v>
      </c>
      <c r="BH12" s="496">
        <v>0</v>
      </c>
      <c r="BI12" s="496">
        <v>0</v>
      </c>
      <c r="BJ12" s="496">
        <v>1.1140713846560799</v>
      </c>
      <c r="BK12" s="496">
        <v>0</v>
      </c>
      <c r="BL12" s="496">
        <v>0</v>
      </c>
      <c r="BM12" s="496">
        <v>1</v>
      </c>
      <c r="BN12" s="496">
        <v>0</v>
      </c>
      <c r="BO12" s="291"/>
      <c r="BP12" s="291"/>
      <c r="BQ12" s="291"/>
      <c r="BS12" s="496">
        <v>208</v>
      </c>
    </row>
    <row r="13" spans="1:71" ht="15" x14ac:dyDescent="0.25">
      <c r="A13" s="492">
        <v>499</v>
      </c>
      <c r="B13" s="492">
        <v>124547</v>
      </c>
      <c r="C13" s="492">
        <v>9352026</v>
      </c>
      <c r="D13" s="493" t="s">
        <v>409</v>
      </c>
      <c r="E13" s="494" t="s">
        <v>40</v>
      </c>
      <c r="F13" s="495">
        <v>0</v>
      </c>
      <c r="G13" s="496">
        <v>1</v>
      </c>
      <c r="H13" s="496">
        <v>0</v>
      </c>
      <c r="I13" s="496">
        <v>0</v>
      </c>
      <c r="J13" s="496">
        <v>7</v>
      </c>
      <c r="K13" s="496">
        <v>0</v>
      </c>
      <c r="L13" s="496">
        <v>0</v>
      </c>
      <c r="M13" s="496">
        <v>0</v>
      </c>
      <c r="N13" s="496">
        <v>199</v>
      </c>
      <c r="O13" s="496">
        <v>199</v>
      </c>
      <c r="P13" s="496">
        <v>30</v>
      </c>
      <c r="Q13" s="496">
        <v>169</v>
      </c>
      <c r="R13" s="496">
        <v>0</v>
      </c>
      <c r="S13" s="496">
        <v>0</v>
      </c>
      <c r="T13" s="496">
        <v>0</v>
      </c>
      <c r="U13" s="496">
        <v>0</v>
      </c>
      <c r="V13" s="496">
        <v>0</v>
      </c>
      <c r="W13" s="496">
        <v>0</v>
      </c>
      <c r="X13" s="496">
        <v>0</v>
      </c>
      <c r="Y13" s="496">
        <v>0</v>
      </c>
      <c r="Z13" s="496">
        <v>199</v>
      </c>
      <c r="AA13" s="496">
        <v>28.428571428571427</v>
      </c>
      <c r="AB13" s="496">
        <v>7.9999999999999947</v>
      </c>
      <c r="AC13" s="496">
        <v>37.492753623188406</v>
      </c>
      <c r="AD13" s="496">
        <v>0</v>
      </c>
      <c r="AE13" s="496">
        <v>0</v>
      </c>
      <c r="AF13" s="496">
        <v>199</v>
      </c>
      <c r="AG13" s="496">
        <v>0</v>
      </c>
      <c r="AH13" s="496">
        <v>0</v>
      </c>
      <c r="AI13" s="496">
        <v>0</v>
      </c>
      <c r="AJ13" s="496">
        <v>0</v>
      </c>
      <c r="AK13" s="496">
        <v>0</v>
      </c>
      <c r="AL13" s="496">
        <v>0</v>
      </c>
      <c r="AM13" s="496">
        <v>0</v>
      </c>
      <c r="AN13" s="496">
        <v>0</v>
      </c>
      <c r="AO13" s="496">
        <v>0</v>
      </c>
      <c r="AP13" s="496">
        <v>0</v>
      </c>
      <c r="AQ13" s="496">
        <v>0</v>
      </c>
      <c r="AR13" s="496">
        <v>0</v>
      </c>
      <c r="AS13" s="496">
        <v>0</v>
      </c>
      <c r="AT13" s="496">
        <v>0</v>
      </c>
      <c r="AU13" s="496">
        <v>0</v>
      </c>
      <c r="AV13" s="496">
        <v>0</v>
      </c>
      <c r="AW13" s="496">
        <v>0</v>
      </c>
      <c r="AX13" s="496">
        <v>0</v>
      </c>
      <c r="AY13" s="496">
        <v>0</v>
      </c>
      <c r="AZ13" s="496">
        <v>4.8067632850241546</v>
      </c>
      <c r="BA13" s="496">
        <v>57.707317073170671</v>
      </c>
      <c r="BB13" s="496">
        <v>67.951219512195053</v>
      </c>
      <c r="BC13" s="496">
        <v>0</v>
      </c>
      <c r="BD13" s="496">
        <v>0</v>
      </c>
      <c r="BE13" s="496">
        <v>0</v>
      </c>
      <c r="BF13" s="496">
        <v>0</v>
      </c>
      <c r="BG13" s="496">
        <v>0</v>
      </c>
      <c r="BH13" s="496">
        <v>2.0999999999999037</v>
      </c>
      <c r="BI13" s="496">
        <v>0</v>
      </c>
      <c r="BJ13" s="496">
        <v>1.62760613464912</v>
      </c>
      <c r="BK13" s="496">
        <v>0</v>
      </c>
      <c r="BL13" s="496">
        <v>0</v>
      </c>
      <c r="BM13" s="496">
        <v>1</v>
      </c>
      <c r="BN13" s="496">
        <v>0</v>
      </c>
      <c r="BO13" s="291"/>
      <c r="BP13" s="291"/>
      <c r="BQ13" s="291"/>
      <c r="BS13" s="496">
        <v>199</v>
      </c>
    </row>
    <row r="14" spans="1:71" ht="15" x14ac:dyDescent="0.25">
      <c r="A14" s="492">
        <v>415</v>
      </c>
      <c r="B14" s="492">
        <v>124550</v>
      </c>
      <c r="C14" s="492">
        <v>9352032</v>
      </c>
      <c r="D14" s="493" t="s">
        <v>347</v>
      </c>
      <c r="E14" s="494" t="s">
        <v>40</v>
      </c>
      <c r="F14" s="495">
        <v>0</v>
      </c>
      <c r="G14" s="496">
        <v>1</v>
      </c>
      <c r="H14" s="496">
        <v>0</v>
      </c>
      <c r="I14" s="496">
        <v>0</v>
      </c>
      <c r="J14" s="496">
        <v>7</v>
      </c>
      <c r="K14" s="496">
        <v>0</v>
      </c>
      <c r="L14" s="496">
        <v>0</v>
      </c>
      <c r="M14" s="496">
        <v>0</v>
      </c>
      <c r="N14" s="496">
        <v>362</v>
      </c>
      <c r="O14" s="496">
        <v>362</v>
      </c>
      <c r="P14" s="496">
        <v>43</v>
      </c>
      <c r="Q14" s="496">
        <v>319</v>
      </c>
      <c r="R14" s="496">
        <v>0</v>
      </c>
      <c r="S14" s="496">
        <v>0</v>
      </c>
      <c r="T14" s="496">
        <v>0</v>
      </c>
      <c r="U14" s="496">
        <v>0</v>
      </c>
      <c r="V14" s="496">
        <v>0</v>
      </c>
      <c r="W14" s="496">
        <v>0</v>
      </c>
      <c r="X14" s="496">
        <v>0</v>
      </c>
      <c r="Y14" s="496">
        <v>0</v>
      </c>
      <c r="Z14" s="496">
        <v>362</v>
      </c>
      <c r="AA14" s="496">
        <v>51.714285714285715</v>
      </c>
      <c r="AB14" s="496">
        <v>34.000000000000014</v>
      </c>
      <c r="AC14" s="496">
        <v>48.525469168900806</v>
      </c>
      <c r="AD14" s="496">
        <v>0</v>
      </c>
      <c r="AE14" s="496">
        <v>0</v>
      </c>
      <c r="AF14" s="496">
        <v>288.79778393351819</v>
      </c>
      <c r="AG14" s="496">
        <v>63.174515235457164</v>
      </c>
      <c r="AH14" s="496">
        <v>0</v>
      </c>
      <c r="AI14" s="496">
        <v>10.027700831024912</v>
      </c>
      <c r="AJ14" s="496">
        <v>0</v>
      </c>
      <c r="AK14" s="496">
        <v>0</v>
      </c>
      <c r="AL14" s="496">
        <v>0</v>
      </c>
      <c r="AM14" s="496">
        <v>0</v>
      </c>
      <c r="AN14" s="496">
        <v>0</v>
      </c>
      <c r="AO14" s="496">
        <v>0</v>
      </c>
      <c r="AP14" s="496">
        <v>0</v>
      </c>
      <c r="AQ14" s="496">
        <v>0</v>
      </c>
      <c r="AR14" s="496">
        <v>0</v>
      </c>
      <c r="AS14" s="496">
        <v>0</v>
      </c>
      <c r="AT14" s="496">
        <v>10.310126582278462</v>
      </c>
      <c r="AU14" s="496">
        <v>20.620253164556964</v>
      </c>
      <c r="AV14" s="496">
        <v>26.348101265822795</v>
      </c>
      <c r="AW14" s="496">
        <v>0</v>
      </c>
      <c r="AX14" s="496">
        <v>0</v>
      </c>
      <c r="AY14" s="496">
        <v>0</v>
      </c>
      <c r="AZ14" s="496">
        <v>0.97050938337801607</v>
      </c>
      <c r="BA14" s="496">
        <v>107.5018315018315</v>
      </c>
      <c r="BB14" s="496">
        <v>121.992673992674</v>
      </c>
      <c r="BC14" s="496">
        <v>0</v>
      </c>
      <c r="BD14" s="496">
        <v>0</v>
      </c>
      <c r="BE14" s="496">
        <v>0</v>
      </c>
      <c r="BF14" s="496">
        <v>0</v>
      </c>
      <c r="BG14" s="496">
        <v>0</v>
      </c>
      <c r="BH14" s="496">
        <v>4.7999999999998932</v>
      </c>
      <c r="BI14" s="496">
        <v>0</v>
      </c>
      <c r="BJ14" s="496">
        <v>0.48170478024691399</v>
      </c>
      <c r="BK14" s="496">
        <v>0</v>
      </c>
      <c r="BL14" s="496">
        <v>0</v>
      </c>
      <c r="BM14" s="496">
        <v>1</v>
      </c>
      <c r="BN14" s="496">
        <v>0</v>
      </c>
      <c r="BO14" s="291"/>
      <c r="BP14" s="291"/>
      <c r="BQ14" s="291"/>
      <c r="BS14" s="496">
        <v>362</v>
      </c>
    </row>
    <row r="15" spans="1:71" ht="15" x14ac:dyDescent="0.25">
      <c r="A15" s="492">
        <v>424</v>
      </c>
      <c r="B15" s="492">
        <v>124552</v>
      </c>
      <c r="C15" s="492">
        <v>9352034</v>
      </c>
      <c r="D15" s="493" t="s">
        <v>355</v>
      </c>
      <c r="E15" s="494" t="s">
        <v>40</v>
      </c>
      <c r="F15" s="495">
        <v>0</v>
      </c>
      <c r="G15" s="496">
        <v>1</v>
      </c>
      <c r="H15" s="496">
        <v>0</v>
      </c>
      <c r="I15" s="496">
        <v>0</v>
      </c>
      <c r="J15" s="496">
        <v>7</v>
      </c>
      <c r="K15" s="496">
        <v>0</v>
      </c>
      <c r="L15" s="496">
        <v>0</v>
      </c>
      <c r="M15" s="496">
        <v>0</v>
      </c>
      <c r="N15" s="496">
        <v>329</v>
      </c>
      <c r="O15" s="496">
        <v>329</v>
      </c>
      <c r="P15" s="496">
        <v>48</v>
      </c>
      <c r="Q15" s="496">
        <v>281</v>
      </c>
      <c r="R15" s="496">
        <v>0</v>
      </c>
      <c r="S15" s="496">
        <v>0</v>
      </c>
      <c r="T15" s="496">
        <v>0</v>
      </c>
      <c r="U15" s="496">
        <v>0</v>
      </c>
      <c r="V15" s="496">
        <v>0</v>
      </c>
      <c r="W15" s="496">
        <v>0</v>
      </c>
      <c r="X15" s="496">
        <v>0</v>
      </c>
      <c r="Y15" s="496">
        <v>0</v>
      </c>
      <c r="Z15" s="496">
        <v>329</v>
      </c>
      <c r="AA15" s="496">
        <v>47</v>
      </c>
      <c r="AB15" s="496">
        <v>58.999999999999851</v>
      </c>
      <c r="AC15" s="496">
        <v>104.2676923076923</v>
      </c>
      <c r="AD15" s="496">
        <v>0</v>
      </c>
      <c r="AE15" s="496">
        <v>0</v>
      </c>
      <c r="AF15" s="496">
        <v>201.99999999999997</v>
      </c>
      <c r="AG15" s="496">
        <v>118.99999999999984</v>
      </c>
      <c r="AH15" s="496">
        <v>0</v>
      </c>
      <c r="AI15" s="496">
        <v>8</v>
      </c>
      <c r="AJ15" s="496">
        <v>0</v>
      </c>
      <c r="AK15" s="496">
        <v>0</v>
      </c>
      <c r="AL15" s="496">
        <v>0</v>
      </c>
      <c r="AM15" s="496">
        <v>0</v>
      </c>
      <c r="AN15" s="496">
        <v>0</v>
      </c>
      <c r="AO15" s="496">
        <v>0</v>
      </c>
      <c r="AP15" s="496">
        <v>0</v>
      </c>
      <c r="AQ15" s="496">
        <v>0</v>
      </c>
      <c r="AR15" s="496">
        <v>0</v>
      </c>
      <c r="AS15" s="496">
        <v>0</v>
      </c>
      <c r="AT15" s="496">
        <v>4.683274021352327</v>
      </c>
      <c r="AU15" s="496">
        <v>10.537366548042712</v>
      </c>
      <c r="AV15" s="496">
        <v>15.220640569395005</v>
      </c>
      <c r="AW15" s="496">
        <v>0</v>
      </c>
      <c r="AX15" s="496">
        <v>0</v>
      </c>
      <c r="AY15" s="496">
        <v>0</v>
      </c>
      <c r="AZ15" s="496">
        <v>0</v>
      </c>
      <c r="BA15" s="496">
        <v>95.044117647058812</v>
      </c>
      <c r="BB15" s="496">
        <v>111.27941176470587</v>
      </c>
      <c r="BC15" s="496">
        <v>0</v>
      </c>
      <c r="BD15" s="496">
        <v>0</v>
      </c>
      <c r="BE15" s="496">
        <v>0</v>
      </c>
      <c r="BF15" s="496">
        <v>0</v>
      </c>
      <c r="BG15" s="496">
        <v>0</v>
      </c>
      <c r="BH15" s="496">
        <v>5.1000000000000307</v>
      </c>
      <c r="BI15" s="496">
        <v>0</v>
      </c>
      <c r="BJ15" s="496">
        <v>0.63834778394004299</v>
      </c>
      <c r="BK15" s="496">
        <v>0</v>
      </c>
      <c r="BL15" s="496">
        <v>0</v>
      </c>
      <c r="BM15" s="496">
        <v>1</v>
      </c>
      <c r="BN15" s="496">
        <v>0</v>
      </c>
      <c r="BO15" s="291">
        <v>11</v>
      </c>
      <c r="BP15" s="291"/>
      <c r="BQ15" s="291"/>
      <c r="BS15" s="496">
        <v>329</v>
      </c>
    </row>
    <row r="16" spans="1:71" ht="15" x14ac:dyDescent="0.25">
      <c r="A16" s="492">
        <v>422</v>
      </c>
      <c r="B16" s="492">
        <v>124553</v>
      </c>
      <c r="C16" s="492">
        <v>9352035</v>
      </c>
      <c r="D16" s="493" t="s">
        <v>1229</v>
      </c>
      <c r="E16" s="494" t="s">
        <v>40</v>
      </c>
      <c r="F16" s="495">
        <v>0</v>
      </c>
      <c r="G16" s="496">
        <v>1</v>
      </c>
      <c r="H16" s="496">
        <v>0</v>
      </c>
      <c r="I16" s="496">
        <v>0</v>
      </c>
      <c r="J16" s="496">
        <v>7</v>
      </c>
      <c r="K16" s="496">
        <v>0</v>
      </c>
      <c r="L16" s="496">
        <v>0</v>
      </c>
      <c r="M16" s="496">
        <v>0</v>
      </c>
      <c r="N16" s="496">
        <v>176</v>
      </c>
      <c r="O16" s="496">
        <v>176</v>
      </c>
      <c r="P16" s="496">
        <v>29</v>
      </c>
      <c r="Q16" s="496">
        <v>147</v>
      </c>
      <c r="R16" s="496">
        <v>0</v>
      </c>
      <c r="S16" s="496">
        <v>0</v>
      </c>
      <c r="T16" s="496">
        <v>0</v>
      </c>
      <c r="U16" s="496">
        <v>0</v>
      </c>
      <c r="V16" s="496">
        <v>0</v>
      </c>
      <c r="W16" s="496">
        <v>0</v>
      </c>
      <c r="X16" s="496">
        <v>0</v>
      </c>
      <c r="Y16" s="496">
        <v>0</v>
      </c>
      <c r="Z16" s="496">
        <v>176</v>
      </c>
      <c r="AA16" s="496">
        <v>25.142857142857142</v>
      </c>
      <c r="AB16" s="496">
        <v>12.000000000000004</v>
      </c>
      <c r="AC16" s="496">
        <v>26.148571428571429</v>
      </c>
      <c r="AD16" s="496">
        <v>0</v>
      </c>
      <c r="AE16" s="496">
        <v>0</v>
      </c>
      <c r="AF16" s="496">
        <v>128.99999999999991</v>
      </c>
      <c r="AG16" s="496">
        <v>34.999999999999936</v>
      </c>
      <c r="AH16" s="496">
        <v>0</v>
      </c>
      <c r="AI16" s="496">
        <v>12.000000000000004</v>
      </c>
      <c r="AJ16" s="496">
        <v>0</v>
      </c>
      <c r="AK16" s="496">
        <v>0</v>
      </c>
      <c r="AL16" s="496">
        <v>0</v>
      </c>
      <c r="AM16" s="496">
        <v>0</v>
      </c>
      <c r="AN16" s="496">
        <v>0</v>
      </c>
      <c r="AO16" s="496">
        <v>0</v>
      </c>
      <c r="AP16" s="496">
        <v>0</v>
      </c>
      <c r="AQ16" s="496">
        <v>0</v>
      </c>
      <c r="AR16" s="496">
        <v>0</v>
      </c>
      <c r="AS16" s="496">
        <v>0</v>
      </c>
      <c r="AT16" s="496">
        <v>2.3945578231292433</v>
      </c>
      <c r="AU16" s="496">
        <v>8.3809523809523778</v>
      </c>
      <c r="AV16" s="496">
        <v>9.5782312925170068</v>
      </c>
      <c r="AW16" s="496">
        <v>0</v>
      </c>
      <c r="AX16" s="496">
        <v>0</v>
      </c>
      <c r="AY16" s="496">
        <v>0</v>
      </c>
      <c r="AZ16" s="496">
        <v>1.0057142857142858</v>
      </c>
      <c r="BA16" s="496">
        <v>41.118881118881163</v>
      </c>
      <c r="BB16" s="496">
        <v>49.230769230769283</v>
      </c>
      <c r="BC16" s="496">
        <v>0</v>
      </c>
      <c r="BD16" s="496">
        <v>0</v>
      </c>
      <c r="BE16" s="496">
        <v>0</v>
      </c>
      <c r="BF16" s="496">
        <v>0</v>
      </c>
      <c r="BG16" s="496">
        <v>0</v>
      </c>
      <c r="BH16" s="496">
        <v>0</v>
      </c>
      <c r="BI16" s="496">
        <v>0</v>
      </c>
      <c r="BJ16" s="496">
        <v>0.73977909476744197</v>
      </c>
      <c r="BK16" s="496">
        <v>0</v>
      </c>
      <c r="BL16" s="496">
        <v>0</v>
      </c>
      <c r="BM16" s="496">
        <v>1</v>
      </c>
      <c r="BN16" s="496">
        <v>0</v>
      </c>
      <c r="BO16" s="291"/>
      <c r="BP16" s="291"/>
      <c r="BQ16" s="291"/>
      <c r="BS16" s="496">
        <v>176</v>
      </c>
    </row>
    <row r="17" spans="1:71" ht="15" x14ac:dyDescent="0.25">
      <c r="A17" s="492">
        <v>239</v>
      </c>
      <c r="B17" s="492">
        <v>124559</v>
      </c>
      <c r="C17" s="492">
        <v>9352042</v>
      </c>
      <c r="D17" s="493" t="s">
        <v>260</v>
      </c>
      <c r="E17" s="494" t="s">
        <v>40</v>
      </c>
      <c r="F17" s="495">
        <v>0</v>
      </c>
      <c r="G17" s="496">
        <v>1</v>
      </c>
      <c r="H17" s="496">
        <v>0</v>
      </c>
      <c r="I17" s="496">
        <v>0</v>
      </c>
      <c r="J17" s="496">
        <v>7</v>
      </c>
      <c r="K17" s="496">
        <v>0</v>
      </c>
      <c r="L17" s="496">
        <v>0</v>
      </c>
      <c r="M17" s="496">
        <v>0</v>
      </c>
      <c r="N17" s="496">
        <v>509</v>
      </c>
      <c r="O17" s="496">
        <v>509</v>
      </c>
      <c r="P17" s="496">
        <v>66</v>
      </c>
      <c r="Q17" s="496">
        <v>443</v>
      </c>
      <c r="R17" s="496">
        <v>0</v>
      </c>
      <c r="S17" s="496">
        <v>0</v>
      </c>
      <c r="T17" s="496">
        <v>0</v>
      </c>
      <c r="U17" s="496">
        <v>0</v>
      </c>
      <c r="V17" s="496">
        <v>0</v>
      </c>
      <c r="W17" s="496">
        <v>0</v>
      </c>
      <c r="X17" s="496">
        <v>0</v>
      </c>
      <c r="Y17" s="496">
        <v>0</v>
      </c>
      <c r="Z17" s="496">
        <v>509</v>
      </c>
      <c r="AA17" s="496">
        <v>72.714285714285708</v>
      </c>
      <c r="AB17" s="496">
        <v>50.000000000000014</v>
      </c>
      <c r="AC17" s="496">
        <v>66.607421875</v>
      </c>
      <c r="AD17" s="496">
        <v>0</v>
      </c>
      <c r="AE17" s="496">
        <v>0</v>
      </c>
      <c r="AF17" s="496">
        <v>405.00000000000011</v>
      </c>
      <c r="AG17" s="496">
        <v>103.0000000000002</v>
      </c>
      <c r="AH17" s="496">
        <v>0</v>
      </c>
      <c r="AI17" s="496">
        <v>1.0000000000000022</v>
      </c>
      <c r="AJ17" s="496">
        <v>0</v>
      </c>
      <c r="AK17" s="496">
        <v>0</v>
      </c>
      <c r="AL17" s="496">
        <v>0</v>
      </c>
      <c r="AM17" s="496">
        <v>0</v>
      </c>
      <c r="AN17" s="496">
        <v>0</v>
      </c>
      <c r="AO17" s="496">
        <v>0</v>
      </c>
      <c r="AP17" s="496">
        <v>0</v>
      </c>
      <c r="AQ17" s="496">
        <v>0</v>
      </c>
      <c r="AR17" s="496">
        <v>0</v>
      </c>
      <c r="AS17" s="496">
        <v>0</v>
      </c>
      <c r="AT17" s="496">
        <v>4.5959367945823946</v>
      </c>
      <c r="AU17" s="496">
        <v>9.1918735891647891</v>
      </c>
      <c r="AV17" s="496">
        <v>11.489841986455961</v>
      </c>
      <c r="AW17" s="496">
        <v>0</v>
      </c>
      <c r="AX17" s="496">
        <v>0</v>
      </c>
      <c r="AY17" s="496">
        <v>0</v>
      </c>
      <c r="AZ17" s="496">
        <v>0</v>
      </c>
      <c r="BA17" s="496">
        <v>103.16438356164377</v>
      </c>
      <c r="BB17" s="496">
        <v>118.53424657534239</v>
      </c>
      <c r="BC17" s="496">
        <v>0</v>
      </c>
      <c r="BD17" s="496">
        <v>0</v>
      </c>
      <c r="BE17" s="496">
        <v>0</v>
      </c>
      <c r="BF17" s="496">
        <v>0</v>
      </c>
      <c r="BG17" s="496">
        <v>0</v>
      </c>
      <c r="BH17" s="496">
        <v>0</v>
      </c>
      <c r="BI17" s="496">
        <v>0</v>
      </c>
      <c r="BJ17" s="496">
        <v>0.68187663872548998</v>
      </c>
      <c r="BK17" s="496">
        <v>0</v>
      </c>
      <c r="BL17" s="496">
        <v>0</v>
      </c>
      <c r="BM17" s="496">
        <v>1</v>
      </c>
      <c r="BN17" s="496">
        <v>0</v>
      </c>
      <c r="BO17" s="291"/>
      <c r="BP17" s="291"/>
      <c r="BQ17" s="291"/>
      <c r="BS17" s="496">
        <v>509</v>
      </c>
    </row>
    <row r="18" spans="1:71" ht="15" x14ac:dyDescent="0.25">
      <c r="A18" s="492">
        <v>416</v>
      </c>
      <c r="B18" s="492">
        <v>124561</v>
      </c>
      <c r="C18" s="492">
        <v>9352045</v>
      </c>
      <c r="D18" s="493" t="s">
        <v>348</v>
      </c>
      <c r="E18" s="494" t="s">
        <v>40</v>
      </c>
      <c r="F18" s="495">
        <v>0</v>
      </c>
      <c r="G18" s="496">
        <v>1</v>
      </c>
      <c r="H18" s="496">
        <v>0</v>
      </c>
      <c r="I18" s="496">
        <v>0</v>
      </c>
      <c r="J18" s="496">
        <v>7</v>
      </c>
      <c r="K18" s="496">
        <v>0</v>
      </c>
      <c r="L18" s="496">
        <v>0</v>
      </c>
      <c r="M18" s="496">
        <v>0</v>
      </c>
      <c r="N18" s="496">
        <v>291</v>
      </c>
      <c r="O18" s="496">
        <v>291</v>
      </c>
      <c r="P18" s="496">
        <v>37</v>
      </c>
      <c r="Q18" s="496">
        <v>254</v>
      </c>
      <c r="R18" s="496">
        <v>0</v>
      </c>
      <c r="S18" s="496">
        <v>0</v>
      </c>
      <c r="T18" s="496">
        <v>0</v>
      </c>
      <c r="U18" s="496">
        <v>0</v>
      </c>
      <c r="V18" s="496">
        <v>0</v>
      </c>
      <c r="W18" s="496">
        <v>0</v>
      </c>
      <c r="X18" s="496">
        <v>0</v>
      </c>
      <c r="Y18" s="496">
        <v>0</v>
      </c>
      <c r="Z18" s="496">
        <v>291</v>
      </c>
      <c r="AA18" s="496">
        <v>41.571428571428569</v>
      </c>
      <c r="AB18" s="496">
        <v>26.000000000000004</v>
      </c>
      <c r="AC18" s="496">
        <v>34.838028169014081</v>
      </c>
      <c r="AD18" s="496">
        <v>0</v>
      </c>
      <c r="AE18" s="496">
        <v>0</v>
      </c>
      <c r="AF18" s="496">
        <v>276.00000000000011</v>
      </c>
      <c r="AG18" s="496">
        <v>10.000000000000007</v>
      </c>
      <c r="AH18" s="496">
        <v>1.0000000000000007</v>
      </c>
      <c r="AI18" s="496">
        <v>4.0000000000000142</v>
      </c>
      <c r="AJ18" s="496">
        <v>0</v>
      </c>
      <c r="AK18" s="496">
        <v>0</v>
      </c>
      <c r="AL18" s="496">
        <v>0</v>
      </c>
      <c r="AM18" s="496">
        <v>0</v>
      </c>
      <c r="AN18" s="496">
        <v>0</v>
      </c>
      <c r="AO18" s="496">
        <v>0</v>
      </c>
      <c r="AP18" s="496">
        <v>0</v>
      </c>
      <c r="AQ18" s="496">
        <v>0</v>
      </c>
      <c r="AR18" s="496">
        <v>0</v>
      </c>
      <c r="AS18" s="496">
        <v>0</v>
      </c>
      <c r="AT18" s="496">
        <v>3.4370078740157353</v>
      </c>
      <c r="AU18" s="496">
        <v>10.311023622047234</v>
      </c>
      <c r="AV18" s="496">
        <v>13.748031496062998</v>
      </c>
      <c r="AW18" s="496">
        <v>0</v>
      </c>
      <c r="AX18" s="496">
        <v>0</v>
      </c>
      <c r="AY18" s="496">
        <v>0</v>
      </c>
      <c r="AZ18" s="496">
        <v>0</v>
      </c>
      <c r="BA18" s="496">
        <v>78.719008264462857</v>
      </c>
      <c r="BB18" s="496">
        <v>90.185950413223196</v>
      </c>
      <c r="BC18" s="496">
        <v>0</v>
      </c>
      <c r="BD18" s="496">
        <v>0</v>
      </c>
      <c r="BE18" s="496">
        <v>0</v>
      </c>
      <c r="BF18" s="496">
        <v>0</v>
      </c>
      <c r="BG18" s="496">
        <v>0</v>
      </c>
      <c r="BH18" s="496">
        <v>0.90000000000010183</v>
      </c>
      <c r="BI18" s="496">
        <v>0</v>
      </c>
      <c r="BJ18" s="496">
        <v>0.79996093495145604</v>
      </c>
      <c r="BK18" s="496">
        <v>0</v>
      </c>
      <c r="BL18" s="496">
        <v>0</v>
      </c>
      <c r="BM18" s="496">
        <v>1</v>
      </c>
      <c r="BN18" s="496">
        <v>0</v>
      </c>
      <c r="BO18" s="291">
        <v>5</v>
      </c>
      <c r="BP18" s="291"/>
      <c r="BQ18" s="291"/>
      <c r="BS18" s="496">
        <v>291</v>
      </c>
    </row>
    <row r="19" spans="1:71" ht="15" x14ac:dyDescent="0.25">
      <c r="A19" s="492">
        <v>486</v>
      </c>
      <c r="B19" s="492">
        <v>124565</v>
      </c>
      <c r="C19" s="492">
        <v>9352055</v>
      </c>
      <c r="D19" s="493" t="s">
        <v>401</v>
      </c>
      <c r="E19" s="494" t="s">
        <v>40</v>
      </c>
      <c r="F19" s="495">
        <v>0</v>
      </c>
      <c r="G19" s="496">
        <v>1</v>
      </c>
      <c r="H19" s="496">
        <v>0</v>
      </c>
      <c r="I19" s="496">
        <v>0</v>
      </c>
      <c r="J19" s="496">
        <v>7</v>
      </c>
      <c r="K19" s="496">
        <v>0</v>
      </c>
      <c r="L19" s="496">
        <v>0</v>
      </c>
      <c r="M19" s="496">
        <v>0</v>
      </c>
      <c r="N19" s="496">
        <v>200</v>
      </c>
      <c r="O19" s="496">
        <v>200</v>
      </c>
      <c r="P19" s="496">
        <v>30</v>
      </c>
      <c r="Q19" s="496">
        <v>170</v>
      </c>
      <c r="R19" s="496">
        <v>0</v>
      </c>
      <c r="S19" s="496">
        <v>0</v>
      </c>
      <c r="T19" s="496">
        <v>0</v>
      </c>
      <c r="U19" s="496">
        <v>0</v>
      </c>
      <c r="V19" s="496">
        <v>0</v>
      </c>
      <c r="W19" s="496">
        <v>0</v>
      </c>
      <c r="X19" s="496">
        <v>0</v>
      </c>
      <c r="Y19" s="496">
        <v>0</v>
      </c>
      <c r="Z19" s="496">
        <v>200</v>
      </c>
      <c r="AA19" s="496">
        <v>28.571428571428573</v>
      </c>
      <c r="AB19" s="496">
        <v>14.000000000000002</v>
      </c>
      <c r="AC19" s="496">
        <v>28.000000000000004</v>
      </c>
      <c r="AD19" s="496">
        <v>0</v>
      </c>
      <c r="AE19" s="496">
        <v>0</v>
      </c>
      <c r="AF19" s="496">
        <v>180</v>
      </c>
      <c r="AG19" s="496">
        <v>20</v>
      </c>
      <c r="AH19" s="496">
        <v>0</v>
      </c>
      <c r="AI19" s="496">
        <v>0</v>
      </c>
      <c r="AJ19" s="496">
        <v>0</v>
      </c>
      <c r="AK19" s="496">
        <v>0</v>
      </c>
      <c r="AL19" s="496">
        <v>0</v>
      </c>
      <c r="AM19" s="496">
        <v>0</v>
      </c>
      <c r="AN19" s="496">
        <v>0</v>
      </c>
      <c r="AO19" s="496">
        <v>0</v>
      </c>
      <c r="AP19" s="496">
        <v>0</v>
      </c>
      <c r="AQ19" s="496">
        <v>0</v>
      </c>
      <c r="AR19" s="496">
        <v>0</v>
      </c>
      <c r="AS19" s="496">
        <v>0</v>
      </c>
      <c r="AT19" s="496">
        <v>4.7058823529411802</v>
      </c>
      <c r="AU19" s="496">
        <v>8.2352941176470598</v>
      </c>
      <c r="AV19" s="496">
        <v>14.11764705882352</v>
      </c>
      <c r="AW19" s="496">
        <v>0</v>
      </c>
      <c r="AX19" s="496">
        <v>0</v>
      </c>
      <c r="AY19" s="496">
        <v>0</v>
      </c>
      <c r="AZ19" s="496">
        <v>2</v>
      </c>
      <c r="BA19" s="496">
        <v>49.9375</v>
      </c>
      <c r="BB19" s="496">
        <v>58.75</v>
      </c>
      <c r="BC19" s="496">
        <v>0</v>
      </c>
      <c r="BD19" s="496">
        <v>0</v>
      </c>
      <c r="BE19" s="496">
        <v>0</v>
      </c>
      <c r="BF19" s="496">
        <v>0</v>
      </c>
      <c r="BG19" s="496">
        <v>0</v>
      </c>
      <c r="BH19" s="496">
        <v>1.9999999999999991</v>
      </c>
      <c r="BI19" s="496">
        <v>0</v>
      </c>
      <c r="BJ19" s="496">
        <v>0.39848121951219501</v>
      </c>
      <c r="BK19" s="496">
        <v>0</v>
      </c>
      <c r="BL19" s="496">
        <v>0</v>
      </c>
      <c r="BM19" s="496">
        <v>1</v>
      </c>
      <c r="BN19" s="496">
        <v>0</v>
      </c>
      <c r="BO19" s="291"/>
      <c r="BP19" s="291"/>
      <c r="BQ19" s="291"/>
      <c r="BS19" s="496">
        <v>200</v>
      </c>
    </row>
    <row r="20" spans="1:71" ht="15" x14ac:dyDescent="0.25">
      <c r="A20" s="492">
        <v>211</v>
      </c>
      <c r="B20" s="492">
        <v>124572</v>
      </c>
      <c r="C20" s="492">
        <v>9352066</v>
      </c>
      <c r="D20" s="493" t="s">
        <v>243</v>
      </c>
      <c r="E20" s="494" t="s">
        <v>40</v>
      </c>
      <c r="F20" s="495">
        <v>0</v>
      </c>
      <c r="G20" s="496">
        <v>1</v>
      </c>
      <c r="H20" s="496">
        <v>0</v>
      </c>
      <c r="I20" s="496">
        <v>0</v>
      </c>
      <c r="J20" s="496">
        <v>7</v>
      </c>
      <c r="K20" s="496">
        <v>0</v>
      </c>
      <c r="L20" s="496">
        <v>0</v>
      </c>
      <c r="M20" s="496">
        <v>0</v>
      </c>
      <c r="N20" s="496">
        <v>98</v>
      </c>
      <c r="O20" s="496">
        <v>98</v>
      </c>
      <c r="P20" s="496">
        <v>10</v>
      </c>
      <c r="Q20" s="496">
        <v>88</v>
      </c>
      <c r="R20" s="496">
        <v>0</v>
      </c>
      <c r="S20" s="496">
        <v>0</v>
      </c>
      <c r="T20" s="496">
        <v>0</v>
      </c>
      <c r="U20" s="496">
        <v>0</v>
      </c>
      <c r="V20" s="496">
        <v>0</v>
      </c>
      <c r="W20" s="496">
        <v>0</v>
      </c>
      <c r="X20" s="496">
        <v>0</v>
      </c>
      <c r="Y20" s="496">
        <v>0</v>
      </c>
      <c r="Z20" s="496">
        <v>98</v>
      </c>
      <c r="AA20" s="496">
        <v>14</v>
      </c>
      <c r="AB20" s="496">
        <v>6.0000000000000036</v>
      </c>
      <c r="AC20" s="496">
        <v>8.7326732673267315</v>
      </c>
      <c r="AD20" s="496">
        <v>0</v>
      </c>
      <c r="AE20" s="496">
        <v>0</v>
      </c>
      <c r="AF20" s="496">
        <v>84.999999999999972</v>
      </c>
      <c r="AG20" s="496">
        <v>3.9999999999999956</v>
      </c>
      <c r="AH20" s="496">
        <v>3.9999999999999956</v>
      </c>
      <c r="AI20" s="496">
        <v>0</v>
      </c>
      <c r="AJ20" s="496">
        <v>4.9999999999999991</v>
      </c>
      <c r="AK20" s="496">
        <v>0</v>
      </c>
      <c r="AL20" s="496">
        <v>0</v>
      </c>
      <c r="AM20" s="496">
        <v>0</v>
      </c>
      <c r="AN20" s="496">
        <v>0</v>
      </c>
      <c r="AO20" s="496">
        <v>0</v>
      </c>
      <c r="AP20" s="496">
        <v>0</v>
      </c>
      <c r="AQ20" s="496">
        <v>0</v>
      </c>
      <c r="AR20" s="496">
        <v>0</v>
      </c>
      <c r="AS20" s="496">
        <v>0</v>
      </c>
      <c r="AT20" s="496">
        <v>0</v>
      </c>
      <c r="AU20" s="496">
        <v>0</v>
      </c>
      <c r="AV20" s="496">
        <v>0</v>
      </c>
      <c r="AW20" s="496">
        <v>0</v>
      </c>
      <c r="AX20" s="496">
        <v>0</v>
      </c>
      <c r="AY20" s="496">
        <v>0</v>
      </c>
      <c r="AZ20" s="496">
        <v>0</v>
      </c>
      <c r="BA20" s="496">
        <v>19.000000000000007</v>
      </c>
      <c r="BB20" s="496">
        <v>21.159090909090917</v>
      </c>
      <c r="BC20" s="496">
        <v>0</v>
      </c>
      <c r="BD20" s="496">
        <v>0</v>
      </c>
      <c r="BE20" s="496">
        <v>0</v>
      </c>
      <c r="BF20" s="496">
        <v>0</v>
      </c>
      <c r="BG20" s="496">
        <v>0</v>
      </c>
      <c r="BH20" s="496">
        <v>0</v>
      </c>
      <c r="BI20" s="496">
        <v>0</v>
      </c>
      <c r="BJ20" s="496">
        <v>1.7505999410256401</v>
      </c>
      <c r="BK20" s="496">
        <v>0</v>
      </c>
      <c r="BL20" s="496">
        <v>0</v>
      </c>
      <c r="BM20" s="496">
        <v>1</v>
      </c>
      <c r="BN20" s="496">
        <v>0</v>
      </c>
      <c r="BO20" s="291"/>
      <c r="BP20" s="291"/>
      <c r="BQ20" s="291"/>
      <c r="BS20" s="496">
        <v>98</v>
      </c>
    </row>
    <row r="21" spans="1:71" ht="15" x14ac:dyDescent="0.25">
      <c r="A21" s="492">
        <v>19</v>
      </c>
      <c r="B21" s="492">
        <v>124574</v>
      </c>
      <c r="C21" s="492">
        <v>9352068</v>
      </c>
      <c r="D21" s="493" t="s">
        <v>128</v>
      </c>
      <c r="E21" s="494" t="s">
        <v>40</v>
      </c>
      <c r="F21" s="495">
        <v>0</v>
      </c>
      <c r="G21" s="496">
        <v>1</v>
      </c>
      <c r="H21" s="496">
        <v>0</v>
      </c>
      <c r="I21" s="496">
        <v>0</v>
      </c>
      <c r="J21" s="496">
        <v>7</v>
      </c>
      <c r="K21" s="496">
        <v>0</v>
      </c>
      <c r="L21" s="496">
        <v>0</v>
      </c>
      <c r="M21" s="496">
        <v>0</v>
      </c>
      <c r="N21" s="496">
        <v>417</v>
      </c>
      <c r="O21" s="496">
        <v>417</v>
      </c>
      <c r="P21" s="496">
        <v>56</v>
      </c>
      <c r="Q21" s="496">
        <v>361</v>
      </c>
      <c r="R21" s="496">
        <v>0</v>
      </c>
      <c r="S21" s="496">
        <v>0</v>
      </c>
      <c r="T21" s="496">
        <v>0</v>
      </c>
      <c r="U21" s="496">
        <v>0</v>
      </c>
      <c r="V21" s="496">
        <v>0</v>
      </c>
      <c r="W21" s="496">
        <v>0</v>
      </c>
      <c r="X21" s="496">
        <v>0</v>
      </c>
      <c r="Y21" s="496">
        <v>0</v>
      </c>
      <c r="Z21" s="496">
        <v>417</v>
      </c>
      <c r="AA21" s="496">
        <v>59.571428571428569</v>
      </c>
      <c r="AB21" s="496">
        <v>56.999999999999844</v>
      </c>
      <c r="AC21" s="496">
        <v>78.249406175771966</v>
      </c>
      <c r="AD21" s="496">
        <v>0</v>
      </c>
      <c r="AE21" s="496">
        <v>0</v>
      </c>
      <c r="AF21" s="496">
        <v>254.9999999999998</v>
      </c>
      <c r="AG21" s="496">
        <v>104.99999999999994</v>
      </c>
      <c r="AH21" s="496">
        <v>10.999999999999998</v>
      </c>
      <c r="AI21" s="496">
        <v>37.999999999999993</v>
      </c>
      <c r="AJ21" s="496">
        <v>4.9999999999999947</v>
      </c>
      <c r="AK21" s="496">
        <v>3.0000000000000013</v>
      </c>
      <c r="AL21" s="496">
        <v>0</v>
      </c>
      <c r="AM21" s="496">
        <v>0</v>
      </c>
      <c r="AN21" s="496">
        <v>0</v>
      </c>
      <c r="AO21" s="496">
        <v>0</v>
      </c>
      <c r="AP21" s="496">
        <v>0</v>
      </c>
      <c r="AQ21" s="496">
        <v>0</v>
      </c>
      <c r="AR21" s="496">
        <v>0</v>
      </c>
      <c r="AS21" s="496">
        <v>0</v>
      </c>
      <c r="AT21" s="496">
        <v>0</v>
      </c>
      <c r="AU21" s="496">
        <v>0</v>
      </c>
      <c r="AV21" s="496">
        <v>3.4653739612188348</v>
      </c>
      <c r="AW21" s="496">
        <v>0</v>
      </c>
      <c r="AX21" s="496">
        <v>0</v>
      </c>
      <c r="AY21" s="496">
        <v>0</v>
      </c>
      <c r="AZ21" s="496">
        <v>1.980997624703088</v>
      </c>
      <c r="BA21" s="496">
        <v>105.58495821727038</v>
      </c>
      <c r="BB21" s="496">
        <v>121.96378830083587</v>
      </c>
      <c r="BC21" s="496">
        <v>0</v>
      </c>
      <c r="BD21" s="496">
        <v>0</v>
      </c>
      <c r="BE21" s="496">
        <v>0</v>
      </c>
      <c r="BF21" s="496">
        <v>0</v>
      </c>
      <c r="BG21" s="496">
        <v>0</v>
      </c>
      <c r="BH21" s="496">
        <v>0</v>
      </c>
      <c r="BI21" s="496">
        <v>0</v>
      </c>
      <c r="BJ21" s="496">
        <v>0.91502070454545403</v>
      </c>
      <c r="BK21" s="496">
        <v>0</v>
      </c>
      <c r="BL21" s="496">
        <v>0</v>
      </c>
      <c r="BM21" s="496">
        <v>1</v>
      </c>
      <c r="BN21" s="496">
        <v>0</v>
      </c>
      <c r="BO21" s="291"/>
      <c r="BP21" s="291"/>
      <c r="BQ21" s="291"/>
      <c r="BS21" s="496">
        <v>417</v>
      </c>
    </row>
    <row r="22" spans="1:71" ht="15" x14ac:dyDescent="0.25">
      <c r="A22" s="492">
        <v>431</v>
      </c>
      <c r="B22" s="492">
        <v>124576</v>
      </c>
      <c r="C22" s="492">
        <v>9352070</v>
      </c>
      <c r="D22" s="493" t="s">
        <v>360</v>
      </c>
      <c r="E22" s="494" t="s">
        <v>40</v>
      </c>
      <c r="F22" s="495">
        <v>0</v>
      </c>
      <c r="G22" s="496">
        <v>1</v>
      </c>
      <c r="H22" s="496">
        <v>0</v>
      </c>
      <c r="I22" s="496">
        <v>0</v>
      </c>
      <c r="J22" s="496">
        <v>7</v>
      </c>
      <c r="K22" s="496">
        <v>0</v>
      </c>
      <c r="L22" s="496">
        <v>0</v>
      </c>
      <c r="M22" s="496">
        <v>0</v>
      </c>
      <c r="N22" s="496">
        <v>389</v>
      </c>
      <c r="O22" s="496">
        <v>389</v>
      </c>
      <c r="P22" s="496">
        <v>60</v>
      </c>
      <c r="Q22" s="496">
        <v>329</v>
      </c>
      <c r="R22" s="496">
        <v>0</v>
      </c>
      <c r="S22" s="496">
        <v>0</v>
      </c>
      <c r="T22" s="496">
        <v>0</v>
      </c>
      <c r="U22" s="496">
        <v>0</v>
      </c>
      <c r="V22" s="496">
        <v>0</v>
      </c>
      <c r="W22" s="496">
        <v>0</v>
      </c>
      <c r="X22" s="496">
        <v>0</v>
      </c>
      <c r="Y22" s="496">
        <v>0</v>
      </c>
      <c r="Z22" s="496">
        <v>389</v>
      </c>
      <c r="AA22" s="496">
        <v>55.571428571428569</v>
      </c>
      <c r="AB22" s="496">
        <v>73.000000000000099</v>
      </c>
      <c r="AC22" s="496">
        <v>111.70277078085643</v>
      </c>
      <c r="AD22" s="496">
        <v>0</v>
      </c>
      <c r="AE22" s="496">
        <v>0</v>
      </c>
      <c r="AF22" s="496">
        <v>260.00000000000011</v>
      </c>
      <c r="AG22" s="496">
        <v>6.0000000000000027</v>
      </c>
      <c r="AH22" s="496">
        <v>9.0000000000000036</v>
      </c>
      <c r="AI22" s="496">
        <v>113.9999999999999</v>
      </c>
      <c r="AJ22" s="496">
        <v>0</v>
      </c>
      <c r="AK22" s="496">
        <v>0</v>
      </c>
      <c r="AL22" s="496">
        <v>0</v>
      </c>
      <c r="AM22" s="496">
        <v>0</v>
      </c>
      <c r="AN22" s="496">
        <v>0</v>
      </c>
      <c r="AO22" s="496">
        <v>0</v>
      </c>
      <c r="AP22" s="496">
        <v>0</v>
      </c>
      <c r="AQ22" s="496">
        <v>0</v>
      </c>
      <c r="AR22" s="496">
        <v>0</v>
      </c>
      <c r="AS22" s="496">
        <v>0</v>
      </c>
      <c r="AT22" s="496">
        <v>1.1823708206686929</v>
      </c>
      <c r="AU22" s="496">
        <v>2.3647416413373858</v>
      </c>
      <c r="AV22" s="496">
        <v>8.2765957446808702</v>
      </c>
      <c r="AW22" s="496">
        <v>0</v>
      </c>
      <c r="AX22" s="496">
        <v>0</v>
      </c>
      <c r="AY22" s="496">
        <v>0</v>
      </c>
      <c r="AZ22" s="496">
        <v>0</v>
      </c>
      <c r="BA22" s="496">
        <v>126.77064220183479</v>
      </c>
      <c r="BB22" s="496">
        <v>149.88990825688066</v>
      </c>
      <c r="BC22" s="496">
        <v>0</v>
      </c>
      <c r="BD22" s="496">
        <v>0</v>
      </c>
      <c r="BE22" s="496">
        <v>0</v>
      </c>
      <c r="BF22" s="496">
        <v>0</v>
      </c>
      <c r="BG22" s="496">
        <v>0</v>
      </c>
      <c r="BH22" s="496">
        <v>0</v>
      </c>
      <c r="BI22" s="496">
        <v>0</v>
      </c>
      <c r="BJ22" s="496">
        <v>0.54045039442231102</v>
      </c>
      <c r="BK22" s="496">
        <v>0</v>
      </c>
      <c r="BL22" s="496">
        <v>0</v>
      </c>
      <c r="BM22" s="496">
        <v>1</v>
      </c>
      <c r="BN22" s="496">
        <v>0</v>
      </c>
      <c r="BO22" s="291"/>
      <c r="BP22" s="291"/>
      <c r="BQ22" s="291"/>
      <c r="BS22" s="496">
        <v>389</v>
      </c>
    </row>
    <row r="23" spans="1:71" ht="15" x14ac:dyDescent="0.25">
      <c r="A23" s="492">
        <v>220</v>
      </c>
      <c r="B23" s="492">
        <v>124577</v>
      </c>
      <c r="C23" s="492">
        <v>9352071</v>
      </c>
      <c r="D23" s="493" t="s">
        <v>247</v>
      </c>
      <c r="E23" s="494" t="s">
        <v>40</v>
      </c>
      <c r="F23" s="495">
        <v>0</v>
      </c>
      <c r="G23" s="496">
        <v>1</v>
      </c>
      <c r="H23" s="496">
        <v>0</v>
      </c>
      <c r="I23" s="496">
        <v>0</v>
      </c>
      <c r="J23" s="496">
        <v>7</v>
      </c>
      <c r="K23" s="496">
        <v>0</v>
      </c>
      <c r="L23" s="496">
        <v>0</v>
      </c>
      <c r="M23" s="496">
        <v>0</v>
      </c>
      <c r="N23" s="496">
        <v>81</v>
      </c>
      <c r="O23" s="496">
        <v>81</v>
      </c>
      <c r="P23" s="496">
        <v>13</v>
      </c>
      <c r="Q23" s="496">
        <v>68</v>
      </c>
      <c r="R23" s="496">
        <v>0</v>
      </c>
      <c r="S23" s="496">
        <v>0</v>
      </c>
      <c r="T23" s="496">
        <v>0</v>
      </c>
      <c r="U23" s="496">
        <v>0</v>
      </c>
      <c r="V23" s="496">
        <v>0</v>
      </c>
      <c r="W23" s="496">
        <v>0</v>
      </c>
      <c r="X23" s="496">
        <v>0</v>
      </c>
      <c r="Y23" s="496">
        <v>0</v>
      </c>
      <c r="Z23" s="496">
        <v>81</v>
      </c>
      <c r="AA23" s="496">
        <v>11.571428571428571</v>
      </c>
      <c r="AB23" s="496">
        <v>6.0000000000000018</v>
      </c>
      <c r="AC23" s="496">
        <v>9.1125000000000007</v>
      </c>
      <c r="AD23" s="496">
        <v>0</v>
      </c>
      <c r="AE23" s="496">
        <v>0</v>
      </c>
      <c r="AF23" s="496">
        <v>73.999999999999972</v>
      </c>
      <c r="AG23" s="496">
        <v>0</v>
      </c>
      <c r="AH23" s="496">
        <v>2.9999999999999969</v>
      </c>
      <c r="AI23" s="496">
        <v>3.9999999999999987</v>
      </c>
      <c r="AJ23" s="496">
        <v>0</v>
      </c>
      <c r="AK23" s="496">
        <v>0</v>
      </c>
      <c r="AL23" s="496">
        <v>0</v>
      </c>
      <c r="AM23" s="496">
        <v>0</v>
      </c>
      <c r="AN23" s="496">
        <v>0</v>
      </c>
      <c r="AO23" s="496">
        <v>0</v>
      </c>
      <c r="AP23" s="496">
        <v>0</v>
      </c>
      <c r="AQ23" s="496">
        <v>0</v>
      </c>
      <c r="AR23" s="496">
        <v>0</v>
      </c>
      <c r="AS23" s="496">
        <v>0</v>
      </c>
      <c r="AT23" s="496">
        <v>0</v>
      </c>
      <c r="AU23" s="496">
        <v>0</v>
      </c>
      <c r="AV23" s="496">
        <v>0</v>
      </c>
      <c r="AW23" s="496">
        <v>0</v>
      </c>
      <c r="AX23" s="496">
        <v>0</v>
      </c>
      <c r="AY23" s="496">
        <v>0</v>
      </c>
      <c r="AZ23" s="496">
        <v>0</v>
      </c>
      <c r="BA23" s="496">
        <v>26.000000000000028</v>
      </c>
      <c r="BB23" s="496">
        <v>30.970588235294152</v>
      </c>
      <c r="BC23" s="496">
        <v>0</v>
      </c>
      <c r="BD23" s="496">
        <v>0</v>
      </c>
      <c r="BE23" s="496">
        <v>0</v>
      </c>
      <c r="BF23" s="496">
        <v>0</v>
      </c>
      <c r="BG23" s="496">
        <v>0</v>
      </c>
      <c r="BH23" s="496">
        <v>0</v>
      </c>
      <c r="BI23" s="496">
        <v>0</v>
      </c>
      <c r="BJ23" s="496">
        <v>1.3220465223684199</v>
      </c>
      <c r="BK23" s="496">
        <v>0</v>
      </c>
      <c r="BL23" s="496">
        <v>0</v>
      </c>
      <c r="BM23" s="496">
        <v>1</v>
      </c>
      <c r="BN23" s="496">
        <v>0</v>
      </c>
      <c r="BO23" s="291"/>
      <c r="BP23" s="291"/>
      <c r="BQ23" s="291"/>
      <c r="BS23" s="496">
        <v>81</v>
      </c>
    </row>
    <row r="24" spans="1:71" ht="15" x14ac:dyDescent="0.25">
      <c r="A24" s="492">
        <v>29</v>
      </c>
      <c r="B24" s="492">
        <v>124578</v>
      </c>
      <c r="C24" s="492">
        <v>9352072</v>
      </c>
      <c r="D24" s="493" t="s">
        <v>139</v>
      </c>
      <c r="E24" s="494" t="s">
        <v>40</v>
      </c>
      <c r="F24" s="495">
        <v>0</v>
      </c>
      <c r="G24" s="496">
        <v>1</v>
      </c>
      <c r="H24" s="496">
        <v>0</v>
      </c>
      <c r="I24" s="496">
        <v>0</v>
      </c>
      <c r="J24" s="496">
        <v>7</v>
      </c>
      <c r="K24" s="496">
        <v>0</v>
      </c>
      <c r="L24" s="496">
        <v>0</v>
      </c>
      <c r="M24" s="496">
        <v>0</v>
      </c>
      <c r="N24" s="496">
        <v>57</v>
      </c>
      <c r="O24" s="496">
        <v>57</v>
      </c>
      <c r="P24" s="496">
        <v>13</v>
      </c>
      <c r="Q24" s="496">
        <v>44</v>
      </c>
      <c r="R24" s="496">
        <v>0</v>
      </c>
      <c r="S24" s="496">
        <v>0</v>
      </c>
      <c r="T24" s="496">
        <v>0</v>
      </c>
      <c r="U24" s="496">
        <v>0</v>
      </c>
      <c r="V24" s="496">
        <v>0</v>
      </c>
      <c r="W24" s="496">
        <v>0</v>
      </c>
      <c r="X24" s="496">
        <v>0</v>
      </c>
      <c r="Y24" s="496">
        <v>0</v>
      </c>
      <c r="Z24" s="496">
        <v>57</v>
      </c>
      <c r="AA24" s="496">
        <v>8.1428571428571423</v>
      </c>
      <c r="AB24" s="496">
        <v>4.9999999999999982</v>
      </c>
      <c r="AC24" s="496">
        <v>9</v>
      </c>
      <c r="AD24" s="496">
        <v>0</v>
      </c>
      <c r="AE24" s="496">
        <v>0</v>
      </c>
      <c r="AF24" s="496">
        <v>57</v>
      </c>
      <c r="AG24" s="496">
        <v>0</v>
      </c>
      <c r="AH24" s="496">
        <v>0</v>
      </c>
      <c r="AI24" s="496">
        <v>0</v>
      </c>
      <c r="AJ24" s="496">
        <v>0</v>
      </c>
      <c r="AK24" s="496">
        <v>0</v>
      </c>
      <c r="AL24" s="496">
        <v>0</v>
      </c>
      <c r="AM24" s="496">
        <v>0</v>
      </c>
      <c r="AN24" s="496">
        <v>0</v>
      </c>
      <c r="AO24" s="496">
        <v>0</v>
      </c>
      <c r="AP24" s="496">
        <v>0</v>
      </c>
      <c r="AQ24" s="496">
        <v>0</v>
      </c>
      <c r="AR24" s="496">
        <v>0</v>
      </c>
      <c r="AS24" s="496">
        <v>0</v>
      </c>
      <c r="AT24" s="496">
        <v>0</v>
      </c>
      <c r="AU24" s="496">
        <v>0</v>
      </c>
      <c r="AV24" s="496">
        <v>0</v>
      </c>
      <c r="AW24" s="496">
        <v>0</v>
      </c>
      <c r="AX24" s="496">
        <v>0</v>
      </c>
      <c r="AY24" s="496">
        <v>0</v>
      </c>
      <c r="AZ24" s="496">
        <v>0</v>
      </c>
      <c r="BA24" s="496">
        <v>16.372093023255815</v>
      </c>
      <c r="BB24" s="496">
        <v>21.209302325581394</v>
      </c>
      <c r="BC24" s="496">
        <v>0</v>
      </c>
      <c r="BD24" s="496">
        <v>0</v>
      </c>
      <c r="BE24" s="496">
        <v>0</v>
      </c>
      <c r="BF24" s="496">
        <v>0</v>
      </c>
      <c r="BG24" s="496">
        <v>0</v>
      </c>
      <c r="BH24" s="496">
        <v>3.2999999999999847</v>
      </c>
      <c r="BI24" s="496">
        <v>0</v>
      </c>
      <c r="BJ24" s="496">
        <v>2.1904295520833301</v>
      </c>
      <c r="BK24" s="496">
        <v>0</v>
      </c>
      <c r="BL24" s="496">
        <v>1</v>
      </c>
      <c r="BM24" s="496">
        <v>1</v>
      </c>
      <c r="BN24" s="496">
        <v>0</v>
      </c>
      <c r="BO24" s="291"/>
      <c r="BP24" s="291"/>
      <c r="BQ24" s="291"/>
      <c r="BS24" s="496">
        <v>57</v>
      </c>
    </row>
    <row r="25" spans="1:71" ht="15" x14ac:dyDescent="0.25">
      <c r="A25" s="492">
        <v>228</v>
      </c>
      <c r="B25" s="492">
        <v>124580</v>
      </c>
      <c r="C25" s="492">
        <v>9352074</v>
      </c>
      <c r="D25" s="493" t="s">
        <v>251</v>
      </c>
      <c r="E25" s="494" t="s">
        <v>40</v>
      </c>
      <c r="F25" s="495">
        <v>0</v>
      </c>
      <c r="G25" s="496">
        <v>1</v>
      </c>
      <c r="H25" s="496">
        <v>0</v>
      </c>
      <c r="I25" s="496">
        <v>0</v>
      </c>
      <c r="J25" s="496">
        <v>4</v>
      </c>
      <c r="K25" s="496">
        <v>0</v>
      </c>
      <c r="L25" s="496">
        <v>0</v>
      </c>
      <c r="M25" s="496">
        <v>0</v>
      </c>
      <c r="N25" s="496">
        <v>213</v>
      </c>
      <c r="O25" s="496">
        <v>213</v>
      </c>
      <c r="P25" s="496">
        <v>0</v>
      </c>
      <c r="Q25" s="496">
        <v>213</v>
      </c>
      <c r="R25" s="496">
        <v>0</v>
      </c>
      <c r="S25" s="496">
        <v>0</v>
      </c>
      <c r="T25" s="496">
        <v>0</v>
      </c>
      <c r="U25" s="496">
        <v>0</v>
      </c>
      <c r="V25" s="496">
        <v>0</v>
      </c>
      <c r="W25" s="496">
        <v>0</v>
      </c>
      <c r="X25" s="496">
        <v>0</v>
      </c>
      <c r="Y25" s="496">
        <v>0</v>
      </c>
      <c r="Z25" s="496">
        <v>213</v>
      </c>
      <c r="AA25" s="496">
        <v>53.25</v>
      </c>
      <c r="AB25" s="496">
        <v>55.000000000000099</v>
      </c>
      <c r="AC25" s="496">
        <v>107.54411764705883</v>
      </c>
      <c r="AD25" s="496">
        <v>0</v>
      </c>
      <c r="AE25" s="496">
        <v>0</v>
      </c>
      <c r="AF25" s="496">
        <v>62.29245283018863</v>
      </c>
      <c r="AG25" s="496">
        <v>30.141509433962234</v>
      </c>
      <c r="AH25" s="496">
        <v>80.377358490566095</v>
      </c>
      <c r="AI25" s="496">
        <v>35.165094339622748</v>
      </c>
      <c r="AJ25" s="496">
        <v>4.0188679245283048</v>
      </c>
      <c r="AK25" s="496">
        <v>1.0047169811320751</v>
      </c>
      <c r="AL25" s="496">
        <v>0</v>
      </c>
      <c r="AM25" s="496">
        <v>0</v>
      </c>
      <c r="AN25" s="496">
        <v>0</v>
      </c>
      <c r="AO25" s="496">
        <v>0</v>
      </c>
      <c r="AP25" s="496">
        <v>0</v>
      </c>
      <c r="AQ25" s="496">
        <v>0</v>
      </c>
      <c r="AR25" s="496">
        <v>0</v>
      </c>
      <c r="AS25" s="496">
        <v>0</v>
      </c>
      <c r="AT25" s="496">
        <v>0.99999999999999933</v>
      </c>
      <c r="AU25" s="496">
        <v>0.99999999999999933</v>
      </c>
      <c r="AV25" s="496">
        <v>13.999999999999993</v>
      </c>
      <c r="AW25" s="496">
        <v>0</v>
      </c>
      <c r="AX25" s="496">
        <v>0</v>
      </c>
      <c r="AY25" s="496">
        <v>0</v>
      </c>
      <c r="AZ25" s="496">
        <v>1.0441176470588236</v>
      </c>
      <c r="BA25" s="496">
        <v>97.98</v>
      </c>
      <c r="BB25" s="496">
        <v>97.98</v>
      </c>
      <c r="BC25" s="496">
        <v>0</v>
      </c>
      <c r="BD25" s="496">
        <v>0</v>
      </c>
      <c r="BE25" s="496">
        <v>0</v>
      </c>
      <c r="BF25" s="496">
        <v>0</v>
      </c>
      <c r="BG25" s="496">
        <v>0</v>
      </c>
      <c r="BH25" s="496">
        <v>0</v>
      </c>
      <c r="BI25" s="496">
        <v>0</v>
      </c>
      <c r="BJ25" s="496">
        <v>0.57379869353612201</v>
      </c>
      <c r="BK25" s="496">
        <v>0</v>
      </c>
      <c r="BL25" s="496">
        <v>0</v>
      </c>
      <c r="BM25" s="496">
        <v>1</v>
      </c>
      <c r="BN25" s="496">
        <v>0</v>
      </c>
      <c r="BO25" s="291">
        <v>15</v>
      </c>
      <c r="BP25" s="291"/>
      <c r="BQ25" s="291"/>
      <c r="BS25" s="496">
        <v>213</v>
      </c>
    </row>
    <row r="26" spans="1:71" ht="15" x14ac:dyDescent="0.25">
      <c r="A26" s="492">
        <v>234</v>
      </c>
      <c r="B26" s="492">
        <v>124581</v>
      </c>
      <c r="C26" s="492">
        <v>9352075</v>
      </c>
      <c r="D26" s="493" t="s">
        <v>257</v>
      </c>
      <c r="E26" s="494" t="s">
        <v>40</v>
      </c>
      <c r="F26" s="495">
        <v>0</v>
      </c>
      <c r="G26" s="496">
        <v>1</v>
      </c>
      <c r="H26" s="496">
        <v>0</v>
      </c>
      <c r="I26" s="496">
        <v>0</v>
      </c>
      <c r="J26" s="496">
        <v>3</v>
      </c>
      <c r="K26" s="496">
        <v>0</v>
      </c>
      <c r="L26" s="496">
        <v>0</v>
      </c>
      <c r="M26" s="496">
        <v>0</v>
      </c>
      <c r="N26" s="496">
        <v>133</v>
      </c>
      <c r="O26" s="496">
        <v>133</v>
      </c>
      <c r="P26" s="496">
        <v>39</v>
      </c>
      <c r="Q26" s="496">
        <v>94</v>
      </c>
      <c r="R26" s="496">
        <v>0</v>
      </c>
      <c r="S26" s="496">
        <v>0</v>
      </c>
      <c r="T26" s="496">
        <v>0</v>
      </c>
      <c r="U26" s="496">
        <v>0</v>
      </c>
      <c r="V26" s="496">
        <v>0</v>
      </c>
      <c r="W26" s="496">
        <v>0</v>
      </c>
      <c r="X26" s="496">
        <v>0</v>
      </c>
      <c r="Y26" s="496">
        <v>0</v>
      </c>
      <c r="Z26" s="496">
        <v>133</v>
      </c>
      <c r="AA26" s="496">
        <v>44.333333333333336</v>
      </c>
      <c r="AB26" s="496">
        <v>31.999999999999936</v>
      </c>
      <c r="AC26" s="496">
        <v>39.9</v>
      </c>
      <c r="AD26" s="496">
        <v>0</v>
      </c>
      <c r="AE26" s="496">
        <v>0</v>
      </c>
      <c r="AF26" s="496">
        <v>34.000000000000014</v>
      </c>
      <c r="AG26" s="496">
        <v>18.000000000000046</v>
      </c>
      <c r="AH26" s="496">
        <v>63.000000000000028</v>
      </c>
      <c r="AI26" s="496">
        <v>18.000000000000046</v>
      </c>
      <c r="AJ26" s="496">
        <v>0</v>
      </c>
      <c r="AK26" s="496">
        <v>0</v>
      </c>
      <c r="AL26" s="496">
        <v>0</v>
      </c>
      <c r="AM26" s="496">
        <v>0</v>
      </c>
      <c r="AN26" s="496">
        <v>0</v>
      </c>
      <c r="AO26" s="496">
        <v>0</v>
      </c>
      <c r="AP26" s="496">
        <v>0</v>
      </c>
      <c r="AQ26" s="496">
        <v>0</v>
      </c>
      <c r="AR26" s="496">
        <v>0</v>
      </c>
      <c r="AS26" s="496">
        <v>0</v>
      </c>
      <c r="AT26" s="496">
        <v>16.978723404255305</v>
      </c>
      <c r="AU26" s="496">
        <v>25.468085106383022</v>
      </c>
      <c r="AV26" s="496">
        <v>25.468085106383022</v>
      </c>
      <c r="AW26" s="496">
        <v>0</v>
      </c>
      <c r="AX26" s="496">
        <v>0</v>
      </c>
      <c r="AY26" s="496">
        <v>0</v>
      </c>
      <c r="AZ26" s="496">
        <v>0</v>
      </c>
      <c r="BA26" s="496">
        <v>37.186813186813225</v>
      </c>
      <c r="BB26" s="496">
        <v>52.61538461538467</v>
      </c>
      <c r="BC26" s="496">
        <v>0</v>
      </c>
      <c r="BD26" s="496">
        <v>0</v>
      </c>
      <c r="BE26" s="496">
        <v>0</v>
      </c>
      <c r="BF26" s="496">
        <v>0</v>
      </c>
      <c r="BG26" s="496">
        <v>0</v>
      </c>
      <c r="BH26" s="496">
        <v>0</v>
      </c>
      <c r="BI26" s="496">
        <v>0</v>
      </c>
      <c r="BJ26" s="496">
        <v>0.47027628522167497</v>
      </c>
      <c r="BK26" s="496">
        <v>0</v>
      </c>
      <c r="BL26" s="496">
        <v>0</v>
      </c>
      <c r="BM26" s="496">
        <v>1</v>
      </c>
      <c r="BN26" s="496">
        <v>0</v>
      </c>
      <c r="BO26" s="291">
        <v>10</v>
      </c>
      <c r="BP26" s="291"/>
      <c r="BQ26" s="291"/>
      <c r="BS26" s="496">
        <v>133</v>
      </c>
    </row>
    <row r="27" spans="1:71" ht="15" x14ac:dyDescent="0.25">
      <c r="A27" s="492">
        <v>230</v>
      </c>
      <c r="B27" s="492">
        <v>124582</v>
      </c>
      <c r="C27" s="492">
        <v>9352076</v>
      </c>
      <c r="D27" s="493" t="s">
        <v>253</v>
      </c>
      <c r="E27" s="494" t="s">
        <v>40</v>
      </c>
      <c r="F27" s="495">
        <v>0</v>
      </c>
      <c r="G27" s="496">
        <v>1</v>
      </c>
      <c r="H27" s="496">
        <v>0</v>
      </c>
      <c r="I27" s="496">
        <v>0</v>
      </c>
      <c r="J27" s="496">
        <v>3</v>
      </c>
      <c r="K27" s="496">
        <v>0</v>
      </c>
      <c r="L27" s="496">
        <v>0</v>
      </c>
      <c r="M27" s="496">
        <v>0</v>
      </c>
      <c r="N27" s="496">
        <v>266</v>
      </c>
      <c r="O27" s="496">
        <v>266</v>
      </c>
      <c r="P27" s="496">
        <v>90</v>
      </c>
      <c r="Q27" s="496">
        <v>176</v>
      </c>
      <c r="R27" s="496">
        <v>0</v>
      </c>
      <c r="S27" s="496">
        <v>0</v>
      </c>
      <c r="T27" s="496">
        <v>0</v>
      </c>
      <c r="U27" s="496">
        <v>0</v>
      </c>
      <c r="V27" s="496">
        <v>0</v>
      </c>
      <c r="W27" s="496">
        <v>0</v>
      </c>
      <c r="X27" s="496">
        <v>0</v>
      </c>
      <c r="Y27" s="496">
        <v>0</v>
      </c>
      <c r="Z27" s="496">
        <v>266</v>
      </c>
      <c r="AA27" s="496">
        <v>88.666666666666671</v>
      </c>
      <c r="AB27" s="496">
        <v>18.999999999999993</v>
      </c>
      <c r="AC27" s="496">
        <v>18.999999999999993</v>
      </c>
      <c r="AD27" s="496">
        <v>0</v>
      </c>
      <c r="AE27" s="496">
        <v>0</v>
      </c>
      <c r="AF27" s="496">
        <v>194.00000000000009</v>
      </c>
      <c r="AG27" s="496">
        <v>11.999999999999996</v>
      </c>
      <c r="AH27" s="496">
        <v>41.000000000000085</v>
      </c>
      <c r="AI27" s="496">
        <v>18.999999999999993</v>
      </c>
      <c r="AJ27" s="496">
        <v>0</v>
      </c>
      <c r="AK27" s="496">
        <v>0</v>
      </c>
      <c r="AL27" s="496">
        <v>0</v>
      </c>
      <c r="AM27" s="496">
        <v>0</v>
      </c>
      <c r="AN27" s="496">
        <v>0</v>
      </c>
      <c r="AO27" s="496">
        <v>0</v>
      </c>
      <c r="AP27" s="496">
        <v>0</v>
      </c>
      <c r="AQ27" s="496">
        <v>0</v>
      </c>
      <c r="AR27" s="496">
        <v>0</v>
      </c>
      <c r="AS27" s="496">
        <v>0</v>
      </c>
      <c r="AT27" s="496">
        <v>6.0454545454545379</v>
      </c>
      <c r="AU27" s="496">
        <v>24.18181818181818</v>
      </c>
      <c r="AV27" s="496">
        <v>24.18181818181818</v>
      </c>
      <c r="AW27" s="496">
        <v>0</v>
      </c>
      <c r="AX27" s="496">
        <v>0</v>
      </c>
      <c r="AY27" s="496">
        <v>0</v>
      </c>
      <c r="AZ27" s="496">
        <v>0.98518518518518527</v>
      </c>
      <c r="BA27" s="496">
        <v>73.999999999999929</v>
      </c>
      <c r="BB27" s="496">
        <v>111.84090909090898</v>
      </c>
      <c r="BC27" s="496">
        <v>0</v>
      </c>
      <c r="BD27" s="496">
        <v>0</v>
      </c>
      <c r="BE27" s="496">
        <v>0</v>
      </c>
      <c r="BF27" s="496">
        <v>0</v>
      </c>
      <c r="BG27" s="496">
        <v>0</v>
      </c>
      <c r="BH27" s="496">
        <v>0</v>
      </c>
      <c r="BI27" s="496">
        <v>0</v>
      </c>
      <c r="BJ27" s="496">
        <v>0.67154053884892095</v>
      </c>
      <c r="BK27" s="496">
        <v>0</v>
      </c>
      <c r="BL27" s="496">
        <v>0</v>
      </c>
      <c r="BM27" s="496">
        <v>1</v>
      </c>
      <c r="BN27" s="496">
        <v>0</v>
      </c>
      <c r="BO27" s="291"/>
      <c r="BP27" s="291"/>
      <c r="BQ27" s="291"/>
      <c r="BS27" s="496">
        <v>266</v>
      </c>
    </row>
    <row r="28" spans="1:71" ht="15" x14ac:dyDescent="0.25">
      <c r="A28" s="492">
        <v>237</v>
      </c>
      <c r="B28" s="492">
        <v>124584</v>
      </c>
      <c r="C28" s="492">
        <v>9352079</v>
      </c>
      <c r="D28" s="493" t="s">
        <v>258</v>
      </c>
      <c r="E28" s="494" t="s">
        <v>40</v>
      </c>
      <c r="F28" s="495">
        <v>0</v>
      </c>
      <c r="G28" s="496">
        <v>1</v>
      </c>
      <c r="H28" s="496">
        <v>0</v>
      </c>
      <c r="I28" s="496">
        <v>0</v>
      </c>
      <c r="J28" s="496">
        <v>7</v>
      </c>
      <c r="K28" s="496">
        <v>0</v>
      </c>
      <c r="L28" s="496">
        <v>0</v>
      </c>
      <c r="M28" s="496">
        <v>0</v>
      </c>
      <c r="N28" s="496">
        <v>163</v>
      </c>
      <c r="O28" s="496">
        <v>163</v>
      </c>
      <c r="P28" s="496">
        <v>15</v>
      </c>
      <c r="Q28" s="496">
        <v>148</v>
      </c>
      <c r="R28" s="496">
        <v>0</v>
      </c>
      <c r="S28" s="496">
        <v>0</v>
      </c>
      <c r="T28" s="496">
        <v>0</v>
      </c>
      <c r="U28" s="496">
        <v>0</v>
      </c>
      <c r="V28" s="496">
        <v>0</v>
      </c>
      <c r="W28" s="496">
        <v>0</v>
      </c>
      <c r="X28" s="496">
        <v>0</v>
      </c>
      <c r="Y28" s="496">
        <v>0</v>
      </c>
      <c r="Z28" s="496">
        <v>163</v>
      </c>
      <c r="AA28" s="496">
        <v>23.285714285714285</v>
      </c>
      <c r="AB28" s="496">
        <v>13.000000000000007</v>
      </c>
      <c r="AC28" s="496">
        <v>21.923976608187132</v>
      </c>
      <c r="AD28" s="496">
        <v>0</v>
      </c>
      <c r="AE28" s="496">
        <v>0</v>
      </c>
      <c r="AF28" s="496">
        <v>158.95031055900628</v>
      </c>
      <c r="AG28" s="496">
        <v>3.0372670807453406</v>
      </c>
      <c r="AH28" s="496">
        <v>0</v>
      </c>
      <c r="AI28" s="496">
        <v>1.0124223602484468</v>
      </c>
      <c r="AJ28" s="496">
        <v>0</v>
      </c>
      <c r="AK28" s="496">
        <v>0</v>
      </c>
      <c r="AL28" s="496">
        <v>0</v>
      </c>
      <c r="AM28" s="496">
        <v>0</v>
      </c>
      <c r="AN28" s="496">
        <v>0</v>
      </c>
      <c r="AO28" s="496">
        <v>0</v>
      </c>
      <c r="AP28" s="496">
        <v>0</v>
      </c>
      <c r="AQ28" s="496">
        <v>0</v>
      </c>
      <c r="AR28" s="496">
        <v>0</v>
      </c>
      <c r="AS28" s="496">
        <v>0</v>
      </c>
      <c r="AT28" s="496">
        <v>0</v>
      </c>
      <c r="AU28" s="496">
        <v>0</v>
      </c>
      <c r="AV28" s="496">
        <v>0</v>
      </c>
      <c r="AW28" s="496">
        <v>0</v>
      </c>
      <c r="AX28" s="496">
        <v>0</v>
      </c>
      <c r="AY28" s="496">
        <v>0</v>
      </c>
      <c r="AZ28" s="496">
        <v>0</v>
      </c>
      <c r="BA28" s="496">
        <v>37.266187050359697</v>
      </c>
      <c r="BB28" s="496">
        <v>41.043165467625876</v>
      </c>
      <c r="BC28" s="496">
        <v>0</v>
      </c>
      <c r="BD28" s="496">
        <v>0</v>
      </c>
      <c r="BE28" s="496">
        <v>0</v>
      </c>
      <c r="BF28" s="496">
        <v>0</v>
      </c>
      <c r="BG28" s="496">
        <v>0</v>
      </c>
      <c r="BH28" s="496">
        <v>0</v>
      </c>
      <c r="BI28" s="496">
        <v>0</v>
      </c>
      <c r="BJ28" s="496">
        <v>1.8140818696296299</v>
      </c>
      <c r="BK28" s="496">
        <v>0</v>
      </c>
      <c r="BL28" s="496">
        <v>0</v>
      </c>
      <c r="BM28" s="496">
        <v>1</v>
      </c>
      <c r="BN28" s="496">
        <v>0</v>
      </c>
      <c r="BO28" s="291"/>
      <c r="BP28" s="291"/>
      <c r="BQ28" s="291"/>
      <c r="BS28" s="496">
        <v>163</v>
      </c>
    </row>
    <row r="29" spans="1:71" ht="15" x14ac:dyDescent="0.25">
      <c r="A29" s="492">
        <v>42</v>
      </c>
      <c r="B29" s="492">
        <v>124586</v>
      </c>
      <c r="C29" s="492">
        <v>9352081</v>
      </c>
      <c r="D29" s="493" t="s">
        <v>153</v>
      </c>
      <c r="E29" s="494" t="s">
        <v>40</v>
      </c>
      <c r="F29" s="495">
        <v>0</v>
      </c>
      <c r="G29" s="496">
        <v>1</v>
      </c>
      <c r="H29" s="496">
        <v>0</v>
      </c>
      <c r="I29" s="496">
        <v>0</v>
      </c>
      <c r="J29" s="496">
        <v>7</v>
      </c>
      <c r="K29" s="496">
        <v>0</v>
      </c>
      <c r="L29" s="496">
        <v>0</v>
      </c>
      <c r="M29" s="496">
        <v>0</v>
      </c>
      <c r="N29" s="496">
        <v>52</v>
      </c>
      <c r="O29" s="496">
        <v>52</v>
      </c>
      <c r="P29" s="496">
        <v>7</v>
      </c>
      <c r="Q29" s="496">
        <v>45</v>
      </c>
      <c r="R29" s="496">
        <v>0</v>
      </c>
      <c r="S29" s="496">
        <v>0</v>
      </c>
      <c r="T29" s="496">
        <v>0</v>
      </c>
      <c r="U29" s="496">
        <v>0</v>
      </c>
      <c r="V29" s="496">
        <v>0</v>
      </c>
      <c r="W29" s="496">
        <v>0</v>
      </c>
      <c r="X29" s="496">
        <v>0</v>
      </c>
      <c r="Y29" s="496">
        <v>0</v>
      </c>
      <c r="Z29" s="496">
        <v>52</v>
      </c>
      <c r="AA29" s="496">
        <v>7.4285714285714288</v>
      </c>
      <c r="AB29" s="496">
        <v>5.9999999999999805</v>
      </c>
      <c r="AC29" s="496">
        <v>13</v>
      </c>
      <c r="AD29" s="496">
        <v>0</v>
      </c>
      <c r="AE29" s="496">
        <v>0</v>
      </c>
      <c r="AF29" s="496">
        <v>52</v>
      </c>
      <c r="AG29" s="496">
        <v>0</v>
      </c>
      <c r="AH29" s="496">
        <v>0</v>
      </c>
      <c r="AI29" s="496">
        <v>0</v>
      </c>
      <c r="AJ29" s="496">
        <v>0</v>
      </c>
      <c r="AK29" s="496">
        <v>0</v>
      </c>
      <c r="AL29" s="496">
        <v>0</v>
      </c>
      <c r="AM29" s="496">
        <v>0</v>
      </c>
      <c r="AN29" s="496">
        <v>0</v>
      </c>
      <c r="AO29" s="496">
        <v>0</v>
      </c>
      <c r="AP29" s="496">
        <v>0</v>
      </c>
      <c r="AQ29" s="496">
        <v>0</v>
      </c>
      <c r="AR29" s="496">
        <v>0</v>
      </c>
      <c r="AS29" s="496">
        <v>0</v>
      </c>
      <c r="AT29" s="496">
        <v>0</v>
      </c>
      <c r="AU29" s="496">
        <v>0</v>
      </c>
      <c r="AV29" s="496">
        <v>0</v>
      </c>
      <c r="AW29" s="496">
        <v>0</v>
      </c>
      <c r="AX29" s="496">
        <v>0</v>
      </c>
      <c r="AY29" s="496">
        <v>0</v>
      </c>
      <c r="AZ29" s="496">
        <v>0</v>
      </c>
      <c r="BA29" s="496">
        <v>14.318181818181811</v>
      </c>
      <c r="BB29" s="496">
        <v>16.545454545454536</v>
      </c>
      <c r="BC29" s="496">
        <v>0</v>
      </c>
      <c r="BD29" s="496">
        <v>0</v>
      </c>
      <c r="BE29" s="496">
        <v>0</v>
      </c>
      <c r="BF29" s="496">
        <v>0</v>
      </c>
      <c r="BG29" s="496">
        <v>0</v>
      </c>
      <c r="BH29" s="496">
        <v>4.7999999999999847</v>
      </c>
      <c r="BI29" s="496">
        <v>0</v>
      </c>
      <c r="BJ29" s="496">
        <v>2.2652358309523799</v>
      </c>
      <c r="BK29" s="496">
        <v>0</v>
      </c>
      <c r="BL29" s="496">
        <v>1</v>
      </c>
      <c r="BM29" s="496">
        <v>1</v>
      </c>
      <c r="BN29" s="496">
        <v>0</v>
      </c>
      <c r="BO29" s="291"/>
      <c r="BP29" s="291"/>
      <c r="BQ29" s="291"/>
      <c r="BS29" s="496">
        <v>52</v>
      </c>
    </row>
    <row r="30" spans="1:71" ht="15" x14ac:dyDescent="0.25">
      <c r="A30" s="492">
        <v>245</v>
      </c>
      <c r="B30" s="492">
        <v>124588</v>
      </c>
      <c r="C30" s="492">
        <v>9352084</v>
      </c>
      <c r="D30" s="493" t="s">
        <v>264</v>
      </c>
      <c r="E30" s="494" t="s">
        <v>40</v>
      </c>
      <c r="F30" s="495">
        <v>0</v>
      </c>
      <c r="G30" s="496">
        <v>1</v>
      </c>
      <c r="H30" s="496">
        <v>0</v>
      </c>
      <c r="I30" s="496">
        <v>0</v>
      </c>
      <c r="J30" s="496">
        <v>7</v>
      </c>
      <c r="K30" s="496">
        <v>0</v>
      </c>
      <c r="L30" s="496">
        <v>0</v>
      </c>
      <c r="M30" s="496">
        <v>0</v>
      </c>
      <c r="N30" s="496">
        <v>176</v>
      </c>
      <c r="O30" s="496">
        <v>176</v>
      </c>
      <c r="P30" s="496">
        <v>24</v>
      </c>
      <c r="Q30" s="496">
        <v>152</v>
      </c>
      <c r="R30" s="496">
        <v>0</v>
      </c>
      <c r="S30" s="496">
        <v>0</v>
      </c>
      <c r="T30" s="496">
        <v>0</v>
      </c>
      <c r="U30" s="496">
        <v>0</v>
      </c>
      <c r="V30" s="496">
        <v>0</v>
      </c>
      <c r="W30" s="496">
        <v>0</v>
      </c>
      <c r="X30" s="496">
        <v>0</v>
      </c>
      <c r="Y30" s="496">
        <v>0</v>
      </c>
      <c r="Z30" s="496">
        <v>176</v>
      </c>
      <c r="AA30" s="496">
        <v>25.142857142857142</v>
      </c>
      <c r="AB30" s="496">
        <v>7.0000000000000044</v>
      </c>
      <c r="AC30" s="496">
        <v>15.438596491228068</v>
      </c>
      <c r="AD30" s="496">
        <v>0</v>
      </c>
      <c r="AE30" s="496">
        <v>0</v>
      </c>
      <c r="AF30" s="496">
        <v>151.86285714285717</v>
      </c>
      <c r="AG30" s="496">
        <v>0</v>
      </c>
      <c r="AH30" s="496">
        <v>12.068571428571435</v>
      </c>
      <c r="AI30" s="496">
        <v>10.05714285714285</v>
      </c>
      <c r="AJ30" s="496">
        <v>2.0114285714285667</v>
      </c>
      <c r="AK30" s="496">
        <v>0</v>
      </c>
      <c r="AL30" s="496">
        <v>0</v>
      </c>
      <c r="AM30" s="496">
        <v>0</v>
      </c>
      <c r="AN30" s="496">
        <v>0</v>
      </c>
      <c r="AO30" s="496">
        <v>0</v>
      </c>
      <c r="AP30" s="496">
        <v>0</v>
      </c>
      <c r="AQ30" s="496">
        <v>0</v>
      </c>
      <c r="AR30" s="496">
        <v>0</v>
      </c>
      <c r="AS30" s="496">
        <v>0</v>
      </c>
      <c r="AT30" s="496">
        <v>0</v>
      </c>
      <c r="AU30" s="496">
        <v>0</v>
      </c>
      <c r="AV30" s="496">
        <v>0</v>
      </c>
      <c r="AW30" s="496">
        <v>0</v>
      </c>
      <c r="AX30" s="496">
        <v>0</v>
      </c>
      <c r="AY30" s="496">
        <v>0</v>
      </c>
      <c r="AZ30" s="496">
        <v>0</v>
      </c>
      <c r="BA30" s="496">
        <v>42.97931034482756</v>
      </c>
      <c r="BB30" s="496">
        <v>49.765517241379285</v>
      </c>
      <c r="BC30" s="496">
        <v>0</v>
      </c>
      <c r="BD30" s="496">
        <v>0</v>
      </c>
      <c r="BE30" s="496">
        <v>0</v>
      </c>
      <c r="BF30" s="496">
        <v>0</v>
      </c>
      <c r="BG30" s="496">
        <v>0</v>
      </c>
      <c r="BH30" s="496">
        <v>0</v>
      </c>
      <c r="BI30" s="496">
        <v>0</v>
      </c>
      <c r="BJ30" s="496">
        <v>1.47842714380952</v>
      </c>
      <c r="BK30" s="496">
        <v>0</v>
      </c>
      <c r="BL30" s="496">
        <v>0</v>
      </c>
      <c r="BM30" s="496">
        <v>1</v>
      </c>
      <c r="BN30" s="496">
        <v>0</v>
      </c>
      <c r="BO30" s="291"/>
      <c r="BP30" s="291"/>
      <c r="BQ30" s="291"/>
      <c r="BS30" s="496">
        <v>176</v>
      </c>
    </row>
    <row r="31" spans="1:71" ht="15" x14ac:dyDescent="0.25">
      <c r="A31" s="492">
        <v>246</v>
      </c>
      <c r="B31" s="492">
        <v>124589</v>
      </c>
      <c r="C31" s="492">
        <v>9352085</v>
      </c>
      <c r="D31" s="493" t="s">
        <v>265</v>
      </c>
      <c r="E31" s="494" t="s">
        <v>40</v>
      </c>
      <c r="F31" s="495">
        <v>0</v>
      </c>
      <c r="G31" s="496">
        <v>1</v>
      </c>
      <c r="H31" s="496">
        <v>0</v>
      </c>
      <c r="I31" s="496">
        <v>0</v>
      </c>
      <c r="J31" s="496">
        <v>7</v>
      </c>
      <c r="K31" s="496">
        <v>0</v>
      </c>
      <c r="L31" s="496">
        <v>0</v>
      </c>
      <c r="M31" s="496">
        <v>0</v>
      </c>
      <c r="N31" s="496">
        <v>81</v>
      </c>
      <c r="O31" s="496">
        <v>81</v>
      </c>
      <c r="P31" s="496">
        <v>15</v>
      </c>
      <c r="Q31" s="496">
        <v>66</v>
      </c>
      <c r="R31" s="496">
        <v>0</v>
      </c>
      <c r="S31" s="496">
        <v>0</v>
      </c>
      <c r="T31" s="496">
        <v>0</v>
      </c>
      <c r="U31" s="496">
        <v>0</v>
      </c>
      <c r="V31" s="496">
        <v>0</v>
      </c>
      <c r="W31" s="496">
        <v>0</v>
      </c>
      <c r="X31" s="496">
        <v>0</v>
      </c>
      <c r="Y31" s="496">
        <v>0</v>
      </c>
      <c r="Z31" s="496">
        <v>81</v>
      </c>
      <c r="AA31" s="496">
        <v>11.571428571428571</v>
      </c>
      <c r="AB31" s="496">
        <v>1.0000000000000016</v>
      </c>
      <c r="AC31" s="496">
        <v>5.3289473684210522</v>
      </c>
      <c r="AD31" s="496">
        <v>0</v>
      </c>
      <c r="AE31" s="496">
        <v>0</v>
      </c>
      <c r="AF31" s="496">
        <v>81</v>
      </c>
      <c r="AG31" s="496">
        <v>0</v>
      </c>
      <c r="AH31" s="496">
        <v>0</v>
      </c>
      <c r="AI31" s="496">
        <v>0</v>
      </c>
      <c r="AJ31" s="496">
        <v>0</v>
      </c>
      <c r="AK31" s="496">
        <v>0</v>
      </c>
      <c r="AL31" s="496">
        <v>0</v>
      </c>
      <c r="AM31" s="496">
        <v>0</v>
      </c>
      <c r="AN31" s="496">
        <v>0</v>
      </c>
      <c r="AO31" s="496">
        <v>0</v>
      </c>
      <c r="AP31" s="496">
        <v>0</v>
      </c>
      <c r="AQ31" s="496">
        <v>0</v>
      </c>
      <c r="AR31" s="496">
        <v>0</v>
      </c>
      <c r="AS31" s="496">
        <v>0</v>
      </c>
      <c r="AT31" s="496">
        <v>2.4545454545454541</v>
      </c>
      <c r="AU31" s="496">
        <v>2.4545454545454541</v>
      </c>
      <c r="AV31" s="496">
        <v>2.4545454545454541</v>
      </c>
      <c r="AW31" s="496">
        <v>0</v>
      </c>
      <c r="AX31" s="496">
        <v>0</v>
      </c>
      <c r="AY31" s="496">
        <v>0</v>
      </c>
      <c r="AZ31" s="496">
        <v>0</v>
      </c>
      <c r="BA31" s="496">
        <v>19.29230769230767</v>
      </c>
      <c r="BB31" s="496">
        <v>23.67692307692305</v>
      </c>
      <c r="BC31" s="496">
        <v>0</v>
      </c>
      <c r="BD31" s="496">
        <v>0</v>
      </c>
      <c r="BE31" s="496">
        <v>0</v>
      </c>
      <c r="BF31" s="496">
        <v>0</v>
      </c>
      <c r="BG31" s="496">
        <v>0</v>
      </c>
      <c r="BH31" s="496">
        <v>0</v>
      </c>
      <c r="BI31" s="496">
        <v>0</v>
      </c>
      <c r="BJ31" s="496">
        <v>2.96175434761905</v>
      </c>
      <c r="BK31" s="496">
        <v>0</v>
      </c>
      <c r="BL31" s="496">
        <v>1</v>
      </c>
      <c r="BM31" s="496">
        <v>1</v>
      </c>
      <c r="BN31" s="496">
        <v>0</v>
      </c>
      <c r="BO31" s="291"/>
      <c r="BP31" s="291"/>
      <c r="BQ31" s="291"/>
      <c r="BS31" s="496">
        <v>81</v>
      </c>
    </row>
    <row r="32" spans="1:71" ht="15" x14ac:dyDescent="0.25">
      <c r="A32" s="492">
        <v>309</v>
      </c>
      <c r="B32" s="492">
        <v>124593</v>
      </c>
      <c r="C32" s="492">
        <v>9352089</v>
      </c>
      <c r="D32" s="493" t="s">
        <v>1231</v>
      </c>
      <c r="E32" s="494" t="s">
        <v>40</v>
      </c>
      <c r="F32" s="495">
        <v>0</v>
      </c>
      <c r="G32" s="496">
        <v>1</v>
      </c>
      <c r="H32" s="496">
        <v>0</v>
      </c>
      <c r="I32" s="496">
        <v>0</v>
      </c>
      <c r="J32" s="496">
        <v>7</v>
      </c>
      <c r="K32" s="496">
        <v>0</v>
      </c>
      <c r="L32" s="496">
        <v>0</v>
      </c>
      <c r="M32" s="496">
        <v>0</v>
      </c>
      <c r="N32" s="496">
        <v>599</v>
      </c>
      <c r="O32" s="496">
        <v>599</v>
      </c>
      <c r="P32" s="496">
        <v>67</v>
      </c>
      <c r="Q32" s="496">
        <v>532</v>
      </c>
      <c r="R32" s="496">
        <v>0</v>
      </c>
      <c r="S32" s="496">
        <v>0</v>
      </c>
      <c r="T32" s="496">
        <v>0</v>
      </c>
      <c r="U32" s="496">
        <v>0</v>
      </c>
      <c r="V32" s="496">
        <v>0</v>
      </c>
      <c r="W32" s="496">
        <v>0</v>
      </c>
      <c r="X32" s="496">
        <v>0</v>
      </c>
      <c r="Y32" s="496">
        <v>0</v>
      </c>
      <c r="Z32" s="496">
        <v>599</v>
      </c>
      <c r="AA32" s="496">
        <v>85.571428571428569</v>
      </c>
      <c r="AB32" s="496">
        <v>31.000000000000025</v>
      </c>
      <c r="AC32" s="496">
        <v>66.215986394557817</v>
      </c>
      <c r="AD32" s="496">
        <v>0</v>
      </c>
      <c r="AE32" s="496">
        <v>0</v>
      </c>
      <c r="AF32" s="496">
        <v>586.91932773109227</v>
      </c>
      <c r="AG32" s="496">
        <v>0</v>
      </c>
      <c r="AH32" s="496">
        <v>8.05378151260504</v>
      </c>
      <c r="AI32" s="496">
        <v>2.0134453781512631</v>
      </c>
      <c r="AJ32" s="496">
        <v>1.0067226890756285</v>
      </c>
      <c r="AK32" s="496">
        <v>1.0067226890756285</v>
      </c>
      <c r="AL32" s="496">
        <v>0</v>
      </c>
      <c r="AM32" s="496">
        <v>0</v>
      </c>
      <c r="AN32" s="496">
        <v>0</v>
      </c>
      <c r="AO32" s="496">
        <v>0</v>
      </c>
      <c r="AP32" s="496">
        <v>0</v>
      </c>
      <c r="AQ32" s="496">
        <v>0</v>
      </c>
      <c r="AR32" s="496">
        <v>0</v>
      </c>
      <c r="AS32" s="496">
        <v>0</v>
      </c>
      <c r="AT32" s="496">
        <v>11.259398496240596</v>
      </c>
      <c r="AU32" s="496">
        <v>22.518796992481192</v>
      </c>
      <c r="AV32" s="496">
        <v>25.896616541353374</v>
      </c>
      <c r="AW32" s="496">
        <v>0</v>
      </c>
      <c r="AX32" s="496">
        <v>0</v>
      </c>
      <c r="AY32" s="496">
        <v>0</v>
      </c>
      <c r="AZ32" s="496">
        <v>0</v>
      </c>
      <c r="BA32" s="496">
        <v>154.65116279069787</v>
      </c>
      <c r="BB32" s="496">
        <v>174.12790697674438</v>
      </c>
      <c r="BC32" s="496">
        <v>0</v>
      </c>
      <c r="BD32" s="496">
        <v>0</v>
      </c>
      <c r="BE32" s="496">
        <v>0</v>
      </c>
      <c r="BF32" s="496">
        <v>0</v>
      </c>
      <c r="BG32" s="496">
        <v>0</v>
      </c>
      <c r="BH32" s="496">
        <v>0</v>
      </c>
      <c r="BI32" s="496">
        <v>0</v>
      </c>
      <c r="BJ32" s="496">
        <v>0.66119084677871198</v>
      </c>
      <c r="BK32" s="496">
        <v>0</v>
      </c>
      <c r="BL32" s="496">
        <v>0</v>
      </c>
      <c r="BM32" s="496">
        <v>1</v>
      </c>
      <c r="BN32" s="496">
        <v>0</v>
      </c>
      <c r="BO32" s="291"/>
      <c r="BP32" s="291"/>
      <c r="BQ32" s="291"/>
      <c r="BS32" s="496">
        <v>599</v>
      </c>
    </row>
    <row r="33" spans="1:71" ht="15" x14ac:dyDescent="0.25">
      <c r="A33" s="492">
        <v>310</v>
      </c>
      <c r="B33" s="492">
        <v>124595</v>
      </c>
      <c r="C33" s="492">
        <v>9352092</v>
      </c>
      <c r="D33" s="493" t="s">
        <v>300</v>
      </c>
      <c r="E33" s="494" t="s">
        <v>40</v>
      </c>
      <c r="F33" s="495">
        <v>0</v>
      </c>
      <c r="G33" s="496">
        <v>1</v>
      </c>
      <c r="H33" s="496">
        <v>0</v>
      </c>
      <c r="I33" s="496">
        <v>0</v>
      </c>
      <c r="J33" s="496">
        <v>7</v>
      </c>
      <c r="K33" s="496">
        <v>0</v>
      </c>
      <c r="L33" s="496">
        <v>0</v>
      </c>
      <c r="M33" s="496">
        <v>0</v>
      </c>
      <c r="N33" s="496">
        <v>107</v>
      </c>
      <c r="O33" s="496">
        <v>107</v>
      </c>
      <c r="P33" s="496">
        <v>18</v>
      </c>
      <c r="Q33" s="496">
        <v>89</v>
      </c>
      <c r="R33" s="496">
        <v>0</v>
      </c>
      <c r="S33" s="496">
        <v>0</v>
      </c>
      <c r="T33" s="496">
        <v>0</v>
      </c>
      <c r="U33" s="496">
        <v>0</v>
      </c>
      <c r="V33" s="496">
        <v>0</v>
      </c>
      <c r="W33" s="496">
        <v>0</v>
      </c>
      <c r="X33" s="496">
        <v>0</v>
      </c>
      <c r="Y33" s="496">
        <v>0</v>
      </c>
      <c r="Z33" s="496">
        <v>107</v>
      </c>
      <c r="AA33" s="496">
        <v>15.285714285714286</v>
      </c>
      <c r="AB33" s="496">
        <v>4.9999999999999973</v>
      </c>
      <c r="AC33" s="496">
        <v>4.9999999999999973</v>
      </c>
      <c r="AD33" s="496">
        <v>0</v>
      </c>
      <c r="AE33" s="496">
        <v>0</v>
      </c>
      <c r="AF33" s="496">
        <v>104.98113207547169</v>
      </c>
      <c r="AG33" s="496">
        <v>1.0094339622641506</v>
      </c>
      <c r="AH33" s="496">
        <v>1.0094339622641506</v>
      </c>
      <c r="AI33" s="496">
        <v>0</v>
      </c>
      <c r="AJ33" s="496">
        <v>0</v>
      </c>
      <c r="AK33" s="496">
        <v>0</v>
      </c>
      <c r="AL33" s="496">
        <v>0</v>
      </c>
      <c r="AM33" s="496">
        <v>0</v>
      </c>
      <c r="AN33" s="496">
        <v>0</v>
      </c>
      <c r="AO33" s="496">
        <v>0</v>
      </c>
      <c r="AP33" s="496">
        <v>0</v>
      </c>
      <c r="AQ33" s="496">
        <v>0</v>
      </c>
      <c r="AR33" s="496">
        <v>0</v>
      </c>
      <c r="AS33" s="496">
        <v>0</v>
      </c>
      <c r="AT33" s="496">
        <v>1.2022471910112384</v>
      </c>
      <c r="AU33" s="496">
        <v>1.2022471910112384</v>
      </c>
      <c r="AV33" s="496">
        <v>1.2022471910112384</v>
      </c>
      <c r="AW33" s="496">
        <v>0</v>
      </c>
      <c r="AX33" s="496">
        <v>0</v>
      </c>
      <c r="AY33" s="496">
        <v>0</v>
      </c>
      <c r="AZ33" s="496">
        <v>0</v>
      </c>
      <c r="BA33" s="496">
        <v>27.223529411764662</v>
      </c>
      <c r="BB33" s="496">
        <v>32.72941176470583</v>
      </c>
      <c r="BC33" s="496">
        <v>0</v>
      </c>
      <c r="BD33" s="496">
        <v>0</v>
      </c>
      <c r="BE33" s="496">
        <v>0</v>
      </c>
      <c r="BF33" s="496">
        <v>0</v>
      </c>
      <c r="BG33" s="496">
        <v>0</v>
      </c>
      <c r="BH33" s="496">
        <v>0</v>
      </c>
      <c r="BI33" s="496">
        <v>0</v>
      </c>
      <c r="BJ33" s="496">
        <v>1.2652940142857101</v>
      </c>
      <c r="BK33" s="496">
        <v>0</v>
      </c>
      <c r="BL33" s="496">
        <v>0</v>
      </c>
      <c r="BM33" s="496">
        <v>1</v>
      </c>
      <c r="BN33" s="496">
        <v>0</v>
      </c>
      <c r="BO33" s="291"/>
      <c r="BP33" s="291"/>
      <c r="BQ33" s="291"/>
      <c r="BS33" s="496">
        <v>107</v>
      </c>
    </row>
    <row r="34" spans="1:71" ht="15" x14ac:dyDescent="0.25">
      <c r="A34" s="492">
        <v>314</v>
      </c>
      <c r="B34" s="492">
        <v>124597</v>
      </c>
      <c r="C34" s="492">
        <v>9352095</v>
      </c>
      <c r="D34" s="493" t="s">
        <v>303</v>
      </c>
      <c r="E34" s="494" t="s">
        <v>40</v>
      </c>
      <c r="F34" s="495">
        <v>0</v>
      </c>
      <c r="G34" s="496">
        <v>1</v>
      </c>
      <c r="H34" s="496">
        <v>0</v>
      </c>
      <c r="I34" s="496">
        <v>0</v>
      </c>
      <c r="J34" s="496">
        <v>7</v>
      </c>
      <c r="K34" s="496">
        <v>0</v>
      </c>
      <c r="L34" s="496">
        <v>0</v>
      </c>
      <c r="M34" s="496">
        <v>0</v>
      </c>
      <c r="N34" s="496">
        <v>168</v>
      </c>
      <c r="O34" s="496">
        <v>168</v>
      </c>
      <c r="P34" s="496">
        <v>20</v>
      </c>
      <c r="Q34" s="496">
        <v>148</v>
      </c>
      <c r="R34" s="496">
        <v>0</v>
      </c>
      <c r="S34" s="496">
        <v>0</v>
      </c>
      <c r="T34" s="496">
        <v>0</v>
      </c>
      <c r="U34" s="496">
        <v>0</v>
      </c>
      <c r="V34" s="496">
        <v>0</v>
      </c>
      <c r="W34" s="496">
        <v>0</v>
      </c>
      <c r="X34" s="496">
        <v>0</v>
      </c>
      <c r="Y34" s="496">
        <v>0</v>
      </c>
      <c r="Z34" s="496">
        <v>168</v>
      </c>
      <c r="AA34" s="496">
        <v>24</v>
      </c>
      <c r="AB34" s="496">
        <v>27.00000000000005</v>
      </c>
      <c r="AC34" s="496">
        <v>50.503067484662573</v>
      </c>
      <c r="AD34" s="496">
        <v>0</v>
      </c>
      <c r="AE34" s="496">
        <v>0</v>
      </c>
      <c r="AF34" s="496">
        <v>163.99999999999997</v>
      </c>
      <c r="AG34" s="496">
        <v>3.0000000000000075</v>
      </c>
      <c r="AH34" s="496">
        <v>0</v>
      </c>
      <c r="AI34" s="496">
        <v>0.99999999999999967</v>
      </c>
      <c r="AJ34" s="496">
        <v>0</v>
      </c>
      <c r="AK34" s="496">
        <v>0</v>
      </c>
      <c r="AL34" s="496">
        <v>0</v>
      </c>
      <c r="AM34" s="496">
        <v>0</v>
      </c>
      <c r="AN34" s="496">
        <v>0</v>
      </c>
      <c r="AO34" s="496">
        <v>0</v>
      </c>
      <c r="AP34" s="496">
        <v>0</v>
      </c>
      <c r="AQ34" s="496">
        <v>0</v>
      </c>
      <c r="AR34" s="496">
        <v>0</v>
      </c>
      <c r="AS34" s="496">
        <v>0</v>
      </c>
      <c r="AT34" s="496">
        <v>0</v>
      </c>
      <c r="AU34" s="496">
        <v>1.1351351351351355</v>
      </c>
      <c r="AV34" s="496">
        <v>2.270270270270268</v>
      </c>
      <c r="AW34" s="496">
        <v>0</v>
      </c>
      <c r="AX34" s="496">
        <v>0</v>
      </c>
      <c r="AY34" s="496">
        <v>0</v>
      </c>
      <c r="AZ34" s="496">
        <v>1.0306748466257669</v>
      </c>
      <c r="BA34" s="496">
        <v>68.861111111111143</v>
      </c>
      <c r="BB34" s="496">
        <v>78.1666666666667</v>
      </c>
      <c r="BC34" s="496">
        <v>0</v>
      </c>
      <c r="BD34" s="496">
        <v>0</v>
      </c>
      <c r="BE34" s="496">
        <v>0</v>
      </c>
      <c r="BF34" s="496">
        <v>0</v>
      </c>
      <c r="BG34" s="496">
        <v>0</v>
      </c>
      <c r="BH34" s="496">
        <v>2.1999999999999829</v>
      </c>
      <c r="BI34" s="496">
        <v>0</v>
      </c>
      <c r="BJ34" s="496">
        <v>1.0746266234374999</v>
      </c>
      <c r="BK34" s="496">
        <v>0</v>
      </c>
      <c r="BL34" s="496">
        <v>0</v>
      </c>
      <c r="BM34" s="496">
        <v>1</v>
      </c>
      <c r="BN34" s="496">
        <v>0</v>
      </c>
      <c r="BO34" s="291"/>
      <c r="BP34" s="291"/>
      <c r="BQ34" s="291"/>
      <c r="BS34" s="496">
        <v>168</v>
      </c>
    </row>
    <row r="35" spans="1:71" ht="15" x14ac:dyDescent="0.25">
      <c r="A35" s="492">
        <v>318</v>
      </c>
      <c r="B35" s="492">
        <v>124602</v>
      </c>
      <c r="C35" s="492">
        <v>9352101</v>
      </c>
      <c r="D35" s="493" t="s">
        <v>306</v>
      </c>
      <c r="E35" s="494" t="s">
        <v>40</v>
      </c>
      <c r="F35" s="495">
        <v>0</v>
      </c>
      <c r="G35" s="496">
        <v>1</v>
      </c>
      <c r="H35" s="496">
        <v>0</v>
      </c>
      <c r="I35" s="496">
        <v>0</v>
      </c>
      <c r="J35" s="496">
        <v>7</v>
      </c>
      <c r="K35" s="496">
        <v>0</v>
      </c>
      <c r="L35" s="496">
        <v>0</v>
      </c>
      <c r="M35" s="496">
        <v>0</v>
      </c>
      <c r="N35" s="496">
        <v>56</v>
      </c>
      <c r="O35" s="496">
        <v>56</v>
      </c>
      <c r="P35" s="496">
        <v>8</v>
      </c>
      <c r="Q35" s="496">
        <v>48</v>
      </c>
      <c r="R35" s="496">
        <v>0</v>
      </c>
      <c r="S35" s="496">
        <v>0</v>
      </c>
      <c r="T35" s="496">
        <v>0</v>
      </c>
      <c r="U35" s="496">
        <v>0</v>
      </c>
      <c r="V35" s="496">
        <v>0</v>
      </c>
      <c r="W35" s="496">
        <v>0</v>
      </c>
      <c r="X35" s="496">
        <v>0</v>
      </c>
      <c r="Y35" s="496">
        <v>0</v>
      </c>
      <c r="Z35" s="496">
        <v>56</v>
      </c>
      <c r="AA35" s="496">
        <v>8</v>
      </c>
      <c r="AB35" s="496">
        <v>0</v>
      </c>
      <c r="AC35" s="496">
        <v>7.593220338983051</v>
      </c>
      <c r="AD35" s="496">
        <v>0</v>
      </c>
      <c r="AE35" s="496">
        <v>0</v>
      </c>
      <c r="AF35" s="496">
        <v>56</v>
      </c>
      <c r="AG35" s="496">
        <v>0</v>
      </c>
      <c r="AH35" s="496">
        <v>0</v>
      </c>
      <c r="AI35" s="496">
        <v>0</v>
      </c>
      <c r="AJ35" s="496">
        <v>0</v>
      </c>
      <c r="AK35" s="496">
        <v>0</v>
      </c>
      <c r="AL35" s="496">
        <v>0</v>
      </c>
      <c r="AM35" s="496">
        <v>0</v>
      </c>
      <c r="AN35" s="496">
        <v>0</v>
      </c>
      <c r="AO35" s="496">
        <v>0</v>
      </c>
      <c r="AP35" s="496">
        <v>0</v>
      </c>
      <c r="AQ35" s="496">
        <v>0</v>
      </c>
      <c r="AR35" s="496">
        <v>0</v>
      </c>
      <c r="AS35" s="496">
        <v>0</v>
      </c>
      <c r="AT35" s="496">
        <v>1.1666666666666647</v>
      </c>
      <c r="AU35" s="496">
        <v>1.1666666666666647</v>
      </c>
      <c r="AV35" s="496">
        <v>1.1666666666666647</v>
      </c>
      <c r="AW35" s="496">
        <v>0</v>
      </c>
      <c r="AX35" s="496">
        <v>0</v>
      </c>
      <c r="AY35" s="496">
        <v>0</v>
      </c>
      <c r="AZ35" s="496">
        <v>0</v>
      </c>
      <c r="BA35" s="496">
        <v>22.325581395348816</v>
      </c>
      <c r="BB35" s="496">
        <v>26.046511627906952</v>
      </c>
      <c r="BC35" s="496">
        <v>0</v>
      </c>
      <c r="BD35" s="496">
        <v>0</v>
      </c>
      <c r="BE35" s="496">
        <v>0</v>
      </c>
      <c r="BF35" s="496">
        <v>0</v>
      </c>
      <c r="BG35" s="496">
        <v>0</v>
      </c>
      <c r="BH35" s="496">
        <v>0</v>
      </c>
      <c r="BI35" s="496">
        <v>0</v>
      </c>
      <c r="BJ35" s="496">
        <v>1.9951959988505801</v>
      </c>
      <c r="BK35" s="496">
        <v>0</v>
      </c>
      <c r="BL35" s="496">
        <v>0</v>
      </c>
      <c r="BM35" s="496">
        <v>1</v>
      </c>
      <c r="BN35" s="496">
        <v>0</v>
      </c>
      <c r="BO35" s="291"/>
      <c r="BP35" s="291"/>
      <c r="BQ35" s="291"/>
      <c r="BS35" s="496">
        <v>56</v>
      </c>
    </row>
    <row r="36" spans="1:71" ht="15" x14ac:dyDescent="0.25">
      <c r="A36" s="492">
        <v>494</v>
      </c>
      <c r="B36" s="492">
        <v>124604</v>
      </c>
      <c r="C36" s="492">
        <v>9352105</v>
      </c>
      <c r="D36" s="493" t="s">
        <v>406</v>
      </c>
      <c r="E36" s="494" t="s">
        <v>40</v>
      </c>
      <c r="F36" s="495">
        <v>0</v>
      </c>
      <c r="G36" s="496">
        <v>1</v>
      </c>
      <c r="H36" s="496">
        <v>0</v>
      </c>
      <c r="I36" s="496">
        <v>0</v>
      </c>
      <c r="J36" s="496">
        <v>7</v>
      </c>
      <c r="K36" s="496">
        <v>0</v>
      </c>
      <c r="L36" s="496">
        <v>0</v>
      </c>
      <c r="M36" s="496">
        <v>0</v>
      </c>
      <c r="N36" s="496">
        <v>123</v>
      </c>
      <c r="O36" s="496">
        <v>123</v>
      </c>
      <c r="P36" s="496">
        <v>23</v>
      </c>
      <c r="Q36" s="496">
        <v>100</v>
      </c>
      <c r="R36" s="496">
        <v>0</v>
      </c>
      <c r="S36" s="496">
        <v>0</v>
      </c>
      <c r="T36" s="496">
        <v>0</v>
      </c>
      <c r="U36" s="496">
        <v>0</v>
      </c>
      <c r="V36" s="496">
        <v>0</v>
      </c>
      <c r="W36" s="496">
        <v>0</v>
      </c>
      <c r="X36" s="496">
        <v>0</v>
      </c>
      <c r="Y36" s="496">
        <v>0</v>
      </c>
      <c r="Z36" s="496">
        <v>123</v>
      </c>
      <c r="AA36" s="496">
        <v>17.571428571428573</v>
      </c>
      <c r="AB36" s="496">
        <v>1.999999999999998</v>
      </c>
      <c r="AC36" s="496">
        <v>9.543103448275863</v>
      </c>
      <c r="AD36" s="496">
        <v>0</v>
      </c>
      <c r="AE36" s="496">
        <v>0</v>
      </c>
      <c r="AF36" s="496">
        <v>122</v>
      </c>
      <c r="AG36" s="496">
        <v>1.0000000000000002</v>
      </c>
      <c r="AH36" s="496">
        <v>0</v>
      </c>
      <c r="AI36" s="496">
        <v>0</v>
      </c>
      <c r="AJ36" s="496">
        <v>0</v>
      </c>
      <c r="AK36" s="496">
        <v>0</v>
      </c>
      <c r="AL36" s="496">
        <v>0</v>
      </c>
      <c r="AM36" s="496">
        <v>0</v>
      </c>
      <c r="AN36" s="496">
        <v>0</v>
      </c>
      <c r="AO36" s="496">
        <v>0</v>
      </c>
      <c r="AP36" s="496">
        <v>0</v>
      </c>
      <c r="AQ36" s="496">
        <v>0</v>
      </c>
      <c r="AR36" s="496">
        <v>0</v>
      </c>
      <c r="AS36" s="496">
        <v>0</v>
      </c>
      <c r="AT36" s="496">
        <v>2.46</v>
      </c>
      <c r="AU36" s="496">
        <v>4.92</v>
      </c>
      <c r="AV36" s="496">
        <v>11.07</v>
      </c>
      <c r="AW36" s="496">
        <v>0</v>
      </c>
      <c r="AX36" s="496">
        <v>0</v>
      </c>
      <c r="AY36" s="496">
        <v>0</v>
      </c>
      <c r="AZ36" s="496">
        <v>0</v>
      </c>
      <c r="BA36" s="496">
        <v>23.863636363636402</v>
      </c>
      <c r="BB36" s="496">
        <v>29.352272727272776</v>
      </c>
      <c r="BC36" s="496">
        <v>0</v>
      </c>
      <c r="BD36" s="496">
        <v>0</v>
      </c>
      <c r="BE36" s="496">
        <v>0</v>
      </c>
      <c r="BF36" s="496">
        <v>0</v>
      </c>
      <c r="BG36" s="496">
        <v>0</v>
      </c>
      <c r="BH36" s="496">
        <v>10.699999999999978</v>
      </c>
      <c r="BI36" s="496">
        <v>0</v>
      </c>
      <c r="BJ36" s="496">
        <v>2.5483698499999998</v>
      </c>
      <c r="BK36" s="496">
        <v>0</v>
      </c>
      <c r="BL36" s="496">
        <v>1</v>
      </c>
      <c r="BM36" s="496">
        <v>1</v>
      </c>
      <c r="BN36" s="496">
        <v>0</v>
      </c>
      <c r="BO36" s="291"/>
      <c r="BP36" s="291"/>
      <c r="BQ36" s="291"/>
      <c r="BS36" s="496">
        <v>123</v>
      </c>
    </row>
    <row r="37" spans="1:71" ht="15" x14ac:dyDescent="0.25">
      <c r="A37" s="492">
        <v>97</v>
      </c>
      <c r="B37" s="492">
        <v>124607</v>
      </c>
      <c r="C37" s="492">
        <v>9352108</v>
      </c>
      <c r="D37" s="493" t="s">
        <v>213</v>
      </c>
      <c r="E37" s="494" t="s">
        <v>40</v>
      </c>
      <c r="F37" s="495">
        <v>0</v>
      </c>
      <c r="G37" s="496">
        <v>1</v>
      </c>
      <c r="H37" s="496">
        <v>0</v>
      </c>
      <c r="I37" s="496">
        <v>0</v>
      </c>
      <c r="J37" s="496">
        <v>7</v>
      </c>
      <c r="K37" s="496">
        <v>0</v>
      </c>
      <c r="L37" s="496">
        <v>0</v>
      </c>
      <c r="M37" s="496">
        <v>0</v>
      </c>
      <c r="N37" s="496">
        <v>42</v>
      </c>
      <c r="O37" s="496">
        <v>42</v>
      </c>
      <c r="P37" s="496">
        <v>8</v>
      </c>
      <c r="Q37" s="496">
        <v>34</v>
      </c>
      <c r="R37" s="496">
        <v>0</v>
      </c>
      <c r="S37" s="496">
        <v>0</v>
      </c>
      <c r="T37" s="496">
        <v>0</v>
      </c>
      <c r="U37" s="496">
        <v>0</v>
      </c>
      <c r="V37" s="496">
        <v>0</v>
      </c>
      <c r="W37" s="496">
        <v>0</v>
      </c>
      <c r="X37" s="496">
        <v>0</v>
      </c>
      <c r="Y37" s="496">
        <v>0</v>
      </c>
      <c r="Z37" s="496">
        <v>42</v>
      </c>
      <c r="AA37" s="496">
        <v>6</v>
      </c>
      <c r="AB37" s="496">
        <v>6.0000000000000053</v>
      </c>
      <c r="AC37" s="496">
        <v>14.318181818181817</v>
      </c>
      <c r="AD37" s="496">
        <v>0</v>
      </c>
      <c r="AE37" s="496">
        <v>0</v>
      </c>
      <c r="AF37" s="496">
        <v>40.999999999999993</v>
      </c>
      <c r="AG37" s="496">
        <v>0.99999999999999967</v>
      </c>
      <c r="AH37" s="496">
        <v>0</v>
      </c>
      <c r="AI37" s="496">
        <v>0</v>
      </c>
      <c r="AJ37" s="496">
        <v>0</v>
      </c>
      <c r="AK37" s="496">
        <v>0</v>
      </c>
      <c r="AL37" s="496">
        <v>0</v>
      </c>
      <c r="AM37" s="496">
        <v>0</v>
      </c>
      <c r="AN37" s="496">
        <v>0</v>
      </c>
      <c r="AO37" s="496">
        <v>0</v>
      </c>
      <c r="AP37" s="496">
        <v>0</v>
      </c>
      <c r="AQ37" s="496">
        <v>0</v>
      </c>
      <c r="AR37" s="496">
        <v>0</v>
      </c>
      <c r="AS37" s="496">
        <v>0</v>
      </c>
      <c r="AT37" s="496">
        <v>0</v>
      </c>
      <c r="AU37" s="496">
        <v>0</v>
      </c>
      <c r="AV37" s="496">
        <v>0</v>
      </c>
      <c r="AW37" s="496">
        <v>0</v>
      </c>
      <c r="AX37" s="496">
        <v>0</v>
      </c>
      <c r="AY37" s="496">
        <v>0</v>
      </c>
      <c r="AZ37" s="496">
        <v>0</v>
      </c>
      <c r="BA37" s="496">
        <v>16.000000000000011</v>
      </c>
      <c r="BB37" s="496">
        <v>19.764705882352956</v>
      </c>
      <c r="BC37" s="496">
        <v>0</v>
      </c>
      <c r="BD37" s="496">
        <v>0</v>
      </c>
      <c r="BE37" s="496">
        <v>0</v>
      </c>
      <c r="BF37" s="496">
        <v>0</v>
      </c>
      <c r="BG37" s="496">
        <v>0</v>
      </c>
      <c r="BH37" s="496">
        <v>3.7999999999999794</v>
      </c>
      <c r="BI37" s="496">
        <v>0</v>
      </c>
      <c r="BJ37" s="496">
        <v>2.1241452870370399</v>
      </c>
      <c r="BK37" s="496">
        <v>0</v>
      </c>
      <c r="BL37" s="496">
        <v>1</v>
      </c>
      <c r="BM37" s="496">
        <v>1</v>
      </c>
      <c r="BN37" s="496">
        <v>0</v>
      </c>
      <c r="BO37" s="291"/>
      <c r="BP37" s="291"/>
      <c r="BQ37" s="291"/>
      <c r="BS37" s="496">
        <v>42</v>
      </c>
    </row>
    <row r="38" spans="1:71" ht="15" x14ac:dyDescent="0.25">
      <c r="A38" s="492">
        <v>324</v>
      </c>
      <c r="B38" s="492">
        <v>124609</v>
      </c>
      <c r="C38" s="492">
        <v>9352110</v>
      </c>
      <c r="D38" s="493" t="s">
        <v>309</v>
      </c>
      <c r="E38" s="494" t="s">
        <v>40</v>
      </c>
      <c r="F38" s="495">
        <v>0</v>
      </c>
      <c r="G38" s="496">
        <v>1</v>
      </c>
      <c r="H38" s="496">
        <v>0</v>
      </c>
      <c r="I38" s="496">
        <v>0</v>
      </c>
      <c r="J38" s="496">
        <v>7</v>
      </c>
      <c r="K38" s="496">
        <v>0</v>
      </c>
      <c r="L38" s="496">
        <v>0</v>
      </c>
      <c r="M38" s="496">
        <v>0</v>
      </c>
      <c r="N38" s="496">
        <v>99</v>
      </c>
      <c r="O38" s="496">
        <v>99</v>
      </c>
      <c r="P38" s="496">
        <v>13</v>
      </c>
      <c r="Q38" s="496">
        <v>86</v>
      </c>
      <c r="R38" s="496">
        <v>0</v>
      </c>
      <c r="S38" s="496">
        <v>0</v>
      </c>
      <c r="T38" s="496">
        <v>0</v>
      </c>
      <c r="U38" s="496">
        <v>0</v>
      </c>
      <c r="V38" s="496">
        <v>0</v>
      </c>
      <c r="W38" s="496">
        <v>0</v>
      </c>
      <c r="X38" s="496">
        <v>0</v>
      </c>
      <c r="Y38" s="496">
        <v>0</v>
      </c>
      <c r="Z38" s="496">
        <v>99</v>
      </c>
      <c r="AA38" s="496">
        <v>14.142857142857142</v>
      </c>
      <c r="AB38" s="496">
        <v>13.999999999999957</v>
      </c>
      <c r="AC38" s="496">
        <v>19</v>
      </c>
      <c r="AD38" s="496">
        <v>0</v>
      </c>
      <c r="AE38" s="496">
        <v>0</v>
      </c>
      <c r="AF38" s="496">
        <v>95.000000000000043</v>
      </c>
      <c r="AG38" s="496">
        <v>0</v>
      </c>
      <c r="AH38" s="496">
        <v>0</v>
      </c>
      <c r="AI38" s="496">
        <v>2.9999999999999996</v>
      </c>
      <c r="AJ38" s="496">
        <v>0.99999999999999989</v>
      </c>
      <c r="AK38" s="496">
        <v>0</v>
      </c>
      <c r="AL38" s="496">
        <v>0</v>
      </c>
      <c r="AM38" s="496">
        <v>0</v>
      </c>
      <c r="AN38" s="496">
        <v>0</v>
      </c>
      <c r="AO38" s="496">
        <v>0</v>
      </c>
      <c r="AP38" s="496">
        <v>0</v>
      </c>
      <c r="AQ38" s="496">
        <v>0</v>
      </c>
      <c r="AR38" s="496">
        <v>0</v>
      </c>
      <c r="AS38" s="496">
        <v>0</v>
      </c>
      <c r="AT38" s="496">
        <v>0</v>
      </c>
      <c r="AU38" s="496">
        <v>0</v>
      </c>
      <c r="AV38" s="496">
        <v>0</v>
      </c>
      <c r="AW38" s="496">
        <v>0</v>
      </c>
      <c r="AX38" s="496">
        <v>0</v>
      </c>
      <c r="AY38" s="496">
        <v>0</v>
      </c>
      <c r="AZ38" s="496">
        <v>0</v>
      </c>
      <c r="BA38" s="496">
        <v>31.000000000000021</v>
      </c>
      <c r="BB38" s="496">
        <v>35.686046511627929</v>
      </c>
      <c r="BC38" s="496">
        <v>0</v>
      </c>
      <c r="BD38" s="496">
        <v>0</v>
      </c>
      <c r="BE38" s="496">
        <v>0</v>
      </c>
      <c r="BF38" s="496">
        <v>0</v>
      </c>
      <c r="BG38" s="496">
        <v>0</v>
      </c>
      <c r="BH38" s="496">
        <v>0</v>
      </c>
      <c r="BI38" s="496">
        <v>0</v>
      </c>
      <c r="BJ38" s="496">
        <v>2.09716701538462</v>
      </c>
      <c r="BK38" s="496">
        <v>0</v>
      </c>
      <c r="BL38" s="496">
        <v>1</v>
      </c>
      <c r="BM38" s="496">
        <v>1</v>
      </c>
      <c r="BN38" s="496">
        <v>0</v>
      </c>
      <c r="BO38" s="291"/>
      <c r="BP38" s="291"/>
      <c r="BQ38" s="291"/>
      <c r="BS38" s="496">
        <v>99</v>
      </c>
    </row>
    <row r="39" spans="1:71" ht="15" x14ac:dyDescent="0.25">
      <c r="A39" s="492">
        <v>506</v>
      </c>
      <c r="B39" s="492">
        <v>124612</v>
      </c>
      <c r="C39" s="492">
        <v>9352114</v>
      </c>
      <c r="D39" s="493" t="s">
        <v>1232</v>
      </c>
      <c r="E39" s="494" t="s">
        <v>40</v>
      </c>
      <c r="F39" s="495">
        <v>0</v>
      </c>
      <c r="G39" s="496">
        <v>1</v>
      </c>
      <c r="H39" s="496">
        <v>0</v>
      </c>
      <c r="I39" s="496">
        <v>0</v>
      </c>
      <c r="J39" s="496">
        <v>7</v>
      </c>
      <c r="K39" s="496">
        <v>0</v>
      </c>
      <c r="L39" s="496">
        <v>0</v>
      </c>
      <c r="M39" s="496">
        <v>0</v>
      </c>
      <c r="N39" s="496">
        <v>203</v>
      </c>
      <c r="O39" s="496">
        <v>203</v>
      </c>
      <c r="P39" s="496">
        <v>29</v>
      </c>
      <c r="Q39" s="496">
        <v>174</v>
      </c>
      <c r="R39" s="496">
        <v>0</v>
      </c>
      <c r="S39" s="496">
        <v>0</v>
      </c>
      <c r="T39" s="496">
        <v>0</v>
      </c>
      <c r="U39" s="496">
        <v>0</v>
      </c>
      <c r="V39" s="496">
        <v>0</v>
      </c>
      <c r="W39" s="496">
        <v>0</v>
      </c>
      <c r="X39" s="496">
        <v>0</v>
      </c>
      <c r="Y39" s="496">
        <v>0</v>
      </c>
      <c r="Z39" s="496">
        <v>203</v>
      </c>
      <c r="AA39" s="496">
        <v>29</v>
      </c>
      <c r="AB39" s="496">
        <v>19.999999999999996</v>
      </c>
      <c r="AC39" s="496">
        <v>30.45</v>
      </c>
      <c r="AD39" s="496">
        <v>0</v>
      </c>
      <c r="AE39" s="496">
        <v>0</v>
      </c>
      <c r="AF39" s="496">
        <v>195</v>
      </c>
      <c r="AG39" s="496">
        <v>5.0000000000000036</v>
      </c>
      <c r="AH39" s="496">
        <v>1.0000000000000007</v>
      </c>
      <c r="AI39" s="496">
        <v>1.9999999999999993</v>
      </c>
      <c r="AJ39" s="496">
        <v>0</v>
      </c>
      <c r="AK39" s="496">
        <v>0</v>
      </c>
      <c r="AL39" s="496">
        <v>0</v>
      </c>
      <c r="AM39" s="496">
        <v>0</v>
      </c>
      <c r="AN39" s="496">
        <v>0</v>
      </c>
      <c r="AO39" s="496">
        <v>0</v>
      </c>
      <c r="AP39" s="496">
        <v>0</v>
      </c>
      <c r="AQ39" s="496">
        <v>0</v>
      </c>
      <c r="AR39" s="496">
        <v>0</v>
      </c>
      <c r="AS39" s="496">
        <v>0</v>
      </c>
      <c r="AT39" s="496">
        <v>1.1666666666666667</v>
      </c>
      <c r="AU39" s="496">
        <v>1.1666666666666667</v>
      </c>
      <c r="AV39" s="496">
        <v>1.1666666666666667</v>
      </c>
      <c r="AW39" s="496">
        <v>0</v>
      </c>
      <c r="AX39" s="496">
        <v>0</v>
      </c>
      <c r="AY39" s="496">
        <v>0</v>
      </c>
      <c r="AZ39" s="496">
        <v>1.0150000000000001</v>
      </c>
      <c r="BA39" s="496">
        <v>44.000000000000036</v>
      </c>
      <c r="BB39" s="496">
        <v>51.333333333333371</v>
      </c>
      <c r="BC39" s="496">
        <v>0</v>
      </c>
      <c r="BD39" s="496">
        <v>0</v>
      </c>
      <c r="BE39" s="496">
        <v>0</v>
      </c>
      <c r="BF39" s="496">
        <v>0</v>
      </c>
      <c r="BG39" s="496">
        <v>0</v>
      </c>
      <c r="BH39" s="496">
        <v>0</v>
      </c>
      <c r="BI39" s="496">
        <v>0</v>
      </c>
      <c r="BJ39" s="496">
        <v>1.14927502671756</v>
      </c>
      <c r="BK39" s="496">
        <v>0</v>
      </c>
      <c r="BL39" s="496">
        <v>0</v>
      </c>
      <c r="BM39" s="496">
        <v>1</v>
      </c>
      <c r="BN39" s="496">
        <v>0</v>
      </c>
      <c r="BO39" s="291"/>
      <c r="BP39" s="291"/>
      <c r="BQ39" s="291"/>
      <c r="BS39" s="496">
        <v>203</v>
      </c>
    </row>
    <row r="40" spans="1:71" ht="15" x14ac:dyDescent="0.25">
      <c r="A40" s="492">
        <v>333</v>
      </c>
      <c r="B40" s="492">
        <v>124613</v>
      </c>
      <c r="C40" s="492">
        <v>9352117</v>
      </c>
      <c r="D40" s="493" t="s">
        <v>315</v>
      </c>
      <c r="E40" s="494" t="s">
        <v>40</v>
      </c>
      <c r="F40" s="495">
        <v>0</v>
      </c>
      <c r="G40" s="496">
        <v>1</v>
      </c>
      <c r="H40" s="496">
        <v>0</v>
      </c>
      <c r="I40" s="496">
        <v>0</v>
      </c>
      <c r="J40" s="496">
        <v>7</v>
      </c>
      <c r="K40" s="496">
        <v>0</v>
      </c>
      <c r="L40" s="496">
        <v>0</v>
      </c>
      <c r="M40" s="496">
        <v>0</v>
      </c>
      <c r="N40" s="496">
        <v>388</v>
      </c>
      <c r="O40" s="496">
        <v>388</v>
      </c>
      <c r="P40" s="496">
        <v>51</v>
      </c>
      <c r="Q40" s="496">
        <v>337</v>
      </c>
      <c r="R40" s="496">
        <v>0</v>
      </c>
      <c r="S40" s="496">
        <v>0</v>
      </c>
      <c r="T40" s="496">
        <v>0</v>
      </c>
      <c r="U40" s="496">
        <v>0</v>
      </c>
      <c r="V40" s="496">
        <v>0</v>
      </c>
      <c r="W40" s="496">
        <v>0</v>
      </c>
      <c r="X40" s="496">
        <v>0</v>
      </c>
      <c r="Y40" s="496">
        <v>0</v>
      </c>
      <c r="Z40" s="496">
        <v>388</v>
      </c>
      <c r="AA40" s="496">
        <v>55.428571428571431</v>
      </c>
      <c r="AB40" s="496">
        <v>27.999999999999982</v>
      </c>
      <c r="AC40" s="496">
        <v>60.467532467532465</v>
      </c>
      <c r="AD40" s="496">
        <v>0</v>
      </c>
      <c r="AE40" s="496">
        <v>0</v>
      </c>
      <c r="AF40" s="496">
        <v>312.99999999999994</v>
      </c>
      <c r="AG40" s="496">
        <v>10.999999999999991</v>
      </c>
      <c r="AH40" s="496">
        <v>51.999999999999986</v>
      </c>
      <c r="AI40" s="496">
        <v>12.000000000000004</v>
      </c>
      <c r="AJ40" s="496">
        <v>0</v>
      </c>
      <c r="AK40" s="496">
        <v>0</v>
      </c>
      <c r="AL40" s="496">
        <v>0</v>
      </c>
      <c r="AM40" s="496">
        <v>0</v>
      </c>
      <c r="AN40" s="496">
        <v>0</v>
      </c>
      <c r="AO40" s="496">
        <v>0</v>
      </c>
      <c r="AP40" s="496">
        <v>0</v>
      </c>
      <c r="AQ40" s="496">
        <v>0</v>
      </c>
      <c r="AR40" s="496">
        <v>0</v>
      </c>
      <c r="AS40" s="496">
        <v>0</v>
      </c>
      <c r="AT40" s="496">
        <v>2.3026706231454015</v>
      </c>
      <c r="AU40" s="496">
        <v>4.605341246290795</v>
      </c>
      <c r="AV40" s="496">
        <v>4.605341246290795</v>
      </c>
      <c r="AW40" s="496">
        <v>0</v>
      </c>
      <c r="AX40" s="496">
        <v>0</v>
      </c>
      <c r="AY40" s="496">
        <v>0</v>
      </c>
      <c r="AZ40" s="496">
        <v>5.0389610389610393</v>
      </c>
      <c r="BA40" s="496">
        <v>128.1407185628743</v>
      </c>
      <c r="BB40" s="496">
        <v>147.53293413173657</v>
      </c>
      <c r="BC40" s="496">
        <v>0</v>
      </c>
      <c r="BD40" s="496">
        <v>0</v>
      </c>
      <c r="BE40" s="496">
        <v>0</v>
      </c>
      <c r="BF40" s="496">
        <v>0</v>
      </c>
      <c r="BG40" s="496">
        <v>0</v>
      </c>
      <c r="BH40" s="496">
        <v>0</v>
      </c>
      <c r="BI40" s="496">
        <v>0</v>
      </c>
      <c r="BJ40" s="496">
        <v>0.86194434487632499</v>
      </c>
      <c r="BK40" s="496">
        <v>0</v>
      </c>
      <c r="BL40" s="496">
        <v>0</v>
      </c>
      <c r="BM40" s="496">
        <v>1</v>
      </c>
      <c r="BN40" s="496">
        <v>0</v>
      </c>
      <c r="BO40" s="291"/>
      <c r="BP40" s="291"/>
      <c r="BQ40" s="291"/>
      <c r="BS40" s="496">
        <v>388</v>
      </c>
    </row>
    <row r="41" spans="1:71" ht="15" x14ac:dyDescent="0.25">
      <c r="A41" s="492">
        <v>332</v>
      </c>
      <c r="B41" s="492">
        <v>124614</v>
      </c>
      <c r="C41" s="492">
        <v>9352118</v>
      </c>
      <c r="D41" s="493" t="s">
        <v>314</v>
      </c>
      <c r="E41" s="494" t="s">
        <v>40</v>
      </c>
      <c r="F41" s="495">
        <v>0</v>
      </c>
      <c r="G41" s="496">
        <v>1</v>
      </c>
      <c r="H41" s="496">
        <v>0</v>
      </c>
      <c r="I41" s="496">
        <v>0</v>
      </c>
      <c r="J41" s="496">
        <v>7</v>
      </c>
      <c r="K41" s="496">
        <v>0</v>
      </c>
      <c r="L41" s="496">
        <v>0</v>
      </c>
      <c r="M41" s="496">
        <v>0</v>
      </c>
      <c r="N41" s="496">
        <v>205</v>
      </c>
      <c r="O41" s="496">
        <v>205</v>
      </c>
      <c r="P41" s="496">
        <v>25</v>
      </c>
      <c r="Q41" s="496">
        <v>180</v>
      </c>
      <c r="R41" s="496">
        <v>0</v>
      </c>
      <c r="S41" s="496">
        <v>0</v>
      </c>
      <c r="T41" s="496">
        <v>0</v>
      </c>
      <c r="U41" s="496">
        <v>0</v>
      </c>
      <c r="V41" s="496">
        <v>0</v>
      </c>
      <c r="W41" s="496">
        <v>0</v>
      </c>
      <c r="X41" s="496">
        <v>0</v>
      </c>
      <c r="Y41" s="496">
        <v>0</v>
      </c>
      <c r="Z41" s="496">
        <v>205</v>
      </c>
      <c r="AA41" s="496">
        <v>29.285714285714285</v>
      </c>
      <c r="AB41" s="496">
        <v>15.000000000000005</v>
      </c>
      <c r="AC41" s="496">
        <v>29.14691943127962</v>
      </c>
      <c r="AD41" s="496">
        <v>0</v>
      </c>
      <c r="AE41" s="496">
        <v>0</v>
      </c>
      <c r="AF41" s="496">
        <v>182.89215686274508</v>
      </c>
      <c r="AG41" s="496">
        <v>3.014705882352946</v>
      </c>
      <c r="AH41" s="496">
        <v>16.078431372549019</v>
      </c>
      <c r="AI41" s="496">
        <v>3.014705882352946</v>
      </c>
      <c r="AJ41" s="496">
        <v>0</v>
      </c>
      <c r="AK41" s="496">
        <v>0</v>
      </c>
      <c r="AL41" s="496">
        <v>0</v>
      </c>
      <c r="AM41" s="496">
        <v>0</v>
      </c>
      <c r="AN41" s="496">
        <v>0</v>
      </c>
      <c r="AO41" s="496">
        <v>0</v>
      </c>
      <c r="AP41" s="496">
        <v>0</v>
      </c>
      <c r="AQ41" s="496">
        <v>0</v>
      </c>
      <c r="AR41" s="496">
        <v>0</v>
      </c>
      <c r="AS41" s="496">
        <v>0</v>
      </c>
      <c r="AT41" s="496">
        <v>1.1388888888888897</v>
      </c>
      <c r="AU41" s="496">
        <v>1.1388888888888897</v>
      </c>
      <c r="AV41" s="496">
        <v>4.5555555555555509</v>
      </c>
      <c r="AW41" s="496">
        <v>0</v>
      </c>
      <c r="AX41" s="496">
        <v>0</v>
      </c>
      <c r="AY41" s="496">
        <v>0</v>
      </c>
      <c r="AZ41" s="496">
        <v>0.97156398104265407</v>
      </c>
      <c r="BA41" s="496">
        <v>60.340909090909136</v>
      </c>
      <c r="BB41" s="496">
        <v>68.721590909090963</v>
      </c>
      <c r="BC41" s="496">
        <v>0</v>
      </c>
      <c r="BD41" s="496">
        <v>0</v>
      </c>
      <c r="BE41" s="496">
        <v>0</v>
      </c>
      <c r="BF41" s="496">
        <v>0</v>
      </c>
      <c r="BG41" s="496">
        <v>0</v>
      </c>
      <c r="BH41" s="496">
        <v>0</v>
      </c>
      <c r="BI41" s="496">
        <v>0</v>
      </c>
      <c r="BJ41" s="496">
        <v>1.3464323167382</v>
      </c>
      <c r="BK41" s="496">
        <v>0</v>
      </c>
      <c r="BL41" s="496">
        <v>0</v>
      </c>
      <c r="BM41" s="496">
        <v>1</v>
      </c>
      <c r="BN41" s="496">
        <v>0</v>
      </c>
      <c r="BO41" s="291"/>
      <c r="BP41" s="291"/>
      <c r="BQ41" s="291"/>
      <c r="BS41" s="496">
        <v>205</v>
      </c>
    </row>
    <row r="42" spans="1:71" ht="15" x14ac:dyDescent="0.25">
      <c r="A42" s="492">
        <v>337</v>
      </c>
      <c r="B42" s="492">
        <v>124615</v>
      </c>
      <c r="C42" s="492">
        <v>9352121</v>
      </c>
      <c r="D42" s="493" t="s">
        <v>316</v>
      </c>
      <c r="E42" s="494" t="s">
        <v>40</v>
      </c>
      <c r="F42" s="495">
        <v>0</v>
      </c>
      <c r="G42" s="496">
        <v>1</v>
      </c>
      <c r="H42" s="496">
        <v>0</v>
      </c>
      <c r="I42" s="496">
        <v>0</v>
      </c>
      <c r="J42" s="496">
        <v>7</v>
      </c>
      <c r="K42" s="496">
        <v>0</v>
      </c>
      <c r="L42" s="496">
        <v>0</v>
      </c>
      <c r="M42" s="496">
        <v>0</v>
      </c>
      <c r="N42" s="496">
        <v>100</v>
      </c>
      <c r="O42" s="496">
        <v>100</v>
      </c>
      <c r="P42" s="496">
        <v>14</v>
      </c>
      <c r="Q42" s="496">
        <v>86</v>
      </c>
      <c r="R42" s="496">
        <v>0</v>
      </c>
      <c r="S42" s="496">
        <v>0</v>
      </c>
      <c r="T42" s="496">
        <v>0</v>
      </c>
      <c r="U42" s="496">
        <v>0</v>
      </c>
      <c r="V42" s="496">
        <v>0</v>
      </c>
      <c r="W42" s="496">
        <v>0</v>
      </c>
      <c r="X42" s="496">
        <v>0</v>
      </c>
      <c r="Y42" s="496">
        <v>0</v>
      </c>
      <c r="Z42" s="496">
        <v>100</v>
      </c>
      <c r="AA42" s="496">
        <v>14.285714285714286</v>
      </c>
      <c r="AB42" s="496">
        <v>7.0000000000000009</v>
      </c>
      <c r="AC42" s="496">
        <v>8.6538461538461533</v>
      </c>
      <c r="AD42" s="496">
        <v>0</v>
      </c>
      <c r="AE42" s="496">
        <v>0</v>
      </c>
      <c r="AF42" s="496">
        <v>81</v>
      </c>
      <c r="AG42" s="496">
        <v>1</v>
      </c>
      <c r="AH42" s="496">
        <v>12</v>
      </c>
      <c r="AI42" s="496">
        <v>3</v>
      </c>
      <c r="AJ42" s="496">
        <v>3</v>
      </c>
      <c r="AK42" s="496">
        <v>0</v>
      </c>
      <c r="AL42" s="496">
        <v>0</v>
      </c>
      <c r="AM42" s="496">
        <v>0</v>
      </c>
      <c r="AN42" s="496">
        <v>0</v>
      </c>
      <c r="AO42" s="496">
        <v>0</v>
      </c>
      <c r="AP42" s="496">
        <v>0</v>
      </c>
      <c r="AQ42" s="496">
        <v>0</v>
      </c>
      <c r="AR42" s="496">
        <v>0</v>
      </c>
      <c r="AS42" s="496">
        <v>0</v>
      </c>
      <c r="AT42" s="496">
        <v>0</v>
      </c>
      <c r="AU42" s="496">
        <v>0</v>
      </c>
      <c r="AV42" s="496">
        <v>0</v>
      </c>
      <c r="AW42" s="496">
        <v>0</v>
      </c>
      <c r="AX42" s="496">
        <v>0</v>
      </c>
      <c r="AY42" s="496">
        <v>0</v>
      </c>
      <c r="AZ42" s="496">
        <v>0</v>
      </c>
      <c r="BA42" s="496">
        <v>29.365853658536555</v>
      </c>
      <c r="BB42" s="496">
        <v>34.146341463414601</v>
      </c>
      <c r="BC42" s="496">
        <v>0</v>
      </c>
      <c r="BD42" s="496">
        <v>0</v>
      </c>
      <c r="BE42" s="496">
        <v>0</v>
      </c>
      <c r="BF42" s="496">
        <v>0</v>
      </c>
      <c r="BG42" s="496">
        <v>0</v>
      </c>
      <c r="BH42" s="496">
        <v>0.99999999999999956</v>
      </c>
      <c r="BI42" s="496">
        <v>0</v>
      </c>
      <c r="BJ42" s="496">
        <v>2.0771397674418601</v>
      </c>
      <c r="BK42" s="496">
        <v>0</v>
      </c>
      <c r="BL42" s="496">
        <v>1</v>
      </c>
      <c r="BM42" s="496">
        <v>1</v>
      </c>
      <c r="BN42" s="496">
        <v>0</v>
      </c>
      <c r="BO42" s="291"/>
      <c r="BP42" s="291"/>
      <c r="BQ42" s="291"/>
      <c r="BS42" s="496">
        <v>100</v>
      </c>
    </row>
    <row r="43" spans="1:71" ht="15" x14ac:dyDescent="0.25">
      <c r="A43" s="492">
        <v>339</v>
      </c>
      <c r="B43" s="492">
        <v>124618</v>
      </c>
      <c r="C43" s="492">
        <v>9352124</v>
      </c>
      <c r="D43" s="493" t="s">
        <v>318</v>
      </c>
      <c r="E43" s="494" t="s">
        <v>40</v>
      </c>
      <c r="F43" s="495">
        <v>0</v>
      </c>
      <c r="G43" s="496">
        <v>1</v>
      </c>
      <c r="H43" s="496">
        <v>0</v>
      </c>
      <c r="I43" s="496">
        <v>0</v>
      </c>
      <c r="J43" s="496">
        <v>7</v>
      </c>
      <c r="K43" s="496">
        <v>0</v>
      </c>
      <c r="L43" s="496">
        <v>0</v>
      </c>
      <c r="M43" s="496">
        <v>0</v>
      </c>
      <c r="N43" s="496">
        <v>96</v>
      </c>
      <c r="O43" s="496">
        <v>96</v>
      </c>
      <c r="P43" s="496">
        <v>15</v>
      </c>
      <c r="Q43" s="496">
        <v>81</v>
      </c>
      <c r="R43" s="496">
        <v>0</v>
      </c>
      <c r="S43" s="496">
        <v>0</v>
      </c>
      <c r="T43" s="496">
        <v>0</v>
      </c>
      <c r="U43" s="496">
        <v>0</v>
      </c>
      <c r="V43" s="496">
        <v>0</v>
      </c>
      <c r="W43" s="496">
        <v>0</v>
      </c>
      <c r="X43" s="496">
        <v>0</v>
      </c>
      <c r="Y43" s="496">
        <v>0</v>
      </c>
      <c r="Z43" s="496">
        <v>96</v>
      </c>
      <c r="AA43" s="496">
        <v>13.714285714285714</v>
      </c>
      <c r="AB43" s="496">
        <v>3</v>
      </c>
      <c r="AC43" s="496">
        <v>3.6923076923076925</v>
      </c>
      <c r="AD43" s="496">
        <v>0</v>
      </c>
      <c r="AE43" s="496">
        <v>0</v>
      </c>
      <c r="AF43" s="496">
        <v>93</v>
      </c>
      <c r="AG43" s="496">
        <v>0</v>
      </c>
      <c r="AH43" s="496">
        <v>0</v>
      </c>
      <c r="AI43" s="496">
        <v>0</v>
      </c>
      <c r="AJ43" s="496">
        <v>1.0000000000000033</v>
      </c>
      <c r="AK43" s="496">
        <v>1.9999999999999969</v>
      </c>
      <c r="AL43" s="496">
        <v>0</v>
      </c>
      <c r="AM43" s="496">
        <v>0</v>
      </c>
      <c r="AN43" s="496">
        <v>0</v>
      </c>
      <c r="AO43" s="496">
        <v>0</v>
      </c>
      <c r="AP43" s="496">
        <v>0</v>
      </c>
      <c r="AQ43" s="496">
        <v>0</v>
      </c>
      <c r="AR43" s="496">
        <v>0</v>
      </c>
      <c r="AS43" s="496">
        <v>0</v>
      </c>
      <c r="AT43" s="496">
        <v>0</v>
      </c>
      <c r="AU43" s="496">
        <v>0</v>
      </c>
      <c r="AV43" s="496">
        <v>0</v>
      </c>
      <c r="AW43" s="496">
        <v>0</v>
      </c>
      <c r="AX43" s="496">
        <v>0</v>
      </c>
      <c r="AY43" s="496">
        <v>0</v>
      </c>
      <c r="AZ43" s="496">
        <v>0</v>
      </c>
      <c r="BA43" s="496">
        <v>22.846153846153843</v>
      </c>
      <c r="BB43" s="496">
        <v>27.076923076923073</v>
      </c>
      <c r="BC43" s="496">
        <v>0</v>
      </c>
      <c r="BD43" s="496">
        <v>0</v>
      </c>
      <c r="BE43" s="496">
        <v>0</v>
      </c>
      <c r="BF43" s="496">
        <v>0</v>
      </c>
      <c r="BG43" s="496">
        <v>0</v>
      </c>
      <c r="BH43" s="496">
        <v>0</v>
      </c>
      <c r="BI43" s="496">
        <v>0</v>
      </c>
      <c r="BJ43" s="496">
        <v>1.5560646376623399</v>
      </c>
      <c r="BK43" s="496">
        <v>0</v>
      </c>
      <c r="BL43" s="496">
        <v>0</v>
      </c>
      <c r="BM43" s="496">
        <v>1</v>
      </c>
      <c r="BN43" s="496">
        <v>0</v>
      </c>
      <c r="BO43" s="291"/>
      <c r="BP43" s="291"/>
      <c r="BQ43" s="291"/>
      <c r="BS43" s="496">
        <v>96</v>
      </c>
    </row>
    <row r="44" spans="1:71" ht="15" x14ac:dyDescent="0.25">
      <c r="A44" s="492">
        <v>342</v>
      </c>
      <c r="B44" s="492">
        <v>124619</v>
      </c>
      <c r="C44" s="492">
        <v>9352125</v>
      </c>
      <c r="D44" s="493" t="s">
        <v>320</v>
      </c>
      <c r="E44" s="494" t="s">
        <v>40</v>
      </c>
      <c r="F44" s="495">
        <v>0</v>
      </c>
      <c r="G44" s="496">
        <v>1</v>
      </c>
      <c r="H44" s="496">
        <v>0</v>
      </c>
      <c r="I44" s="496">
        <v>0</v>
      </c>
      <c r="J44" s="496">
        <v>7</v>
      </c>
      <c r="K44" s="496">
        <v>0</v>
      </c>
      <c r="L44" s="496">
        <v>0</v>
      </c>
      <c r="M44" s="496">
        <v>0</v>
      </c>
      <c r="N44" s="496">
        <v>206</v>
      </c>
      <c r="O44" s="496">
        <v>206</v>
      </c>
      <c r="P44" s="496">
        <v>30</v>
      </c>
      <c r="Q44" s="496">
        <v>176</v>
      </c>
      <c r="R44" s="496">
        <v>0</v>
      </c>
      <c r="S44" s="496">
        <v>0</v>
      </c>
      <c r="T44" s="496">
        <v>0</v>
      </c>
      <c r="U44" s="496">
        <v>0</v>
      </c>
      <c r="V44" s="496">
        <v>0</v>
      </c>
      <c r="W44" s="496">
        <v>0</v>
      </c>
      <c r="X44" s="496">
        <v>0</v>
      </c>
      <c r="Y44" s="496">
        <v>0</v>
      </c>
      <c r="Z44" s="496">
        <v>206</v>
      </c>
      <c r="AA44" s="496">
        <v>29.428571428571427</v>
      </c>
      <c r="AB44" s="496">
        <v>20</v>
      </c>
      <c r="AC44" s="496">
        <v>30.999999999999996</v>
      </c>
      <c r="AD44" s="496">
        <v>0</v>
      </c>
      <c r="AE44" s="496">
        <v>0</v>
      </c>
      <c r="AF44" s="496">
        <v>196.95609756097568</v>
      </c>
      <c r="AG44" s="496">
        <v>7.0341463414634084</v>
      </c>
      <c r="AH44" s="496">
        <v>1.0048780487804867</v>
      </c>
      <c r="AI44" s="496">
        <v>0</v>
      </c>
      <c r="AJ44" s="496">
        <v>1.0048780487804867</v>
      </c>
      <c r="AK44" s="496">
        <v>0</v>
      </c>
      <c r="AL44" s="496">
        <v>0</v>
      </c>
      <c r="AM44" s="496">
        <v>0</v>
      </c>
      <c r="AN44" s="496">
        <v>0</v>
      </c>
      <c r="AO44" s="496">
        <v>0</v>
      </c>
      <c r="AP44" s="496">
        <v>0</v>
      </c>
      <c r="AQ44" s="496">
        <v>0</v>
      </c>
      <c r="AR44" s="496">
        <v>0</v>
      </c>
      <c r="AS44" s="496">
        <v>0</v>
      </c>
      <c r="AT44" s="496">
        <v>0</v>
      </c>
      <c r="AU44" s="496">
        <v>0</v>
      </c>
      <c r="AV44" s="496">
        <v>5.8857142857142914</v>
      </c>
      <c r="AW44" s="496">
        <v>0</v>
      </c>
      <c r="AX44" s="496">
        <v>0</v>
      </c>
      <c r="AY44" s="496">
        <v>0</v>
      </c>
      <c r="AZ44" s="496">
        <v>0.99999999999999989</v>
      </c>
      <c r="BA44" s="496">
        <v>57.302325581395316</v>
      </c>
      <c r="BB44" s="496">
        <v>67.069767441860421</v>
      </c>
      <c r="BC44" s="496">
        <v>0</v>
      </c>
      <c r="BD44" s="496">
        <v>0</v>
      </c>
      <c r="BE44" s="496">
        <v>0</v>
      </c>
      <c r="BF44" s="496">
        <v>0</v>
      </c>
      <c r="BG44" s="496">
        <v>0</v>
      </c>
      <c r="BH44" s="496">
        <v>0</v>
      </c>
      <c r="BI44" s="496">
        <v>0</v>
      </c>
      <c r="BJ44" s="496">
        <v>0.54492203575418996</v>
      </c>
      <c r="BK44" s="496">
        <v>0</v>
      </c>
      <c r="BL44" s="496">
        <v>0</v>
      </c>
      <c r="BM44" s="496">
        <v>1</v>
      </c>
      <c r="BN44" s="496">
        <v>0</v>
      </c>
      <c r="BO44" s="291"/>
      <c r="BP44" s="291"/>
      <c r="BQ44" s="291"/>
      <c r="BS44" s="496">
        <v>206</v>
      </c>
    </row>
    <row r="45" spans="1:71" ht="15" x14ac:dyDescent="0.25">
      <c r="A45" s="492">
        <v>502</v>
      </c>
      <c r="B45" s="492">
        <v>124622</v>
      </c>
      <c r="C45" s="492">
        <v>9352129</v>
      </c>
      <c r="D45" s="493" t="s">
        <v>411</v>
      </c>
      <c r="E45" s="494" t="s">
        <v>40</v>
      </c>
      <c r="F45" s="495">
        <v>0</v>
      </c>
      <c r="G45" s="496">
        <v>1</v>
      </c>
      <c r="H45" s="496">
        <v>0</v>
      </c>
      <c r="I45" s="496">
        <v>0</v>
      </c>
      <c r="J45" s="496">
        <v>7</v>
      </c>
      <c r="K45" s="496">
        <v>0</v>
      </c>
      <c r="L45" s="496">
        <v>0</v>
      </c>
      <c r="M45" s="496">
        <v>0</v>
      </c>
      <c r="N45" s="496">
        <v>145</v>
      </c>
      <c r="O45" s="496">
        <v>145</v>
      </c>
      <c r="P45" s="496">
        <v>14</v>
      </c>
      <c r="Q45" s="496">
        <v>131</v>
      </c>
      <c r="R45" s="496">
        <v>0</v>
      </c>
      <c r="S45" s="496">
        <v>0</v>
      </c>
      <c r="T45" s="496">
        <v>0</v>
      </c>
      <c r="U45" s="496">
        <v>0</v>
      </c>
      <c r="V45" s="496">
        <v>0</v>
      </c>
      <c r="W45" s="496">
        <v>0</v>
      </c>
      <c r="X45" s="496">
        <v>0</v>
      </c>
      <c r="Y45" s="496">
        <v>0</v>
      </c>
      <c r="Z45" s="496">
        <v>145</v>
      </c>
      <c r="AA45" s="496">
        <v>20.714285714285715</v>
      </c>
      <c r="AB45" s="496">
        <v>37.99999999999995</v>
      </c>
      <c r="AC45" s="496">
        <v>57.283950617283949</v>
      </c>
      <c r="AD45" s="496">
        <v>0</v>
      </c>
      <c r="AE45" s="496">
        <v>0</v>
      </c>
      <c r="AF45" s="496">
        <v>52.99999999999995</v>
      </c>
      <c r="AG45" s="496">
        <v>64.000000000000057</v>
      </c>
      <c r="AH45" s="496">
        <v>25.999999999999972</v>
      </c>
      <c r="AI45" s="496">
        <v>2.0000000000000053</v>
      </c>
      <c r="AJ45" s="496">
        <v>0</v>
      </c>
      <c r="AK45" s="496">
        <v>0</v>
      </c>
      <c r="AL45" s="496">
        <v>0</v>
      </c>
      <c r="AM45" s="496">
        <v>0</v>
      </c>
      <c r="AN45" s="496">
        <v>0</v>
      </c>
      <c r="AO45" s="496">
        <v>0</v>
      </c>
      <c r="AP45" s="496">
        <v>0</v>
      </c>
      <c r="AQ45" s="496">
        <v>0</v>
      </c>
      <c r="AR45" s="496">
        <v>0</v>
      </c>
      <c r="AS45" s="496">
        <v>0</v>
      </c>
      <c r="AT45" s="496">
        <v>5.5343511450381664</v>
      </c>
      <c r="AU45" s="496">
        <v>7.7480916030534361</v>
      </c>
      <c r="AV45" s="496">
        <v>13.282442748091603</v>
      </c>
      <c r="AW45" s="496">
        <v>0</v>
      </c>
      <c r="AX45" s="496">
        <v>0</v>
      </c>
      <c r="AY45" s="496">
        <v>0</v>
      </c>
      <c r="AZ45" s="496">
        <v>0.89506172839506171</v>
      </c>
      <c r="BA45" s="496">
        <v>46.94166666666662</v>
      </c>
      <c r="BB45" s="496">
        <v>51.958333333333286</v>
      </c>
      <c r="BC45" s="496">
        <v>0</v>
      </c>
      <c r="BD45" s="496">
        <v>0</v>
      </c>
      <c r="BE45" s="496">
        <v>0</v>
      </c>
      <c r="BF45" s="496">
        <v>0</v>
      </c>
      <c r="BG45" s="496">
        <v>0</v>
      </c>
      <c r="BH45" s="496">
        <v>0.500000000000005</v>
      </c>
      <c r="BI45" s="496">
        <v>0</v>
      </c>
      <c r="BJ45" s="496">
        <v>0.43762807046783597</v>
      </c>
      <c r="BK45" s="496">
        <v>0</v>
      </c>
      <c r="BL45" s="496">
        <v>0</v>
      </c>
      <c r="BM45" s="496">
        <v>1</v>
      </c>
      <c r="BN45" s="496">
        <v>0</v>
      </c>
      <c r="BO45" s="291"/>
      <c r="BP45" s="291"/>
      <c r="BQ45" s="291"/>
      <c r="BS45" s="496">
        <v>145</v>
      </c>
    </row>
    <row r="46" spans="1:71" ht="15" x14ac:dyDescent="0.25">
      <c r="A46" s="492">
        <v>229</v>
      </c>
      <c r="B46" s="492">
        <v>124624</v>
      </c>
      <c r="C46" s="492">
        <v>9352131</v>
      </c>
      <c r="D46" s="493" t="s">
        <v>252</v>
      </c>
      <c r="E46" s="494" t="s">
        <v>40</v>
      </c>
      <c r="F46" s="495">
        <v>0</v>
      </c>
      <c r="G46" s="496">
        <v>1</v>
      </c>
      <c r="H46" s="496">
        <v>0</v>
      </c>
      <c r="I46" s="496">
        <v>0</v>
      </c>
      <c r="J46" s="496">
        <v>4</v>
      </c>
      <c r="K46" s="496">
        <v>0</v>
      </c>
      <c r="L46" s="496">
        <v>0</v>
      </c>
      <c r="M46" s="496">
        <v>0</v>
      </c>
      <c r="N46" s="496">
        <v>345</v>
      </c>
      <c r="O46" s="496">
        <v>345</v>
      </c>
      <c r="P46" s="496">
        <v>0</v>
      </c>
      <c r="Q46" s="496">
        <v>345</v>
      </c>
      <c r="R46" s="496">
        <v>0</v>
      </c>
      <c r="S46" s="496">
        <v>0</v>
      </c>
      <c r="T46" s="496">
        <v>0</v>
      </c>
      <c r="U46" s="496">
        <v>0</v>
      </c>
      <c r="V46" s="496">
        <v>0</v>
      </c>
      <c r="W46" s="496">
        <v>0</v>
      </c>
      <c r="X46" s="496">
        <v>0</v>
      </c>
      <c r="Y46" s="496">
        <v>0</v>
      </c>
      <c r="Z46" s="496">
        <v>345</v>
      </c>
      <c r="AA46" s="496">
        <v>86.25</v>
      </c>
      <c r="AB46" s="496">
        <v>28.999999999999979</v>
      </c>
      <c r="AC46" s="496">
        <v>59.115168539325843</v>
      </c>
      <c r="AD46" s="496">
        <v>0</v>
      </c>
      <c r="AE46" s="496">
        <v>0</v>
      </c>
      <c r="AF46" s="496">
        <v>260.75581395348831</v>
      </c>
      <c r="AG46" s="496">
        <v>14.040697674418622</v>
      </c>
      <c r="AH46" s="496">
        <v>38.110465116279151</v>
      </c>
      <c r="AI46" s="496">
        <v>32.093023255813961</v>
      </c>
      <c r="AJ46" s="496">
        <v>0</v>
      </c>
      <c r="AK46" s="496">
        <v>0</v>
      </c>
      <c r="AL46" s="496">
        <v>0</v>
      </c>
      <c r="AM46" s="496">
        <v>0</v>
      </c>
      <c r="AN46" s="496">
        <v>0</v>
      </c>
      <c r="AO46" s="496">
        <v>0</v>
      </c>
      <c r="AP46" s="496">
        <v>0</v>
      </c>
      <c r="AQ46" s="496">
        <v>0</v>
      </c>
      <c r="AR46" s="496">
        <v>0</v>
      </c>
      <c r="AS46" s="496">
        <v>0</v>
      </c>
      <c r="AT46" s="496">
        <v>1.9999999999999991</v>
      </c>
      <c r="AU46" s="496">
        <v>4.9999999999999982</v>
      </c>
      <c r="AV46" s="496">
        <v>13.000000000000016</v>
      </c>
      <c r="AW46" s="496">
        <v>0</v>
      </c>
      <c r="AX46" s="496">
        <v>0</v>
      </c>
      <c r="AY46" s="496">
        <v>0</v>
      </c>
      <c r="AZ46" s="496">
        <v>0.9691011235955056</v>
      </c>
      <c r="BA46" s="496">
        <v>157.09821428571433</v>
      </c>
      <c r="BB46" s="496">
        <v>157.09821428571433</v>
      </c>
      <c r="BC46" s="496">
        <v>0</v>
      </c>
      <c r="BD46" s="496">
        <v>0</v>
      </c>
      <c r="BE46" s="496">
        <v>0</v>
      </c>
      <c r="BF46" s="496">
        <v>0</v>
      </c>
      <c r="BG46" s="496">
        <v>0</v>
      </c>
      <c r="BH46" s="496">
        <v>0</v>
      </c>
      <c r="BI46" s="496">
        <v>0</v>
      </c>
      <c r="BJ46" s="496">
        <v>0.66564721428571405</v>
      </c>
      <c r="BK46" s="496">
        <v>0</v>
      </c>
      <c r="BL46" s="496">
        <v>0</v>
      </c>
      <c r="BM46" s="496">
        <v>1</v>
      </c>
      <c r="BN46" s="496">
        <v>0</v>
      </c>
      <c r="BO46" s="291"/>
      <c r="BP46" s="291"/>
      <c r="BQ46" s="291"/>
      <c r="BS46" s="496">
        <v>345</v>
      </c>
    </row>
    <row r="47" spans="1:71" ht="15" x14ac:dyDescent="0.25">
      <c r="A47" s="492">
        <v>313</v>
      </c>
      <c r="B47" s="492">
        <v>124625</v>
      </c>
      <c r="C47" s="492">
        <v>9352132</v>
      </c>
      <c r="D47" s="493" t="s">
        <v>302</v>
      </c>
      <c r="E47" s="494" t="s">
        <v>40</v>
      </c>
      <c r="F47" s="495">
        <v>0</v>
      </c>
      <c r="G47" s="496">
        <v>1</v>
      </c>
      <c r="H47" s="496">
        <v>0</v>
      </c>
      <c r="I47" s="496">
        <v>0</v>
      </c>
      <c r="J47" s="496">
        <v>7</v>
      </c>
      <c r="K47" s="496">
        <v>0</v>
      </c>
      <c r="L47" s="496">
        <v>0</v>
      </c>
      <c r="M47" s="496">
        <v>0</v>
      </c>
      <c r="N47" s="496">
        <v>453</v>
      </c>
      <c r="O47" s="496">
        <v>453</v>
      </c>
      <c r="P47" s="496">
        <v>60</v>
      </c>
      <c r="Q47" s="496">
        <v>393</v>
      </c>
      <c r="R47" s="496">
        <v>0</v>
      </c>
      <c r="S47" s="496">
        <v>0</v>
      </c>
      <c r="T47" s="496">
        <v>0</v>
      </c>
      <c r="U47" s="496">
        <v>0</v>
      </c>
      <c r="V47" s="496">
        <v>0</v>
      </c>
      <c r="W47" s="496">
        <v>0</v>
      </c>
      <c r="X47" s="496">
        <v>0</v>
      </c>
      <c r="Y47" s="496">
        <v>0</v>
      </c>
      <c r="Z47" s="496">
        <v>453</v>
      </c>
      <c r="AA47" s="496">
        <v>64.714285714285708</v>
      </c>
      <c r="AB47" s="496">
        <v>30.470852017937226</v>
      </c>
      <c r="AC47" s="496">
        <v>37.835214446952598</v>
      </c>
      <c r="AD47" s="496">
        <v>0</v>
      </c>
      <c r="AE47" s="496">
        <v>0</v>
      </c>
      <c r="AF47" s="496">
        <v>443.85874439461901</v>
      </c>
      <c r="AG47" s="496">
        <v>2.0313901345291501</v>
      </c>
      <c r="AH47" s="496">
        <v>3.0470852017937227</v>
      </c>
      <c r="AI47" s="496">
        <v>1.0156950672645726</v>
      </c>
      <c r="AJ47" s="496">
        <v>3.0470852017937227</v>
      </c>
      <c r="AK47" s="496">
        <v>0</v>
      </c>
      <c r="AL47" s="496">
        <v>0</v>
      </c>
      <c r="AM47" s="496">
        <v>0</v>
      </c>
      <c r="AN47" s="496">
        <v>0</v>
      </c>
      <c r="AO47" s="496">
        <v>0</v>
      </c>
      <c r="AP47" s="496">
        <v>0</v>
      </c>
      <c r="AQ47" s="496">
        <v>0</v>
      </c>
      <c r="AR47" s="496">
        <v>0</v>
      </c>
      <c r="AS47" s="496">
        <v>0</v>
      </c>
      <c r="AT47" s="496">
        <v>3.5207253886010359</v>
      </c>
      <c r="AU47" s="496">
        <v>4.6943005181346997</v>
      </c>
      <c r="AV47" s="496">
        <v>9.3886010362694439</v>
      </c>
      <c r="AW47" s="496">
        <v>0</v>
      </c>
      <c r="AX47" s="496">
        <v>0</v>
      </c>
      <c r="AY47" s="496">
        <v>0</v>
      </c>
      <c r="AZ47" s="496">
        <v>1.0225733634311511</v>
      </c>
      <c r="BA47" s="496">
        <v>140.50259067357527</v>
      </c>
      <c r="BB47" s="496">
        <v>161.95336787564784</v>
      </c>
      <c r="BC47" s="496">
        <v>0</v>
      </c>
      <c r="BD47" s="496">
        <v>0</v>
      </c>
      <c r="BE47" s="496">
        <v>0</v>
      </c>
      <c r="BF47" s="496">
        <v>0</v>
      </c>
      <c r="BG47" s="496">
        <v>0</v>
      </c>
      <c r="BH47" s="496">
        <v>0</v>
      </c>
      <c r="BI47" s="496">
        <v>0</v>
      </c>
      <c r="BJ47" s="496">
        <v>0.66288139076923103</v>
      </c>
      <c r="BK47" s="496">
        <v>0</v>
      </c>
      <c r="BL47" s="496">
        <v>0</v>
      </c>
      <c r="BM47" s="496">
        <v>1</v>
      </c>
      <c r="BN47" s="496">
        <v>0</v>
      </c>
      <c r="BO47" s="291">
        <v>25</v>
      </c>
      <c r="BP47" s="291"/>
      <c r="BQ47" s="291"/>
      <c r="BS47" s="496">
        <v>453</v>
      </c>
    </row>
    <row r="48" spans="1:71" ht="15" x14ac:dyDescent="0.25">
      <c r="A48" s="492">
        <v>232</v>
      </c>
      <c r="B48" s="492">
        <v>124627</v>
      </c>
      <c r="C48" s="492">
        <v>9352134</v>
      </c>
      <c r="D48" s="493" t="s">
        <v>255</v>
      </c>
      <c r="E48" s="494" t="s">
        <v>40</v>
      </c>
      <c r="F48" s="495">
        <v>0</v>
      </c>
      <c r="G48" s="496">
        <v>1</v>
      </c>
      <c r="H48" s="496">
        <v>0</v>
      </c>
      <c r="I48" s="496">
        <v>0</v>
      </c>
      <c r="J48" s="496">
        <v>7</v>
      </c>
      <c r="K48" s="496">
        <v>0</v>
      </c>
      <c r="L48" s="496">
        <v>0</v>
      </c>
      <c r="M48" s="496">
        <v>0</v>
      </c>
      <c r="N48" s="496">
        <v>199</v>
      </c>
      <c r="O48" s="496">
        <v>199</v>
      </c>
      <c r="P48" s="496">
        <v>29</v>
      </c>
      <c r="Q48" s="496">
        <v>170</v>
      </c>
      <c r="R48" s="496">
        <v>0</v>
      </c>
      <c r="S48" s="496">
        <v>0</v>
      </c>
      <c r="T48" s="496">
        <v>0</v>
      </c>
      <c r="U48" s="496">
        <v>0</v>
      </c>
      <c r="V48" s="496">
        <v>0</v>
      </c>
      <c r="W48" s="496">
        <v>0</v>
      </c>
      <c r="X48" s="496">
        <v>0</v>
      </c>
      <c r="Y48" s="496">
        <v>0</v>
      </c>
      <c r="Z48" s="496">
        <v>199</v>
      </c>
      <c r="AA48" s="496">
        <v>28.428571428571427</v>
      </c>
      <c r="AB48" s="496">
        <v>14.999999999999991</v>
      </c>
      <c r="AC48" s="496">
        <v>29.849999999999998</v>
      </c>
      <c r="AD48" s="496">
        <v>0</v>
      </c>
      <c r="AE48" s="496">
        <v>0</v>
      </c>
      <c r="AF48" s="496">
        <v>142.00000000000003</v>
      </c>
      <c r="AG48" s="496">
        <v>8.9999999999999929</v>
      </c>
      <c r="AH48" s="496">
        <v>25.000000000000082</v>
      </c>
      <c r="AI48" s="496">
        <v>21.999999999999904</v>
      </c>
      <c r="AJ48" s="496">
        <v>0</v>
      </c>
      <c r="AK48" s="496">
        <v>0.99999999999999933</v>
      </c>
      <c r="AL48" s="496">
        <v>0</v>
      </c>
      <c r="AM48" s="496">
        <v>0</v>
      </c>
      <c r="AN48" s="496">
        <v>0</v>
      </c>
      <c r="AO48" s="496">
        <v>0</v>
      </c>
      <c r="AP48" s="496">
        <v>0</v>
      </c>
      <c r="AQ48" s="496">
        <v>0</v>
      </c>
      <c r="AR48" s="496">
        <v>0</v>
      </c>
      <c r="AS48" s="496">
        <v>0</v>
      </c>
      <c r="AT48" s="496">
        <v>2.341176470588227</v>
      </c>
      <c r="AU48" s="496">
        <v>4.6823529411764744</v>
      </c>
      <c r="AV48" s="496">
        <v>5.8529411764705976</v>
      </c>
      <c r="AW48" s="496">
        <v>0</v>
      </c>
      <c r="AX48" s="496">
        <v>0</v>
      </c>
      <c r="AY48" s="496">
        <v>0</v>
      </c>
      <c r="AZ48" s="496">
        <v>0</v>
      </c>
      <c r="BA48" s="496">
        <v>61.818181818181877</v>
      </c>
      <c r="BB48" s="496">
        <v>72.363636363636431</v>
      </c>
      <c r="BC48" s="496">
        <v>0</v>
      </c>
      <c r="BD48" s="496">
        <v>0</v>
      </c>
      <c r="BE48" s="496">
        <v>0</v>
      </c>
      <c r="BF48" s="496">
        <v>0</v>
      </c>
      <c r="BG48" s="496">
        <v>0</v>
      </c>
      <c r="BH48" s="496">
        <v>0</v>
      </c>
      <c r="BI48" s="496">
        <v>0</v>
      </c>
      <c r="BJ48" s="496">
        <v>0.56921587042253496</v>
      </c>
      <c r="BK48" s="496">
        <v>0</v>
      </c>
      <c r="BL48" s="496">
        <v>0</v>
      </c>
      <c r="BM48" s="496">
        <v>1</v>
      </c>
      <c r="BN48" s="496">
        <v>0</v>
      </c>
      <c r="BO48" s="291"/>
      <c r="BP48" s="291"/>
      <c r="BQ48" s="291"/>
      <c r="BS48" s="496">
        <v>199</v>
      </c>
    </row>
    <row r="49" spans="1:71" ht="15" x14ac:dyDescent="0.25">
      <c r="A49" s="492">
        <v>343</v>
      </c>
      <c r="B49" s="492">
        <v>124628</v>
      </c>
      <c r="C49" s="492">
        <v>9352135</v>
      </c>
      <c r="D49" s="493" t="s">
        <v>321</v>
      </c>
      <c r="E49" s="494" t="s">
        <v>40</v>
      </c>
      <c r="F49" s="495">
        <v>0</v>
      </c>
      <c r="G49" s="496">
        <v>1</v>
      </c>
      <c r="H49" s="496">
        <v>0</v>
      </c>
      <c r="I49" s="496">
        <v>0</v>
      </c>
      <c r="J49" s="496">
        <v>7</v>
      </c>
      <c r="K49" s="496">
        <v>0</v>
      </c>
      <c r="L49" s="496">
        <v>0</v>
      </c>
      <c r="M49" s="496">
        <v>0</v>
      </c>
      <c r="N49" s="496">
        <v>400</v>
      </c>
      <c r="O49" s="496">
        <v>400</v>
      </c>
      <c r="P49" s="496">
        <v>51</v>
      </c>
      <c r="Q49" s="496">
        <v>349</v>
      </c>
      <c r="R49" s="496">
        <v>0</v>
      </c>
      <c r="S49" s="496">
        <v>0</v>
      </c>
      <c r="T49" s="496">
        <v>0</v>
      </c>
      <c r="U49" s="496">
        <v>0</v>
      </c>
      <c r="V49" s="496">
        <v>0</v>
      </c>
      <c r="W49" s="496">
        <v>0</v>
      </c>
      <c r="X49" s="496">
        <v>0</v>
      </c>
      <c r="Y49" s="496">
        <v>0</v>
      </c>
      <c r="Z49" s="496">
        <v>400</v>
      </c>
      <c r="AA49" s="496">
        <v>57.142857142857146</v>
      </c>
      <c r="AB49" s="496">
        <v>53</v>
      </c>
      <c r="AC49" s="496">
        <v>83.208020050125313</v>
      </c>
      <c r="AD49" s="496">
        <v>0</v>
      </c>
      <c r="AE49" s="496">
        <v>0</v>
      </c>
      <c r="AF49" s="496">
        <v>271</v>
      </c>
      <c r="AG49" s="496">
        <v>127</v>
      </c>
      <c r="AH49" s="496">
        <v>1</v>
      </c>
      <c r="AI49" s="496">
        <v>1</v>
      </c>
      <c r="AJ49" s="496">
        <v>0</v>
      </c>
      <c r="AK49" s="496">
        <v>0</v>
      </c>
      <c r="AL49" s="496">
        <v>0</v>
      </c>
      <c r="AM49" s="496">
        <v>0</v>
      </c>
      <c r="AN49" s="496">
        <v>0</v>
      </c>
      <c r="AO49" s="496">
        <v>0</v>
      </c>
      <c r="AP49" s="496">
        <v>0</v>
      </c>
      <c r="AQ49" s="496">
        <v>0</v>
      </c>
      <c r="AR49" s="496">
        <v>0</v>
      </c>
      <c r="AS49" s="496">
        <v>0</v>
      </c>
      <c r="AT49" s="496">
        <v>2.2922636103151879</v>
      </c>
      <c r="AU49" s="496">
        <v>4.5845272206303598</v>
      </c>
      <c r="AV49" s="496">
        <v>6.8767908309455601</v>
      </c>
      <c r="AW49" s="496">
        <v>0</v>
      </c>
      <c r="AX49" s="496">
        <v>0</v>
      </c>
      <c r="AY49" s="496">
        <v>0</v>
      </c>
      <c r="AZ49" s="496">
        <v>0</v>
      </c>
      <c r="BA49" s="496">
        <v>115.98187311178235</v>
      </c>
      <c r="BB49" s="496">
        <v>132.93051359516602</v>
      </c>
      <c r="BC49" s="496">
        <v>0</v>
      </c>
      <c r="BD49" s="496">
        <v>0</v>
      </c>
      <c r="BE49" s="496">
        <v>0</v>
      </c>
      <c r="BF49" s="496">
        <v>0</v>
      </c>
      <c r="BG49" s="496">
        <v>0</v>
      </c>
      <c r="BH49" s="496">
        <v>0.99999999999999534</v>
      </c>
      <c r="BI49" s="496">
        <v>0</v>
      </c>
      <c r="BJ49" s="496">
        <v>0.57120360703517603</v>
      </c>
      <c r="BK49" s="496">
        <v>0</v>
      </c>
      <c r="BL49" s="496">
        <v>0</v>
      </c>
      <c r="BM49" s="496">
        <v>1</v>
      </c>
      <c r="BN49" s="496">
        <v>0</v>
      </c>
      <c r="BO49" s="291"/>
      <c r="BP49" s="291"/>
      <c r="BQ49" s="291"/>
      <c r="BS49" s="496">
        <v>400</v>
      </c>
    </row>
    <row r="50" spans="1:71" ht="15" x14ac:dyDescent="0.25">
      <c r="A50" s="492">
        <v>23</v>
      </c>
      <c r="B50" s="492">
        <v>124629</v>
      </c>
      <c r="C50" s="492">
        <v>9352136</v>
      </c>
      <c r="D50" s="493" t="s">
        <v>1233</v>
      </c>
      <c r="E50" s="494" t="s">
        <v>40</v>
      </c>
      <c r="F50" s="495">
        <v>0</v>
      </c>
      <c r="G50" s="496">
        <v>1</v>
      </c>
      <c r="H50" s="496">
        <v>0</v>
      </c>
      <c r="I50" s="496">
        <v>0</v>
      </c>
      <c r="J50" s="496">
        <v>7</v>
      </c>
      <c r="K50" s="496">
        <v>0</v>
      </c>
      <c r="L50" s="496">
        <v>0</v>
      </c>
      <c r="M50" s="496">
        <v>0</v>
      </c>
      <c r="N50" s="496">
        <v>139</v>
      </c>
      <c r="O50" s="496">
        <v>139</v>
      </c>
      <c r="P50" s="496">
        <v>18</v>
      </c>
      <c r="Q50" s="496">
        <v>121</v>
      </c>
      <c r="R50" s="496">
        <v>0</v>
      </c>
      <c r="S50" s="496">
        <v>0</v>
      </c>
      <c r="T50" s="496">
        <v>0</v>
      </c>
      <c r="U50" s="496">
        <v>0</v>
      </c>
      <c r="V50" s="496">
        <v>0</v>
      </c>
      <c r="W50" s="496">
        <v>0</v>
      </c>
      <c r="X50" s="496">
        <v>0</v>
      </c>
      <c r="Y50" s="496">
        <v>0</v>
      </c>
      <c r="Z50" s="496">
        <v>139</v>
      </c>
      <c r="AA50" s="496">
        <v>19.857142857142858</v>
      </c>
      <c r="AB50" s="496">
        <v>8.9999999999999982</v>
      </c>
      <c r="AC50" s="496">
        <v>13.9</v>
      </c>
      <c r="AD50" s="496">
        <v>0</v>
      </c>
      <c r="AE50" s="496">
        <v>0</v>
      </c>
      <c r="AF50" s="496">
        <v>126.00000000000001</v>
      </c>
      <c r="AG50" s="496">
        <v>12.999999999999998</v>
      </c>
      <c r="AH50" s="496">
        <v>0</v>
      </c>
      <c r="AI50" s="496">
        <v>0</v>
      </c>
      <c r="AJ50" s="496">
        <v>0</v>
      </c>
      <c r="AK50" s="496">
        <v>0</v>
      </c>
      <c r="AL50" s="496">
        <v>0</v>
      </c>
      <c r="AM50" s="496">
        <v>0</v>
      </c>
      <c r="AN50" s="496">
        <v>0</v>
      </c>
      <c r="AO50" s="496">
        <v>0</v>
      </c>
      <c r="AP50" s="496">
        <v>0</v>
      </c>
      <c r="AQ50" s="496">
        <v>0</v>
      </c>
      <c r="AR50" s="496">
        <v>0</v>
      </c>
      <c r="AS50" s="496">
        <v>0</v>
      </c>
      <c r="AT50" s="496">
        <v>0</v>
      </c>
      <c r="AU50" s="496">
        <v>1.1487603305785132</v>
      </c>
      <c r="AV50" s="496">
        <v>2.2975206611570234</v>
      </c>
      <c r="AW50" s="496">
        <v>0</v>
      </c>
      <c r="AX50" s="496">
        <v>0</v>
      </c>
      <c r="AY50" s="496">
        <v>0</v>
      </c>
      <c r="AZ50" s="496">
        <v>0</v>
      </c>
      <c r="BA50" s="496">
        <v>30.504201680672214</v>
      </c>
      <c r="BB50" s="496">
        <v>35.042016806722629</v>
      </c>
      <c r="BC50" s="496">
        <v>0</v>
      </c>
      <c r="BD50" s="496">
        <v>0</v>
      </c>
      <c r="BE50" s="496">
        <v>0</v>
      </c>
      <c r="BF50" s="496">
        <v>0</v>
      </c>
      <c r="BG50" s="496">
        <v>0</v>
      </c>
      <c r="BH50" s="496">
        <v>0</v>
      </c>
      <c r="BI50" s="496">
        <v>0</v>
      </c>
      <c r="BJ50" s="496">
        <v>1.3882574245282999</v>
      </c>
      <c r="BK50" s="496">
        <v>0</v>
      </c>
      <c r="BL50" s="496">
        <v>0</v>
      </c>
      <c r="BM50" s="496">
        <v>1</v>
      </c>
      <c r="BN50" s="496">
        <v>0</v>
      </c>
      <c r="BO50" s="291"/>
      <c r="BP50" s="291"/>
      <c r="BQ50" s="291"/>
      <c r="BS50" s="496">
        <v>139</v>
      </c>
    </row>
    <row r="51" spans="1:71" ht="15" x14ac:dyDescent="0.25">
      <c r="A51" s="492">
        <v>503</v>
      </c>
      <c r="B51" s="492">
        <v>124631</v>
      </c>
      <c r="C51" s="492">
        <v>9352138</v>
      </c>
      <c r="D51" s="493" t="s">
        <v>1234</v>
      </c>
      <c r="E51" s="494" t="s">
        <v>40</v>
      </c>
      <c r="F51" s="495">
        <v>0</v>
      </c>
      <c r="G51" s="496">
        <v>1</v>
      </c>
      <c r="H51" s="496">
        <v>0</v>
      </c>
      <c r="I51" s="496">
        <v>0</v>
      </c>
      <c r="J51" s="496">
        <v>7</v>
      </c>
      <c r="K51" s="496">
        <v>0</v>
      </c>
      <c r="L51" s="496">
        <v>0</v>
      </c>
      <c r="M51" s="496">
        <v>0</v>
      </c>
      <c r="N51" s="496">
        <v>404</v>
      </c>
      <c r="O51" s="496">
        <v>404</v>
      </c>
      <c r="P51" s="496">
        <v>52</v>
      </c>
      <c r="Q51" s="496">
        <v>352</v>
      </c>
      <c r="R51" s="496">
        <v>0</v>
      </c>
      <c r="S51" s="496">
        <v>0</v>
      </c>
      <c r="T51" s="496">
        <v>0</v>
      </c>
      <c r="U51" s="496">
        <v>0</v>
      </c>
      <c r="V51" s="496">
        <v>0</v>
      </c>
      <c r="W51" s="496">
        <v>0</v>
      </c>
      <c r="X51" s="496">
        <v>0</v>
      </c>
      <c r="Y51" s="496">
        <v>0</v>
      </c>
      <c r="Z51" s="496">
        <v>404</v>
      </c>
      <c r="AA51" s="496">
        <v>57.714285714285715</v>
      </c>
      <c r="AB51" s="496">
        <v>40.999999999999808</v>
      </c>
      <c r="AC51" s="496">
        <v>81</v>
      </c>
      <c r="AD51" s="496">
        <v>0</v>
      </c>
      <c r="AE51" s="496">
        <v>0</v>
      </c>
      <c r="AF51" s="496">
        <v>258.00000000000011</v>
      </c>
      <c r="AG51" s="496">
        <v>94.000000000000128</v>
      </c>
      <c r="AH51" s="496">
        <v>30.000000000000014</v>
      </c>
      <c r="AI51" s="496">
        <v>22.000000000000018</v>
      </c>
      <c r="AJ51" s="496">
        <v>0</v>
      </c>
      <c r="AK51" s="496">
        <v>0</v>
      </c>
      <c r="AL51" s="496">
        <v>0</v>
      </c>
      <c r="AM51" s="496">
        <v>0</v>
      </c>
      <c r="AN51" s="496">
        <v>0</v>
      </c>
      <c r="AO51" s="496">
        <v>0</v>
      </c>
      <c r="AP51" s="496">
        <v>0</v>
      </c>
      <c r="AQ51" s="496">
        <v>0</v>
      </c>
      <c r="AR51" s="496">
        <v>0</v>
      </c>
      <c r="AS51" s="496">
        <v>0</v>
      </c>
      <c r="AT51" s="496">
        <v>2.295454545454545</v>
      </c>
      <c r="AU51" s="496">
        <v>2.295454545454545</v>
      </c>
      <c r="AV51" s="496">
        <v>4.5909090909091059</v>
      </c>
      <c r="AW51" s="496">
        <v>0</v>
      </c>
      <c r="AX51" s="496">
        <v>0</v>
      </c>
      <c r="AY51" s="496">
        <v>0</v>
      </c>
      <c r="AZ51" s="496">
        <v>0</v>
      </c>
      <c r="BA51" s="496">
        <v>108.70588235294127</v>
      </c>
      <c r="BB51" s="496">
        <v>124.76470588235306</v>
      </c>
      <c r="BC51" s="496">
        <v>0</v>
      </c>
      <c r="BD51" s="496">
        <v>0</v>
      </c>
      <c r="BE51" s="496">
        <v>0</v>
      </c>
      <c r="BF51" s="496">
        <v>0</v>
      </c>
      <c r="BG51" s="496">
        <v>0</v>
      </c>
      <c r="BH51" s="496">
        <v>0</v>
      </c>
      <c r="BI51" s="496">
        <v>0</v>
      </c>
      <c r="BJ51" s="496">
        <v>0.51845457826087005</v>
      </c>
      <c r="BK51" s="496">
        <v>0</v>
      </c>
      <c r="BL51" s="496">
        <v>0</v>
      </c>
      <c r="BM51" s="496">
        <v>1</v>
      </c>
      <c r="BN51" s="496">
        <v>0</v>
      </c>
      <c r="BO51" s="291"/>
      <c r="BP51" s="291"/>
      <c r="BQ51" s="291"/>
      <c r="BS51" s="496">
        <v>404</v>
      </c>
    </row>
    <row r="52" spans="1:71" ht="15" x14ac:dyDescent="0.25">
      <c r="A52" s="492">
        <v>275</v>
      </c>
      <c r="B52" s="492">
        <v>124645</v>
      </c>
      <c r="C52" s="492">
        <v>9352157</v>
      </c>
      <c r="D52" s="493" t="s">
        <v>281</v>
      </c>
      <c r="E52" s="494" t="s">
        <v>40</v>
      </c>
      <c r="F52" s="495">
        <v>0</v>
      </c>
      <c r="G52" s="496">
        <v>1</v>
      </c>
      <c r="H52" s="496">
        <v>0</v>
      </c>
      <c r="I52" s="496">
        <v>0</v>
      </c>
      <c r="J52" s="496">
        <v>7</v>
      </c>
      <c r="K52" s="496">
        <v>0</v>
      </c>
      <c r="L52" s="496">
        <v>0</v>
      </c>
      <c r="M52" s="496">
        <v>0</v>
      </c>
      <c r="N52" s="496">
        <v>267</v>
      </c>
      <c r="O52" s="496">
        <v>267</v>
      </c>
      <c r="P52" s="496">
        <v>38</v>
      </c>
      <c r="Q52" s="496">
        <v>229</v>
      </c>
      <c r="R52" s="496">
        <v>0</v>
      </c>
      <c r="S52" s="496">
        <v>0</v>
      </c>
      <c r="T52" s="496">
        <v>0</v>
      </c>
      <c r="U52" s="496">
        <v>0</v>
      </c>
      <c r="V52" s="496">
        <v>0</v>
      </c>
      <c r="W52" s="496">
        <v>0</v>
      </c>
      <c r="X52" s="496">
        <v>0</v>
      </c>
      <c r="Y52" s="496">
        <v>0</v>
      </c>
      <c r="Z52" s="496">
        <v>267</v>
      </c>
      <c r="AA52" s="496">
        <v>38.142857142857146</v>
      </c>
      <c r="AB52" s="496">
        <v>54.000000000000014</v>
      </c>
      <c r="AC52" s="496">
        <v>78.34749034749035</v>
      </c>
      <c r="AD52" s="496">
        <v>0</v>
      </c>
      <c r="AE52" s="496">
        <v>0</v>
      </c>
      <c r="AF52" s="496">
        <v>12.999999999999993</v>
      </c>
      <c r="AG52" s="496">
        <v>21.999999999999986</v>
      </c>
      <c r="AH52" s="496">
        <v>162.00000000000003</v>
      </c>
      <c r="AI52" s="496">
        <v>34.999999999999901</v>
      </c>
      <c r="AJ52" s="496">
        <v>31.000000000000085</v>
      </c>
      <c r="AK52" s="496">
        <v>3.0000000000000062</v>
      </c>
      <c r="AL52" s="496">
        <v>1.0000000000000013</v>
      </c>
      <c r="AM52" s="496">
        <v>0</v>
      </c>
      <c r="AN52" s="496">
        <v>0</v>
      </c>
      <c r="AO52" s="496">
        <v>0</v>
      </c>
      <c r="AP52" s="496">
        <v>0</v>
      </c>
      <c r="AQ52" s="496">
        <v>0</v>
      </c>
      <c r="AR52" s="496">
        <v>0</v>
      </c>
      <c r="AS52" s="496">
        <v>0</v>
      </c>
      <c r="AT52" s="496">
        <v>30.314410480349309</v>
      </c>
      <c r="AU52" s="496">
        <v>60.628820960698619</v>
      </c>
      <c r="AV52" s="496">
        <v>81.615720524017604</v>
      </c>
      <c r="AW52" s="496">
        <v>0</v>
      </c>
      <c r="AX52" s="496">
        <v>0</v>
      </c>
      <c r="AY52" s="496">
        <v>0</v>
      </c>
      <c r="AZ52" s="496">
        <v>0</v>
      </c>
      <c r="BA52" s="496">
        <v>121.37</v>
      </c>
      <c r="BB52" s="496">
        <v>141.51000000000002</v>
      </c>
      <c r="BC52" s="496">
        <v>0</v>
      </c>
      <c r="BD52" s="496">
        <v>0</v>
      </c>
      <c r="BE52" s="496">
        <v>0</v>
      </c>
      <c r="BF52" s="496">
        <v>0</v>
      </c>
      <c r="BG52" s="496">
        <v>0</v>
      </c>
      <c r="BH52" s="496">
        <v>0</v>
      </c>
      <c r="BI52" s="496">
        <v>0</v>
      </c>
      <c r="BJ52" s="496">
        <v>0.48624673878048802</v>
      </c>
      <c r="BK52" s="496">
        <v>0</v>
      </c>
      <c r="BL52" s="496">
        <v>0</v>
      </c>
      <c r="BM52" s="496">
        <v>1</v>
      </c>
      <c r="BN52" s="496">
        <v>0</v>
      </c>
      <c r="BO52" s="291"/>
      <c r="BP52" s="291"/>
      <c r="BQ52" s="291"/>
      <c r="BS52" s="496">
        <v>267</v>
      </c>
    </row>
    <row r="53" spans="1:71" ht="15" x14ac:dyDescent="0.25">
      <c r="A53" s="492">
        <v>273</v>
      </c>
      <c r="B53" s="492">
        <v>124650</v>
      </c>
      <c r="C53" s="492">
        <v>9352162</v>
      </c>
      <c r="D53" s="493" t="s">
        <v>1235</v>
      </c>
      <c r="E53" s="494" t="s">
        <v>40</v>
      </c>
      <c r="F53" s="495">
        <v>0</v>
      </c>
      <c r="G53" s="496">
        <v>1</v>
      </c>
      <c r="H53" s="496">
        <v>0</v>
      </c>
      <c r="I53" s="496">
        <v>0</v>
      </c>
      <c r="J53" s="496">
        <v>7</v>
      </c>
      <c r="K53" s="496">
        <v>0</v>
      </c>
      <c r="L53" s="496">
        <v>0</v>
      </c>
      <c r="M53" s="496">
        <v>0</v>
      </c>
      <c r="N53" s="496">
        <v>409</v>
      </c>
      <c r="O53" s="496">
        <v>409</v>
      </c>
      <c r="P53" s="496">
        <v>60</v>
      </c>
      <c r="Q53" s="496">
        <v>349</v>
      </c>
      <c r="R53" s="496">
        <v>0</v>
      </c>
      <c r="S53" s="496">
        <v>0</v>
      </c>
      <c r="T53" s="496">
        <v>0</v>
      </c>
      <c r="U53" s="496">
        <v>0</v>
      </c>
      <c r="V53" s="496">
        <v>0</v>
      </c>
      <c r="W53" s="496">
        <v>0</v>
      </c>
      <c r="X53" s="496">
        <v>0</v>
      </c>
      <c r="Y53" s="496">
        <v>0</v>
      </c>
      <c r="Z53" s="496">
        <v>409</v>
      </c>
      <c r="AA53" s="496">
        <v>58.428571428571431</v>
      </c>
      <c r="AB53" s="496">
        <v>73.999999999999915</v>
      </c>
      <c r="AC53" s="496">
        <v>129.4824120603015</v>
      </c>
      <c r="AD53" s="496">
        <v>0</v>
      </c>
      <c r="AE53" s="496">
        <v>0</v>
      </c>
      <c r="AF53" s="496">
        <v>46.000000000000107</v>
      </c>
      <c r="AG53" s="496">
        <v>72.999999999999957</v>
      </c>
      <c r="AH53" s="496">
        <v>128.99999999999997</v>
      </c>
      <c r="AI53" s="496">
        <v>21.999999999999982</v>
      </c>
      <c r="AJ53" s="496">
        <v>112.00000000000001</v>
      </c>
      <c r="AK53" s="496">
        <v>27.000000000000011</v>
      </c>
      <c r="AL53" s="496">
        <v>0</v>
      </c>
      <c r="AM53" s="496">
        <v>0</v>
      </c>
      <c r="AN53" s="496">
        <v>0</v>
      </c>
      <c r="AO53" s="496">
        <v>0</v>
      </c>
      <c r="AP53" s="496">
        <v>0</v>
      </c>
      <c r="AQ53" s="496">
        <v>0</v>
      </c>
      <c r="AR53" s="496">
        <v>0</v>
      </c>
      <c r="AS53" s="496">
        <v>0</v>
      </c>
      <c r="AT53" s="496">
        <v>16.40687679083096</v>
      </c>
      <c r="AU53" s="496">
        <v>29.297994269340982</v>
      </c>
      <c r="AV53" s="496">
        <v>44.532951289398142</v>
      </c>
      <c r="AW53" s="496">
        <v>0</v>
      </c>
      <c r="AX53" s="496">
        <v>0</v>
      </c>
      <c r="AY53" s="496">
        <v>0</v>
      </c>
      <c r="AZ53" s="496">
        <v>1.0276381909547738</v>
      </c>
      <c r="BA53" s="496">
        <v>122.81524926686208</v>
      </c>
      <c r="BB53" s="496">
        <v>143.92961876832834</v>
      </c>
      <c r="BC53" s="496">
        <v>0</v>
      </c>
      <c r="BD53" s="496">
        <v>0</v>
      </c>
      <c r="BE53" s="496">
        <v>0</v>
      </c>
      <c r="BF53" s="496">
        <v>0</v>
      </c>
      <c r="BG53" s="496">
        <v>0</v>
      </c>
      <c r="BH53" s="496">
        <v>1.0999999999999017</v>
      </c>
      <c r="BI53" s="496">
        <v>0</v>
      </c>
      <c r="BJ53" s="496">
        <v>0.80429776797945196</v>
      </c>
      <c r="BK53" s="496">
        <v>0</v>
      </c>
      <c r="BL53" s="496">
        <v>0</v>
      </c>
      <c r="BM53" s="496">
        <v>1</v>
      </c>
      <c r="BN53" s="496">
        <v>0</v>
      </c>
      <c r="BO53" s="291"/>
      <c r="BP53" s="291"/>
      <c r="BQ53" s="291"/>
      <c r="BS53" s="496">
        <v>409</v>
      </c>
    </row>
    <row r="54" spans="1:71" ht="15" x14ac:dyDescent="0.25">
      <c r="A54" s="492">
        <v>258</v>
      </c>
      <c r="B54" s="492">
        <v>124654</v>
      </c>
      <c r="C54" s="492">
        <v>9352166</v>
      </c>
      <c r="D54" s="493" t="s">
        <v>272</v>
      </c>
      <c r="E54" s="494" t="s">
        <v>40</v>
      </c>
      <c r="F54" s="495">
        <v>0</v>
      </c>
      <c r="G54" s="496">
        <v>1</v>
      </c>
      <c r="H54" s="496">
        <v>0</v>
      </c>
      <c r="I54" s="496">
        <v>0</v>
      </c>
      <c r="J54" s="496">
        <v>7</v>
      </c>
      <c r="K54" s="496">
        <v>0</v>
      </c>
      <c r="L54" s="496">
        <v>0</v>
      </c>
      <c r="M54" s="496">
        <v>0</v>
      </c>
      <c r="N54" s="496">
        <v>418</v>
      </c>
      <c r="O54" s="496">
        <v>418</v>
      </c>
      <c r="P54" s="496">
        <v>60</v>
      </c>
      <c r="Q54" s="496">
        <v>358</v>
      </c>
      <c r="R54" s="496">
        <v>0</v>
      </c>
      <c r="S54" s="496">
        <v>0</v>
      </c>
      <c r="T54" s="496">
        <v>0</v>
      </c>
      <c r="U54" s="496">
        <v>0</v>
      </c>
      <c r="V54" s="496">
        <v>0</v>
      </c>
      <c r="W54" s="496">
        <v>0</v>
      </c>
      <c r="X54" s="496">
        <v>0</v>
      </c>
      <c r="Y54" s="496">
        <v>0</v>
      </c>
      <c r="Z54" s="496">
        <v>418</v>
      </c>
      <c r="AA54" s="496">
        <v>59.714285714285715</v>
      </c>
      <c r="AB54" s="496">
        <v>42.000000000000199</v>
      </c>
      <c r="AC54" s="496">
        <v>63.675675675675677</v>
      </c>
      <c r="AD54" s="496">
        <v>0</v>
      </c>
      <c r="AE54" s="496">
        <v>0</v>
      </c>
      <c r="AF54" s="496">
        <v>295.99999999999994</v>
      </c>
      <c r="AG54" s="496">
        <v>96.000000000000028</v>
      </c>
      <c r="AH54" s="496">
        <v>7.0000000000000044</v>
      </c>
      <c r="AI54" s="496">
        <v>9</v>
      </c>
      <c r="AJ54" s="496">
        <v>9</v>
      </c>
      <c r="AK54" s="496">
        <v>0</v>
      </c>
      <c r="AL54" s="496">
        <v>1.000000000000002</v>
      </c>
      <c r="AM54" s="496">
        <v>0</v>
      </c>
      <c r="AN54" s="496">
        <v>0</v>
      </c>
      <c r="AO54" s="496">
        <v>0</v>
      </c>
      <c r="AP54" s="496">
        <v>0</v>
      </c>
      <c r="AQ54" s="496">
        <v>0</v>
      </c>
      <c r="AR54" s="496">
        <v>0</v>
      </c>
      <c r="AS54" s="496">
        <v>0</v>
      </c>
      <c r="AT54" s="496">
        <v>28.022346368715084</v>
      </c>
      <c r="AU54" s="496">
        <v>52.541899441340625</v>
      </c>
      <c r="AV54" s="496">
        <v>70.055865921787515</v>
      </c>
      <c r="AW54" s="496">
        <v>0</v>
      </c>
      <c r="AX54" s="496">
        <v>0</v>
      </c>
      <c r="AY54" s="496">
        <v>0</v>
      </c>
      <c r="AZ54" s="496">
        <v>0</v>
      </c>
      <c r="BA54" s="496">
        <v>105.82389937106933</v>
      </c>
      <c r="BB54" s="496">
        <v>123.55974842767314</v>
      </c>
      <c r="BC54" s="496">
        <v>0</v>
      </c>
      <c r="BD54" s="496">
        <v>0</v>
      </c>
      <c r="BE54" s="496">
        <v>0</v>
      </c>
      <c r="BF54" s="496">
        <v>0</v>
      </c>
      <c r="BG54" s="496">
        <v>0</v>
      </c>
      <c r="BH54" s="496">
        <v>8.2000000000000899</v>
      </c>
      <c r="BI54" s="496">
        <v>0</v>
      </c>
      <c r="BJ54" s="496">
        <v>0.38137998682505397</v>
      </c>
      <c r="BK54" s="496">
        <v>0</v>
      </c>
      <c r="BL54" s="496">
        <v>0</v>
      </c>
      <c r="BM54" s="496">
        <v>1</v>
      </c>
      <c r="BN54" s="496">
        <v>0</v>
      </c>
      <c r="BO54" s="291"/>
      <c r="BP54" s="291"/>
      <c r="BQ54" s="291"/>
      <c r="BS54" s="496">
        <v>418</v>
      </c>
    </row>
    <row r="55" spans="1:71" ht="15" x14ac:dyDescent="0.25">
      <c r="A55" s="492">
        <v>300</v>
      </c>
      <c r="B55" s="492">
        <v>124660</v>
      </c>
      <c r="C55" s="492">
        <v>9352176</v>
      </c>
      <c r="D55" s="493" t="s">
        <v>295</v>
      </c>
      <c r="E55" s="494" t="s">
        <v>40</v>
      </c>
      <c r="F55" s="495">
        <v>0</v>
      </c>
      <c r="G55" s="496">
        <v>1</v>
      </c>
      <c r="H55" s="496">
        <v>0</v>
      </c>
      <c r="I55" s="496">
        <v>0</v>
      </c>
      <c r="J55" s="496">
        <v>7</v>
      </c>
      <c r="K55" s="496">
        <v>0</v>
      </c>
      <c r="L55" s="496">
        <v>0</v>
      </c>
      <c r="M55" s="496">
        <v>0</v>
      </c>
      <c r="N55" s="496">
        <v>553</v>
      </c>
      <c r="O55" s="496">
        <v>553</v>
      </c>
      <c r="P55" s="496">
        <v>87</v>
      </c>
      <c r="Q55" s="496">
        <v>466</v>
      </c>
      <c r="R55" s="496">
        <v>0</v>
      </c>
      <c r="S55" s="496">
        <v>0</v>
      </c>
      <c r="T55" s="496">
        <v>0</v>
      </c>
      <c r="U55" s="496">
        <v>0</v>
      </c>
      <c r="V55" s="496">
        <v>0</v>
      </c>
      <c r="W55" s="496">
        <v>0</v>
      </c>
      <c r="X55" s="496">
        <v>0</v>
      </c>
      <c r="Y55" s="496">
        <v>0</v>
      </c>
      <c r="Z55" s="496">
        <v>553</v>
      </c>
      <c r="AA55" s="496">
        <v>79</v>
      </c>
      <c r="AB55" s="496">
        <v>143.00000000000017</v>
      </c>
      <c r="AC55" s="496">
        <v>195.1764705882353</v>
      </c>
      <c r="AD55" s="496">
        <v>0</v>
      </c>
      <c r="AE55" s="496">
        <v>0</v>
      </c>
      <c r="AF55" s="496">
        <v>92.999999999999773</v>
      </c>
      <c r="AG55" s="496">
        <v>87.000000000000227</v>
      </c>
      <c r="AH55" s="496">
        <v>28.999999999999986</v>
      </c>
      <c r="AI55" s="496">
        <v>220.0000000000002</v>
      </c>
      <c r="AJ55" s="496">
        <v>115.00000000000018</v>
      </c>
      <c r="AK55" s="496">
        <v>3</v>
      </c>
      <c r="AL55" s="496">
        <v>6</v>
      </c>
      <c r="AM55" s="496">
        <v>0</v>
      </c>
      <c r="AN55" s="496">
        <v>0</v>
      </c>
      <c r="AO55" s="496">
        <v>0</v>
      </c>
      <c r="AP55" s="496">
        <v>0</v>
      </c>
      <c r="AQ55" s="496">
        <v>0</v>
      </c>
      <c r="AR55" s="496">
        <v>0</v>
      </c>
      <c r="AS55" s="496">
        <v>0</v>
      </c>
      <c r="AT55" s="496">
        <v>30.854077253218879</v>
      </c>
      <c r="AU55" s="496">
        <v>74.76180257510714</v>
      </c>
      <c r="AV55" s="496">
        <v>107.98927038626634</v>
      </c>
      <c r="AW55" s="496">
        <v>0</v>
      </c>
      <c r="AX55" s="496">
        <v>0</v>
      </c>
      <c r="AY55" s="496">
        <v>0</v>
      </c>
      <c r="AZ55" s="496">
        <v>3.1480075901328273</v>
      </c>
      <c r="BA55" s="496">
        <v>213.40186915887858</v>
      </c>
      <c r="BB55" s="496">
        <v>253.2429906542057</v>
      </c>
      <c r="BC55" s="496">
        <v>0</v>
      </c>
      <c r="BD55" s="496">
        <v>0</v>
      </c>
      <c r="BE55" s="496">
        <v>0</v>
      </c>
      <c r="BF55" s="496">
        <v>0</v>
      </c>
      <c r="BG55" s="496">
        <v>0</v>
      </c>
      <c r="BH55" s="496">
        <v>0</v>
      </c>
      <c r="BI55" s="496">
        <v>0</v>
      </c>
      <c r="BJ55" s="496">
        <v>0.60454411299999999</v>
      </c>
      <c r="BK55" s="496">
        <v>0</v>
      </c>
      <c r="BL55" s="496">
        <v>0</v>
      </c>
      <c r="BM55" s="496">
        <v>1</v>
      </c>
      <c r="BN55" s="496">
        <v>0</v>
      </c>
      <c r="BO55" s="291"/>
      <c r="BP55" s="291"/>
      <c r="BQ55" s="291"/>
      <c r="BS55" s="496">
        <v>553</v>
      </c>
    </row>
    <row r="56" spans="1:71" ht="15" x14ac:dyDescent="0.25">
      <c r="A56" s="492">
        <v>259</v>
      </c>
      <c r="B56" s="492">
        <v>124668</v>
      </c>
      <c r="C56" s="492">
        <v>9352184</v>
      </c>
      <c r="D56" s="493" t="s">
        <v>273</v>
      </c>
      <c r="E56" s="494" t="s">
        <v>40</v>
      </c>
      <c r="F56" s="495">
        <v>0</v>
      </c>
      <c r="G56" s="496">
        <v>1</v>
      </c>
      <c r="H56" s="496">
        <v>0</v>
      </c>
      <c r="I56" s="496">
        <v>0</v>
      </c>
      <c r="J56" s="496">
        <v>7</v>
      </c>
      <c r="K56" s="496">
        <v>0</v>
      </c>
      <c r="L56" s="496">
        <v>0</v>
      </c>
      <c r="M56" s="496">
        <v>0</v>
      </c>
      <c r="N56" s="496">
        <v>416</v>
      </c>
      <c r="O56" s="496">
        <v>416</v>
      </c>
      <c r="P56" s="496">
        <v>60</v>
      </c>
      <c r="Q56" s="496">
        <v>356</v>
      </c>
      <c r="R56" s="496">
        <v>0</v>
      </c>
      <c r="S56" s="496">
        <v>0</v>
      </c>
      <c r="T56" s="496">
        <v>0</v>
      </c>
      <c r="U56" s="496">
        <v>0</v>
      </c>
      <c r="V56" s="496">
        <v>0</v>
      </c>
      <c r="W56" s="496">
        <v>0</v>
      </c>
      <c r="X56" s="496">
        <v>0</v>
      </c>
      <c r="Y56" s="496">
        <v>0</v>
      </c>
      <c r="Z56" s="496">
        <v>416</v>
      </c>
      <c r="AA56" s="496">
        <v>59.428571428571431</v>
      </c>
      <c r="AB56" s="496">
        <v>13</v>
      </c>
      <c r="AC56" s="496">
        <v>28.40975609756098</v>
      </c>
      <c r="AD56" s="496">
        <v>0</v>
      </c>
      <c r="AE56" s="496">
        <v>0</v>
      </c>
      <c r="AF56" s="496">
        <v>348.83855421686752</v>
      </c>
      <c r="AG56" s="496">
        <v>11.026506024096367</v>
      </c>
      <c r="AH56" s="496">
        <v>10.02409638554218</v>
      </c>
      <c r="AI56" s="496">
        <v>11.026506024096367</v>
      </c>
      <c r="AJ56" s="496">
        <v>35.084337349397607</v>
      </c>
      <c r="AK56" s="496">
        <v>0</v>
      </c>
      <c r="AL56" s="496">
        <v>0</v>
      </c>
      <c r="AM56" s="496">
        <v>0</v>
      </c>
      <c r="AN56" s="496">
        <v>0</v>
      </c>
      <c r="AO56" s="496">
        <v>0</v>
      </c>
      <c r="AP56" s="496">
        <v>0</v>
      </c>
      <c r="AQ56" s="496">
        <v>0</v>
      </c>
      <c r="AR56" s="496">
        <v>0</v>
      </c>
      <c r="AS56" s="496">
        <v>0</v>
      </c>
      <c r="AT56" s="496">
        <v>1.168539325842695</v>
      </c>
      <c r="AU56" s="496">
        <v>5.8426966292134752</v>
      </c>
      <c r="AV56" s="496">
        <v>9.3483146067415923</v>
      </c>
      <c r="AW56" s="496">
        <v>0</v>
      </c>
      <c r="AX56" s="496">
        <v>0</v>
      </c>
      <c r="AY56" s="496">
        <v>0</v>
      </c>
      <c r="AZ56" s="496">
        <v>0</v>
      </c>
      <c r="BA56" s="496">
        <v>95.885386819484111</v>
      </c>
      <c r="BB56" s="496">
        <v>112.04584527220615</v>
      </c>
      <c r="BC56" s="496">
        <v>0</v>
      </c>
      <c r="BD56" s="496">
        <v>0</v>
      </c>
      <c r="BE56" s="496">
        <v>0</v>
      </c>
      <c r="BF56" s="496">
        <v>0</v>
      </c>
      <c r="BG56" s="496">
        <v>0</v>
      </c>
      <c r="BH56" s="496">
        <v>0</v>
      </c>
      <c r="BI56" s="496">
        <v>0</v>
      </c>
      <c r="BJ56" s="496">
        <v>0.55374939480519503</v>
      </c>
      <c r="BK56" s="496">
        <v>0</v>
      </c>
      <c r="BL56" s="496">
        <v>0</v>
      </c>
      <c r="BM56" s="496">
        <v>1</v>
      </c>
      <c r="BN56" s="496">
        <v>0</v>
      </c>
      <c r="BO56" s="291"/>
      <c r="BP56" s="291"/>
      <c r="BQ56" s="291"/>
      <c r="BS56" s="496">
        <v>416</v>
      </c>
    </row>
    <row r="57" spans="1:71" ht="15" x14ac:dyDescent="0.25">
      <c r="A57" s="492">
        <v>480</v>
      </c>
      <c r="B57" s="492">
        <v>124674</v>
      </c>
      <c r="C57" s="492">
        <v>9352916</v>
      </c>
      <c r="D57" s="493" t="s">
        <v>396</v>
      </c>
      <c r="E57" s="494" t="s">
        <v>40</v>
      </c>
      <c r="F57" s="495">
        <v>0</v>
      </c>
      <c r="G57" s="496">
        <v>1</v>
      </c>
      <c r="H57" s="496">
        <v>0</v>
      </c>
      <c r="I57" s="496">
        <v>0</v>
      </c>
      <c r="J57" s="496">
        <v>7</v>
      </c>
      <c r="K57" s="496">
        <v>0</v>
      </c>
      <c r="L57" s="496">
        <v>0</v>
      </c>
      <c r="M57" s="496">
        <v>0</v>
      </c>
      <c r="N57" s="496">
        <v>313</v>
      </c>
      <c r="O57" s="496">
        <v>313</v>
      </c>
      <c r="P57" s="496">
        <v>45</v>
      </c>
      <c r="Q57" s="496">
        <v>268</v>
      </c>
      <c r="R57" s="496">
        <v>0</v>
      </c>
      <c r="S57" s="496">
        <v>0</v>
      </c>
      <c r="T57" s="496">
        <v>0</v>
      </c>
      <c r="U57" s="496">
        <v>0</v>
      </c>
      <c r="V57" s="496">
        <v>0</v>
      </c>
      <c r="W57" s="496">
        <v>0</v>
      </c>
      <c r="X57" s="496">
        <v>0</v>
      </c>
      <c r="Y57" s="496">
        <v>0</v>
      </c>
      <c r="Z57" s="496">
        <v>313</v>
      </c>
      <c r="AA57" s="496">
        <v>44.714285714285715</v>
      </c>
      <c r="AB57" s="496">
        <v>26.000000000000004</v>
      </c>
      <c r="AC57" s="496">
        <v>48.464516129032262</v>
      </c>
      <c r="AD57" s="496">
        <v>0</v>
      </c>
      <c r="AE57" s="496">
        <v>0</v>
      </c>
      <c r="AF57" s="496">
        <v>304.97435897435884</v>
      </c>
      <c r="AG57" s="496">
        <v>1.0032051282051297</v>
      </c>
      <c r="AH57" s="496">
        <v>1.0032051282051297</v>
      </c>
      <c r="AI57" s="496">
        <v>4.0128205128205066</v>
      </c>
      <c r="AJ57" s="496">
        <v>2.0064102564102564</v>
      </c>
      <c r="AK57" s="496">
        <v>0</v>
      </c>
      <c r="AL57" s="496">
        <v>0</v>
      </c>
      <c r="AM57" s="496">
        <v>0</v>
      </c>
      <c r="AN57" s="496">
        <v>0</v>
      </c>
      <c r="AO57" s="496">
        <v>0</v>
      </c>
      <c r="AP57" s="496">
        <v>0</v>
      </c>
      <c r="AQ57" s="496">
        <v>0</v>
      </c>
      <c r="AR57" s="496">
        <v>0</v>
      </c>
      <c r="AS57" s="496">
        <v>0</v>
      </c>
      <c r="AT57" s="496">
        <v>0</v>
      </c>
      <c r="AU57" s="496">
        <v>0</v>
      </c>
      <c r="AV57" s="496">
        <v>0</v>
      </c>
      <c r="AW57" s="496">
        <v>0</v>
      </c>
      <c r="AX57" s="496">
        <v>0</v>
      </c>
      <c r="AY57" s="496">
        <v>0</v>
      </c>
      <c r="AZ57" s="496">
        <v>1.0096774193548388</v>
      </c>
      <c r="BA57" s="496">
        <v>95.424242424242408</v>
      </c>
      <c r="BB57" s="496">
        <v>111.44696969696969</v>
      </c>
      <c r="BC57" s="496">
        <v>0</v>
      </c>
      <c r="BD57" s="496">
        <v>0</v>
      </c>
      <c r="BE57" s="496">
        <v>0</v>
      </c>
      <c r="BF57" s="496">
        <v>0</v>
      </c>
      <c r="BG57" s="496">
        <v>0</v>
      </c>
      <c r="BH57" s="496">
        <v>0</v>
      </c>
      <c r="BI57" s="496">
        <v>0</v>
      </c>
      <c r="BJ57" s="496">
        <v>1.4545327845911999</v>
      </c>
      <c r="BK57" s="496">
        <v>0</v>
      </c>
      <c r="BL57" s="496">
        <v>0</v>
      </c>
      <c r="BM57" s="496">
        <v>1</v>
      </c>
      <c r="BN57" s="496">
        <v>0</v>
      </c>
      <c r="BO57" s="291"/>
      <c r="BP57" s="291"/>
      <c r="BQ57" s="291"/>
      <c r="BS57" s="496">
        <v>313</v>
      </c>
    </row>
    <row r="58" spans="1:71" ht="15" x14ac:dyDescent="0.25">
      <c r="A58" s="492">
        <v>327</v>
      </c>
      <c r="B58" s="492">
        <v>124675</v>
      </c>
      <c r="C58" s="492">
        <v>9352918</v>
      </c>
      <c r="D58" s="493" t="s">
        <v>311</v>
      </c>
      <c r="E58" s="494" t="s">
        <v>40</v>
      </c>
      <c r="F58" s="495">
        <v>0</v>
      </c>
      <c r="G58" s="496">
        <v>1</v>
      </c>
      <c r="H58" s="496">
        <v>0</v>
      </c>
      <c r="I58" s="496">
        <v>0</v>
      </c>
      <c r="J58" s="496">
        <v>7</v>
      </c>
      <c r="K58" s="496">
        <v>0</v>
      </c>
      <c r="L58" s="496">
        <v>0</v>
      </c>
      <c r="M58" s="496">
        <v>0</v>
      </c>
      <c r="N58" s="496">
        <v>96</v>
      </c>
      <c r="O58" s="496">
        <v>96</v>
      </c>
      <c r="P58" s="496">
        <v>15</v>
      </c>
      <c r="Q58" s="496">
        <v>81</v>
      </c>
      <c r="R58" s="496">
        <v>0</v>
      </c>
      <c r="S58" s="496">
        <v>0</v>
      </c>
      <c r="T58" s="496">
        <v>0</v>
      </c>
      <c r="U58" s="496">
        <v>0</v>
      </c>
      <c r="V58" s="496">
        <v>0</v>
      </c>
      <c r="W58" s="496">
        <v>0</v>
      </c>
      <c r="X58" s="496">
        <v>0</v>
      </c>
      <c r="Y58" s="496">
        <v>0</v>
      </c>
      <c r="Z58" s="496">
        <v>96</v>
      </c>
      <c r="AA58" s="496">
        <v>13.714285714285714</v>
      </c>
      <c r="AB58" s="496">
        <v>1.0000000000000033</v>
      </c>
      <c r="AC58" s="496">
        <v>8.6292134831460672</v>
      </c>
      <c r="AD58" s="496">
        <v>0</v>
      </c>
      <c r="AE58" s="496">
        <v>0</v>
      </c>
      <c r="AF58" s="496">
        <v>91.000000000000028</v>
      </c>
      <c r="AG58" s="496">
        <v>1.9999999999999969</v>
      </c>
      <c r="AH58" s="496">
        <v>1.0000000000000033</v>
      </c>
      <c r="AI58" s="496">
        <v>0</v>
      </c>
      <c r="AJ58" s="496">
        <v>0</v>
      </c>
      <c r="AK58" s="496">
        <v>1.0000000000000033</v>
      </c>
      <c r="AL58" s="496">
        <v>1.0000000000000033</v>
      </c>
      <c r="AM58" s="496">
        <v>0</v>
      </c>
      <c r="AN58" s="496">
        <v>0</v>
      </c>
      <c r="AO58" s="496">
        <v>0</v>
      </c>
      <c r="AP58" s="496">
        <v>0</v>
      </c>
      <c r="AQ58" s="496">
        <v>0</v>
      </c>
      <c r="AR58" s="496">
        <v>0</v>
      </c>
      <c r="AS58" s="496">
        <v>0</v>
      </c>
      <c r="AT58" s="496">
        <v>0</v>
      </c>
      <c r="AU58" s="496">
        <v>0</v>
      </c>
      <c r="AV58" s="496">
        <v>0</v>
      </c>
      <c r="AW58" s="496">
        <v>0</v>
      </c>
      <c r="AX58" s="496">
        <v>0</v>
      </c>
      <c r="AY58" s="496">
        <v>0</v>
      </c>
      <c r="AZ58" s="496">
        <v>0</v>
      </c>
      <c r="BA58" s="496">
        <v>12.303797468354414</v>
      </c>
      <c r="BB58" s="496">
        <v>14.58227848101264</v>
      </c>
      <c r="BC58" s="496">
        <v>0</v>
      </c>
      <c r="BD58" s="496">
        <v>0</v>
      </c>
      <c r="BE58" s="496">
        <v>0</v>
      </c>
      <c r="BF58" s="496">
        <v>0</v>
      </c>
      <c r="BG58" s="496">
        <v>0</v>
      </c>
      <c r="BH58" s="496">
        <v>4.3999999999999684</v>
      </c>
      <c r="BI58" s="496">
        <v>0</v>
      </c>
      <c r="BJ58" s="496">
        <v>1.4939715825</v>
      </c>
      <c r="BK58" s="496">
        <v>0</v>
      </c>
      <c r="BL58" s="496">
        <v>0</v>
      </c>
      <c r="BM58" s="496">
        <v>1</v>
      </c>
      <c r="BN58" s="496">
        <v>0</v>
      </c>
      <c r="BO58" s="291"/>
      <c r="BP58" s="291"/>
      <c r="BQ58" s="291"/>
      <c r="BS58" s="496">
        <v>96</v>
      </c>
    </row>
    <row r="59" spans="1:71" ht="15" x14ac:dyDescent="0.25">
      <c r="A59" s="492">
        <v>75</v>
      </c>
      <c r="B59" s="492">
        <v>124676</v>
      </c>
      <c r="C59" s="492">
        <v>9352919</v>
      </c>
      <c r="D59" s="493" t="s">
        <v>193</v>
      </c>
      <c r="E59" s="494" t="s">
        <v>40</v>
      </c>
      <c r="F59" s="495">
        <v>0</v>
      </c>
      <c r="G59" s="496">
        <v>1</v>
      </c>
      <c r="H59" s="496">
        <v>0</v>
      </c>
      <c r="I59" s="496">
        <v>0</v>
      </c>
      <c r="J59" s="496">
        <v>7</v>
      </c>
      <c r="K59" s="496">
        <v>0</v>
      </c>
      <c r="L59" s="496">
        <v>0</v>
      </c>
      <c r="M59" s="496">
        <v>0</v>
      </c>
      <c r="N59" s="496">
        <v>273</v>
      </c>
      <c r="O59" s="496">
        <v>273</v>
      </c>
      <c r="P59" s="496">
        <v>44</v>
      </c>
      <c r="Q59" s="496">
        <v>229</v>
      </c>
      <c r="R59" s="496">
        <v>0</v>
      </c>
      <c r="S59" s="496">
        <v>0</v>
      </c>
      <c r="T59" s="496">
        <v>0</v>
      </c>
      <c r="U59" s="496">
        <v>0</v>
      </c>
      <c r="V59" s="496">
        <v>0</v>
      </c>
      <c r="W59" s="496">
        <v>0</v>
      </c>
      <c r="X59" s="496">
        <v>0</v>
      </c>
      <c r="Y59" s="496">
        <v>0</v>
      </c>
      <c r="Z59" s="496">
        <v>273</v>
      </c>
      <c r="AA59" s="496">
        <v>39</v>
      </c>
      <c r="AB59" s="496">
        <v>51.000000000000057</v>
      </c>
      <c r="AC59" s="496">
        <v>65.05078125</v>
      </c>
      <c r="AD59" s="496">
        <v>0</v>
      </c>
      <c r="AE59" s="496">
        <v>0</v>
      </c>
      <c r="AF59" s="496">
        <v>155.00000000000006</v>
      </c>
      <c r="AG59" s="496">
        <v>102.99999999999993</v>
      </c>
      <c r="AH59" s="496">
        <v>0.99999999999999922</v>
      </c>
      <c r="AI59" s="496">
        <v>2.0000000000000013</v>
      </c>
      <c r="AJ59" s="496">
        <v>0</v>
      </c>
      <c r="AK59" s="496">
        <v>12.000000000000012</v>
      </c>
      <c r="AL59" s="496">
        <v>0</v>
      </c>
      <c r="AM59" s="496">
        <v>0</v>
      </c>
      <c r="AN59" s="496">
        <v>0</v>
      </c>
      <c r="AO59" s="496">
        <v>0</v>
      </c>
      <c r="AP59" s="496">
        <v>0</v>
      </c>
      <c r="AQ59" s="496">
        <v>0</v>
      </c>
      <c r="AR59" s="496">
        <v>0</v>
      </c>
      <c r="AS59" s="496">
        <v>0</v>
      </c>
      <c r="AT59" s="496">
        <v>1.1921397379912675</v>
      </c>
      <c r="AU59" s="496">
        <v>1.1921397379912675</v>
      </c>
      <c r="AV59" s="496">
        <v>1.1921397379912675</v>
      </c>
      <c r="AW59" s="496">
        <v>0</v>
      </c>
      <c r="AX59" s="496">
        <v>0</v>
      </c>
      <c r="AY59" s="496">
        <v>0</v>
      </c>
      <c r="AZ59" s="496">
        <v>0</v>
      </c>
      <c r="BA59" s="496">
        <v>44.782222222222323</v>
      </c>
      <c r="BB59" s="496">
        <v>53.386666666666791</v>
      </c>
      <c r="BC59" s="496">
        <v>0</v>
      </c>
      <c r="BD59" s="496">
        <v>0</v>
      </c>
      <c r="BE59" s="496">
        <v>0</v>
      </c>
      <c r="BF59" s="496">
        <v>0</v>
      </c>
      <c r="BG59" s="496">
        <v>0</v>
      </c>
      <c r="BH59" s="496">
        <v>0</v>
      </c>
      <c r="BI59" s="496">
        <v>0</v>
      </c>
      <c r="BJ59" s="496">
        <v>0.80254504138972804</v>
      </c>
      <c r="BK59" s="496">
        <v>0</v>
      </c>
      <c r="BL59" s="496">
        <v>0</v>
      </c>
      <c r="BM59" s="496">
        <v>1</v>
      </c>
      <c r="BN59" s="496">
        <v>0</v>
      </c>
      <c r="BO59" s="291"/>
      <c r="BP59" s="291"/>
      <c r="BQ59" s="291"/>
      <c r="BS59" s="496">
        <v>273</v>
      </c>
    </row>
    <row r="60" spans="1:71" ht="15" x14ac:dyDescent="0.25">
      <c r="A60" s="492">
        <v>461</v>
      </c>
      <c r="B60" s="492">
        <v>124678</v>
      </c>
      <c r="C60" s="492">
        <v>9352921</v>
      </c>
      <c r="D60" s="493" t="s">
        <v>382</v>
      </c>
      <c r="E60" s="494" t="s">
        <v>40</v>
      </c>
      <c r="F60" s="495">
        <v>0</v>
      </c>
      <c r="G60" s="496">
        <v>1</v>
      </c>
      <c r="H60" s="496">
        <v>0</v>
      </c>
      <c r="I60" s="496">
        <v>0</v>
      </c>
      <c r="J60" s="496">
        <v>7</v>
      </c>
      <c r="K60" s="496">
        <v>0</v>
      </c>
      <c r="L60" s="496">
        <v>0</v>
      </c>
      <c r="M60" s="496">
        <v>0</v>
      </c>
      <c r="N60" s="496">
        <v>221</v>
      </c>
      <c r="O60" s="496">
        <v>221</v>
      </c>
      <c r="P60" s="496">
        <v>30</v>
      </c>
      <c r="Q60" s="496">
        <v>191</v>
      </c>
      <c r="R60" s="496">
        <v>0</v>
      </c>
      <c r="S60" s="496">
        <v>0</v>
      </c>
      <c r="T60" s="496">
        <v>0</v>
      </c>
      <c r="U60" s="496">
        <v>0</v>
      </c>
      <c r="V60" s="496">
        <v>0</v>
      </c>
      <c r="W60" s="496">
        <v>0</v>
      </c>
      <c r="X60" s="496">
        <v>0</v>
      </c>
      <c r="Y60" s="496">
        <v>0</v>
      </c>
      <c r="Z60" s="496">
        <v>221</v>
      </c>
      <c r="AA60" s="496">
        <v>31.571428571428573</v>
      </c>
      <c r="AB60" s="496">
        <v>11</v>
      </c>
      <c r="AC60" s="496">
        <v>13.362790697674418</v>
      </c>
      <c r="AD60" s="496">
        <v>0</v>
      </c>
      <c r="AE60" s="496">
        <v>0</v>
      </c>
      <c r="AF60" s="496">
        <v>214.94520547945197</v>
      </c>
      <c r="AG60" s="496">
        <v>1.0091324200913241</v>
      </c>
      <c r="AH60" s="496">
        <v>0</v>
      </c>
      <c r="AI60" s="496">
        <v>5.0456621004566209</v>
      </c>
      <c r="AJ60" s="496">
        <v>0</v>
      </c>
      <c r="AK60" s="496">
        <v>0</v>
      </c>
      <c r="AL60" s="496">
        <v>0</v>
      </c>
      <c r="AM60" s="496">
        <v>0</v>
      </c>
      <c r="AN60" s="496">
        <v>0</v>
      </c>
      <c r="AO60" s="496">
        <v>0</v>
      </c>
      <c r="AP60" s="496">
        <v>0</v>
      </c>
      <c r="AQ60" s="496">
        <v>0</v>
      </c>
      <c r="AR60" s="496">
        <v>0</v>
      </c>
      <c r="AS60" s="496">
        <v>0</v>
      </c>
      <c r="AT60" s="496">
        <v>3.4712041884816722</v>
      </c>
      <c r="AU60" s="496">
        <v>3.4712041884816722</v>
      </c>
      <c r="AV60" s="496">
        <v>6.9424083769633445</v>
      </c>
      <c r="AW60" s="496">
        <v>0</v>
      </c>
      <c r="AX60" s="496">
        <v>0</v>
      </c>
      <c r="AY60" s="496">
        <v>0</v>
      </c>
      <c r="AZ60" s="496">
        <v>0</v>
      </c>
      <c r="BA60" s="496">
        <v>43.919786096256658</v>
      </c>
      <c r="BB60" s="496">
        <v>50.818181818181792</v>
      </c>
      <c r="BC60" s="496">
        <v>0</v>
      </c>
      <c r="BD60" s="496">
        <v>0</v>
      </c>
      <c r="BE60" s="496">
        <v>0</v>
      </c>
      <c r="BF60" s="496">
        <v>0</v>
      </c>
      <c r="BG60" s="496">
        <v>0</v>
      </c>
      <c r="BH60" s="496">
        <v>0</v>
      </c>
      <c r="BI60" s="496">
        <v>0</v>
      </c>
      <c r="BJ60" s="496">
        <v>2.33602018070175</v>
      </c>
      <c r="BK60" s="496">
        <v>0</v>
      </c>
      <c r="BL60" s="496">
        <v>0</v>
      </c>
      <c r="BM60" s="496">
        <v>1</v>
      </c>
      <c r="BN60" s="496">
        <v>0</v>
      </c>
      <c r="BO60" s="291"/>
      <c r="BP60" s="291"/>
      <c r="BQ60" s="291"/>
      <c r="BS60" s="496">
        <v>221</v>
      </c>
    </row>
    <row r="61" spans="1:71" ht="15" x14ac:dyDescent="0.25">
      <c r="A61" s="492">
        <v>281</v>
      </c>
      <c r="B61" s="492">
        <v>124679</v>
      </c>
      <c r="C61" s="492">
        <v>9352922</v>
      </c>
      <c r="D61" s="493" t="s">
        <v>283</v>
      </c>
      <c r="E61" s="494" t="s">
        <v>40</v>
      </c>
      <c r="F61" s="495">
        <v>0</v>
      </c>
      <c r="G61" s="496">
        <v>1</v>
      </c>
      <c r="H61" s="496">
        <v>0</v>
      </c>
      <c r="I61" s="496">
        <v>0</v>
      </c>
      <c r="J61" s="496">
        <v>7</v>
      </c>
      <c r="K61" s="496">
        <v>0</v>
      </c>
      <c r="L61" s="496">
        <v>0</v>
      </c>
      <c r="M61" s="496">
        <v>0</v>
      </c>
      <c r="N61" s="496">
        <v>598</v>
      </c>
      <c r="O61" s="496">
        <v>598</v>
      </c>
      <c r="P61" s="496">
        <v>85</v>
      </c>
      <c r="Q61" s="496">
        <v>513</v>
      </c>
      <c r="R61" s="496">
        <v>0</v>
      </c>
      <c r="S61" s="496">
        <v>0</v>
      </c>
      <c r="T61" s="496">
        <v>0</v>
      </c>
      <c r="U61" s="496">
        <v>0</v>
      </c>
      <c r="V61" s="496">
        <v>0</v>
      </c>
      <c r="W61" s="496">
        <v>0</v>
      </c>
      <c r="X61" s="496">
        <v>0</v>
      </c>
      <c r="Y61" s="496">
        <v>0</v>
      </c>
      <c r="Z61" s="496">
        <v>598</v>
      </c>
      <c r="AA61" s="496">
        <v>85.428571428571431</v>
      </c>
      <c r="AB61" s="496">
        <v>70.000000000000014</v>
      </c>
      <c r="AC61" s="496">
        <v>135.26190476190476</v>
      </c>
      <c r="AD61" s="496">
        <v>0</v>
      </c>
      <c r="AE61" s="496">
        <v>0</v>
      </c>
      <c r="AF61" s="496">
        <v>372.00000000000017</v>
      </c>
      <c r="AG61" s="496">
        <v>25.999999999999989</v>
      </c>
      <c r="AH61" s="496">
        <v>167.9999999999998</v>
      </c>
      <c r="AI61" s="496">
        <v>12.999999999999995</v>
      </c>
      <c r="AJ61" s="496">
        <v>16.999999999999972</v>
      </c>
      <c r="AK61" s="496">
        <v>1.0000000000000029</v>
      </c>
      <c r="AL61" s="496">
        <v>1.0000000000000029</v>
      </c>
      <c r="AM61" s="496">
        <v>0</v>
      </c>
      <c r="AN61" s="496">
        <v>0</v>
      </c>
      <c r="AO61" s="496">
        <v>0</v>
      </c>
      <c r="AP61" s="496">
        <v>0</v>
      </c>
      <c r="AQ61" s="496">
        <v>0</v>
      </c>
      <c r="AR61" s="496">
        <v>0</v>
      </c>
      <c r="AS61" s="496">
        <v>0</v>
      </c>
      <c r="AT61" s="496">
        <v>15.153996101364523</v>
      </c>
      <c r="AU61" s="496">
        <v>41.964912280701732</v>
      </c>
      <c r="AV61" s="496">
        <v>59.450292397660832</v>
      </c>
      <c r="AW61" s="496">
        <v>0</v>
      </c>
      <c r="AX61" s="496">
        <v>0</v>
      </c>
      <c r="AY61" s="496">
        <v>0</v>
      </c>
      <c r="AZ61" s="496">
        <v>3.0510204081632653</v>
      </c>
      <c r="BA61" s="496">
        <v>171.7022587268992</v>
      </c>
      <c r="BB61" s="496">
        <v>200.15195071868561</v>
      </c>
      <c r="BC61" s="496">
        <v>0</v>
      </c>
      <c r="BD61" s="496">
        <v>0</v>
      </c>
      <c r="BE61" s="496">
        <v>0</v>
      </c>
      <c r="BF61" s="496">
        <v>0</v>
      </c>
      <c r="BG61" s="496">
        <v>0</v>
      </c>
      <c r="BH61" s="496">
        <v>0</v>
      </c>
      <c r="BI61" s="496">
        <v>0</v>
      </c>
      <c r="BJ61" s="496">
        <v>0.69315677724550895</v>
      </c>
      <c r="BK61" s="496">
        <v>0</v>
      </c>
      <c r="BL61" s="496">
        <v>0</v>
      </c>
      <c r="BM61" s="496">
        <v>1</v>
      </c>
      <c r="BN61" s="496">
        <v>0</v>
      </c>
      <c r="BO61" s="291">
        <v>18</v>
      </c>
      <c r="BP61" s="291"/>
      <c r="BQ61" s="291"/>
      <c r="BS61" s="496">
        <v>598</v>
      </c>
    </row>
    <row r="62" spans="1:71" ht="15" x14ac:dyDescent="0.25">
      <c r="A62" s="492">
        <v>504</v>
      </c>
      <c r="B62" s="492">
        <v>124680</v>
      </c>
      <c r="C62" s="492">
        <v>9352923</v>
      </c>
      <c r="D62" s="493" t="s">
        <v>413</v>
      </c>
      <c r="E62" s="494" t="s">
        <v>40</v>
      </c>
      <c r="F62" s="495">
        <v>0</v>
      </c>
      <c r="G62" s="496">
        <v>1</v>
      </c>
      <c r="H62" s="496">
        <v>0</v>
      </c>
      <c r="I62" s="496">
        <v>0</v>
      </c>
      <c r="J62" s="496">
        <v>7</v>
      </c>
      <c r="K62" s="496">
        <v>0</v>
      </c>
      <c r="L62" s="496">
        <v>0</v>
      </c>
      <c r="M62" s="496">
        <v>0</v>
      </c>
      <c r="N62" s="496">
        <v>301</v>
      </c>
      <c r="O62" s="496">
        <v>301</v>
      </c>
      <c r="P62" s="496">
        <v>42</v>
      </c>
      <c r="Q62" s="496">
        <v>259</v>
      </c>
      <c r="R62" s="496">
        <v>0</v>
      </c>
      <c r="S62" s="496">
        <v>0</v>
      </c>
      <c r="T62" s="496">
        <v>0</v>
      </c>
      <c r="U62" s="496">
        <v>0</v>
      </c>
      <c r="V62" s="496">
        <v>0</v>
      </c>
      <c r="W62" s="496">
        <v>0</v>
      </c>
      <c r="X62" s="496">
        <v>0</v>
      </c>
      <c r="Y62" s="496">
        <v>0</v>
      </c>
      <c r="Z62" s="496">
        <v>301</v>
      </c>
      <c r="AA62" s="496">
        <v>43</v>
      </c>
      <c r="AB62" s="496">
        <v>19.000000000000011</v>
      </c>
      <c r="AC62" s="496">
        <v>36.514754098360655</v>
      </c>
      <c r="AD62" s="496">
        <v>0</v>
      </c>
      <c r="AE62" s="496">
        <v>0</v>
      </c>
      <c r="AF62" s="496">
        <v>219.99999999999986</v>
      </c>
      <c r="AG62" s="496">
        <v>41.999999999999936</v>
      </c>
      <c r="AH62" s="496">
        <v>35.999999999999858</v>
      </c>
      <c r="AI62" s="496">
        <v>2.9999999999999987</v>
      </c>
      <c r="AJ62" s="496">
        <v>0</v>
      </c>
      <c r="AK62" s="496">
        <v>0</v>
      </c>
      <c r="AL62" s="496">
        <v>0</v>
      </c>
      <c r="AM62" s="496">
        <v>0</v>
      </c>
      <c r="AN62" s="496">
        <v>0</v>
      </c>
      <c r="AO62" s="496">
        <v>0</v>
      </c>
      <c r="AP62" s="496">
        <v>0</v>
      </c>
      <c r="AQ62" s="496">
        <v>0</v>
      </c>
      <c r="AR62" s="496">
        <v>0</v>
      </c>
      <c r="AS62" s="496">
        <v>0</v>
      </c>
      <c r="AT62" s="496">
        <v>0</v>
      </c>
      <c r="AU62" s="496">
        <v>2.3243243243243237</v>
      </c>
      <c r="AV62" s="496">
        <v>3.4864864864864917</v>
      </c>
      <c r="AW62" s="496">
        <v>0</v>
      </c>
      <c r="AX62" s="496">
        <v>0</v>
      </c>
      <c r="AY62" s="496">
        <v>0</v>
      </c>
      <c r="AZ62" s="496">
        <v>0.9868852459016394</v>
      </c>
      <c r="BA62" s="496">
        <v>70.358267716535536</v>
      </c>
      <c r="BB62" s="496">
        <v>81.767716535433195</v>
      </c>
      <c r="BC62" s="496">
        <v>0</v>
      </c>
      <c r="BD62" s="496">
        <v>0</v>
      </c>
      <c r="BE62" s="496">
        <v>0</v>
      </c>
      <c r="BF62" s="496">
        <v>0</v>
      </c>
      <c r="BG62" s="496">
        <v>0</v>
      </c>
      <c r="BH62" s="496">
        <v>0</v>
      </c>
      <c r="BI62" s="496">
        <v>0</v>
      </c>
      <c r="BJ62" s="496">
        <v>0.58473428073089695</v>
      </c>
      <c r="BK62" s="496">
        <v>0</v>
      </c>
      <c r="BL62" s="496">
        <v>0</v>
      </c>
      <c r="BM62" s="496">
        <v>1</v>
      </c>
      <c r="BN62" s="496">
        <v>0</v>
      </c>
      <c r="BO62" s="291"/>
      <c r="BP62" s="291"/>
      <c r="BQ62" s="291"/>
      <c r="BS62" s="496">
        <v>301</v>
      </c>
    </row>
    <row r="63" spans="1:71" ht="15" x14ac:dyDescent="0.25">
      <c r="A63" s="492">
        <v>311</v>
      </c>
      <c r="B63" s="492">
        <v>124681</v>
      </c>
      <c r="C63" s="492">
        <v>9352924</v>
      </c>
      <c r="D63" s="493" t="s">
        <v>301</v>
      </c>
      <c r="E63" s="494" t="s">
        <v>40</v>
      </c>
      <c r="F63" s="495">
        <v>0</v>
      </c>
      <c r="G63" s="496">
        <v>1</v>
      </c>
      <c r="H63" s="496">
        <v>0</v>
      </c>
      <c r="I63" s="496">
        <v>0</v>
      </c>
      <c r="J63" s="496">
        <v>7</v>
      </c>
      <c r="K63" s="496">
        <v>0</v>
      </c>
      <c r="L63" s="496">
        <v>0</v>
      </c>
      <c r="M63" s="496">
        <v>0</v>
      </c>
      <c r="N63" s="496">
        <v>211</v>
      </c>
      <c r="O63" s="496">
        <v>211</v>
      </c>
      <c r="P63" s="496">
        <v>30</v>
      </c>
      <c r="Q63" s="496">
        <v>181</v>
      </c>
      <c r="R63" s="496">
        <v>0</v>
      </c>
      <c r="S63" s="496">
        <v>0</v>
      </c>
      <c r="T63" s="496">
        <v>0</v>
      </c>
      <c r="U63" s="496">
        <v>0</v>
      </c>
      <c r="V63" s="496">
        <v>0</v>
      </c>
      <c r="W63" s="496">
        <v>0</v>
      </c>
      <c r="X63" s="496">
        <v>0</v>
      </c>
      <c r="Y63" s="496">
        <v>0</v>
      </c>
      <c r="Z63" s="496">
        <v>211</v>
      </c>
      <c r="AA63" s="496">
        <v>30.142857142857142</v>
      </c>
      <c r="AB63" s="496">
        <v>1.9999999999999998</v>
      </c>
      <c r="AC63" s="496">
        <v>9.9528301886792452</v>
      </c>
      <c r="AD63" s="496">
        <v>0</v>
      </c>
      <c r="AE63" s="496">
        <v>0</v>
      </c>
      <c r="AF63" s="496">
        <v>210</v>
      </c>
      <c r="AG63" s="496">
        <v>1.0000000000000009</v>
      </c>
      <c r="AH63" s="496">
        <v>0</v>
      </c>
      <c r="AI63" s="496">
        <v>0</v>
      </c>
      <c r="AJ63" s="496">
        <v>0</v>
      </c>
      <c r="AK63" s="496">
        <v>0</v>
      </c>
      <c r="AL63" s="496">
        <v>0</v>
      </c>
      <c r="AM63" s="496">
        <v>0</v>
      </c>
      <c r="AN63" s="496">
        <v>0</v>
      </c>
      <c r="AO63" s="496">
        <v>0</v>
      </c>
      <c r="AP63" s="496">
        <v>0</v>
      </c>
      <c r="AQ63" s="496">
        <v>0</v>
      </c>
      <c r="AR63" s="496">
        <v>0</v>
      </c>
      <c r="AS63" s="496">
        <v>0</v>
      </c>
      <c r="AT63" s="496">
        <v>0</v>
      </c>
      <c r="AU63" s="496">
        <v>4.6629834254143736</v>
      </c>
      <c r="AV63" s="496">
        <v>9.3259668508287277</v>
      </c>
      <c r="AW63" s="496">
        <v>0</v>
      </c>
      <c r="AX63" s="496">
        <v>0</v>
      </c>
      <c r="AY63" s="496">
        <v>0</v>
      </c>
      <c r="AZ63" s="496">
        <v>0</v>
      </c>
      <c r="BA63" s="496">
        <v>46.513966480446989</v>
      </c>
      <c r="BB63" s="496">
        <v>54.223463687150911</v>
      </c>
      <c r="BC63" s="496">
        <v>0</v>
      </c>
      <c r="BD63" s="496">
        <v>0</v>
      </c>
      <c r="BE63" s="496">
        <v>0</v>
      </c>
      <c r="BF63" s="496">
        <v>0</v>
      </c>
      <c r="BG63" s="496">
        <v>0</v>
      </c>
      <c r="BH63" s="496">
        <v>0</v>
      </c>
      <c r="BI63" s="496">
        <v>0</v>
      </c>
      <c r="BJ63" s="496">
        <v>0.50300233608247402</v>
      </c>
      <c r="BK63" s="496">
        <v>0</v>
      </c>
      <c r="BL63" s="496">
        <v>0</v>
      </c>
      <c r="BM63" s="496">
        <v>1</v>
      </c>
      <c r="BN63" s="496">
        <v>0</v>
      </c>
      <c r="BO63" s="291"/>
      <c r="BP63" s="291"/>
      <c r="BQ63" s="291"/>
      <c r="BS63" s="496">
        <v>211</v>
      </c>
    </row>
    <row r="64" spans="1:71" ht="15" x14ac:dyDescent="0.25">
      <c r="A64" s="492">
        <v>418</v>
      </c>
      <c r="B64" s="492">
        <v>124682</v>
      </c>
      <c r="C64" s="492">
        <v>9352925</v>
      </c>
      <c r="D64" s="493" t="s">
        <v>350</v>
      </c>
      <c r="E64" s="494" t="s">
        <v>40</v>
      </c>
      <c r="F64" s="495">
        <v>0</v>
      </c>
      <c r="G64" s="496">
        <v>1</v>
      </c>
      <c r="H64" s="496">
        <v>0</v>
      </c>
      <c r="I64" s="496">
        <v>0</v>
      </c>
      <c r="J64" s="496">
        <v>7</v>
      </c>
      <c r="K64" s="496">
        <v>0</v>
      </c>
      <c r="L64" s="496">
        <v>0</v>
      </c>
      <c r="M64" s="496">
        <v>0</v>
      </c>
      <c r="N64" s="496">
        <v>413</v>
      </c>
      <c r="O64" s="496">
        <v>413</v>
      </c>
      <c r="P64" s="496">
        <v>60</v>
      </c>
      <c r="Q64" s="496">
        <v>353</v>
      </c>
      <c r="R64" s="496">
        <v>0</v>
      </c>
      <c r="S64" s="496">
        <v>0</v>
      </c>
      <c r="T64" s="496">
        <v>0</v>
      </c>
      <c r="U64" s="496">
        <v>0</v>
      </c>
      <c r="V64" s="496">
        <v>0</v>
      </c>
      <c r="W64" s="496">
        <v>0</v>
      </c>
      <c r="X64" s="496">
        <v>0</v>
      </c>
      <c r="Y64" s="496">
        <v>0</v>
      </c>
      <c r="Z64" s="496">
        <v>413</v>
      </c>
      <c r="AA64" s="496">
        <v>59</v>
      </c>
      <c r="AB64" s="496">
        <v>8.0000000000000213</v>
      </c>
      <c r="AC64" s="496">
        <v>24.939613526570046</v>
      </c>
      <c r="AD64" s="496">
        <v>0</v>
      </c>
      <c r="AE64" s="496">
        <v>0</v>
      </c>
      <c r="AF64" s="496">
        <v>398</v>
      </c>
      <c r="AG64" s="496">
        <v>11.999999999999989</v>
      </c>
      <c r="AH64" s="496">
        <v>0</v>
      </c>
      <c r="AI64" s="496">
        <v>3.0000000000000018</v>
      </c>
      <c r="AJ64" s="496">
        <v>0</v>
      </c>
      <c r="AK64" s="496">
        <v>0</v>
      </c>
      <c r="AL64" s="496">
        <v>0</v>
      </c>
      <c r="AM64" s="496">
        <v>0</v>
      </c>
      <c r="AN64" s="496">
        <v>0</v>
      </c>
      <c r="AO64" s="496">
        <v>0</v>
      </c>
      <c r="AP64" s="496">
        <v>0</v>
      </c>
      <c r="AQ64" s="496">
        <v>0</v>
      </c>
      <c r="AR64" s="496">
        <v>0</v>
      </c>
      <c r="AS64" s="496">
        <v>0</v>
      </c>
      <c r="AT64" s="496">
        <v>9.3597733711048168</v>
      </c>
      <c r="AU64" s="496">
        <v>18.719546742209634</v>
      </c>
      <c r="AV64" s="496">
        <v>24.569405099150146</v>
      </c>
      <c r="AW64" s="496">
        <v>0</v>
      </c>
      <c r="AX64" s="496">
        <v>0</v>
      </c>
      <c r="AY64" s="496">
        <v>0</v>
      </c>
      <c r="AZ64" s="496">
        <v>0</v>
      </c>
      <c r="BA64" s="496">
        <v>123.13953488372107</v>
      </c>
      <c r="BB64" s="496">
        <v>144.06976744186062</v>
      </c>
      <c r="BC64" s="496">
        <v>0</v>
      </c>
      <c r="BD64" s="496">
        <v>0</v>
      </c>
      <c r="BE64" s="496">
        <v>0</v>
      </c>
      <c r="BF64" s="496">
        <v>0</v>
      </c>
      <c r="BG64" s="496">
        <v>0</v>
      </c>
      <c r="BH64" s="496">
        <v>0</v>
      </c>
      <c r="BI64" s="496">
        <v>0</v>
      </c>
      <c r="BJ64" s="496">
        <v>0.68512694541984698</v>
      </c>
      <c r="BK64" s="496">
        <v>0</v>
      </c>
      <c r="BL64" s="496">
        <v>0</v>
      </c>
      <c r="BM64" s="496">
        <v>1</v>
      </c>
      <c r="BN64" s="496">
        <v>0</v>
      </c>
      <c r="BO64" s="291"/>
      <c r="BP64" s="291"/>
      <c r="BQ64" s="291"/>
      <c r="BS64" s="496">
        <v>413</v>
      </c>
    </row>
    <row r="65" spans="1:71" ht="15" x14ac:dyDescent="0.25">
      <c r="A65" s="492">
        <v>341</v>
      </c>
      <c r="B65" s="492">
        <v>124685</v>
      </c>
      <c r="C65" s="492">
        <v>9352928</v>
      </c>
      <c r="D65" s="493" t="s">
        <v>319</v>
      </c>
      <c r="E65" s="494" t="s">
        <v>40</v>
      </c>
      <c r="F65" s="495">
        <v>0</v>
      </c>
      <c r="G65" s="496">
        <v>1</v>
      </c>
      <c r="H65" s="496">
        <v>0</v>
      </c>
      <c r="I65" s="496">
        <v>0</v>
      </c>
      <c r="J65" s="496">
        <v>7</v>
      </c>
      <c r="K65" s="496">
        <v>0</v>
      </c>
      <c r="L65" s="496">
        <v>0</v>
      </c>
      <c r="M65" s="496">
        <v>0</v>
      </c>
      <c r="N65" s="496">
        <v>96</v>
      </c>
      <c r="O65" s="496">
        <v>96</v>
      </c>
      <c r="P65" s="496">
        <v>14</v>
      </c>
      <c r="Q65" s="496">
        <v>82</v>
      </c>
      <c r="R65" s="496">
        <v>0</v>
      </c>
      <c r="S65" s="496">
        <v>0</v>
      </c>
      <c r="T65" s="496">
        <v>0</v>
      </c>
      <c r="U65" s="496">
        <v>0</v>
      </c>
      <c r="V65" s="496">
        <v>0</v>
      </c>
      <c r="W65" s="496">
        <v>0</v>
      </c>
      <c r="X65" s="496">
        <v>0</v>
      </c>
      <c r="Y65" s="496">
        <v>0</v>
      </c>
      <c r="Z65" s="496">
        <v>96</v>
      </c>
      <c r="AA65" s="496">
        <v>13.714285714285714</v>
      </c>
      <c r="AB65" s="496">
        <v>1.0000000000000033</v>
      </c>
      <c r="AC65" s="496">
        <v>4.9484536082474229</v>
      </c>
      <c r="AD65" s="496">
        <v>0</v>
      </c>
      <c r="AE65" s="496">
        <v>0</v>
      </c>
      <c r="AF65" s="496">
        <v>96</v>
      </c>
      <c r="AG65" s="496">
        <v>0</v>
      </c>
      <c r="AH65" s="496">
        <v>0</v>
      </c>
      <c r="AI65" s="496">
        <v>0</v>
      </c>
      <c r="AJ65" s="496">
        <v>0</v>
      </c>
      <c r="AK65" s="496">
        <v>0</v>
      </c>
      <c r="AL65" s="496">
        <v>0</v>
      </c>
      <c r="AM65" s="496">
        <v>0</v>
      </c>
      <c r="AN65" s="496">
        <v>0</v>
      </c>
      <c r="AO65" s="496">
        <v>0</v>
      </c>
      <c r="AP65" s="496">
        <v>0</v>
      </c>
      <c r="AQ65" s="496">
        <v>0</v>
      </c>
      <c r="AR65" s="496">
        <v>0</v>
      </c>
      <c r="AS65" s="496">
        <v>0</v>
      </c>
      <c r="AT65" s="496">
        <v>1.170731707317072</v>
      </c>
      <c r="AU65" s="496">
        <v>3.512195121951216</v>
      </c>
      <c r="AV65" s="496">
        <v>5.8536585365853693</v>
      </c>
      <c r="AW65" s="496">
        <v>0</v>
      </c>
      <c r="AX65" s="496">
        <v>0</v>
      </c>
      <c r="AY65" s="496">
        <v>0</v>
      </c>
      <c r="AZ65" s="496">
        <v>0</v>
      </c>
      <c r="BA65" s="496">
        <v>20.184615384615373</v>
      </c>
      <c r="BB65" s="496">
        <v>23.630769230769218</v>
      </c>
      <c r="BC65" s="496">
        <v>0</v>
      </c>
      <c r="BD65" s="496">
        <v>0</v>
      </c>
      <c r="BE65" s="496">
        <v>0</v>
      </c>
      <c r="BF65" s="496">
        <v>0</v>
      </c>
      <c r="BG65" s="496">
        <v>0</v>
      </c>
      <c r="BH65" s="496">
        <v>16.399999999999967</v>
      </c>
      <c r="BI65" s="496">
        <v>0</v>
      </c>
      <c r="BJ65" s="496">
        <v>2.2338026023809499</v>
      </c>
      <c r="BK65" s="496">
        <v>0</v>
      </c>
      <c r="BL65" s="496">
        <v>1</v>
      </c>
      <c r="BM65" s="496">
        <v>1</v>
      </c>
      <c r="BN65" s="496">
        <v>0</v>
      </c>
      <c r="BO65" s="291"/>
      <c r="BP65" s="291"/>
      <c r="BQ65" s="291"/>
      <c r="BS65" s="496">
        <v>96</v>
      </c>
    </row>
    <row r="66" spans="1:71" ht="15" x14ac:dyDescent="0.25">
      <c r="A66" s="492">
        <v>307</v>
      </c>
      <c r="B66" s="492">
        <v>131962</v>
      </c>
      <c r="C66" s="492">
        <v>9352929</v>
      </c>
      <c r="D66" s="493" t="s">
        <v>1236</v>
      </c>
      <c r="E66" s="494" t="s">
        <v>40</v>
      </c>
      <c r="F66" s="495">
        <v>0</v>
      </c>
      <c r="G66" s="496">
        <v>1</v>
      </c>
      <c r="H66" s="496">
        <v>0</v>
      </c>
      <c r="I66" s="496">
        <v>0</v>
      </c>
      <c r="J66" s="496">
        <v>7</v>
      </c>
      <c r="K66" s="496">
        <v>0</v>
      </c>
      <c r="L66" s="496">
        <v>0</v>
      </c>
      <c r="M66" s="496">
        <v>0</v>
      </c>
      <c r="N66" s="496">
        <v>419</v>
      </c>
      <c r="O66" s="496">
        <v>419</v>
      </c>
      <c r="P66" s="496">
        <v>61</v>
      </c>
      <c r="Q66" s="496">
        <v>358</v>
      </c>
      <c r="R66" s="496">
        <v>0</v>
      </c>
      <c r="S66" s="496">
        <v>0</v>
      </c>
      <c r="T66" s="496">
        <v>0</v>
      </c>
      <c r="U66" s="496">
        <v>0</v>
      </c>
      <c r="V66" s="496">
        <v>0</v>
      </c>
      <c r="W66" s="496">
        <v>0</v>
      </c>
      <c r="X66" s="496">
        <v>0</v>
      </c>
      <c r="Y66" s="496">
        <v>0</v>
      </c>
      <c r="Z66" s="496">
        <v>419</v>
      </c>
      <c r="AA66" s="496">
        <v>59.857142857142854</v>
      </c>
      <c r="AB66" s="496">
        <v>19.000000000000014</v>
      </c>
      <c r="AC66" s="496">
        <v>23.165865384615383</v>
      </c>
      <c r="AD66" s="496">
        <v>0</v>
      </c>
      <c r="AE66" s="496">
        <v>0</v>
      </c>
      <c r="AF66" s="496">
        <v>417.00000000000017</v>
      </c>
      <c r="AG66" s="496">
        <v>1.000000000000002</v>
      </c>
      <c r="AH66" s="496">
        <v>1.000000000000002</v>
      </c>
      <c r="AI66" s="496">
        <v>0</v>
      </c>
      <c r="AJ66" s="496">
        <v>0</v>
      </c>
      <c r="AK66" s="496">
        <v>0</v>
      </c>
      <c r="AL66" s="496">
        <v>0</v>
      </c>
      <c r="AM66" s="496">
        <v>0</v>
      </c>
      <c r="AN66" s="496">
        <v>0</v>
      </c>
      <c r="AO66" s="496">
        <v>0</v>
      </c>
      <c r="AP66" s="496">
        <v>0</v>
      </c>
      <c r="AQ66" s="496">
        <v>0</v>
      </c>
      <c r="AR66" s="496">
        <v>0</v>
      </c>
      <c r="AS66" s="496">
        <v>0</v>
      </c>
      <c r="AT66" s="496">
        <v>4.6815642458100557</v>
      </c>
      <c r="AU66" s="496">
        <v>10.533519553072637</v>
      </c>
      <c r="AV66" s="496">
        <v>12.874301675977645</v>
      </c>
      <c r="AW66" s="496">
        <v>0</v>
      </c>
      <c r="AX66" s="496">
        <v>0</v>
      </c>
      <c r="AY66" s="496">
        <v>0</v>
      </c>
      <c r="AZ66" s="496">
        <v>0</v>
      </c>
      <c r="BA66" s="496">
        <v>96.811267605633958</v>
      </c>
      <c r="BB66" s="496">
        <v>113.3070422535213</v>
      </c>
      <c r="BC66" s="496">
        <v>0</v>
      </c>
      <c r="BD66" s="496">
        <v>0</v>
      </c>
      <c r="BE66" s="496">
        <v>0</v>
      </c>
      <c r="BF66" s="496">
        <v>0</v>
      </c>
      <c r="BG66" s="496">
        <v>0</v>
      </c>
      <c r="BH66" s="496">
        <v>0</v>
      </c>
      <c r="BI66" s="496">
        <v>0</v>
      </c>
      <c r="BJ66" s="496">
        <v>0.51768018439821695</v>
      </c>
      <c r="BK66" s="496">
        <v>0</v>
      </c>
      <c r="BL66" s="496">
        <v>0</v>
      </c>
      <c r="BM66" s="496">
        <v>1</v>
      </c>
      <c r="BN66" s="496">
        <v>0</v>
      </c>
      <c r="BO66" s="291"/>
      <c r="BP66" s="291"/>
      <c r="BQ66" s="291"/>
      <c r="BS66" s="496">
        <v>419</v>
      </c>
    </row>
    <row r="67" spans="1:71" ht="15" x14ac:dyDescent="0.25">
      <c r="A67" s="492">
        <v>238</v>
      </c>
      <c r="B67" s="492">
        <v>133605</v>
      </c>
      <c r="C67" s="492">
        <v>9352931</v>
      </c>
      <c r="D67" s="493" t="s">
        <v>259</v>
      </c>
      <c r="E67" s="494" t="s">
        <v>40</v>
      </c>
      <c r="F67" s="495">
        <v>0</v>
      </c>
      <c r="G67" s="496">
        <v>1</v>
      </c>
      <c r="H67" s="496">
        <v>0</v>
      </c>
      <c r="I67" s="496">
        <v>0</v>
      </c>
      <c r="J67" s="496">
        <v>7</v>
      </c>
      <c r="K67" s="496">
        <v>0</v>
      </c>
      <c r="L67" s="496">
        <v>0</v>
      </c>
      <c r="M67" s="496">
        <v>0</v>
      </c>
      <c r="N67" s="496">
        <v>75</v>
      </c>
      <c r="O67" s="496">
        <v>75</v>
      </c>
      <c r="P67" s="496">
        <v>14</v>
      </c>
      <c r="Q67" s="496">
        <v>61</v>
      </c>
      <c r="R67" s="496">
        <v>0</v>
      </c>
      <c r="S67" s="496">
        <v>0</v>
      </c>
      <c r="T67" s="496">
        <v>0</v>
      </c>
      <c r="U67" s="496">
        <v>0</v>
      </c>
      <c r="V67" s="496">
        <v>0</v>
      </c>
      <c r="W67" s="496">
        <v>0</v>
      </c>
      <c r="X67" s="496">
        <v>0</v>
      </c>
      <c r="Y67" s="496">
        <v>0</v>
      </c>
      <c r="Z67" s="496">
        <v>75</v>
      </c>
      <c r="AA67" s="496">
        <v>10.714285714285714</v>
      </c>
      <c r="AB67" s="496">
        <v>8.0000000000000249</v>
      </c>
      <c r="AC67" s="496">
        <v>16.43835616438356</v>
      </c>
      <c r="AD67" s="496">
        <v>0</v>
      </c>
      <c r="AE67" s="496">
        <v>0</v>
      </c>
      <c r="AF67" s="496">
        <v>69</v>
      </c>
      <c r="AG67" s="496">
        <v>6</v>
      </c>
      <c r="AH67" s="496">
        <v>0</v>
      </c>
      <c r="AI67" s="496">
        <v>0</v>
      </c>
      <c r="AJ67" s="496">
        <v>0</v>
      </c>
      <c r="AK67" s="496">
        <v>0</v>
      </c>
      <c r="AL67" s="496">
        <v>0</v>
      </c>
      <c r="AM67" s="496">
        <v>0</v>
      </c>
      <c r="AN67" s="496">
        <v>0</v>
      </c>
      <c r="AO67" s="496">
        <v>0</v>
      </c>
      <c r="AP67" s="496">
        <v>0</v>
      </c>
      <c r="AQ67" s="496">
        <v>0</v>
      </c>
      <c r="AR67" s="496">
        <v>0</v>
      </c>
      <c r="AS67" s="496">
        <v>0</v>
      </c>
      <c r="AT67" s="496">
        <v>0</v>
      </c>
      <c r="AU67" s="496">
        <v>3.6885245901639374</v>
      </c>
      <c r="AV67" s="496">
        <v>4.9180327868852469</v>
      </c>
      <c r="AW67" s="496">
        <v>0</v>
      </c>
      <c r="AX67" s="496">
        <v>0</v>
      </c>
      <c r="AY67" s="496">
        <v>0</v>
      </c>
      <c r="AZ67" s="496">
        <v>0</v>
      </c>
      <c r="BA67" s="496">
        <v>26.471698113207523</v>
      </c>
      <c r="BB67" s="496">
        <v>32.547169811320728</v>
      </c>
      <c r="BC67" s="496">
        <v>0</v>
      </c>
      <c r="BD67" s="496">
        <v>0</v>
      </c>
      <c r="BE67" s="496">
        <v>0</v>
      </c>
      <c r="BF67" s="496">
        <v>0</v>
      </c>
      <c r="BG67" s="496">
        <v>0</v>
      </c>
      <c r="BH67" s="496">
        <v>6.5000000000000249</v>
      </c>
      <c r="BI67" s="496">
        <v>0</v>
      </c>
      <c r="BJ67" s="496">
        <v>0.52708177703927495</v>
      </c>
      <c r="BK67" s="496">
        <v>0</v>
      </c>
      <c r="BL67" s="496">
        <v>0</v>
      </c>
      <c r="BM67" s="496">
        <v>1</v>
      </c>
      <c r="BN67" s="496">
        <v>0</v>
      </c>
      <c r="BO67" s="291"/>
      <c r="BP67" s="291"/>
      <c r="BQ67" s="291"/>
      <c r="BS67" s="496">
        <v>75</v>
      </c>
    </row>
    <row r="68" spans="1:71" ht="15" x14ac:dyDescent="0.25">
      <c r="A68" s="492">
        <v>400</v>
      </c>
      <c r="B68" s="492">
        <v>124686</v>
      </c>
      <c r="C68" s="492">
        <v>9353000</v>
      </c>
      <c r="D68" s="493" t="s">
        <v>1237</v>
      </c>
      <c r="E68" s="494" t="s">
        <v>40</v>
      </c>
      <c r="F68" s="495">
        <v>0</v>
      </c>
      <c r="G68" s="496">
        <v>1</v>
      </c>
      <c r="H68" s="496">
        <v>0</v>
      </c>
      <c r="I68" s="496">
        <v>0</v>
      </c>
      <c r="J68" s="496">
        <v>7</v>
      </c>
      <c r="K68" s="496">
        <v>0</v>
      </c>
      <c r="L68" s="496">
        <v>0</v>
      </c>
      <c r="M68" s="496">
        <v>0</v>
      </c>
      <c r="N68" s="496">
        <v>173</v>
      </c>
      <c r="O68" s="496">
        <v>173</v>
      </c>
      <c r="P68" s="496">
        <v>21</v>
      </c>
      <c r="Q68" s="496">
        <v>152</v>
      </c>
      <c r="R68" s="496">
        <v>0</v>
      </c>
      <c r="S68" s="496">
        <v>0</v>
      </c>
      <c r="T68" s="496">
        <v>0</v>
      </c>
      <c r="U68" s="496">
        <v>0</v>
      </c>
      <c r="V68" s="496">
        <v>0</v>
      </c>
      <c r="W68" s="496">
        <v>0</v>
      </c>
      <c r="X68" s="496">
        <v>0</v>
      </c>
      <c r="Y68" s="496">
        <v>0</v>
      </c>
      <c r="Z68" s="496">
        <v>173</v>
      </c>
      <c r="AA68" s="496">
        <v>24.714285714285715</v>
      </c>
      <c r="AB68" s="496">
        <v>16.000000000000004</v>
      </c>
      <c r="AC68" s="496">
        <v>23.544378698224854</v>
      </c>
      <c r="AD68" s="496">
        <v>0</v>
      </c>
      <c r="AE68" s="496">
        <v>0</v>
      </c>
      <c r="AF68" s="496">
        <v>116.67441860465119</v>
      </c>
      <c r="AG68" s="496">
        <v>20.116279069767465</v>
      </c>
      <c r="AH68" s="496">
        <v>9.0523255813953423</v>
      </c>
      <c r="AI68" s="496">
        <v>24.139534883720891</v>
      </c>
      <c r="AJ68" s="496">
        <v>3.0174418604651199</v>
      </c>
      <c r="AK68" s="496">
        <v>0</v>
      </c>
      <c r="AL68" s="496">
        <v>0</v>
      </c>
      <c r="AM68" s="496">
        <v>0</v>
      </c>
      <c r="AN68" s="496">
        <v>0</v>
      </c>
      <c r="AO68" s="496">
        <v>0</v>
      </c>
      <c r="AP68" s="496">
        <v>0</v>
      </c>
      <c r="AQ68" s="496">
        <v>0</v>
      </c>
      <c r="AR68" s="496">
        <v>0</v>
      </c>
      <c r="AS68" s="496">
        <v>0</v>
      </c>
      <c r="AT68" s="496">
        <v>0</v>
      </c>
      <c r="AU68" s="496">
        <v>0</v>
      </c>
      <c r="AV68" s="496">
        <v>0</v>
      </c>
      <c r="AW68" s="496">
        <v>0</v>
      </c>
      <c r="AX68" s="496">
        <v>0</v>
      </c>
      <c r="AY68" s="496">
        <v>0</v>
      </c>
      <c r="AZ68" s="496">
        <v>0</v>
      </c>
      <c r="BA68" s="496">
        <v>60.800000000000004</v>
      </c>
      <c r="BB68" s="496">
        <v>69.2</v>
      </c>
      <c r="BC68" s="496">
        <v>0</v>
      </c>
      <c r="BD68" s="496">
        <v>0</v>
      </c>
      <c r="BE68" s="496">
        <v>0</v>
      </c>
      <c r="BF68" s="496">
        <v>0</v>
      </c>
      <c r="BG68" s="496">
        <v>0</v>
      </c>
      <c r="BH68" s="496">
        <v>0</v>
      </c>
      <c r="BI68" s="496">
        <v>0</v>
      </c>
      <c r="BJ68" s="496">
        <v>1.0297869917910401</v>
      </c>
      <c r="BK68" s="496">
        <v>0</v>
      </c>
      <c r="BL68" s="496">
        <v>0</v>
      </c>
      <c r="BM68" s="496">
        <v>1</v>
      </c>
      <c r="BN68" s="496">
        <v>0</v>
      </c>
      <c r="BO68" s="291"/>
      <c r="BP68" s="291"/>
      <c r="BQ68" s="291"/>
      <c r="BS68" s="496">
        <v>173</v>
      </c>
    </row>
    <row r="69" spans="1:71" ht="15" x14ac:dyDescent="0.25">
      <c r="A69" s="492">
        <v>405</v>
      </c>
      <c r="B69" s="492">
        <v>124688</v>
      </c>
      <c r="C69" s="492">
        <v>9353003</v>
      </c>
      <c r="D69" s="493" t="s">
        <v>1238</v>
      </c>
      <c r="E69" s="494" t="s">
        <v>40</v>
      </c>
      <c r="F69" s="495">
        <v>0</v>
      </c>
      <c r="G69" s="496">
        <v>1</v>
      </c>
      <c r="H69" s="496">
        <v>0</v>
      </c>
      <c r="I69" s="496">
        <v>0</v>
      </c>
      <c r="J69" s="496">
        <v>7</v>
      </c>
      <c r="K69" s="496">
        <v>0</v>
      </c>
      <c r="L69" s="496">
        <v>0</v>
      </c>
      <c r="M69" s="496">
        <v>0</v>
      </c>
      <c r="N69" s="496">
        <v>158</v>
      </c>
      <c r="O69" s="496">
        <v>158</v>
      </c>
      <c r="P69" s="496">
        <v>20</v>
      </c>
      <c r="Q69" s="496">
        <v>138</v>
      </c>
      <c r="R69" s="496">
        <v>0</v>
      </c>
      <c r="S69" s="496">
        <v>0</v>
      </c>
      <c r="T69" s="496">
        <v>0</v>
      </c>
      <c r="U69" s="496">
        <v>0</v>
      </c>
      <c r="V69" s="496">
        <v>0</v>
      </c>
      <c r="W69" s="496">
        <v>0</v>
      </c>
      <c r="X69" s="496">
        <v>0</v>
      </c>
      <c r="Y69" s="496">
        <v>0</v>
      </c>
      <c r="Z69" s="496">
        <v>158</v>
      </c>
      <c r="AA69" s="496">
        <v>22.571428571428573</v>
      </c>
      <c r="AB69" s="496">
        <v>25.000000000000028</v>
      </c>
      <c r="AC69" s="496">
        <v>36.767295597484278</v>
      </c>
      <c r="AD69" s="496">
        <v>0</v>
      </c>
      <c r="AE69" s="496">
        <v>0</v>
      </c>
      <c r="AF69" s="496">
        <v>134.99999999999994</v>
      </c>
      <c r="AG69" s="496">
        <v>6.9999999999999956</v>
      </c>
      <c r="AH69" s="496">
        <v>3.9999999999999951</v>
      </c>
      <c r="AI69" s="496">
        <v>6.9999999999999956</v>
      </c>
      <c r="AJ69" s="496">
        <v>0</v>
      </c>
      <c r="AK69" s="496">
        <v>5.0000000000000062</v>
      </c>
      <c r="AL69" s="496">
        <v>0</v>
      </c>
      <c r="AM69" s="496">
        <v>0</v>
      </c>
      <c r="AN69" s="496">
        <v>0</v>
      </c>
      <c r="AO69" s="496">
        <v>0</v>
      </c>
      <c r="AP69" s="496">
        <v>0</v>
      </c>
      <c r="AQ69" s="496">
        <v>0</v>
      </c>
      <c r="AR69" s="496">
        <v>0</v>
      </c>
      <c r="AS69" s="496">
        <v>0</v>
      </c>
      <c r="AT69" s="496">
        <v>0</v>
      </c>
      <c r="AU69" s="496">
        <v>0</v>
      </c>
      <c r="AV69" s="496">
        <v>2.2898550724637672</v>
      </c>
      <c r="AW69" s="496">
        <v>0</v>
      </c>
      <c r="AX69" s="496">
        <v>0</v>
      </c>
      <c r="AY69" s="496">
        <v>0</v>
      </c>
      <c r="AZ69" s="496">
        <v>1.9874213836477987</v>
      </c>
      <c r="BA69" s="496">
        <v>32.711111111111101</v>
      </c>
      <c r="BB69" s="496">
        <v>37.451851851851842</v>
      </c>
      <c r="BC69" s="496">
        <v>0</v>
      </c>
      <c r="BD69" s="496">
        <v>0</v>
      </c>
      <c r="BE69" s="496">
        <v>0</v>
      </c>
      <c r="BF69" s="496">
        <v>0</v>
      </c>
      <c r="BG69" s="496">
        <v>0</v>
      </c>
      <c r="BH69" s="496">
        <v>8.1999999999999691</v>
      </c>
      <c r="BI69" s="496">
        <v>0</v>
      </c>
      <c r="BJ69" s="496">
        <v>2.1058188768115902</v>
      </c>
      <c r="BK69" s="496">
        <v>0</v>
      </c>
      <c r="BL69" s="496">
        <v>0</v>
      </c>
      <c r="BM69" s="496">
        <v>1</v>
      </c>
      <c r="BN69" s="496">
        <v>0</v>
      </c>
      <c r="BO69" s="291"/>
      <c r="BP69" s="291"/>
      <c r="BQ69" s="291"/>
      <c r="BS69" s="496">
        <v>158</v>
      </c>
    </row>
    <row r="70" spans="1:71" ht="15" x14ac:dyDescent="0.25">
      <c r="A70" s="492">
        <v>406</v>
      </c>
      <c r="B70" s="492">
        <v>124689</v>
      </c>
      <c r="C70" s="492">
        <v>9353004</v>
      </c>
      <c r="D70" s="493" t="s">
        <v>1239</v>
      </c>
      <c r="E70" s="494" t="s">
        <v>40</v>
      </c>
      <c r="F70" s="495">
        <v>0</v>
      </c>
      <c r="G70" s="496">
        <v>1</v>
      </c>
      <c r="H70" s="496">
        <v>0</v>
      </c>
      <c r="I70" s="496">
        <v>0</v>
      </c>
      <c r="J70" s="496">
        <v>7</v>
      </c>
      <c r="K70" s="496">
        <v>0</v>
      </c>
      <c r="L70" s="496">
        <v>0</v>
      </c>
      <c r="M70" s="496">
        <v>0</v>
      </c>
      <c r="N70" s="496">
        <v>90</v>
      </c>
      <c r="O70" s="496">
        <v>90</v>
      </c>
      <c r="P70" s="496">
        <v>17</v>
      </c>
      <c r="Q70" s="496">
        <v>73</v>
      </c>
      <c r="R70" s="496">
        <v>0</v>
      </c>
      <c r="S70" s="496">
        <v>0</v>
      </c>
      <c r="T70" s="496">
        <v>0</v>
      </c>
      <c r="U70" s="496">
        <v>0</v>
      </c>
      <c r="V70" s="496">
        <v>0</v>
      </c>
      <c r="W70" s="496">
        <v>0</v>
      </c>
      <c r="X70" s="496">
        <v>0</v>
      </c>
      <c r="Y70" s="496">
        <v>0</v>
      </c>
      <c r="Z70" s="496">
        <v>90</v>
      </c>
      <c r="AA70" s="496">
        <v>12.857142857142858</v>
      </c>
      <c r="AB70" s="496">
        <v>9</v>
      </c>
      <c r="AC70" s="496">
        <v>16.363636363636363</v>
      </c>
      <c r="AD70" s="496">
        <v>0</v>
      </c>
      <c r="AE70" s="496">
        <v>0</v>
      </c>
      <c r="AF70" s="496">
        <v>90</v>
      </c>
      <c r="AG70" s="496">
        <v>0</v>
      </c>
      <c r="AH70" s="496">
        <v>0</v>
      </c>
      <c r="AI70" s="496">
        <v>0</v>
      </c>
      <c r="AJ70" s="496">
        <v>0</v>
      </c>
      <c r="AK70" s="496">
        <v>0</v>
      </c>
      <c r="AL70" s="496">
        <v>0</v>
      </c>
      <c r="AM70" s="496">
        <v>0</v>
      </c>
      <c r="AN70" s="496">
        <v>0</v>
      </c>
      <c r="AO70" s="496">
        <v>0</v>
      </c>
      <c r="AP70" s="496">
        <v>0</v>
      </c>
      <c r="AQ70" s="496">
        <v>0</v>
      </c>
      <c r="AR70" s="496">
        <v>0</v>
      </c>
      <c r="AS70" s="496">
        <v>0</v>
      </c>
      <c r="AT70" s="496">
        <v>0</v>
      </c>
      <c r="AU70" s="496">
        <v>0</v>
      </c>
      <c r="AV70" s="496">
        <v>0</v>
      </c>
      <c r="AW70" s="496">
        <v>0</v>
      </c>
      <c r="AX70" s="496">
        <v>0</v>
      </c>
      <c r="AY70" s="496">
        <v>0</v>
      </c>
      <c r="AZ70" s="496">
        <v>0</v>
      </c>
      <c r="BA70" s="496">
        <v>27.507246376811626</v>
      </c>
      <c r="BB70" s="496">
        <v>33.91304347826091</v>
      </c>
      <c r="BC70" s="496">
        <v>0</v>
      </c>
      <c r="BD70" s="496">
        <v>0</v>
      </c>
      <c r="BE70" s="496">
        <v>0</v>
      </c>
      <c r="BF70" s="496">
        <v>0</v>
      </c>
      <c r="BG70" s="496">
        <v>0</v>
      </c>
      <c r="BH70" s="496">
        <v>9</v>
      </c>
      <c r="BI70" s="496">
        <v>0</v>
      </c>
      <c r="BJ70" s="496">
        <v>1.9515413346938799</v>
      </c>
      <c r="BK70" s="496">
        <v>0</v>
      </c>
      <c r="BL70" s="496">
        <v>0</v>
      </c>
      <c r="BM70" s="496">
        <v>1</v>
      </c>
      <c r="BN70" s="496">
        <v>0</v>
      </c>
      <c r="BO70" s="291"/>
      <c r="BP70" s="291"/>
      <c r="BQ70" s="291"/>
      <c r="BS70" s="496">
        <v>90</v>
      </c>
    </row>
    <row r="71" spans="1:71" ht="15" x14ac:dyDescent="0.25">
      <c r="A71" s="492">
        <v>407</v>
      </c>
      <c r="B71" s="492">
        <v>124690</v>
      </c>
      <c r="C71" s="492">
        <v>9353005</v>
      </c>
      <c r="D71" s="493" t="s">
        <v>1240</v>
      </c>
      <c r="E71" s="494" t="s">
        <v>40</v>
      </c>
      <c r="F71" s="495">
        <v>0</v>
      </c>
      <c r="G71" s="496">
        <v>1</v>
      </c>
      <c r="H71" s="496">
        <v>0</v>
      </c>
      <c r="I71" s="496">
        <v>0</v>
      </c>
      <c r="J71" s="496">
        <v>5</v>
      </c>
      <c r="K71" s="496">
        <v>0</v>
      </c>
      <c r="L71" s="496">
        <v>0</v>
      </c>
      <c r="M71" s="496">
        <v>0</v>
      </c>
      <c r="N71" s="496">
        <v>149</v>
      </c>
      <c r="O71" s="496">
        <v>149</v>
      </c>
      <c r="P71" s="496">
        <v>30</v>
      </c>
      <c r="Q71" s="496">
        <v>119</v>
      </c>
      <c r="R71" s="496">
        <v>0</v>
      </c>
      <c r="S71" s="496">
        <v>0</v>
      </c>
      <c r="T71" s="496">
        <v>0</v>
      </c>
      <c r="U71" s="496">
        <v>0</v>
      </c>
      <c r="V71" s="496">
        <v>0</v>
      </c>
      <c r="W71" s="496">
        <v>0</v>
      </c>
      <c r="X71" s="496">
        <v>0</v>
      </c>
      <c r="Y71" s="496">
        <v>0</v>
      </c>
      <c r="Z71" s="496">
        <v>149</v>
      </c>
      <c r="AA71" s="496">
        <v>29.8</v>
      </c>
      <c r="AB71" s="496">
        <v>14.999999999999954</v>
      </c>
      <c r="AC71" s="496">
        <v>18.121621621621621</v>
      </c>
      <c r="AD71" s="496">
        <v>0</v>
      </c>
      <c r="AE71" s="496">
        <v>0</v>
      </c>
      <c r="AF71" s="496">
        <v>147.00000000000006</v>
      </c>
      <c r="AG71" s="496">
        <v>0.99999999999999933</v>
      </c>
      <c r="AH71" s="496">
        <v>0</v>
      </c>
      <c r="AI71" s="496">
        <v>0.99999999999999933</v>
      </c>
      <c r="AJ71" s="496">
        <v>0</v>
      </c>
      <c r="AK71" s="496">
        <v>0</v>
      </c>
      <c r="AL71" s="496">
        <v>0</v>
      </c>
      <c r="AM71" s="496">
        <v>0</v>
      </c>
      <c r="AN71" s="496">
        <v>0</v>
      </c>
      <c r="AO71" s="496">
        <v>0</v>
      </c>
      <c r="AP71" s="496">
        <v>0</v>
      </c>
      <c r="AQ71" s="496">
        <v>0</v>
      </c>
      <c r="AR71" s="496">
        <v>0</v>
      </c>
      <c r="AS71" s="496">
        <v>0</v>
      </c>
      <c r="AT71" s="496">
        <v>1.2521008403361336</v>
      </c>
      <c r="AU71" s="496">
        <v>1.2521008403361336</v>
      </c>
      <c r="AV71" s="496">
        <v>3.7563025210083967</v>
      </c>
      <c r="AW71" s="496">
        <v>0</v>
      </c>
      <c r="AX71" s="496">
        <v>0</v>
      </c>
      <c r="AY71" s="496">
        <v>0</v>
      </c>
      <c r="AZ71" s="496">
        <v>0</v>
      </c>
      <c r="BA71" s="496">
        <v>29.75</v>
      </c>
      <c r="BB71" s="496">
        <v>37.25</v>
      </c>
      <c r="BC71" s="496">
        <v>0</v>
      </c>
      <c r="BD71" s="496">
        <v>0</v>
      </c>
      <c r="BE71" s="496">
        <v>0</v>
      </c>
      <c r="BF71" s="496">
        <v>0</v>
      </c>
      <c r="BG71" s="496">
        <v>0</v>
      </c>
      <c r="BH71" s="496">
        <v>0</v>
      </c>
      <c r="BI71" s="496">
        <v>0</v>
      </c>
      <c r="BJ71" s="496">
        <v>2.7846793589041101</v>
      </c>
      <c r="BK71" s="496">
        <v>0</v>
      </c>
      <c r="BL71" s="496">
        <v>0</v>
      </c>
      <c r="BM71" s="496">
        <v>1</v>
      </c>
      <c r="BN71" s="496">
        <v>0</v>
      </c>
      <c r="BO71" s="291"/>
      <c r="BP71" s="291"/>
      <c r="BQ71" s="291"/>
      <c r="BS71" s="496">
        <v>149</v>
      </c>
    </row>
    <row r="72" spans="1:71" ht="15" x14ac:dyDescent="0.25">
      <c r="A72" s="492">
        <v>409</v>
      </c>
      <c r="B72" s="492">
        <v>124691</v>
      </c>
      <c r="C72" s="492">
        <v>9353006</v>
      </c>
      <c r="D72" s="493" t="s">
        <v>1241</v>
      </c>
      <c r="E72" s="494" t="s">
        <v>40</v>
      </c>
      <c r="F72" s="495">
        <v>0</v>
      </c>
      <c r="G72" s="496">
        <v>1</v>
      </c>
      <c r="H72" s="496">
        <v>0</v>
      </c>
      <c r="I72" s="496">
        <v>0</v>
      </c>
      <c r="J72" s="496">
        <v>7</v>
      </c>
      <c r="K72" s="496">
        <v>0</v>
      </c>
      <c r="L72" s="496">
        <v>0</v>
      </c>
      <c r="M72" s="496">
        <v>0</v>
      </c>
      <c r="N72" s="496">
        <v>190</v>
      </c>
      <c r="O72" s="496">
        <v>190</v>
      </c>
      <c r="P72" s="496">
        <v>26</v>
      </c>
      <c r="Q72" s="496">
        <v>164</v>
      </c>
      <c r="R72" s="496">
        <v>0</v>
      </c>
      <c r="S72" s="496">
        <v>0</v>
      </c>
      <c r="T72" s="496">
        <v>0</v>
      </c>
      <c r="U72" s="496">
        <v>0</v>
      </c>
      <c r="V72" s="496">
        <v>0</v>
      </c>
      <c r="W72" s="496">
        <v>0</v>
      </c>
      <c r="X72" s="496">
        <v>0</v>
      </c>
      <c r="Y72" s="496">
        <v>0</v>
      </c>
      <c r="Z72" s="496">
        <v>190</v>
      </c>
      <c r="AA72" s="496">
        <v>27.142857142857142</v>
      </c>
      <c r="AB72" s="496">
        <v>14.000000000000002</v>
      </c>
      <c r="AC72" s="496">
        <v>21.923076923076923</v>
      </c>
      <c r="AD72" s="496">
        <v>0</v>
      </c>
      <c r="AE72" s="496">
        <v>0</v>
      </c>
      <c r="AF72" s="496">
        <v>180.99999999999994</v>
      </c>
      <c r="AG72" s="496">
        <v>2.9999999999999947</v>
      </c>
      <c r="AH72" s="496">
        <v>0</v>
      </c>
      <c r="AI72" s="496">
        <v>6.0000000000000098</v>
      </c>
      <c r="AJ72" s="496">
        <v>0</v>
      </c>
      <c r="AK72" s="496">
        <v>0</v>
      </c>
      <c r="AL72" s="496">
        <v>0</v>
      </c>
      <c r="AM72" s="496">
        <v>0</v>
      </c>
      <c r="AN72" s="496">
        <v>0</v>
      </c>
      <c r="AO72" s="496">
        <v>0</v>
      </c>
      <c r="AP72" s="496">
        <v>0</v>
      </c>
      <c r="AQ72" s="496">
        <v>0</v>
      </c>
      <c r="AR72" s="496">
        <v>0</v>
      </c>
      <c r="AS72" s="496">
        <v>0</v>
      </c>
      <c r="AT72" s="496">
        <v>0</v>
      </c>
      <c r="AU72" s="496">
        <v>0</v>
      </c>
      <c r="AV72" s="496">
        <v>1.1585365853658545</v>
      </c>
      <c r="AW72" s="496">
        <v>0</v>
      </c>
      <c r="AX72" s="496">
        <v>0</v>
      </c>
      <c r="AY72" s="496">
        <v>0</v>
      </c>
      <c r="AZ72" s="496">
        <v>0</v>
      </c>
      <c r="BA72" s="496">
        <v>52.968944099378824</v>
      </c>
      <c r="BB72" s="496">
        <v>61.366459627329128</v>
      </c>
      <c r="BC72" s="496">
        <v>0</v>
      </c>
      <c r="BD72" s="496">
        <v>0</v>
      </c>
      <c r="BE72" s="496">
        <v>0</v>
      </c>
      <c r="BF72" s="496">
        <v>0</v>
      </c>
      <c r="BG72" s="496">
        <v>0</v>
      </c>
      <c r="BH72" s="496">
        <v>0</v>
      </c>
      <c r="BI72" s="496">
        <v>0</v>
      </c>
      <c r="BJ72" s="496">
        <v>2.7114931397905799</v>
      </c>
      <c r="BK72" s="496">
        <v>0</v>
      </c>
      <c r="BL72" s="496">
        <v>0</v>
      </c>
      <c r="BM72" s="496">
        <v>1</v>
      </c>
      <c r="BN72" s="496">
        <v>0</v>
      </c>
      <c r="BO72" s="291"/>
      <c r="BP72" s="291"/>
      <c r="BQ72" s="291"/>
      <c r="BS72" s="496">
        <v>190</v>
      </c>
    </row>
    <row r="73" spans="1:71" ht="15" x14ac:dyDescent="0.25">
      <c r="A73" s="492">
        <v>412</v>
      </c>
      <c r="B73" s="492">
        <v>124692</v>
      </c>
      <c r="C73" s="492">
        <v>9353009</v>
      </c>
      <c r="D73" s="493" t="s">
        <v>1242</v>
      </c>
      <c r="E73" s="494" t="s">
        <v>40</v>
      </c>
      <c r="F73" s="495">
        <v>0</v>
      </c>
      <c r="G73" s="496">
        <v>1</v>
      </c>
      <c r="H73" s="496">
        <v>0</v>
      </c>
      <c r="I73" s="496">
        <v>0</v>
      </c>
      <c r="J73" s="496">
        <v>7</v>
      </c>
      <c r="K73" s="496">
        <v>0</v>
      </c>
      <c r="L73" s="496">
        <v>0</v>
      </c>
      <c r="M73" s="496">
        <v>0</v>
      </c>
      <c r="N73" s="496">
        <v>191</v>
      </c>
      <c r="O73" s="496">
        <v>191</v>
      </c>
      <c r="P73" s="496">
        <v>27</v>
      </c>
      <c r="Q73" s="496">
        <v>164</v>
      </c>
      <c r="R73" s="496">
        <v>0</v>
      </c>
      <c r="S73" s="496">
        <v>0</v>
      </c>
      <c r="T73" s="496">
        <v>0</v>
      </c>
      <c r="U73" s="496">
        <v>0</v>
      </c>
      <c r="V73" s="496">
        <v>0</v>
      </c>
      <c r="W73" s="496">
        <v>0</v>
      </c>
      <c r="X73" s="496">
        <v>0</v>
      </c>
      <c r="Y73" s="496">
        <v>0</v>
      </c>
      <c r="Z73" s="496">
        <v>191</v>
      </c>
      <c r="AA73" s="496">
        <v>27.285714285714285</v>
      </c>
      <c r="AB73" s="496">
        <v>10.000000000000004</v>
      </c>
      <c r="AC73" s="496">
        <v>16.3989898989899</v>
      </c>
      <c r="AD73" s="496">
        <v>0</v>
      </c>
      <c r="AE73" s="496">
        <v>0</v>
      </c>
      <c r="AF73" s="496">
        <v>182.99999999999994</v>
      </c>
      <c r="AG73" s="496">
        <v>5.0000000000000018</v>
      </c>
      <c r="AH73" s="496">
        <v>2.0000000000000049</v>
      </c>
      <c r="AI73" s="496">
        <v>1.0000000000000004</v>
      </c>
      <c r="AJ73" s="496">
        <v>0</v>
      </c>
      <c r="AK73" s="496">
        <v>0</v>
      </c>
      <c r="AL73" s="496">
        <v>0</v>
      </c>
      <c r="AM73" s="496">
        <v>0</v>
      </c>
      <c r="AN73" s="496">
        <v>0</v>
      </c>
      <c r="AO73" s="496">
        <v>0</v>
      </c>
      <c r="AP73" s="496">
        <v>0</v>
      </c>
      <c r="AQ73" s="496">
        <v>0</v>
      </c>
      <c r="AR73" s="496">
        <v>0</v>
      </c>
      <c r="AS73" s="496">
        <v>0</v>
      </c>
      <c r="AT73" s="496">
        <v>0</v>
      </c>
      <c r="AU73" s="496">
        <v>1.1646341463414642</v>
      </c>
      <c r="AV73" s="496">
        <v>1.1646341463414642</v>
      </c>
      <c r="AW73" s="496">
        <v>0</v>
      </c>
      <c r="AX73" s="496">
        <v>0</v>
      </c>
      <c r="AY73" s="496">
        <v>0</v>
      </c>
      <c r="AZ73" s="496">
        <v>1.9292929292929295</v>
      </c>
      <c r="BA73" s="496">
        <v>43.872611464968152</v>
      </c>
      <c r="BB73" s="496">
        <v>51.095541401273884</v>
      </c>
      <c r="BC73" s="496">
        <v>0</v>
      </c>
      <c r="BD73" s="496">
        <v>0</v>
      </c>
      <c r="BE73" s="496">
        <v>0</v>
      </c>
      <c r="BF73" s="496">
        <v>0</v>
      </c>
      <c r="BG73" s="496">
        <v>0</v>
      </c>
      <c r="BH73" s="496">
        <v>0</v>
      </c>
      <c r="BI73" s="496">
        <v>0</v>
      </c>
      <c r="BJ73" s="496">
        <v>3.0759892172043002</v>
      </c>
      <c r="BK73" s="496">
        <v>0</v>
      </c>
      <c r="BL73" s="496">
        <v>0</v>
      </c>
      <c r="BM73" s="496">
        <v>1</v>
      </c>
      <c r="BN73" s="496">
        <v>0</v>
      </c>
      <c r="BO73" s="291"/>
      <c r="BP73" s="291"/>
      <c r="BQ73" s="291"/>
      <c r="BS73" s="496">
        <v>191</v>
      </c>
    </row>
    <row r="74" spans="1:71" ht="15" x14ac:dyDescent="0.25">
      <c r="A74" s="492">
        <v>426</v>
      </c>
      <c r="B74" s="492">
        <v>124693</v>
      </c>
      <c r="C74" s="492">
        <v>9353010</v>
      </c>
      <c r="D74" s="493" t="s">
        <v>1243</v>
      </c>
      <c r="E74" s="494" t="s">
        <v>40</v>
      </c>
      <c r="F74" s="495">
        <v>0</v>
      </c>
      <c r="G74" s="496">
        <v>1</v>
      </c>
      <c r="H74" s="496">
        <v>0</v>
      </c>
      <c r="I74" s="496">
        <v>0</v>
      </c>
      <c r="J74" s="496">
        <v>7</v>
      </c>
      <c r="K74" s="496">
        <v>0</v>
      </c>
      <c r="L74" s="496">
        <v>0</v>
      </c>
      <c r="M74" s="496">
        <v>0</v>
      </c>
      <c r="N74" s="496">
        <v>82</v>
      </c>
      <c r="O74" s="496">
        <v>82</v>
      </c>
      <c r="P74" s="496">
        <v>10</v>
      </c>
      <c r="Q74" s="496">
        <v>72</v>
      </c>
      <c r="R74" s="496">
        <v>0</v>
      </c>
      <c r="S74" s="496">
        <v>0</v>
      </c>
      <c r="T74" s="496">
        <v>0</v>
      </c>
      <c r="U74" s="496">
        <v>0</v>
      </c>
      <c r="V74" s="496">
        <v>0</v>
      </c>
      <c r="W74" s="496">
        <v>0</v>
      </c>
      <c r="X74" s="496">
        <v>0</v>
      </c>
      <c r="Y74" s="496">
        <v>0</v>
      </c>
      <c r="Z74" s="496">
        <v>82</v>
      </c>
      <c r="AA74" s="496">
        <v>11.714285714285714</v>
      </c>
      <c r="AB74" s="496">
        <v>9.9999999999999893</v>
      </c>
      <c r="AC74" s="496">
        <v>9.9999999999999893</v>
      </c>
      <c r="AD74" s="496">
        <v>0</v>
      </c>
      <c r="AE74" s="496">
        <v>0</v>
      </c>
      <c r="AF74" s="496">
        <v>64.999999999999972</v>
      </c>
      <c r="AG74" s="496">
        <v>15.999999999999984</v>
      </c>
      <c r="AH74" s="496">
        <v>0</v>
      </c>
      <c r="AI74" s="496">
        <v>0</v>
      </c>
      <c r="AJ74" s="496">
        <v>0.999999999999999</v>
      </c>
      <c r="AK74" s="496">
        <v>0</v>
      </c>
      <c r="AL74" s="496">
        <v>0</v>
      </c>
      <c r="AM74" s="496">
        <v>0</v>
      </c>
      <c r="AN74" s="496">
        <v>0</v>
      </c>
      <c r="AO74" s="496">
        <v>0</v>
      </c>
      <c r="AP74" s="496">
        <v>0</v>
      </c>
      <c r="AQ74" s="496">
        <v>0</v>
      </c>
      <c r="AR74" s="496">
        <v>0</v>
      </c>
      <c r="AS74" s="496">
        <v>0</v>
      </c>
      <c r="AT74" s="496">
        <v>0</v>
      </c>
      <c r="AU74" s="496">
        <v>0</v>
      </c>
      <c r="AV74" s="496">
        <v>0</v>
      </c>
      <c r="AW74" s="496">
        <v>0</v>
      </c>
      <c r="AX74" s="496">
        <v>0</v>
      </c>
      <c r="AY74" s="496">
        <v>0</v>
      </c>
      <c r="AZ74" s="496">
        <v>0.98795180722891573</v>
      </c>
      <c r="BA74" s="496">
        <v>16.225352112676031</v>
      </c>
      <c r="BB74" s="496">
        <v>18.478873239436592</v>
      </c>
      <c r="BC74" s="496">
        <v>0</v>
      </c>
      <c r="BD74" s="496">
        <v>0</v>
      </c>
      <c r="BE74" s="496">
        <v>0</v>
      </c>
      <c r="BF74" s="496">
        <v>0</v>
      </c>
      <c r="BG74" s="496">
        <v>0</v>
      </c>
      <c r="BH74" s="496">
        <v>4.8000000000000274</v>
      </c>
      <c r="BI74" s="496">
        <v>0</v>
      </c>
      <c r="BJ74" s="496">
        <v>1.7703008797297299</v>
      </c>
      <c r="BK74" s="496">
        <v>0</v>
      </c>
      <c r="BL74" s="496">
        <v>0</v>
      </c>
      <c r="BM74" s="496">
        <v>1</v>
      </c>
      <c r="BN74" s="496">
        <v>0</v>
      </c>
      <c r="BO74" s="291"/>
      <c r="BP74" s="291"/>
      <c r="BQ74" s="291"/>
      <c r="BS74" s="496">
        <v>82</v>
      </c>
    </row>
    <row r="75" spans="1:71" ht="15" x14ac:dyDescent="0.25">
      <c r="A75" s="492">
        <v>430</v>
      </c>
      <c r="B75" s="492">
        <v>124694</v>
      </c>
      <c r="C75" s="492">
        <v>9353013</v>
      </c>
      <c r="D75" s="493" t="s">
        <v>1244</v>
      </c>
      <c r="E75" s="494" t="s">
        <v>40</v>
      </c>
      <c r="F75" s="495">
        <v>0</v>
      </c>
      <c r="G75" s="496">
        <v>1</v>
      </c>
      <c r="H75" s="496">
        <v>0</v>
      </c>
      <c r="I75" s="496">
        <v>0</v>
      </c>
      <c r="J75" s="496">
        <v>7</v>
      </c>
      <c r="K75" s="496">
        <v>0</v>
      </c>
      <c r="L75" s="496">
        <v>0</v>
      </c>
      <c r="M75" s="496">
        <v>0</v>
      </c>
      <c r="N75" s="496">
        <v>80</v>
      </c>
      <c r="O75" s="496">
        <v>80</v>
      </c>
      <c r="P75" s="496">
        <v>14</v>
      </c>
      <c r="Q75" s="496">
        <v>66</v>
      </c>
      <c r="R75" s="496">
        <v>0</v>
      </c>
      <c r="S75" s="496">
        <v>0</v>
      </c>
      <c r="T75" s="496">
        <v>0</v>
      </c>
      <c r="U75" s="496">
        <v>0</v>
      </c>
      <c r="V75" s="496">
        <v>0</v>
      </c>
      <c r="W75" s="496">
        <v>0</v>
      </c>
      <c r="X75" s="496">
        <v>0</v>
      </c>
      <c r="Y75" s="496">
        <v>0</v>
      </c>
      <c r="Z75" s="496">
        <v>80</v>
      </c>
      <c r="AA75" s="496">
        <v>11.428571428571429</v>
      </c>
      <c r="AB75" s="496">
        <v>14</v>
      </c>
      <c r="AC75" s="496">
        <v>19.710144927536234</v>
      </c>
      <c r="AD75" s="496">
        <v>0</v>
      </c>
      <c r="AE75" s="496">
        <v>0</v>
      </c>
      <c r="AF75" s="496">
        <v>80</v>
      </c>
      <c r="AG75" s="496">
        <v>0</v>
      </c>
      <c r="AH75" s="496">
        <v>0</v>
      </c>
      <c r="AI75" s="496">
        <v>0</v>
      </c>
      <c r="AJ75" s="496">
        <v>0</v>
      </c>
      <c r="AK75" s="496">
        <v>0</v>
      </c>
      <c r="AL75" s="496">
        <v>0</v>
      </c>
      <c r="AM75" s="496">
        <v>0</v>
      </c>
      <c r="AN75" s="496">
        <v>0</v>
      </c>
      <c r="AO75" s="496">
        <v>0</v>
      </c>
      <c r="AP75" s="496">
        <v>0</v>
      </c>
      <c r="AQ75" s="496">
        <v>0</v>
      </c>
      <c r="AR75" s="496">
        <v>0</v>
      </c>
      <c r="AS75" s="496">
        <v>0</v>
      </c>
      <c r="AT75" s="496">
        <v>1.2121212121212159</v>
      </c>
      <c r="AU75" s="496">
        <v>1.2121212121212159</v>
      </c>
      <c r="AV75" s="496">
        <v>1.2121212121212159</v>
      </c>
      <c r="AW75" s="496">
        <v>0</v>
      </c>
      <c r="AX75" s="496">
        <v>0</v>
      </c>
      <c r="AY75" s="496">
        <v>0</v>
      </c>
      <c r="AZ75" s="496">
        <v>0</v>
      </c>
      <c r="BA75" s="496">
        <v>28.285714285714313</v>
      </c>
      <c r="BB75" s="496">
        <v>34.28571428571432</v>
      </c>
      <c r="BC75" s="496">
        <v>0</v>
      </c>
      <c r="BD75" s="496">
        <v>0</v>
      </c>
      <c r="BE75" s="496">
        <v>0</v>
      </c>
      <c r="BF75" s="496">
        <v>0</v>
      </c>
      <c r="BG75" s="496">
        <v>0</v>
      </c>
      <c r="BH75" s="496">
        <v>1.9999999999999996</v>
      </c>
      <c r="BI75" s="496">
        <v>0</v>
      </c>
      <c r="BJ75" s="496">
        <v>2.7328736136842098</v>
      </c>
      <c r="BK75" s="496">
        <v>0</v>
      </c>
      <c r="BL75" s="496">
        <v>1</v>
      </c>
      <c r="BM75" s="496">
        <v>1</v>
      </c>
      <c r="BN75" s="496">
        <v>0</v>
      </c>
      <c r="BO75" s="291"/>
      <c r="BP75" s="291"/>
      <c r="BQ75" s="291"/>
      <c r="BS75" s="496">
        <v>80</v>
      </c>
    </row>
    <row r="76" spans="1:71" ht="15" x14ac:dyDescent="0.25">
      <c r="A76" s="492">
        <v>224</v>
      </c>
      <c r="B76" s="492">
        <v>124695</v>
      </c>
      <c r="C76" s="492">
        <v>9353020</v>
      </c>
      <c r="D76" s="493" t="s">
        <v>1245</v>
      </c>
      <c r="E76" s="494" t="s">
        <v>40</v>
      </c>
      <c r="F76" s="495">
        <v>0</v>
      </c>
      <c r="G76" s="496">
        <v>1</v>
      </c>
      <c r="H76" s="496">
        <v>0</v>
      </c>
      <c r="I76" s="496">
        <v>0</v>
      </c>
      <c r="J76" s="496">
        <v>7</v>
      </c>
      <c r="K76" s="496">
        <v>0</v>
      </c>
      <c r="L76" s="496">
        <v>0</v>
      </c>
      <c r="M76" s="496">
        <v>0</v>
      </c>
      <c r="N76" s="496">
        <v>70</v>
      </c>
      <c r="O76" s="496">
        <v>70</v>
      </c>
      <c r="P76" s="496">
        <v>12</v>
      </c>
      <c r="Q76" s="496">
        <v>58</v>
      </c>
      <c r="R76" s="496">
        <v>0</v>
      </c>
      <c r="S76" s="496">
        <v>0</v>
      </c>
      <c r="T76" s="496">
        <v>0</v>
      </c>
      <c r="U76" s="496">
        <v>0</v>
      </c>
      <c r="V76" s="496">
        <v>0</v>
      </c>
      <c r="W76" s="496">
        <v>0</v>
      </c>
      <c r="X76" s="496">
        <v>0</v>
      </c>
      <c r="Y76" s="496">
        <v>0</v>
      </c>
      <c r="Z76" s="496">
        <v>70</v>
      </c>
      <c r="AA76" s="496">
        <v>10</v>
      </c>
      <c r="AB76" s="496">
        <v>3.9999999999999969</v>
      </c>
      <c r="AC76" s="496">
        <v>3.9999999999999969</v>
      </c>
      <c r="AD76" s="496">
        <v>0</v>
      </c>
      <c r="AE76" s="496">
        <v>0</v>
      </c>
      <c r="AF76" s="496">
        <v>70</v>
      </c>
      <c r="AG76" s="496">
        <v>0</v>
      </c>
      <c r="AH76" s="496">
        <v>0</v>
      </c>
      <c r="AI76" s="496">
        <v>0</v>
      </c>
      <c r="AJ76" s="496">
        <v>0</v>
      </c>
      <c r="AK76" s="496">
        <v>0</v>
      </c>
      <c r="AL76" s="496">
        <v>0</v>
      </c>
      <c r="AM76" s="496">
        <v>0</v>
      </c>
      <c r="AN76" s="496">
        <v>0</v>
      </c>
      <c r="AO76" s="496">
        <v>0</v>
      </c>
      <c r="AP76" s="496">
        <v>0</v>
      </c>
      <c r="AQ76" s="496">
        <v>0</v>
      </c>
      <c r="AR76" s="496">
        <v>0</v>
      </c>
      <c r="AS76" s="496">
        <v>0</v>
      </c>
      <c r="AT76" s="496">
        <v>0</v>
      </c>
      <c r="AU76" s="496">
        <v>0</v>
      </c>
      <c r="AV76" s="496">
        <v>0</v>
      </c>
      <c r="AW76" s="496">
        <v>0</v>
      </c>
      <c r="AX76" s="496">
        <v>0</v>
      </c>
      <c r="AY76" s="496">
        <v>0</v>
      </c>
      <c r="AZ76" s="496">
        <v>0</v>
      </c>
      <c r="BA76" s="496">
        <v>14.76363636363639</v>
      </c>
      <c r="BB76" s="496">
        <v>17.818181818181852</v>
      </c>
      <c r="BC76" s="496">
        <v>0</v>
      </c>
      <c r="BD76" s="496">
        <v>0</v>
      </c>
      <c r="BE76" s="496">
        <v>0</v>
      </c>
      <c r="BF76" s="496">
        <v>0</v>
      </c>
      <c r="BG76" s="496">
        <v>0</v>
      </c>
      <c r="BH76" s="496">
        <v>0</v>
      </c>
      <c r="BI76" s="496">
        <v>0</v>
      </c>
      <c r="BJ76" s="496">
        <v>1.9660605527777799</v>
      </c>
      <c r="BK76" s="496">
        <v>0</v>
      </c>
      <c r="BL76" s="496">
        <v>0</v>
      </c>
      <c r="BM76" s="496">
        <v>1</v>
      </c>
      <c r="BN76" s="496">
        <v>0</v>
      </c>
      <c r="BO76" s="291"/>
      <c r="BP76" s="291"/>
      <c r="BQ76" s="291"/>
      <c r="BS76" s="496">
        <v>70</v>
      </c>
    </row>
    <row r="77" spans="1:71" ht="15" x14ac:dyDescent="0.25">
      <c r="A77" s="492">
        <v>513</v>
      </c>
      <c r="B77" s="492">
        <v>124698</v>
      </c>
      <c r="C77" s="492">
        <v>9353026</v>
      </c>
      <c r="D77" s="493" t="s">
        <v>1246</v>
      </c>
      <c r="E77" s="494" t="s">
        <v>40</v>
      </c>
      <c r="F77" s="495">
        <v>0</v>
      </c>
      <c r="G77" s="496">
        <v>1</v>
      </c>
      <c r="H77" s="496">
        <v>0</v>
      </c>
      <c r="I77" s="496">
        <v>0</v>
      </c>
      <c r="J77" s="496">
        <v>7</v>
      </c>
      <c r="K77" s="496">
        <v>0</v>
      </c>
      <c r="L77" s="496">
        <v>0</v>
      </c>
      <c r="M77" s="496">
        <v>0</v>
      </c>
      <c r="N77" s="496">
        <v>107</v>
      </c>
      <c r="O77" s="496">
        <v>107</v>
      </c>
      <c r="P77" s="496">
        <v>15</v>
      </c>
      <c r="Q77" s="496">
        <v>92</v>
      </c>
      <c r="R77" s="496">
        <v>0</v>
      </c>
      <c r="S77" s="496">
        <v>0</v>
      </c>
      <c r="T77" s="496">
        <v>0</v>
      </c>
      <c r="U77" s="496">
        <v>0</v>
      </c>
      <c r="V77" s="496">
        <v>0</v>
      </c>
      <c r="W77" s="496">
        <v>0</v>
      </c>
      <c r="X77" s="496">
        <v>0</v>
      </c>
      <c r="Y77" s="496">
        <v>0</v>
      </c>
      <c r="Z77" s="496">
        <v>107</v>
      </c>
      <c r="AA77" s="496">
        <v>15.285714285714286</v>
      </c>
      <c r="AB77" s="496">
        <v>3.0000000000000009</v>
      </c>
      <c r="AC77" s="496">
        <v>9.0849056603773573</v>
      </c>
      <c r="AD77" s="496">
        <v>0</v>
      </c>
      <c r="AE77" s="496">
        <v>0</v>
      </c>
      <c r="AF77" s="496">
        <v>96.999999999999957</v>
      </c>
      <c r="AG77" s="496">
        <v>6.0000000000000018</v>
      </c>
      <c r="AH77" s="496">
        <v>4.0000000000000044</v>
      </c>
      <c r="AI77" s="496">
        <v>0</v>
      </c>
      <c r="AJ77" s="496">
        <v>0</v>
      </c>
      <c r="AK77" s="496">
        <v>0</v>
      </c>
      <c r="AL77" s="496">
        <v>0</v>
      </c>
      <c r="AM77" s="496">
        <v>0</v>
      </c>
      <c r="AN77" s="496">
        <v>0</v>
      </c>
      <c r="AO77" s="496">
        <v>0</v>
      </c>
      <c r="AP77" s="496">
        <v>0</v>
      </c>
      <c r="AQ77" s="496">
        <v>0</v>
      </c>
      <c r="AR77" s="496">
        <v>0</v>
      </c>
      <c r="AS77" s="496">
        <v>0</v>
      </c>
      <c r="AT77" s="496">
        <v>1.1630434782608692</v>
      </c>
      <c r="AU77" s="496">
        <v>1.1630434782608692</v>
      </c>
      <c r="AV77" s="496">
        <v>2.3260869565217384</v>
      </c>
      <c r="AW77" s="496">
        <v>0</v>
      </c>
      <c r="AX77" s="496">
        <v>0</v>
      </c>
      <c r="AY77" s="496">
        <v>0</v>
      </c>
      <c r="AZ77" s="496">
        <v>1.0094339622641508</v>
      </c>
      <c r="BA77" s="496">
        <v>34.5</v>
      </c>
      <c r="BB77" s="496">
        <v>40.125</v>
      </c>
      <c r="BC77" s="496">
        <v>0</v>
      </c>
      <c r="BD77" s="496">
        <v>0</v>
      </c>
      <c r="BE77" s="496">
        <v>0</v>
      </c>
      <c r="BF77" s="496">
        <v>0</v>
      </c>
      <c r="BG77" s="496">
        <v>0</v>
      </c>
      <c r="BH77" s="496">
        <v>2.3000000000000274</v>
      </c>
      <c r="BI77" s="496">
        <v>0</v>
      </c>
      <c r="BJ77" s="496">
        <v>2.7444795685185199</v>
      </c>
      <c r="BK77" s="496">
        <v>0</v>
      </c>
      <c r="BL77" s="496">
        <v>1</v>
      </c>
      <c r="BM77" s="496">
        <v>1</v>
      </c>
      <c r="BN77" s="496">
        <v>0</v>
      </c>
      <c r="BO77" s="291"/>
      <c r="BP77" s="291"/>
      <c r="BQ77" s="291"/>
      <c r="BS77" s="496">
        <v>107</v>
      </c>
    </row>
    <row r="78" spans="1:71" ht="15" x14ac:dyDescent="0.25">
      <c r="A78" s="492">
        <v>445</v>
      </c>
      <c r="B78" s="492">
        <v>124699</v>
      </c>
      <c r="C78" s="492">
        <v>9353027</v>
      </c>
      <c r="D78" s="493" t="s">
        <v>1247</v>
      </c>
      <c r="E78" s="494" t="s">
        <v>40</v>
      </c>
      <c r="F78" s="495">
        <v>0</v>
      </c>
      <c r="G78" s="496">
        <v>1</v>
      </c>
      <c r="H78" s="496">
        <v>0</v>
      </c>
      <c r="I78" s="496">
        <v>0</v>
      </c>
      <c r="J78" s="496">
        <v>7</v>
      </c>
      <c r="K78" s="496">
        <v>0</v>
      </c>
      <c r="L78" s="496">
        <v>0</v>
      </c>
      <c r="M78" s="496">
        <v>0</v>
      </c>
      <c r="N78" s="496">
        <v>170</v>
      </c>
      <c r="O78" s="496">
        <v>170</v>
      </c>
      <c r="P78" s="496">
        <v>17</v>
      </c>
      <c r="Q78" s="496">
        <v>153</v>
      </c>
      <c r="R78" s="496">
        <v>0</v>
      </c>
      <c r="S78" s="496">
        <v>0</v>
      </c>
      <c r="T78" s="496">
        <v>0</v>
      </c>
      <c r="U78" s="496">
        <v>0</v>
      </c>
      <c r="V78" s="496">
        <v>0</v>
      </c>
      <c r="W78" s="496">
        <v>0</v>
      </c>
      <c r="X78" s="496">
        <v>0</v>
      </c>
      <c r="Y78" s="496">
        <v>0</v>
      </c>
      <c r="Z78" s="496">
        <v>170</v>
      </c>
      <c r="AA78" s="496">
        <v>24.285714285714285</v>
      </c>
      <c r="AB78" s="496">
        <v>17</v>
      </c>
      <c r="AC78" s="496">
        <v>23.448275862068964</v>
      </c>
      <c r="AD78" s="496">
        <v>0</v>
      </c>
      <c r="AE78" s="496">
        <v>0</v>
      </c>
      <c r="AF78" s="496">
        <v>93.999999999999972</v>
      </c>
      <c r="AG78" s="496">
        <v>11.000000000000004</v>
      </c>
      <c r="AH78" s="496">
        <v>8.0000000000000053</v>
      </c>
      <c r="AI78" s="496">
        <v>55.999999999999943</v>
      </c>
      <c r="AJ78" s="496">
        <v>0.99999999999999989</v>
      </c>
      <c r="AK78" s="496">
        <v>0</v>
      </c>
      <c r="AL78" s="496">
        <v>0</v>
      </c>
      <c r="AM78" s="496">
        <v>0</v>
      </c>
      <c r="AN78" s="496">
        <v>0</v>
      </c>
      <c r="AO78" s="496">
        <v>0</v>
      </c>
      <c r="AP78" s="496">
        <v>0</v>
      </c>
      <c r="AQ78" s="496">
        <v>0</v>
      </c>
      <c r="AR78" s="496">
        <v>0</v>
      </c>
      <c r="AS78" s="496">
        <v>0</v>
      </c>
      <c r="AT78" s="496">
        <v>0</v>
      </c>
      <c r="AU78" s="496">
        <v>1.1111111111111109</v>
      </c>
      <c r="AV78" s="496">
        <v>1.1111111111111109</v>
      </c>
      <c r="AW78" s="496">
        <v>0</v>
      </c>
      <c r="AX78" s="496">
        <v>0</v>
      </c>
      <c r="AY78" s="496">
        <v>0</v>
      </c>
      <c r="AZ78" s="496">
        <v>0</v>
      </c>
      <c r="BA78" s="496">
        <v>51.342281879194672</v>
      </c>
      <c r="BB78" s="496">
        <v>57.04697986577186</v>
      </c>
      <c r="BC78" s="496">
        <v>0</v>
      </c>
      <c r="BD78" s="496">
        <v>0</v>
      </c>
      <c r="BE78" s="496">
        <v>0</v>
      </c>
      <c r="BF78" s="496">
        <v>0</v>
      </c>
      <c r="BG78" s="496">
        <v>0</v>
      </c>
      <c r="BH78" s="496">
        <v>10.00000000000005</v>
      </c>
      <c r="BI78" s="496">
        <v>0</v>
      </c>
      <c r="BJ78" s="496">
        <v>1.1151691160839201</v>
      </c>
      <c r="BK78" s="496">
        <v>0</v>
      </c>
      <c r="BL78" s="496">
        <v>0</v>
      </c>
      <c r="BM78" s="496">
        <v>1</v>
      </c>
      <c r="BN78" s="496">
        <v>0</v>
      </c>
      <c r="BO78" s="291"/>
      <c r="BP78" s="291"/>
      <c r="BQ78" s="291"/>
      <c r="BS78" s="496">
        <v>170</v>
      </c>
    </row>
    <row r="79" spans="1:71" ht="15" x14ac:dyDescent="0.25">
      <c r="A79" s="492">
        <v>446</v>
      </c>
      <c r="B79" s="492">
        <v>124700</v>
      </c>
      <c r="C79" s="492">
        <v>9353028</v>
      </c>
      <c r="D79" s="493" t="s">
        <v>1248</v>
      </c>
      <c r="E79" s="494" t="s">
        <v>40</v>
      </c>
      <c r="F79" s="495">
        <v>0</v>
      </c>
      <c r="G79" s="496">
        <v>1</v>
      </c>
      <c r="H79" s="496">
        <v>0</v>
      </c>
      <c r="I79" s="496">
        <v>0</v>
      </c>
      <c r="J79" s="496">
        <v>7</v>
      </c>
      <c r="K79" s="496">
        <v>0</v>
      </c>
      <c r="L79" s="496">
        <v>0</v>
      </c>
      <c r="M79" s="496">
        <v>0</v>
      </c>
      <c r="N79" s="496">
        <v>135</v>
      </c>
      <c r="O79" s="496">
        <v>135</v>
      </c>
      <c r="P79" s="496">
        <v>18</v>
      </c>
      <c r="Q79" s="496">
        <v>117</v>
      </c>
      <c r="R79" s="496">
        <v>0</v>
      </c>
      <c r="S79" s="496">
        <v>0</v>
      </c>
      <c r="T79" s="496">
        <v>0</v>
      </c>
      <c r="U79" s="496">
        <v>0</v>
      </c>
      <c r="V79" s="496">
        <v>0</v>
      </c>
      <c r="W79" s="496">
        <v>0</v>
      </c>
      <c r="X79" s="496">
        <v>0</v>
      </c>
      <c r="Y79" s="496">
        <v>0</v>
      </c>
      <c r="Z79" s="496">
        <v>135</v>
      </c>
      <c r="AA79" s="496">
        <v>19.285714285714285</v>
      </c>
      <c r="AB79" s="496">
        <v>10.000000000000004</v>
      </c>
      <c r="AC79" s="496">
        <v>22.04081632653061</v>
      </c>
      <c r="AD79" s="496">
        <v>0</v>
      </c>
      <c r="AE79" s="496">
        <v>0</v>
      </c>
      <c r="AF79" s="496">
        <v>132.99999999999997</v>
      </c>
      <c r="AG79" s="496">
        <v>1.999999999999998</v>
      </c>
      <c r="AH79" s="496">
        <v>0</v>
      </c>
      <c r="AI79" s="496">
        <v>0</v>
      </c>
      <c r="AJ79" s="496">
        <v>0</v>
      </c>
      <c r="AK79" s="496">
        <v>0</v>
      </c>
      <c r="AL79" s="496">
        <v>0</v>
      </c>
      <c r="AM79" s="496">
        <v>0</v>
      </c>
      <c r="AN79" s="496">
        <v>0</v>
      </c>
      <c r="AO79" s="496">
        <v>0</v>
      </c>
      <c r="AP79" s="496">
        <v>0</v>
      </c>
      <c r="AQ79" s="496">
        <v>0</v>
      </c>
      <c r="AR79" s="496">
        <v>0</v>
      </c>
      <c r="AS79" s="496">
        <v>0</v>
      </c>
      <c r="AT79" s="496">
        <v>0</v>
      </c>
      <c r="AU79" s="496">
        <v>0</v>
      </c>
      <c r="AV79" s="496">
        <v>0</v>
      </c>
      <c r="AW79" s="496">
        <v>0</v>
      </c>
      <c r="AX79" s="496">
        <v>0</v>
      </c>
      <c r="AY79" s="496">
        <v>0</v>
      </c>
      <c r="AZ79" s="496">
        <v>0</v>
      </c>
      <c r="BA79" s="496">
        <v>33.428571428571459</v>
      </c>
      <c r="BB79" s="496">
        <v>38.571428571428605</v>
      </c>
      <c r="BC79" s="496">
        <v>0</v>
      </c>
      <c r="BD79" s="496">
        <v>0</v>
      </c>
      <c r="BE79" s="496">
        <v>0</v>
      </c>
      <c r="BF79" s="496">
        <v>0</v>
      </c>
      <c r="BG79" s="496">
        <v>0</v>
      </c>
      <c r="BH79" s="496">
        <v>0</v>
      </c>
      <c r="BI79" s="496">
        <v>0</v>
      </c>
      <c r="BJ79" s="496">
        <v>2.12519743829787</v>
      </c>
      <c r="BK79" s="496">
        <v>0</v>
      </c>
      <c r="BL79" s="496">
        <v>1</v>
      </c>
      <c r="BM79" s="496">
        <v>1</v>
      </c>
      <c r="BN79" s="496">
        <v>0</v>
      </c>
      <c r="BO79" s="291"/>
      <c r="BP79" s="291"/>
      <c r="BQ79" s="291"/>
      <c r="BS79" s="496">
        <v>135</v>
      </c>
    </row>
    <row r="80" spans="1:71" ht="15" x14ac:dyDescent="0.25">
      <c r="A80" s="492">
        <v>457</v>
      </c>
      <c r="B80" s="492">
        <v>124702</v>
      </c>
      <c r="C80" s="492">
        <v>9353036</v>
      </c>
      <c r="D80" s="493" t="s">
        <v>1249</v>
      </c>
      <c r="E80" s="494" t="s">
        <v>40</v>
      </c>
      <c r="F80" s="495">
        <v>0</v>
      </c>
      <c r="G80" s="496">
        <v>1</v>
      </c>
      <c r="H80" s="496">
        <v>0</v>
      </c>
      <c r="I80" s="496">
        <v>0</v>
      </c>
      <c r="J80" s="496">
        <v>7</v>
      </c>
      <c r="K80" s="496">
        <v>0</v>
      </c>
      <c r="L80" s="496">
        <v>0</v>
      </c>
      <c r="M80" s="496">
        <v>0</v>
      </c>
      <c r="N80" s="496">
        <v>169</v>
      </c>
      <c r="O80" s="496">
        <v>169</v>
      </c>
      <c r="P80" s="496">
        <v>30</v>
      </c>
      <c r="Q80" s="496">
        <v>139</v>
      </c>
      <c r="R80" s="496">
        <v>0</v>
      </c>
      <c r="S80" s="496">
        <v>0</v>
      </c>
      <c r="T80" s="496">
        <v>0</v>
      </c>
      <c r="U80" s="496">
        <v>0</v>
      </c>
      <c r="V80" s="496">
        <v>0</v>
      </c>
      <c r="W80" s="496">
        <v>0</v>
      </c>
      <c r="X80" s="496">
        <v>0</v>
      </c>
      <c r="Y80" s="496">
        <v>0</v>
      </c>
      <c r="Z80" s="496">
        <v>169</v>
      </c>
      <c r="AA80" s="496">
        <v>24.142857142857142</v>
      </c>
      <c r="AB80" s="496">
        <v>11.999999999999998</v>
      </c>
      <c r="AC80" s="496">
        <v>17.203592814371255</v>
      </c>
      <c r="AD80" s="496">
        <v>0</v>
      </c>
      <c r="AE80" s="496">
        <v>0</v>
      </c>
      <c r="AF80" s="496">
        <v>159.00000000000003</v>
      </c>
      <c r="AG80" s="496">
        <v>2.9999999999999956</v>
      </c>
      <c r="AH80" s="496">
        <v>1.9999999999999967</v>
      </c>
      <c r="AI80" s="496">
        <v>4.999999999999992</v>
      </c>
      <c r="AJ80" s="496">
        <v>0</v>
      </c>
      <c r="AK80" s="496">
        <v>0</v>
      </c>
      <c r="AL80" s="496">
        <v>0</v>
      </c>
      <c r="AM80" s="496">
        <v>0</v>
      </c>
      <c r="AN80" s="496">
        <v>0</v>
      </c>
      <c r="AO80" s="496">
        <v>0</v>
      </c>
      <c r="AP80" s="496">
        <v>0</v>
      </c>
      <c r="AQ80" s="496">
        <v>0</v>
      </c>
      <c r="AR80" s="496">
        <v>0</v>
      </c>
      <c r="AS80" s="496">
        <v>0</v>
      </c>
      <c r="AT80" s="496">
        <v>2.4316546762589937</v>
      </c>
      <c r="AU80" s="496">
        <v>3.6474820143884825</v>
      </c>
      <c r="AV80" s="496">
        <v>3.6474820143884825</v>
      </c>
      <c r="AW80" s="496">
        <v>0</v>
      </c>
      <c r="AX80" s="496">
        <v>0</v>
      </c>
      <c r="AY80" s="496">
        <v>0</v>
      </c>
      <c r="AZ80" s="496">
        <v>0</v>
      </c>
      <c r="BA80" s="496">
        <v>37.423076923076891</v>
      </c>
      <c r="BB80" s="496">
        <v>45.499999999999957</v>
      </c>
      <c r="BC80" s="496">
        <v>0</v>
      </c>
      <c r="BD80" s="496">
        <v>0</v>
      </c>
      <c r="BE80" s="496">
        <v>0</v>
      </c>
      <c r="BF80" s="496">
        <v>0</v>
      </c>
      <c r="BG80" s="496">
        <v>0</v>
      </c>
      <c r="BH80" s="496">
        <v>12.100000000000053</v>
      </c>
      <c r="BI80" s="496">
        <v>0</v>
      </c>
      <c r="BJ80" s="496">
        <v>2.5387878207317098</v>
      </c>
      <c r="BK80" s="496">
        <v>0</v>
      </c>
      <c r="BL80" s="496">
        <v>0</v>
      </c>
      <c r="BM80" s="496">
        <v>1</v>
      </c>
      <c r="BN80" s="496">
        <v>0</v>
      </c>
      <c r="BO80" s="291"/>
      <c r="BP80" s="291"/>
      <c r="BQ80" s="291"/>
      <c r="BS80" s="496">
        <v>169</v>
      </c>
    </row>
    <row r="81" spans="1:71" ht="15" x14ac:dyDescent="0.25">
      <c r="A81" s="492">
        <v>458</v>
      </c>
      <c r="B81" s="492">
        <v>124703</v>
      </c>
      <c r="C81" s="492">
        <v>9353037</v>
      </c>
      <c r="D81" s="493" t="s">
        <v>1250</v>
      </c>
      <c r="E81" s="494" t="s">
        <v>40</v>
      </c>
      <c r="F81" s="495">
        <v>0</v>
      </c>
      <c r="G81" s="496">
        <v>1</v>
      </c>
      <c r="H81" s="496">
        <v>0</v>
      </c>
      <c r="I81" s="496">
        <v>0</v>
      </c>
      <c r="J81" s="496">
        <v>7</v>
      </c>
      <c r="K81" s="496">
        <v>0</v>
      </c>
      <c r="L81" s="496">
        <v>0</v>
      </c>
      <c r="M81" s="496">
        <v>0</v>
      </c>
      <c r="N81" s="496">
        <v>87</v>
      </c>
      <c r="O81" s="496">
        <v>87</v>
      </c>
      <c r="P81" s="496">
        <v>13</v>
      </c>
      <c r="Q81" s="496">
        <v>74</v>
      </c>
      <c r="R81" s="496">
        <v>0</v>
      </c>
      <c r="S81" s="496">
        <v>0</v>
      </c>
      <c r="T81" s="496">
        <v>0</v>
      </c>
      <c r="U81" s="496">
        <v>0</v>
      </c>
      <c r="V81" s="496">
        <v>0</v>
      </c>
      <c r="W81" s="496">
        <v>0</v>
      </c>
      <c r="X81" s="496">
        <v>0</v>
      </c>
      <c r="Y81" s="496">
        <v>0</v>
      </c>
      <c r="Z81" s="496">
        <v>87</v>
      </c>
      <c r="AA81" s="496">
        <v>12.428571428571429</v>
      </c>
      <c r="AB81" s="496">
        <v>4.0000000000000027</v>
      </c>
      <c r="AC81" s="496">
        <v>10.875</v>
      </c>
      <c r="AD81" s="496">
        <v>0</v>
      </c>
      <c r="AE81" s="496">
        <v>0</v>
      </c>
      <c r="AF81" s="496">
        <v>85.988372093023273</v>
      </c>
      <c r="AG81" s="496">
        <v>1.0116279069767453</v>
      </c>
      <c r="AH81" s="496">
        <v>0</v>
      </c>
      <c r="AI81" s="496">
        <v>0</v>
      </c>
      <c r="AJ81" s="496">
        <v>0</v>
      </c>
      <c r="AK81" s="496">
        <v>0</v>
      </c>
      <c r="AL81" s="496">
        <v>0</v>
      </c>
      <c r="AM81" s="496">
        <v>0</v>
      </c>
      <c r="AN81" s="496">
        <v>0</v>
      </c>
      <c r="AO81" s="496">
        <v>0</v>
      </c>
      <c r="AP81" s="496">
        <v>0</v>
      </c>
      <c r="AQ81" s="496">
        <v>0</v>
      </c>
      <c r="AR81" s="496">
        <v>0</v>
      </c>
      <c r="AS81" s="496">
        <v>0</v>
      </c>
      <c r="AT81" s="496">
        <v>0</v>
      </c>
      <c r="AU81" s="496">
        <v>1.1756756756756745</v>
      </c>
      <c r="AV81" s="496">
        <v>1.1756756756756745</v>
      </c>
      <c r="AW81" s="496">
        <v>0</v>
      </c>
      <c r="AX81" s="496">
        <v>0</v>
      </c>
      <c r="AY81" s="496">
        <v>0</v>
      </c>
      <c r="AZ81" s="496">
        <v>0</v>
      </c>
      <c r="BA81" s="496">
        <v>22.611111111111146</v>
      </c>
      <c r="BB81" s="496">
        <v>26.583333333333375</v>
      </c>
      <c r="BC81" s="496">
        <v>0</v>
      </c>
      <c r="BD81" s="496">
        <v>0</v>
      </c>
      <c r="BE81" s="496">
        <v>0</v>
      </c>
      <c r="BF81" s="496">
        <v>0</v>
      </c>
      <c r="BG81" s="496">
        <v>0</v>
      </c>
      <c r="BH81" s="496">
        <v>0.30000000000000304</v>
      </c>
      <c r="BI81" s="496">
        <v>0</v>
      </c>
      <c r="BJ81" s="496">
        <v>1.7111167075</v>
      </c>
      <c r="BK81" s="496">
        <v>0</v>
      </c>
      <c r="BL81" s="496">
        <v>0</v>
      </c>
      <c r="BM81" s="496">
        <v>1</v>
      </c>
      <c r="BN81" s="496">
        <v>0</v>
      </c>
      <c r="BO81" s="291"/>
      <c r="BP81" s="291"/>
      <c r="BQ81" s="291"/>
      <c r="BS81" s="496">
        <v>87</v>
      </c>
    </row>
    <row r="82" spans="1:71" ht="15" x14ac:dyDescent="0.25">
      <c r="A82" s="492">
        <v>308</v>
      </c>
      <c r="B82" s="492">
        <v>124705</v>
      </c>
      <c r="C82" s="492">
        <v>9353042</v>
      </c>
      <c r="D82" s="493" t="s">
        <v>1251</v>
      </c>
      <c r="E82" s="494" t="s">
        <v>40</v>
      </c>
      <c r="F82" s="495">
        <v>0</v>
      </c>
      <c r="G82" s="496">
        <v>1</v>
      </c>
      <c r="H82" s="496">
        <v>0</v>
      </c>
      <c r="I82" s="496">
        <v>0</v>
      </c>
      <c r="J82" s="496">
        <v>7</v>
      </c>
      <c r="K82" s="496">
        <v>0</v>
      </c>
      <c r="L82" s="496">
        <v>0</v>
      </c>
      <c r="M82" s="496">
        <v>0</v>
      </c>
      <c r="N82" s="496">
        <v>69</v>
      </c>
      <c r="O82" s="496">
        <v>69</v>
      </c>
      <c r="P82" s="496">
        <v>6</v>
      </c>
      <c r="Q82" s="496">
        <v>63</v>
      </c>
      <c r="R82" s="496">
        <v>0</v>
      </c>
      <c r="S82" s="496">
        <v>0</v>
      </c>
      <c r="T82" s="496">
        <v>0</v>
      </c>
      <c r="U82" s="496">
        <v>0</v>
      </c>
      <c r="V82" s="496">
        <v>0</v>
      </c>
      <c r="W82" s="496">
        <v>0</v>
      </c>
      <c r="X82" s="496">
        <v>0</v>
      </c>
      <c r="Y82" s="496">
        <v>0</v>
      </c>
      <c r="Z82" s="496">
        <v>69</v>
      </c>
      <c r="AA82" s="496">
        <v>9.8571428571428577</v>
      </c>
      <c r="AB82" s="496">
        <v>5.9999999999999982</v>
      </c>
      <c r="AC82" s="496">
        <v>6.44</v>
      </c>
      <c r="AD82" s="496">
        <v>0</v>
      </c>
      <c r="AE82" s="496">
        <v>0</v>
      </c>
      <c r="AF82" s="496">
        <v>69</v>
      </c>
      <c r="AG82" s="496">
        <v>0</v>
      </c>
      <c r="AH82" s="496">
        <v>0</v>
      </c>
      <c r="AI82" s="496">
        <v>0</v>
      </c>
      <c r="AJ82" s="496">
        <v>0</v>
      </c>
      <c r="AK82" s="496">
        <v>0</v>
      </c>
      <c r="AL82" s="496">
        <v>0</v>
      </c>
      <c r="AM82" s="496">
        <v>0</v>
      </c>
      <c r="AN82" s="496">
        <v>0</v>
      </c>
      <c r="AO82" s="496">
        <v>0</v>
      </c>
      <c r="AP82" s="496">
        <v>0</v>
      </c>
      <c r="AQ82" s="496">
        <v>0</v>
      </c>
      <c r="AR82" s="496">
        <v>0</v>
      </c>
      <c r="AS82" s="496">
        <v>0</v>
      </c>
      <c r="AT82" s="496">
        <v>0</v>
      </c>
      <c r="AU82" s="496">
        <v>0</v>
      </c>
      <c r="AV82" s="496">
        <v>0</v>
      </c>
      <c r="AW82" s="496">
        <v>0</v>
      </c>
      <c r="AX82" s="496">
        <v>0</v>
      </c>
      <c r="AY82" s="496">
        <v>0</v>
      </c>
      <c r="AZ82" s="496">
        <v>0</v>
      </c>
      <c r="BA82" s="496">
        <v>5.3389830508474576</v>
      </c>
      <c r="BB82" s="496">
        <v>5.8474576271186436</v>
      </c>
      <c r="BC82" s="496">
        <v>0</v>
      </c>
      <c r="BD82" s="496">
        <v>0</v>
      </c>
      <c r="BE82" s="496">
        <v>0</v>
      </c>
      <c r="BF82" s="496">
        <v>0</v>
      </c>
      <c r="BG82" s="496">
        <v>0</v>
      </c>
      <c r="BH82" s="496">
        <v>1.0999999999999825</v>
      </c>
      <c r="BI82" s="496">
        <v>0</v>
      </c>
      <c r="BJ82" s="496">
        <v>2.2189720259259298</v>
      </c>
      <c r="BK82" s="496">
        <v>0</v>
      </c>
      <c r="BL82" s="496">
        <v>1</v>
      </c>
      <c r="BM82" s="496">
        <v>1</v>
      </c>
      <c r="BN82" s="496">
        <v>0</v>
      </c>
      <c r="BO82" s="291"/>
      <c r="BP82" s="291"/>
      <c r="BQ82" s="291"/>
      <c r="BS82" s="496">
        <v>69</v>
      </c>
    </row>
    <row r="83" spans="1:71" ht="15" x14ac:dyDescent="0.25">
      <c r="A83" s="492">
        <v>468</v>
      </c>
      <c r="B83" s="492">
        <v>124706</v>
      </c>
      <c r="C83" s="492">
        <v>9353043</v>
      </c>
      <c r="D83" s="493" t="s">
        <v>1252</v>
      </c>
      <c r="E83" s="494" t="s">
        <v>40</v>
      </c>
      <c r="F83" s="495">
        <v>0</v>
      </c>
      <c r="G83" s="496">
        <v>1</v>
      </c>
      <c r="H83" s="496">
        <v>0</v>
      </c>
      <c r="I83" s="496">
        <v>0</v>
      </c>
      <c r="J83" s="496">
        <v>7</v>
      </c>
      <c r="K83" s="496">
        <v>0</v>
      </c>
      <c r="L83" s="496">
        <v>0</v>
      </c>
      <c r="M83" s="496">
        <v>0</v>
      </c>
      <c r="N83" s="496">
        <v>173</v>
      </c>
      <c r="O83" s="496">
        <v>173</v>
      </c>
      <c r="P83" s="496">
        <v>18</v>
      </c>
      <c r="Q83" s="496">
        <v>155</v>
      </c>
      <c r="R83" s="496">
        <v>0</v>
      </c>
      <c r="S83" s="496">
        <v>0</v>
      </c>
      <c r="T83" s="496">
        <v>0</v>
      </c>
      <c r="U83" s="496">
        <v>0</v>
      </c>
      <c r="V83" s="496">
        <v>0</v>
      </c>
      <c r="W83" s="496">
        <v>0</v>
      </c>
      <c r="X83" s="496">
        <v>0</v>
      </c>
      <c r="Y83" s="496">
        <v>0</v>
      </c>
      <c r="Z83" s="496">
        <v>173</v>
      </c>
      <c r="AA83" s="496">
        <v>24.714285714285715</v>
      </c>
      <c r="AB83" s="496">
        <v>12.000000000000004</v>
      </c>
      <c r="AC83" s="496">
        <v>22.607954545454543</v>
      </c>
      <c r="AD83" s="496">
        <v>0</v>
      </c>
      <c r="AE83" s="496">
        <v>0</v>
      </c>
      <c r="AF83" s="496">
        <v>167.94152046783631</v>
      </c>
      <c r="AG83" s="496">
        <v>4.0467836257309981</v>
      </c>
      <c r="AH83" s="496">
        <v>0</v>
      </c>
      <c r="AI83" s="496">
        <v>1.0116959064327489</v>
      </c>
      <c r="AJ83" s="496">
        <v>0</v>
      </c>
      <c r="AK83" s="496">
        <v>0</v>
      </c>
      <c r="AL83" s="496">
        <v>0</v>
      </c>
      <c r="AM83" s="496">
        <v>0</v>
      </c>
      <c r="AN83" s="496">
        <v>0</v>
      </c>
      <c r="AO83" s="496">
        <v>0</v>
      </c>
      <c r="AP83" s="496">
        <v>0</v>
      </c>
      <c r="AQ83" s="496">
        <v>0</v>
      </c>
      <c r="AR83" s="496">
        <v>0</v>
      </c>
      <c r="AS83" s="496">
        <v>0</v>
      </c>
      <c r="AT83" s="496">
        <v>0</v>
      </c>
      <c r="AU83" s="496">
        <v>0</v>
      </c>
      <c r="AV83" s="496">
        <v>1.116129032258065</v>
      </c>
      <c r="AW83" s="496">
        <v>0</v>
      </c>
      <c r="AX83" s="496">
        <v>0</v>
      </c>
      <c r="AY83" s="496">
        <v>0</v>
      </c>
      <c r="AZ83" s="496">
        <v>0.98295454545454553</v>
      </c>
      <c r="BA83" s="496">
        <v>39.797297297297341</v>
      </c>
      <c r="BB83" s="496">
        <v>44.418918918918962</v>
      </c>
      <c r="BC83" s="496">
        <v>0</v>
      </c>
      <c r="BD83" s="496">
        <v>0</v>
      </c>
      <c r="BE83" s="496">
        <v>0</v>
      </c>
      <c r="BF83" s="496">
        <v>0</v>
      </c>
      <c r="BG83" s="496">
        <v>0</v>
      </c>
      <c r="BH83" s="496">
        <v>0</v>
      </c>
      <c r="BI83" s="496">
        <v>0</v>
      </c>
      <c r="BJ83" s="496">
        <v>2.2297819692307699</v>
      </c>
      <c r="BK83" s="496">
        <v>0</v>
      </c>
      <c r="BL83" s="496">
        <v>0</v>
      </c>
      <c r="BM83" s="496">
        <v>1</v>
      </c>
      <c r="BN83" s="496">
        <v>0</v>
      </c>
      <c r="BO83" s="291"/>
      <c r="BP83" s="291"/>
      <c r="BQ83" s="291"/>
      <c r="BS83" s="496">
        <v>173</v>
      </c>
    </row>
    <row r="84" spans="1:71" ht="15" x14ac:dyDescent="0.25">
      <c r="A84" s="492">
        <v>478</v>
      </c>
      <c r="B84" s="492">
        <v>124709</v>
      </c>
      <c r="C84" s="492">
        <v>9353048</v>
      </c>
      <c r="D84" s="493" t="s">
        <v>1253</v>
      </c>
      <c r="E84" s="494" t="s">
        <v>40</v>
      </c>
      <c r="F84" s="495">
        <v>0</v>
      </c>
      <c r="G84" s="496">
        <v>1</v>
      </c>
      <c r="H84" s="496">
        <v>0</v>
      </c>
      <c r="I84" s="496">
        <v>0</v>
      </c>
      <c r="J84" s="496">
        <v>7</v>
      </c>
      <c r="K84" s="496">
        <v>0</v>
      </c>
      <c r="L84" s="496">
        <v>0</v>
      </c>
      <c r="M84" s="496">
        <v>0</v>
      </c>
      <c r="N84" s="496">
        <v>190</v>
      </c>
      <c r="O84" s="496">
        <v>190</v>
      </c>
      <c r="P84" s="496">
        <v>30</v>
      </c>
      <c r="Q84" s="496">
        <v>160</v>
      </c>
      <c r="R84" s="496">
        <v>0</v>
      </c>
      <c r="S84" s="496">
        <v>0</v>
      </c>
      <c r="T84" s="496">
        <v>0</v>
      </c>
      <c r="U84" s="496">
        <v>0</v>
      </c>
      <c r="V84" s="496">
        <v>0</v>
      </c>
      <c r="W84" s="496">
        <v>0</v>
      </c>
      <c r="X84" s="496">
        <v>0</v>
      </c>
      <c r="Y84" s="496">
        <v>0</v>
      </c>
      <c r="Z84" s="496">
        <v>190</v>
      </c>
      <c r="AA84" s="496">
        <v>27.142857142857142</v>
      </c>
      <c r="AB84" s="496">
        <v>13.000000000000009</v>
      </c>
      <c r="AC84" s="496">
        <v>20.395480225988699</v>
      </c>
      <c r="AD84" s="496">
        <v>0</v>
      </c>
      <c r="AE84" s="496">
        <v>0</v>
      </c>
      <c r="AF84" s="496">
        <v>188.99999999999997</v>
      </c>
      <c r="AG84" s="496">
        <v>0.99999999999999967</v>
      </c>
      <c r="AH84" s="496">
        <v>0</v>
      </c>
      <c r="AI84" s="496">
        <v>0</v>
      </c>
      <c r="AJ84" s="496">
        <v>0</v>
      </c>
      <c r="AK84" s="496">
        <v>0</v>
      </c>
      <c r="AL84" s="496">
        <v>0</v>
      </c>
      <c r="AM84" s="496">
        <v>0</v>
      </c>
      <c r="AN84" s="496">
        <v>0</v>
      </c>
      <c r="AO84" s="496">
        <v>0</v>
      </c>
      <c r="AP84" s="496">
        <v>0</v>
      </c>
      <c r="AQ84" s="496">
        <v>0</v>
      </c>
      <c r="AR84" s="496">
        <v>0</v>
      </c>
      <c r="AS84" s="496">
        <v>0</v>
      </c>
      <c r="AT84" s="496">
        <v>0</v>
      </c>
      <c r="AU84" s="496">
        <v>2.375</v>
      </c>
      <c r="AV84" s="496">
        <v>3.5625</v>
      </c>
      <c r="AW84" s="496">
        <v>0</v>
      </c>
      <c r="AX84" s="496">
        <v>0</v>
      </c>
      <c r="AY84" s="496">
        <v>0</v>
      </c>
      <c r="AZ84" s="496">
        <v>1.0734463276836159</v>
      </c>
      <c r="BA84" s="496">
        <v>49.06666666666672</v>
      </c>
      <c r="BB84" s="496">
        <v>58.266666666666723</v>
      </c>
      <c r="BC84" s="496">
        <v>0</v>
      </c>
      <c r="BD84" s="496">
        <v>0</v>
      </c>
      <c r="BE84" s="496">
        <v>0</v>
      </c>
      <c r="BF84" s="496">
        <v>0</v>
      </c>
      <c r="BG84" s="496">
        <v>0</v>
      </c>
      <c r="BH84" s="496">
        <v>2.0000000000000591</v>
      </c>
      <c r="BI84" s="496">
        <v>0</v>
      </c>
      <c r="BJ84" s="496">
        <v>2.0737251760563402</v>
      </c>
      <c r="BK84" s="496">
        <v>0</v>
      </c>
      <c r="BL84" s="496">
        <v>0</v>
      </c>
      <c r="BM84" s="496">
        <v>1</v>
      </c>
      <c r="BN84" s="496">
        <v>0</v>
      </c>
      <c r="BO84" s="291"/>
      <c r="BP84" s="291"/>
      <c r="BQ84" s="291"/>
      <c r="BS84" s="496">
        <v>190</v>
      </c>
    </row>
    <row r="85" spans="1:71" ht="15" x14ac:dyDescent="0.25">
      <c r="A85" s="492">
        <v>488</v>
      </c>
      <c r="B85" s="492">
        <v>124710</v>
      </c>
      <c r="C85" s="492">
        <v>9353049</v>
      </c>
      <c r="D85" s="493" t="s">
        <v>1254</v>
      </c>
      <c r="E85" s="494" t="s">
        <v>40</v>
      </c>
      <c r="F85" s="495">
        <v>0</v>
      </c>
      <c r="G85" s="496">
        <v>1</v>
      </c>
      <c r="H85" s="496">
        <v>0</v>
      </c>
      <c r="I85" s="496">
        <v>0</v>
      </c>
      <c r="J85" s="496">
        <v>7</v>
      </c>
      <c r="K85" s="496">
        <v>0</v>
      </c>
      <c r="L85" s="496">
        <v>0</v>
      </c>
      <c r="M85" s="496">
        <v>0</v>
      </c>
      <c r="N85" s="496">
        <v>202</v>
      </c>
      <c r="O85" s="496">
        <v>202</v>
      </c>
      <c r="P85" s="496">
        <v>30</v>
      </c>
      <c r="Q85" s="496">
        <v>172</v>
      </c>
      <c r="R85" s="496">
        <v>0</v>
      </c>
      <c r="S85" s="496">
        <v>0</v>
      </c>
      <c r="T85" s="496">
        <v>0</v>
      </c>
      <c r="U85" s="496">
        <v>0</v>
      </c>
      <c r="V85" s="496">
        <v>0</v>
      </c>
      <c r="W85" s="496">
        <v>0</v>
      </c>
      <c r="X85" s="496">
        <v>0</v>
      </c>
      <c r="Y85" s="496">
        <v>0</v>
      </c>
      <c r="Z85" s="496">
        <v>202</v>
      </c>
      <c r="AA85" s="496">
        <v>28.857142857142858</v>
      </c>
      <c r="AB85" s="496">
        <v>13.000000000000009</v>
      </c>
      <c r="AC85" s="496">
        <v>25.25</v>
      </c>
      <c r="AD85" s="496">
        <v>0</v>
      </c>
      <c r="AE85" s="496">
        <v>0</v>
      </c>
      <c r="AF85" s="496">
        <v>200.99502487562199</v>
      </c>
      <c r="AG85" s="496">
        <v>1.0049751243781089</v>
      </c>
      <c r="AH85" s="496">
        <v>0</v>
      </c>
      <c r="AI85" s="496">
        <v>0</v>
      </c>
      <c r="AJ85" s="496">
        <v>0</v>
      </c>
      <c r="AK85" s="496">
        <v>0</v>
      </c>
      <c r="AL85" s="496">
        <v>0</v>
      </c>
      <c r="AM85" s="496">
        <v>0</v>
      </c>
      <c r="AN85" s="496">
        <v>0</v>
      </c>
      <c r="AO85" s="496">
        <v>0</v>
      </c>
      <c r="AP85" s="496">
        <v>0</v>
      </c>
      <c r="AQ85" s="496">
        <v>0</v>
      </c>
      <c r="AR85" s="496">
        <v>0</v>
      </c>
      <c r="AS85" s="496">
        <v>0</v>
      </c>
      <c r="AT85" s="496">
        <v>0</v>
      </c>
      <c r="AU85" s="496">
        <v>1.1744186046511622</v>
      </c>
      <c r="AV85" s="496">
        <v>1.1744186046511622</v>
      </c>
      <c r="AW85" s="496">
        <v>0</v>
      </c>
      <c r="AX85" s="496">
        <v>0</v>
      </c>
      <c r="AY85" s="496">
        <v>0</v>
      </c>
      <c r="AZ85" s="496">
        <v>0</v>
      </c>
      <c r="BA85" s="496">
        <v>60.40476190476187</v>
      </c>
      <c r="BB85" s="496">
        <v>70.940476190476147</v>
      </c>
      <c r="BC85" s="496">
        <v>0</v>
      </c>
      <c r="BD85" s="496">
        <v>0</v>
      </c>
      <c r="BE85" s="496">
        <v>0</v>
      </c>
      <c r="BF85" s="496">
        <v>0</v>
      </c>
      <c r="BG85" s="496">
        <v>0</v>
      </c>
      <c r="BH85" s="496">
        <v>0</v>
      </c>
      <c r="BI85" s="496">
        <v>0</v>
      </c>
      <c r="BJ85" s="496">
        <v>1.96416091333333</v>
      </c>
      <c r="BK85" s="496">
        <v>0</v>
      </c>
      <c r="BL85" s="496">
        <v>0</v>
      </c>
      <c r="BM85" s="496">
        <v>1</v>
      </c>
      <c r="BN85" s="496">
        <v>0</v>
      </c>
      <c r="BO85" s="291"/>
      <c r="BP85" s="291"/>
      <c r="BQ85" s="291"/>
      <c r="BS85" s="496">
        <v>202</v>
      </c>
    </row>
    <row r="86" spans="1:71" ht="15" x14ac:dyDescent="0.25">
      <c r="A86" s="492">
        <v>495</v>
      </c>
      <c r="B86" s="492">
        <v>124712</v>
      </c>
      <c r="C86" s="492">
        <v>9353056</v>
      </c>
      <c r="D86" s="493" t="s">
        <v>1255</v>
      </c>
      <c r="E86" s="494" t="s">
        <v>40</v>
      </c>
      <c r="F86" s="495">
        <v>0</v>
      </c>
      <c r="G86" s="496">
        <v>1</v>
      </c>
      <c r="H86" s="496">
        <v>0</v>
      </c>
      <c r="I86" s="496">
        <v>0</v>
      </c>
      <c r="J86" s="496">
        <v>7</v>
      </c>
      <c r="K86" s="496">
        <v>0</v>
      </c>
      <c r="L86" s="496">
        <v>0</v>
      </c>
      <c r="M86" s="496">
        <v>0</v>
      </c>
      <c r="N86" s="496">
        <v>168</v>
      </c>
      <c r="O86" s="496">
        <v>168</v>
      </c>
      <c r="P86" s="496">
        <v>29</v>
      </c>
      <c r="Q86" s="496">
        <v>139</v>
      </c>
      <c r="R86" s="496">
        <v>0</v>
      </c>
      <c r="S86" s="496">
        <v>0</v>
      </c>
      <c r="T86" s="496">
        <v>0</v>
      </c>
      <c r="U86" s="496">
        <v>0</v>
      </c>
      <c r="V86" s="496">
        <v>0</v>
      </c>
      <c r="W86" s="496">
        <v>0</v>
      </c>
      <c r="X86" s="496">
        <v>0</v>
      </c>
      <c r="Y86" s="496">
        <v>0</v>
      </c>
      <c r="Z86" s="496">
        <v>168</v>
      </c>
      <c r="AA86" s="496">
        <v>24</v>
      </c>
      <c r="AB86" s="496">
        <v>13.999999999999995</v>
      </c>
      <c r="AC86" s="496">
        <v>18.876404494382022</v>
      </c>
      <c r="AD86" s="496">
        <v>0</v>
      </c>
      <c r="AE86" s="496">
        <v>0</v>
      </c>
      <c r="AF86" s="496">
        <v>151.90419161676644</v>
      </c>
      <c r="AG86" s="496">
        <v>10.059880239520961</v>
      </c>
      <c r="AH86" s="496">
        <v>0</v>
      </c>
      <c r="AI86" s="496">
        <v>6.0359281437125665</v>
      </c>
      <c r="AJ86" s="496">
        <v>0</v>
      </c>
      <c r="AK86" s="496">
        <v>0</v>
      </c>
      <c r="AL86" s="496">
        <v>0</v>
      </c>
      <c r="AM86" s="496">
        <v>0</v>
      </c>
      <c r="AN86" s="496">
        <v>0</v>
      </c>
      <c r="AO86" s="496">
        <v>0</v>
      </c>
      <c r="AP86" s="496">
        <v>0</v>
      </c>
      <c r="AQ86" s="496">
        <v>0</v>
      </c>
      <c r="AR86" s="496">
        <v>0</v>
      </c>
      <c r="AS86" s="496">
        <v>0</v>
      </c>
      <c r="AT86" s="496">
        <v>0</v>
      </c>
      <c r="AU86" s="496">
        <v>0</v>
      </c>
      <c r="AV86" s="496">
        <v>2.4172661870503607</v>
      </c>
      <c r="AW86" s="496">
        <v>0</v>
      </c>
      <c r="AX86" s="496">
        <v>0</v>
      </c>
      <c r="AY86" s="496">
        <v>0</v>
      </c>
      <c r="AZ86" s="496">
        <v>0</v>
      </c>
      <c r="BA86" s="496">
        <v>30.308270676691745</v>
      </c>
      <c r="BB86" s="496">
        <v>36.631578947368439</v>
      </c>
      <c r="BC86" s="496">
        <v>0</v>
      </c>
      <c r="BD86" s="496">
        <v>0</v>
      </c>
      <c r="BE86" s="496">
        <v>0</v>
      </c>
      <c r="BF86" s="496">
        <v>0</v>
      </c>
      <c r="BG86" s="496">
        <v>0</v>
      </c>
      <c r="BH86" s="496">
        <v>0</v>
      </c>
      <c r="BI86" s="496">
        <v>0</v>
      </c>
      <c r="BJ86" s="496">
        <v>3.09187992077922</v>
      </c>
      <c r="BK86" s="496">
        <v>0</v>
      </c>
      <c r="BL86" s="496">
        <v>0</v>
      </c>
      <c r="BM86" s="496">
        <v>1</v>
      </c>
      <c r="BN86" s="496">
        <v>0</v>
      </c>
      <c r="BO86" s="291"/>
      <c r="BP86" s="291"/>
      <c r="BQ86" s="291"/>
      <c r="BS86" s="496">
        <v>168</v>
      </c>
    </row>
    <row r="87" spans="1:71" ht="15" x14ac:dyDescent="0.25">
      <c r="A87" s="492">
        <v>517</v>
      </c>
      <c r="B87" s="492">
        <v>124717</v>
      </c>
      <c r="C87" s="492">
        <v>9353064</v>
      </c>
      <c r="D87" s="493" t="s">
        <v>1256</v>
      </c>
      <c r="E87" s="494" t="s">
        <v>40</v>
      </c>
      <c r="F87" s="495">
        <v>0</v>
      </c>
      <c r="G87" s="496">
        <v>1</v>
      </c>
      <c r="H87" s="496">
        <v>0</v>
      </c>
      <c r="I87" s="496">
        <v>0</v>
      </c>
      <c r="J87" s="496">
        <v>7</v>
      </c>
      <c r="K87" s="496">
        <v>0</v>
      </c>
      <c r="L87" s="496">
        <v>0</v>
      </c>
      <c r="M87" s="496">
        <v>0</v>
      </c>
      <c r="N87" s="496">
        <v>137</v>
      </c>
      <c r="O87" s="496">
        <v>137</v>
      </c>
      <c r="P87" s="496">
        <v>20</v>
      </c>
      <c r="Q87" s="496">
        <v>117</v>
      </c>
      <c r="R87" s="496">
        <v>0</v>
      </c>
      <c r="S87" s="496">
        <v>0</v>
      </c>
      <c r="T87" s="496">
        <v>0</v>
      </c>
      <c r="U87" s="496">
        <v>0</v>
      </c>
      <c r="V87" s="496">
        <v>0</v>
      </c>
      <c r="W87" s="496">
        <v>0</v>
      </c>
      <c r="X87" s="496">
        <v>0</v>
      </c>
      <c r="Y87" s="496">
        <v>0</v>
      </c>
      <c r="Z87" s="496">
        <v>137</v>
      </c>
      <c r="AA87" s="496">
        <v>19.571428571428573</v>
      </c>
      <c r="AB87" s="496">
        <v>13</v>
      </c>
      <c r="AC87" s="496">
        <v>13.898550724637682</v>
      </c>
      <c r="AD87" s="496">
        <v>0</v>
      </c>
      <c r="AE87" s="496">
        <v>0</v>
      </c>
      <c r="AF87" s="496">
        <v>137</v>
      </c>
      <c r="AG87" s="496">
        <v>0</v>
      </c>
      <c r="AH87" s="496">
        <v>0</v>
      </c>
      <c r="AI87" s="496">
        <v>0</v>
      </c>
      <c r="AJ87" s="496">
        <v>0</v>
      </c>
      <c r="AK87" s="496">
        <v>0</v>
      </c>
      <c r="AL87" s="496">
        <v>0</v>
      </c>
      <c r="AM87" s="496">
        <v>0</v>
      </c>
      <c r="AN87" s="496">
        <v>0</v>
      </c>
      <c r="AO87" s="496">
        <v>0</v>
      </c>
      <c r="AP87" s="496">
        <v>0</v>
      </c>
      <c r="AQ87" s="496">
        <v>0</v>
      </c>
      <c r="AR87" s="496">
        <v>0</v>
      </c>
      <c r="AS87" s="496">
        <v>0</v>
      </c>
      <c r="AT87" s="496">
        <v>0</v>
      </c>
      <c r="AU87" s="496">
        <v>0</v>
      </c>
      <c r="AV87" s="496">
        <v>0</v>
      </c>
      <c r="AW87" s="496">
        <v>0</v>
      </c>
      <c r="AX87" s="496">
        <v>0</v>
      </c>
      <c r="AY87" s="496">
        <v>0</v>
      </c>
      <c r="AZ87" s="496">
        <v>0</v>
      </c>
      <c r="BA87" s="496">
        <v>44.765217391304354</v>
      </c>
      <c r="BB87" s="496">
        <v>52.417391304347838</v>
      </c>
      <c r="BC87" s="496">
        <v>0</v>
      </c>
      <c r="BD87" s="496">
        <v>0</v>
      </c>
      <c r="BE87" s="496">
        <v>0</v>
      </c>
      <c r="BF87" s="496">
        <v>0</v>
      </c>
      <c r="BG87" s="496">
        <v>0</v>
      </c>
      <c r="BH87" s="496">
        <v>0</v>
      </c>
      <c r="BI87" s="496">
        <v>0</v>
      </c>
      <c r="BJ87" s="496">
        <v>2.7214855671717202</v>
      </c>
      <c r="BK87" s="496">
        <v>0</v>
      </c>
      <c r="BL87" s="496">
        <v>1</v>
      </c>
      <c r="BM87" s="496">
        <v>1</v>
      </c>
      <c r="BN87" s="496">
        <v>0</v>
      </c>
      <c r="BO87" s="291"/>
      <c r="BP87" s="291"/>
      <c r="BQ87" s="291"/>
      <c r="BS87" s="496">
        <v>137</v>
      </c>
    </row>
    <row r="88" spans="1:71" ht="15" x14ac:dyDescent="0.25">
      <c r="A88" s="492">
        <v>338</v>
      </c>
      <c r="B88" s="492">
        <v>124718</v>
      </c>
      <c r="C88" s="492">
        <v>9353066</v>
      </c>
      <c r="D88" s="493" t="s">
        <v>1257</v>
      </c>
      <c r="E88" s="494" t="s">
        <v>40</v>
      </c>
      <c r="F88" s="495">
        <v>0</v>
      </c>
      <c r="G88" s="496">
        <v>1</v>
      </c>
      <c r="H88" s="496">
        <v>0</v>
      </c>
      <c r="I88" s="496">
        <v>0</v>
      </c>
      <c r="J88" s="496">
        <v>7</v>
      </c>
      <c r="K88" s="496">
        <v>0</v>
      </c>
      <c r="L88" s="496">
        <v>0</v>
      </c>
      <c r="M88" s="496">
        <v>0</v>
      </c>
      <c r="N88" s="496">
        <v>51</v>
      </c>
      <c r="O88" s="496">
        <v>51</v>
      </c>
      <c r="P88" s="496">
        <v>9</v>
      </c>
      <c r="Q88" s="496">
        <v>42</v>
      </c>
      <c r="R88" s="496">
        <v>0</v>
      </c>
      <c r="S88" s="496">
        <v>0</v>
      </c>
      <c r="T88" s="496">
        <v>0</v>
      </c>
      <c r="U88" s="496">
        <v>0</v>
      </c>
      <c r="V88" s="496">
        <v>0</v>
      </c>
      <c r="W88" s="496">
        <v>0</v>
      </c>
      <c r="X88" s="496">
        <v>0</v>
      </c>
      <c r="Y88" s="496">
        <v>0</v>
      </c>
      <c r="Z88" s="496">
        <v>51</v>
      </c>
      <c r="AA88" s="496">
        <v>7.2857142857142856</v>
      </c>
      <c r="AB88" s="496">
        <v>2</v>
      </c>
      <c r="AC88" s="496">
        <v>6.9545454545454541</v>
      </c>
      <c r="AD88" s="496">
        <v>0</v>
      </c>
      <c r="AE88" s="496">
        <v>0</v>
      </c>
      <c r="AF88" s="496">
        <v>49.999999999999993</v>
      </c>
      <c r="AG88" s="496">
        <v>1</v>
      </c>
      <c r="AH88" s="496">
        <v>0</v>
      </c>
      <c r="AI88" s="496">
        <v>0</v>
      </c>
      <c r="AJ88" s="496">
        <v>0</v>
      </c>
      <c r="AK88" s="496">
        <v>0</v>
      </c>
      <c r="AL88" s="496">
        <v>0</v>
      </c>
      <c r="AM88" s="496">
        <v>0</v>
      </c>
      <c r="AN88" s="496">
        <v>0</v>
      </c>
      <c r="AO88" s="496">
        <v>0</v>
      </c>
      <c r="AP88" s="496">
        <v>0</v>
      </c>
      <c r="AQ88" s="496">
        <v>0</v>
      </c>
      <c r="AR88" s="496">
        <v>0</v>
      </c>
      <c r="AS88" s="496">
        <v>0</v>
      </c>
      <c r="AT88" s="496">
        <v>0</v>
      </c>
      <c r="AU88" s="496">
        <v>0</v>
      </c>
      <c r="AV88" s="496">
        <v>1.214285714285714</v>
      </c>
      <c r="AW88" s="496">
        <v>0</v>
      </c>
      <c r="AX88" s="496">
        <v>0</v>
      </c>
      <c r="AY88" s="496">
        <v>0</v>
      </c>
      <c r="AZ88" s="496">
        <v>2.3181818181818183</v>
      </c>
      <c r="BA88" s="496">
        <v>16.8</v>
      </c>
      <c r="BB88" s="496">
        <v>20.400000000000002</v>
      </c>
      <c r="BC88" s="496">
        <v>0</v>
      </c>
      <c r="BD88" s="496">
        <v>0</v>
      </c>
      <c r="BE88" s="496">
        <v>0</v>
      </c>
      <c r="BF88" s="496">
        <v>0</v>
      </c>
      <c r="BG88" s="496">
        <v>0</v>
      </c>
      <c r="BH88" s="496">
        <v>7.9000000000000128</v>
      </c>
      <c r="BI88" s="496">
        <v>0</v>
      </c>
      <c r="BJ88" s="496">
        <v>1.88712947619048</v>
      </c>
      <c r="BK88" s="496">
        <v>0</v>
      </c>
      <c r="BL88" s="496">
        <v>0</v>
      </c>
      <c r="BM88" s="496">
        <v>1</v>
      </c>
      <c r="BN88" s="496">
        <v>0</v>
      </c>
      <c r="BO88" s="291"/>
      <c r="BP88" s="291"/>
      <c r="BQ88" s="291"/>
      <c r="BS88" s="496">
        <v>51</v>
      </c>
    </row>
    <row r="89" spans="1:71" ht="15" x14ac:dyDescent="0.25">
      <c r="A89" s="492">
        <v>202</v>
      </c>
      <c r="B89" s="492">
        <v>124719</v>
      </c>
      <c r="C89" s="492">
        <v>9353074</v>
      </c>
      <c r="D89" s="493" t="s">
        <v>1258</v>
      </c>
      <c r="E89" s="494" t="s">
        <v>40</v>
      </c>
      <c r="F89" s="495">
        <v>0</v>
      </c>
      <c r="G89" s="496">
        <v>1</v>
      </c>
      <c r="H89" s="496">
        <v>0</v>
      </c>
      <c r="I89" s="496">
        <v>0</v>
      </c>
      <c r="J89" s="496">
        <v>7</v>
      </c>
      <c r="K89" s="496">
        <v>0</v>
      </c>
      <c r="L89" s="496">
        <v>0</v>
      </c>
      <c r="M89" s="496">
        <v>0</v>
      </c>
      <c r="N89" s="496">
        <v>49</v>
      </c>
      <c r="O89" s="496">
        <v>49</v>
      </c>
      <c r="P89" s="496">
        <v>8</v>
      </c>
      <c r="Q89" s="496">
        <v>41</v>
      </c>
      <c r="R89" s="496">
        <v>0</v>
      </c>
      <c r="S89" s="496">
        <v>0</v>
      </c>
      <c r="T89" s="496">
        <v>0</v>
      </c>
      <c r="U89" s="496">
        <v>0</v>
      </c>
      <c r="V89" s="496">
        <v>0</v>
      </c>
      <c r="W89" s="496">
        <v>0</v>
      </c>
      <c r="X89" s="496">
        <v>0</v>
      </c>
      <c r="Y89" s="496">
        <v>0</v>
      </c>
      <c r="Z89" s="496">
        <v>49</v>
      </c>
      <c r="AA89" s="496">
        <v>7</v>
      </c>
      <c r="AB89" s="496">
        <v>11.999999999999977</v>
      </c>
      <c r="AC89" s="496">
        <v>11.999999999999977</v>
      </c>
      <c r="AD89" s="496">
        <v>0</v>
      </c>
      <c r="AE89" s="496">
        <v>0</v>
      </c>
      <c r="AF89" s="496">
        <v>47.000000000000014</v>
      </c>
      <c r="AG89" s="496">
        <v>0</v>
      </c>
      <c r="AH89" s="496">
        <v>0</v>
      </c>
      <c r="AI89" s="496">
        <v>0</v>
      </c>
      <c r="AJ89" s="496">
        <v>1.9999999999999978</v>
      </c>
      <c r="AK89" s="496">
        <v>0</v>
      </c>
      <c r="AL89" s="496">
        <v>0</v>
      </c>
      <c r="AM89" s="496">
        <v>0</v>
      </c>
      <c r="AN89" s="496">
        <v>0</v>
      </c>
      <c r="AO89" s="496">
        <v>0</v>
      </c>
      <c r="AP89" s="496">
        <v>0</v>
      </c>
      <c r="AQ89" s="496">
        <v>0</v>
      </c>
      <c r="AR89" s="496">
        <v>0</v>
      </c>
      <c r="AS89" s="496">
        <v>0</v>
      </c>
      <c r="AT89" s="496">
        <v>0</v>
      </c>
      <c r="AU89" s="496">
        <v>0</v>
      </c>
      <c r="AV89" s="496">
        <v>0</v>
      </c>
      <c r="AW89" s="496">
        <v>0</v>
      </c>
      <c r="AX89" s="496">
        <v>0</v>
      </c>
      <c r="AY89" s="496">
        <v>0</v>
      </c>
      <c r="AZ89" s="496">
        <v>0</v>
      </c>
      <c r="BA89" s="496">
        <v>17.871794871794876</v>
      </c>
      <c r="BB89" s="496">
        <v>21.358974358974365</v>
      </c>
      <c r="BC89" s="496">
        <v>0</v>
      </c>
      <c r="BD89" s="496">
        <v>0</v>
      </c>
      <c r="BE89" s="496">
        <v>0</v>
      </c>
      <c r="BF89" s="496">
        <v>0</v>
      </c>
      <c r="BG89" s="496">
        <v>0</v>
      </c>
      <c r="BH89" s="496">
        <v>3.1000000000000005</v>
      </c>
      <c r="BI89" s="496">
        <v>0</v>
      </c>
      <c r="BJ89" s="496">
        <v>2.0443850523809499</v>
      </c>
      <c r="BK89" s="496">
        <v>0</v>
      </c>
      <c r="BL89" s="496">
        <v>1</v>
      </c>
      <c r="BM89" s="496">
        <v>1</v>
      </c>
      <c r="BN89" s="496">
        <v>0</v>
      </c>
      <c r="BO89" s="291"/>
      <c r="BP89" s="291"/>
      <c r="BQ89" s="291"/>
      <c r="BS89" s="496">
        <v>49</v>
      </c>
    </row>
    <row r="90" spans="1:71" ht="15" x14ac:dyDescent="0.25">
      <c r="A90" s="492">
        <v>10</v>
      </c>
      <c r="B90" s="492">
        <v>124720</v>
      </c>
      <c r="C90" s="492">
        <v>9353075</v>
      </c>
      <c r="D90" s="493" t="s">
        <v>1259</v>
      </c>
      <c r="E90" s="494" t="s">
        <v>40</v>
      </c>
      <c r="F90" s="495">
        <v>0</v>
      </c>
      <c r="G90" s="496">
        <v>1</v>
      </c>
      <c r="H90" s="496">
        <v>0</v>
      </c>
      <c r="I90" s="496">
        <v>0</v>
      </c>
      <c r="J90" s="496">
        <v>7</v>
      </c>
      <c r="K90" s="496">
        <v>0</v>
      </c>
      <c r="L90" s="496">
        <v>0</v>
      </c>
      <c r="M90" s="496">
        <v>0</v>
      </c>
      <c r="N90" s="496">
        <v>45</v>
      </c>
      <c r="O90" s="496">
        <v>45</v>
      </c>
      <c r="P90" s="496">
        <v>4</v>
      </c>
      <c r="Q90" s="496">
        <v>41</v>
      </c>
      <c r="R90" s="496">
        <v>0</v>
      </c>
      <c r="S90" s="496">
        <v>0</v>
      </c>
      <c r="T90" s="496">
        <v>0</v>
      </c>
      <c r="U90" s="496">
        <v>0</v>
      </c>
      <c r="V90" s="496">
        <v>0</v>
      </c>
      <c r="W90" s="496">
        <v>0</v>
      </c>
      <c r="X90" s="496">
        <v>0</v>
      </c>
      <c r="Y90" s="496">
        <v>0</v>
      </c>
      <c r="Z90" s="496">
        <v>45</v>
      </c>
      <c r="AA90" s="496">
        <v>6.4285714285714288</v>
      </c>
      <c r="AB90" s="496">
        <v>0.99999999999999889</v>
      </c>
      <c r="AC90" s="496">
        <v>6.7021276595744679</v>
      </c>
      <c r="AD90" s="496">
        <v>0</v>
      </c>
      <c r="AE90" s="496">
        <v>0</v>
      </c>
      <c r="AF90" s="496">
        <v>45</v>
      </c>
      <c r="AG90" s="496">
        <v>0</v>
      </c>
      <c r="AH90" s="496">
        <v>0</v>
      </c>
      <c r="AI90" s="496">
        <v>0</v>
      </c>
      <c r="AJ90" s="496">
        <v>0</v>
      </c>
      <c r="AK90" s="496">
        <v>0</v>
      </c>
      <c r="AL90" s="496">
        <v>0</v>
      </c>
      <c r="AM90" s="496">
        <v>0</v>
      </c>
      <c r="AN90" s="496">
        <v>0</v>
      </c>
      <c r="AO90" s="496">
        <v>0</v>
      </c>
      <c r="AP90" s="496">
        <v>0</v>
      </c>
      <c r="AQ90" s="496">
        <v>0</v>
      </c>
      <c r="AR90" s="496">
        <v>0</v>
      </c>
      <c r="AS90" s="496">
        <v>0</v>
      </c>
      <c r="AT90" s="496">
        <v>0</v>
      </c>
      <c r="AU90" s="496">
        <v>0</v>
      </c>
      <c r="AV90" s="496">
        <v>0</v>
      </c>
      <c r="AW90" s="496">
        <v>0</v>
      </c>
      <c r="AX90" s="496">
        <v>0</v>
      </c>
      <c r="AY90" s="496">
        <v>0</v>
      </c>
      <c r="AZ90" s="496">
        <v>0</v>
      </c>
      <c r="BA90" s="496">
        <v>15.22857142857141</v>
      </c>
      <c r="BB90" s="496">
        <v>16.714285714285694</v>
      </c>
      <c r="BC90" s="496">
        <v>0</v>
      </c>
      <c r="BD90" s="496">
        <v>0</v>
      </c>
      <c r="BE90" s="496">
        <v>0</v>
      </c>
      <c r="BF90" s="496">
        <v>0</v>
      </c>
      <c r="BG90" s="496">
        <v>0</v>
      </c>
      <c r="BH90" s="496">
        <v>0</v>
      </c>
      <c r="BI90" s="496">
        <v>0</v>
      </c>
      <c r="BJ90" s="496">
        <v>1.65458369565217</v>
      </c>
      <c r="BK90" s="496">
        <v>0</v>
      </c>
      <c r="BL90" s="496">
        <v>0</v>
      </c>
      <c r="BM90" s="496">
        <v>1</v>
      </c>
      <c r="BN90" s="496">
        <v>0</v>
      </c>
      <c r="BO90" s="291"/>
      <c r="BP90" s="291"/>
      <c r="BQ90" s="291"/>
      <c r="BS90" s="496">
        <v>45</v>
      </c>
    </row>
    <row r="91" spans="1:71" ht="15" x14ac:dyDescent="0.25">
      <c r="A91" s="492">
        <v>11</v>
      </c>
      <c r="B91" s="492">
        <v>124721</v>
      </c>
      <c r="C91" s="492">
        <v>9353076</v>
      </c>
      <c r="D91" s="493" t="s">
        <v>1260</v>
      </c>
      <c r="E91" s="494" t="s">
        <v>40</v>
      </c>
      <c r="F91" s="495">
        <v>0</v>
      </c>
      <c r="G91" s="496">
        <v>1</v>
      </c>
      <c r="H91" s="496">
        <v>0</v>
      </c>
      <c r="I91" s="496">
        <v>0</v>
      </c>
      <c r="J91" s="496">
        <v>7</v>
      </c>
      <c r="K91" s="496">
        <v>0</v>
      </c>
      <c r="L91" s="496">
        <v>0</v>
      </c>
      <c r="M91" s="496">
        <v>0</v>
      </c>
      <c r="N91" s="496">
        <v>101</v>
      </c>
      <c r="O91" s="496">
        <v>101</v>
      </c>
      <c r="P91" s="496">
        <v>13</v>
      </c>
      <c r="Q91" s="496">
        <v>88</v>
      </c>
      <c r="R91" s="496">
        <v>0</v>
      </c>
      <c r="S91" s="496">
        <v>0</v>
      </c>
      <c r="T91" s="496">
        <v>0</v>
      </c>
      <c r="U91" s="496">
        <v>0</v>
      </c>
      <c r="V91" s="496">
        <v>0</v>
      </c>
      <c r="W91" s="496">
        <v>0</v>
      </c>
      <c r="X91" s="496">
        <v>0</v>
      </c>
      <c r="Y91" s="496">
        <v>0</v>
      </c>
      <c r="Z91" s="496">
        <v>101</v>
      </c>
      <c r="AA91" s="496">
        <v>14.428571428571429</v>
      </c>
      <c r="AB91" s="496">
        <v>16.999999999999968</v>
      </c>
      <c r="AC91" s="496">
        <v>19.783505154639176</v>
      </c>
      <c r="AD91" s="496">
        <v>0</v>
      </c>
      <c r="AE91" s="496">
        <v>0</v>
      </c>
      <c r="AF91" s="496">
        <v>97.999999999999972</v>
      </c>
      <c r="AG91" s="496">
        <v>3</v>
      </c>
      <c r="AH91" s="496">
        <v>0</v>
      </c>
      <c r="AI91" s="496">
        <v>0</v>
      </c>
      <c r="AJ91" s="496">
        <v>0</v>
      </c>
      <c r="AK91" s="496">
        <v>0</v>
      </c>
      <c r="AL91" s="496">
        <v>0</v>
      </c>
      <c r="AM91" s="496">
        <v>0</v>
      </c>
      <c r="AN91" s="496">
        <v>0</v>
      </c>
      <c r="AO91" s="496">
        <v>0</v>
      </c>
      <c r="AP91" s="496">
        <v>0</v>
      </c>
      <c r="AQ91" s="496">
        <v>0</v>
      </c>
      <c r="AR91" s="496">
        <v>0</v>
      </c>
      <c r="AS91" s="496">
        <v>0</v>
      </c>
      <c r="AT91" s="496">
        <v>0</v>
      </c>
      <c r="AU91" s="496">
        <v>0</v>
      </c>
      <c r="AV91" s="496">
        <v>0</v>
      </c>
      <c r="AW91" s="496">
        <v>0</v>
      </c>
      <c r="AX91" s="496">
        <v>0</v>
      </c>
      <c r="AY91" s="496">
        <v>0</v>
      </c>
      <c r="AZ91" s="496">
        <v>0</v>
      </c>
      <c r="BA91" s="496">
        <v>27.000000000000014</v>
      </c>
      <c r="BB91" s="496">
        <v>30.988636363636381</v>
      </c>
      <c r="BC91" s="496">
        <v>0</v>
      </c>
      <c r="BD91" s="496">
        <v>0</v>
      </c>
      <c r="BE91" s="496">
        <v>0</v>
      </c>
      <c r="BF91" s="496">
        <v>0</v>
      </c>
      <c r="BG91" s="496">
        <v>0</v>
      </c>
      <c r="BH91" s="496">
        <v>2.9000000000000279</v>
      </c>
      <c r="BI91" s="496">
        <v>0</v>
      </c>
      <c r="BJ91" s="496">
        <v>1.72236709444444</v>
      </c>
      <c r="BK91" s="496">
        <v>0</v>
      </c>
      <c r="BL91" s="496">
        <v>0</v>
      </c>
      <c r="BM91" s="496">
        <v>1</v>
      </c>
      <c r="BN91" s="496">
        <v>0</v>
      </c>
      <c r="BO91" s="291"/>
      <c r="BP91" s="291"/>
      <c r="BQ91" s="291"/>
      <c r="BS91" s="496">
        <v>101</v>
      </c>
    </row>
    <row r="92" spans="1:71" ht="15" x14ac:dyDescent="0.25">
      <c r="A92" s="492">
        <v>206</v>
      </c>
      <c r="B92" s="492">
        <v>124723</v>
      </c>
      <c r="C92" s="492">
        <v>9353078</v>
      </c>
      <c r="D92" s="493" t="s">
        <v>1261</v>
      </c>
      <c r="E92" s="494" t="s">
        <v>40</v>
      </c>
      <c r="F92" s="495">
        <v>0</v>
      </c>
      <c r="G92" s="496">
        <v>1</v>
      </c>
      <c r="H92" s="496">
        <v>0</v>
      </c>
      <c r="I92" s="496">
        <v>0</v>
      </c>
      <c r="J92" s="496">
        <v>7</v>
      </c>
      <c r="K92" s="496">
        <v>0</v>
      </c>
      <c r="L92" s="496">
        <v>0</v>
      </c>
      <c r="M92" s="496">
        <v>0</v>
      </c>
      <c r="N92" s="496">
        <v>210</v>
      </c>
      <c r="O92" s="496">
        <v>210</v>
      </c>
      <c r="P92" s="496">
        <v>32</v>
      </c>
      <c r="Q92" s="496">
        <v>178</v>
      </c>
      <c r="R92" s="496">
        <v>0</v>
      </c>
      <c r="S92" s="496">
        <v>0</v>
      </c>
      <c r="T92" s="496">
        <v>0</v>
      </c>
      <c r="U92" s="496">
        <v>0</v>
      </c>
      <c r="V92" s="496">
        <v>0</v>
      </c>
      <c r="W92" s="496">
        <v>0</v>
      </c>
      <c r="X92" s="496">
        <v>0</v>
      </c>
      <c r="Y92" s="496">
        <v>0</v>
      </c>
      <c r="Z92" s="496">
        <v>210</v>
      </c>
      <c r="AA92" s="496">
        <v>30</v>
      </c>
      <c r="AB92" s="496">
        <v>27.999999999999929</v>
      </c>
      <c r="AC92" s="496">
        <v>34.507042253521128</v>
      </c>
      <c r="AD92" s="496">
        <v>0</v>
      </c>
      <c r="AE92" s="496">
        <v>0</v>
      </c>
      <c r="AF92" s="496">
        <v>147</v>
      </c>
      <c r="AG92" s="496">
        <v>23.99999999999994</v>
      </c>
      <c r="AH92" s="496">
        <v>0.99999999999999956</v>
      </c>
      <c r="AI92" s="496">
        <v>22.00000000000005</v>
      </c>
      <c r="AJ92" s="496">
        <v>16</v>
      </c>
      <c r="AK92" s="496">
        <v>0</v>
      </c>
      <c r="AL92" s="496">
        <v>0</v>
      </c>
      <c r="AM92" s="496">
        <v>0</v>
      </c>
      <c r="AN92" s="496">
        <v>0</v>
      </c>
      <c r="AO92" s="496">
        <v>0</v>
      </c>
      <c r="AP92" s="496">
        <v>0</v>
      </c>
      <c r="AQ92" s="496">
        <v>0</v>
      </c>
      <c r="AR92" s="496">
        <v>0</v>
      </c>
      <c r="AS92" s="496">
        <v>0</v>
      </c>
      <c r="AT92" s="496">
        <v>0</v>
      </c>
      <c r="AU92" s="496">
        <v>1.1797752808988768</v>
      </c>
      <c r="AV92" s="496">
        <v>1.1797752808988768</v>
      </c>
      <c r="AW92" s="496">
        <v>0</v>
      </c>
      <c r="AX92" s="496">
        <v>0</v>
      </c>
      <c r="AY92" s="496">
        <v>0</v>
      </c>
      <c r="AZ92" s="496">
        <v>1.971830985915493</v>
      </c>
      <c r="BA92" s="496">
        <v>68.148571428571458</v>
      </c>
      <c r="BB92" s="496">
        <v>80.400000000000034</v>
      </c>
      <c r="BC92" s="496">
        <v>0</v>
      </c>
      <c r="BD92" s="496">
        <v>0</v>
      </c>
      <c r="BE92" s="496">
        <v>0</v>
      </c>
      <c r="BF92" s="496">
        <v>0</v>
      </c>
      <c r="BG92" s="496">
        <v>0</v>
      </c>
      <c r="BH92" s="496">
        <v>0</v>
      </c>
      <c r="BI92" s="496">
        <v>0</v>
      </c>
      <c r="BJ92" s="496">
        <v>0.92550760956521705</v>
      </c>
      <c r="BK92" s="496">
        <v>0</v>
      </c>
      <c r="BL92" s="496">
        <v>0</v>
      </c>
      <c r="BM92" s="496">
        <v>1</v>
      </c>
      <c r="BN92" s="496">
        <v>0</v>
      </c>
      <c r="BO92" s="291"/>
      <c r="BP92" s="291"/>
      <c r="BQ92" s="291"/>
      <c r="BS92" s="496">
        <v>210</v>
      </c>
    </row>
    <row r="93" spans="1:71" ht="15" x14ac:dyDescent="0.25">
      <c r="A93" s="492">
        <v>22</v>
      </c>
      <c r="B93" s="492">
        <v>124727</v>
      </c>
      <c r="C93" s="492">
        <v>9353083</v>
      </c>
      <c r="D93" s="493" t="s">
        <v>1263</v>
      </c>
      <c r="E93" s="494" t="s">
        <v>40</v>
      </c>
      <c r="F93" s="495">
        <v>0</v>
      </c>
      <c r="G93" s="496">
        <v>1</v>
      </c>
      <c r="H93" s="496">
        <v>0</v>
      </c>
      <c r="I93" s="496">
        <v>0</v>
      </c>
      <c r="J93" s="496">
        <v>7</v>
      </c>
      <c r="K93" s="496">
        <v>0</v>
      </c>
      <c r="L93" s="496">
        <v>0</v>
      </c>
      <c r="M93" s="496">
        <v>0</v>
      </c>
      <c r="N93" s="496">
        <v>115</v>
      </c>
      <c r="O93" s="496">
        <v>115</v>
      </c>
      <c r="P93" s="496">
        <v>12</v>
      </c>
      <c r="Q93" s="496">
        <v>103</v>
      </c>
      <c r="R93" s="496">
        <v>0</v>
      </c>
      <c r="S93" s="496">
        <v>0</v>
      </c>
      <c r="T93" s="496">
        <v>0</v>
      </c>
      <c r="U93" s="496">
        <v>0</v>
      </c>
      <c r="V93" s="496">
        <v>0</v>
      </c>
      <c r="W93" s="496">
        <v>0</v>
      </c>
      <c r="X93" s="496">
        <v>0</v>
      </c>
      <c r="Y93" s="496">
        <v>0</v>
      </c>
      <c r="Z93" s="496">
        <v>115</v>
      </c>
      <c r="AA93" s="496">
        <v>16.428571428571427</v>
      </c>
      <c r="AB93" s="496">
        <v>21.000000000000011</v>
      </c>
      <c r="AC93" s="496">
        <v>27.477876106194692</v>
      </c>
      <c r="AD93" s="496">
        <v>0</v>
      </c>
      <c r="AE93" s="496">
        <v>0</v>
      </c>
      <c r="AF93" s="496">
        <v>92.807017543859629</v>
      </c>
      <c r="AG93" s="496">
        <v>6.0526315789473655</v>
      </c>
      <c r="AH93" s="496">
        <v>5.0438596491228047</v>
      </c>
      <c r="AI93" s="496">
        <v>0</v>
      </c>
      <c r="AJ93" s="496">
        <v>2.017543859649122</v>
      </c>
      <c r="AK93" s="496">
        <v>7.0614035087719271</v>
      </c>
      <c r="AL93" s="496">
        <v>2.017543859649122</v>
      </c>
      <c r="AM93" s="496">
        <v>0</v>
      </c>
      <c r="AN93" s="496">
        <v>0</v>
      </c>
      <c r="AO93" s="496">
        <v>0</v>
      </c>
      <c r="AP93" s="496">
        <v>0</v>
      </c>
      <c r="AQ93" s="496">
        <v>0</v>
      </c>
      <c r="AR93" s="496">
        <v>0</v>
      </c>
      <c r="AS93" s="496">
        <v>0</v>
      </c>
      <c r="AT93" s="496">
        <v>0</v>
      </c>
      <c r="AU93" s="496">
        <v>0</v>
      </c>
      <c r="AV93" s="496">
        <v>0</v>
      </c>
      <c r="AW93" s="496">
        <v>0</v>
      </c>
      <c r="AX93" s="496">
        <v>0</v>
      </c>
      <c r="AY93" s="496">
        <v>0</v>
      </c>
      <c r="AZ93" s="496">
        <v>0</v>
      </c>
      <c r="BA93" s="496">
        <v>30.594059405940591</v>
      </c>
      <c r="BB93" s="496">
        <v>34.158415841584159</v>
      </c>
      <c r="BC93" s="496">
        <v>0</v>
      </c>
      <c r="BD93" s="496">
        <v>0</v>
      </c>
      <c r="BE93" s="496">
        <v>0</v>
      </c>
      <c r="BF93" s="496">
        <v>0</v>
      </c>
      <c r="BG93" s="496">
        <v>0</v>
      </c>
      <c r="BH93" s="496">
        <v>0</v>
      </c>
      <c r="BI93" s="496">
        <v>0</v>
      </c>
      <c r="BJ93" s="496">
        <v>1.0055171272727299</v>
      </c>
      <c r="BK93" s="496">
        <v>0</v>
      </c>
      <c r="BL93" s="496">
        <v>0</v>
      </c>
      <c r="BM93" s="496">
        <v>1</v>
      </c>
      <c r="BN93" s="496">
        <v>0</v>
      </c>
      <c r="BO93" s="291"/>
      <c r="BP93" s="291"/>
      <c r="BQ93" s="291"/>
      <c r="BS93" s="496">
        <v>115</v>
      </c>
    </row>
    <row r="94" spans="1:71" ht="15" x14ac:dyDescent="0.25">
      <c r="A94" s="492">
        <v>223</v>
      </c>
      <c r="B94" s="492">
        <v>124729</v>
      </c>
      <c r="C94" s="492">
        <v>9353085</v>
      </c>
      <c r="D94" s="493" t="s">
        <v>1265</v>
      </c>
      <c r="E94" s="494" t="s">
        <v>40</v>
      </c>
      <c r="F94" s="495">
        <v>0</v>
      </c>
      <c r="G94" s="496">
        <v>1</v>
      </c>
      <c r="H94" s="496">
        <v>0</v>
      </c>
      <c r="I94" s="496">
        <v>0</v>
      </c>
      <c r="J94" s="496">
        <v>7</v>
      </c>
      <c r="K94" s="496">
        <v>0</v>
      </c>
      <c r="L94" s="496">
        <v>0</v>
      </c>
      <c r="M94" s="496">
        <v>0</v>
      </c>
      <c r="N94" s="496">
        <v>196</v>
      </c>
      <c r="O94" s="496">
        <v>196</v>
      </c>
      <c r="P94" s="496">
        <v>24</v>
      </c>
      <c r="Q94" s="496">
        <v>172</v>
      </c>
      <c r="R94" s="496">
        <v>0</v>
      </c>
      <c r="S94" s="496">
        <v>0</v>
      </c>
      <c r="T94" s="496">
        <v>0</v>
      </c>
      <c r="U94" s="496">
        <v>0</v>
      </c>
      <c r="V94" s="496">
        <v>0</v>
      </c>
      <c r="W94" s="496">
        <v>0</v>
      </c>
      <c r="X94" s="496">
        <v>0</v>
      </c>
      <c r="Y94" s="496">
        <v>0</v>
      </c>
      <c r="Z94" s="496">
        <v>196</v>
      </c>
      <c r="AA94" s="496">
        <v>28</v>
      </c>
      <c r="AB94" s="496">
        <v>7.9999999999999911</v>
      </c>
      <c r="AC94" s="496">
        <v>16.333333333333332</v>
      </c>
      <c r="AD94" s="496">
        <v>0</v>
      </c>
      <c r="AE94" s="496">
        <v>0</v>
      </c>
      <c r="AF94" s="496">
        <v>183.93846153846144</v>
      </c>
      <c r="AG94" s="496">
        <v>5.0256410256410176</v>
      </c>
      <c r="AH94" s="496">
        <v>0</v>
      </c>
      <c r="AI94" s="496">
        <v>4.0205128205128178</v>
      </c>
      <c r="AJ94" s="496">
        <v>2.0102564102564187</v>
      </c>
      <c r="AK94" s="496">
        <v>1.0051282051282056</v>
      </c>
      <c r="AL94" s="496">
        <v>0</v>
      </c>
      <c r="AM94" s="496">
        <v>0</v>
      </c>
      <c r="AN94" s="496">
        <v>0</v>
      </c>
      <c r="AO94" s="496">
        <v>0</v>
      </c>
      <c r="AP94" s="496">
        <v>0</v>
      </c>
      <c r="AQ94" s="496">
        <v>0</v>
      </c>
      <c r="AR94" s="496">
        <v>0</v>
      </c>
      <c r="AS94" s="496">
        <v>0</v>
      </c>
      <c r="AT94" s="496">
        <v>0</v>
      </c>
      <c r="AU94" s="496">
        <v>1.1395348837209298</v>
      </c>
      <c r="AV94" s="496">
        <v>1.1395348837209298</v>
      </c>
      <c r="AW94" s="496">
        <v>0</v>
      </c>
      <c r="AX94" s="496">
        <v>0</v>
      </c>
      <c r="AY94" s="496">
        <v>0</v>
      </c>
      <c r="AZ94" s="496">
        <v>0</v>
      </c>
      <c r="BA94" s="496">
        <v>36.639053254437883</v>
      </c>
      <c r="BB94" s="496">
        <v>41.751479289940846</v>
      </c>
      <c r="BC94" s="496">
        <v>0</v>
      </c>
      <c r="BD94" s="496">
        <v>0</v>
      </c>
      <c r="BE94" s="496">
        <v>0</v>
      </c>
      <c r="BF94" s="496">
        <v>0</v>
      </c>
      <c r="BG94" s="496">
        <v>0</v>
      </c>
      <c r="BH94" s="496">
        <v>7.3999999999999364</v>
      </c>
      <c r="BI94" s="496">
        <v>0</v>
      </c>
      <c r="BJ94" s="496">
        <v>1.83398927857143</v>
      </c>
      <c r="BK94" s="496">
        <v>0</v>
      </c>
      <c r="BL94" s="496">
        <v>0</v>
      </c>
      <c r="BM94" s="496">
        <v>1</v>
      </c>
      <c r="BN94" s="496">
        <v>0</v>
      </c>
      <c r="BO94" s="291"/>
      <c r="BP94" s="291"/>
      <c r="BQ94" s="291"/>
      <c r="BS94" s="496">
        <v>196</v>
      </c>
    </row>
    <row r="95" spans="1:71" ht="15" x14ac:dyDescent="0.25">
      <c r="A95" s="492">
        <v>444</v>
      </c>
      <c r="B95" s="492">
        <v>124732</v>
      </c>
      <c r="C95" s="492">
        <v>9353090</v>
      </c>
      <c r="D95" s="493" t="s">
        <v>1267</v>
      </c>
      <c r="E95" s="494" t="s">
        <v>40</v>
      </c>
      <c r="F95" s="495">
        <v>0</v>
      </c>
      <c r="G95" s="496">
        <v>1</v>
      </c>
      <c r="H95" s="496">
        <v>0</v>
      </c>
      <c r="I95" s="496">
        <v>0</v>
      </c>
      <c r="J95" s="496">
        <v>7</v>
      </c>
      <c r="K95" s="496">
        <v>0</v>
      </c>
      <c r="L95" s="496">
        <v>0</v>
      </c>
      <c r="M95" s="496">
        <v>0</v>
      </c>
      <c r="N95" s="496">
        <v>131</v>
      </c>
      <c r="O95" s="496">
        <v>131</v>
      </c>
      <c r="P95" s="496">
        <v>17</v>
      </c>
      <c r="Q95" s="496">
        <v>114</v>
      </c>
      <c r="R95" s="496">
        <v>0</v>
      </c>
      <c r="S95" s="496">
        <v>0</v>
      </c>
      <c r="T95" s="496">
        <v>0</v>
      </c>
      <c r="U95" s="496">
        <v>0</v>
      </c>
      <c r="V95" s="496">
        <v>0</v>
      </c>
      <c r="W95" s="496">
        <v>0</v>
      </c>
      <c r="X95" s="496">
        <v>0</v>
      </c>
      <c r="Y95" s="496">
        <v>0</v>
      </c>
      <c r="Z95" s="496">
        <v>131</v>
      </c>
      <c r="AA95" s="496">
        <v>18.714285714285715</v>
      </c>
      <c r="AB95" s="496">
        <v>6.0000000000000062</v>
      </c>
      <c r="AC95" s="496">
        <v>18.581560283687946</v>
      </c>
      <c r="AD95" s="496">
        <v>0</v>
      </c>
      <c r="AE95" s="496">
        <v>0</v>
      </c>
      <c r="AF95" s="496">
        <v>121.99999999999999</v>
      </c>
      <c r="AG95" s="496">
        <v>4.9999999999999982</v>
      </c>
      <c r="AH95" s="496">
        <v>0.99999999999999978</v>
      </c>
      <c r="AI95" s="496">
        <v>2.9999999999999969</v>
      </c>
      <c r="AJ95" s="496">
        <v>0</v>
      </c>
      <c r="AK95" s="496">
        <v>0</v>
      </c>
      <c r="AL95" s="496">
        <v>0</v>
      </c>
      <c r="AM95" s="496">
        <v>0</v>
      </c>
      <c r="AN95" s="496">
        <v>0</v>
      </c>
      <c r="AO95" s="496">
        <v>0</v>
      </c>
      <c r="AP95" s="496">
        <v>0</v>
      </c>
      <c r="AQ95" s="496">
        <v>0</v>
      </c>
      <c r="AR95" s="496">
        <v>0</v>
      </c>
      <c r="AS95" s="496">
        <v>0</v>
      </c>
      <c r="AT95" s="496">
        <v>0</v>
      </c>
      <c r="AU95" s="496">
        <v>0</v>
      </c>
      <c r="AV95" s="496">
        <v>0</v>
      </c>
      <c r="AW95" s="496">
        <v>0</v>
      </c>
      <c r="AX95" s="496">
        <v>0</v>
      </c>
      <c r="AY95" s="496">
        <v>0</v>
      </c>
      <c r="AZ95" s="496">
        <v>0</v>
      </c>
      <c r="BA95" s="496">
        <v>28.5</v>
      </c>
      <c r="BB95" s="496">
        <v>32.75</v>
      </c>
      <c r="BC95" s="496">
        <v>0</v>
      </c>
      <c r="BD95" s="496">
        <v>0</v>
      </c>
      <c r="BE95" s="496">
        <v>0</v>
      </c>
      <c r="BF95" s="496">
        <v>0</v>
      </c>
      <c r="BG95" s="496">
        <v>0</v>
      </c>
      <c r="BH95" s="496">
        <v>0</v>
      </c>
      <c r="BI95" s="496">
        <v>0</v>
      </c>
      <c r="BJ95" s="496">
        <v>1.95116947941176</v>
      </c>
      <c r="BK95" s="496">
        <v>0</v>
      </c>
      <c r="BL95" s="496">
        <v>0</v>
      </c>
      <c r="BM95" s="496">
        <v>1</v>
      </c>
      <c r="BN95" s="496">
        <v>0</v>
      </c>
      <c r="BO95" s="291"/>
      <c r="BP95" s="291"/>
      <c r="BQ95" s="291"/>
      <c r="BS95" s="496">
        <v>131</v>
      </c>
    </row>
    <row r="96" spans="1:71" ht="15" x14ac:dyDescent="0.25">
      <c r="A96" s="492">
        <v>50</v>
      </c>
      <c r="B96" s="492">
        <v>124735</v>
      </c>
      <c r="C96" s="492">
        <v>9353093</v>
      </c>
      <c r="D96" s="493" t="s">
        <v>1270</v>
      </c>
      <c r="E96" s="494" t="s">
        <v>40</v>
      </c>
      <c r="F96" s="495">
        <v>0</v>
      </c>
      <c r="G96" s="496">
        <v>1</v>
      </c>
      <c r="H96" s="496">
        <v>0</v>
      </c>
      <c r="I96" s="496">
        <v>0</v>
      </c>
      <c r="J96" s="496">
        <v>7</v>
      </c>
      <c r="K96" s="496">
        <v>0</v>
      </c>
      <c r="L96" s="496">
        <v>0</v>
      </c>
      <c r="M96" s="496">
        <v>0</v>
      </c>
      <c r="N96" s="496">
        <v>162</v>
      </c>
      <c r="O96" s="496">
        <v>162</v>
      </c>
      <c r="P96" s="496">
        <v>24</v>
      </c>
      <c r="Q96" s="496">
        <v>138</v>
      </c>
      <c r="R96" s="496">
        <v>0</v>
      </c>
      <c r="S96" s="496">
        <v>0</v>
      </c>
      <c r="T96" s="496">
        <v>0</v>
      </c>
      <c r="U96" s="496">
        <v>0</v>
      </c>
      <c r="V96" s="496">
        <v>0</v>
      </c>
      <c r="W96" s="496">
        <v>0</v>
      </c>
      <c r="X96" s="496">
        <v>0</v>
      </c>
      <c r="Y96" s="496">
        <v>0</v>
      </c>
      <c r="Z96" s="496">
        <v>162</v>
      </c>
      <c r="AA96" s="496">
        <v>23.142857142857142</v>
      </c>
      <c r="AB96" s="496">
        <v>20.000000000000036</v>
      </c>
      <c r="AC96" s="496">
        <v>36.58064516129032</v>
      </c>
      <c r="AD96" s="496">
        <v>0</v>
      </c>
      <c r="AE96" s="496">
        <v>0</v>
      </c>
      <c r="AF96" s="496">
        <v>153.9</v>
      </c>
      <c r="AG96" s="496">
        <v>8.1</v>
      </c>
      <c r="AH96" s="496">
        <v>0</v>
      </c>
      <c r="AI96" s="496">
        <v>0</v>
      </c>
      <c r="AJ96" s="496">
        <v>0</v>
      </c>
      <c r="AK96" s="496">
        <v>0</v>
      </c>
      <c r="AL96" s="496">
        <v>0</v>
      </c>
      <c r="AM96" s="496">
        <v>0</v>
      </c>
      <c r="AN96" s="496">
        <v>0</v>
      </c>
      <c r="AO96" s="496">
        <v>0</v>
      </c>
      <c r="AP96" s="496">
        <v>0</v>
      </c>
      <c r="AQ96" s="496">
        <v>0</v>
      </c>
      <c r="AR96" s="496">
        <v>0</v>
      </c>
      <c r="AS96" s="496">
        <v>0</v>
      </c>
      <c r="AT96" s="496">
        <v>0</v>
      </c>
      <c r="AU96" s="496">
        <v>0</v>
      </c>
      <c r="AV96" s="496">
        <v>0</v>
      </c>
      <c r="AW96" s="496">
        <v>0</v>
      </c>
      <c r="AX96" s="496">
        <v>0</v>
      </c>
      <c r="AY96" s="496">
        <v>0</v>
      </c>
      <c r="AZ96" s="496">
        <v>0</v>
      </c>
      <c r="BA96" s="496">
        <v>43.000000000000036</v>
      </c>
      <c r="BB96" s="496">
        <v>50.478260869565261</v>
      </c>
      <c r="BC96" s="496">
        <v>0</v>
      </c>
      <c r="BD96" s="496">
        <v>0</v>
      </c>
      <c r="BE96" s="496">
        <v>0</v>
      </c>
      <c r="BF96" s="496">
        <v>0</v>
      </c>
      <c r="BG96" s="496">
        <v>0</v>
      </c>
      <c r="BH96" s="496">
        <v>8.8000000000000025</v>
      </c>
      <c r="BI96" s="496">
        <v>0</v>
      </c>
      <c r="BJ96" s="496">
        <v>0.88186298870967705</v>
      </c>
      <c r="BK96" s="496">
        <v>0</v>
      </c>
      <c r="BL96" s="496">
        <v>0</v>
      </c>
      <c r="BM96" s="496">
        <v>1</v>
      </c>
      <c r="BN96" s="496">
        <v>0</v>
      </c>
      <c r="BO96" s="291"/>
      <c r="BP96" s="291"/>
      <c r="BQ96" s="291"/>
      <c r="BS96" s="496">
        <v>162</v>
      </c>
    </row>
    <row r="97" spans="1:71" ht="15" x14ac:dyDescent="0.25">
      <c r="A97" s="492">
        <v>331</v>
      </c>
      <c r="B97" s="492">
        <v>124744</v>
      </c>
      <c r="C97" s="492">
        <v>9353104</v>
      </c>
      <c r="D97" s="493" t="s">
        <v>1273</v>
      </c>
      <c r="E97" s="494" t="s">
        <v>40</v>
      </c>
      <c r="F97" s="495">
        <v>0</v>
      </c>
      <c r="G97" s="496">
        <v>1</v>
      </c>
      <c r="H97" s="496">
        <v>0</v>
      </c>
      <c r="I97" s="496">
        <v>0</v>
      </c>
      <c r="J97" s="496">
        <v>7</v>
      </c>
      <c r="K97" s="496">
        <v>0</v>
      </c>
      <c r="L97" s="496">
        <v>0</v>
      </c>
      <c r="M97" s="496">
        <v>0</v>
      </c>
      <c r="N97" s="496">
        <v>83</v>
      </c>
      <c r="O97" s="496">
        <v>83</v>
      </c>
      <c r="P97" s="496">
        <v>12</v>
      </c>
      <c r="Q97" s="496">
        <v>71</v>
      </c>
      <c r="R97" s="496">
        <v>0</v>
      </c>
      <c r="S97" s="496">
        <v>0</v>
      </c>
      <c r="T97" s="496">
        <v>0</v>
      </c>
      <c r="U97" s="496">
        <v>0</v>
      </c>
      <c r="V97" s="496">
        <v>0</v>
      </c>
      <c r="W97" s="496">
        <v>0</v>
      </c>
      <c r="X97" s="496">
        <v>0</v>
      </c>
      <c r="Y97" s="496">
        <v>0</v>
      </c>
      <c r="Z97" s="496">
        <v>83</v>
      </c>
      <c r="AA97" s="496">
        <v>11.857142857142858</v>
      </c>
      <c r="AB97" s="496">
        <v>8.9999999999999964</v>
      </c>
      <c r="AC97" s="496">
        <v>13.681318681318681</v>
      </c>
      <c r="AD97" s="496">
        <v>0</v>
      </c>
      <c r="AE97" s="496">
        <v>0</v>
      </c>
      <c r="AF97" s="496">
        <v>59.000000000000007</v>
      </c>
      <c r="AG97" s="496">
        <v>2.0000000000000022</v>
      </c>
      <c r="AH97" s="496">
        <v>5.9999999999999973</v>
      </c>
      <c r="AI97" s="496">
        <v>11.000000000000023</v>
      </c>
      <c r="AJ97" s="496">
        <v>5.0000000000000009</v>
      </c>
      <c r="AK97" s="496">
        <v>0</v>
      </c>
      <c r="AL97" s="496">
        <v>0</v>
      </c>
      <c r="AM97" s="496">
        <v>0</v>
      </c>
      <c r="AN97" s="496">
        <v>0</v>
      </c>
      <c r="AO97" s="496">
        <v>0</v>
      </c>
      <c r="AP97" s="496">
        <v>0</v>
      </c>
      <c r="AQ97" s="496">
        <v>0</v>
      </c>
      <c r="AR97" s="496">
        <v>0</v>
      </c>
      <c r="AS97" s="496">
        <v>0</v>
      </c>
      <c r="AT97" s="496">
        <v>0</v>
      </c>
      <c r="AU97" s="496">
        <v>0</v>
      </c>
      <c r="AV97" s="496">
        <v>0</v>
      </c>
      <c r="AW97" s="496">
        <v>0</v>
      </c>
      <c r="AX97" s="496">
        <v>0</v>
      </c>
      <c r="AY97" s="496">
        <v>0</v>
      </c>
      <c r="AZ97" s="496">
        <v>0</v>
      </c>
      <c r="BA97" s="496">
        <v>23</v>
      </c>
      <c r="BB97" s="496">
        <v>26.887323943661972</v>
      </c>
      <c r="BC97" s="496">
        <v>0</v>
      </c>
      <c r="BD97" s="496">
        <v>0</v>
      </c>
      <c r="BE97" s="496">
        <v>0</v>
      </c>
      <c r="BF97" s="496">
        <v>0</v>
      </c>
      <c r="BG97" s="496">
        <v>0</v>
      </c>
      <c r="BH97" s="496">
        <v>0.69999999999999629</v>
      </c>
      <c r="BI97" s="496">
        <v>0</v>
      </c>
      <c r="BJ97" s="496">
        <v>1.2025234448275901</v>
      </c>
      <c r="BK97" s="496">
        <v>0</v>
      </c>
      <c r="BL97" s="496">
        <v>0</v>
      </c>
      <c r="BM97" s="496">
        <v>1</v>
      </c>
      <c r="BN97" s="496">
        <v>0</v>
      </c>
      <c r="BO97" s="291"/>
      <c r="BP97" s="291"/>
      <c r="BQ97" s="291"/>
      <c r="BS97" s="496">
        <v>83</v>
      </c>
    </row>
    <row r="98" spans="1:71" ht="15" x14ac:dyDescent="0.25">
      <c r="A98" s="492">
        <v>106</v>
      </c>
      <c r="B98" s="492">
        <v>124745</v>
      </c>
      <c r="C98" s="492">
        <v>9353105</v>
      </c>
      <c r="D98" s="493" t="s">
        <v>1274</v>
      </c>
      <c r="E98" s="494" t="s">
        <v>40</v>
      </c>
      <c r="F98" s="495">
        <v>0</v>
      </c>
      <c r="G98" s="496">
        <v>1</v>
      </c>
      <c r="H98" s="496">
        <v>0</v>
      </c>
      <c r="I98" s="496">
        <v>0</v>
      </c>
      <c r="J98" s="496">
        <v>7</v>
      </c>
      <c r="K98" s="496">
        <v>0</v>
      </c>
      <c r="L98" s="496">
        <v>0</v>
      </c>
      <c r="M98" s="496">
        <v>0</v>
      </c>
      <c r="N98" s="496">
        <v>77</v>
      </c>
      <c r="O98" s="496">
        <v>77</v>
      </c>
      <c r="P98" s="496">
        <v>8</v>
      </c>
      <c r="Q98" s="496">
        <v>69</v>
      </c>
      <c r="R98" s="496">
        <v>0</v>
      </c>
      <c r="S98" s="496">
        <v>0</v>
      </c>
      <c r="T98" s="496">
        <v>0</v>
      </c>
      <c r="U98" s="496">
        <v>0</v>
      </c>
      <c r="V98" s="496">
        <v>0</v>
      </c>
      <c r="W98" s="496">
        <v>0</v>
      </c>
      <c r="X98" s="496">
        <v>0</v>
      </c>
      <c r="Y98" s="496">
        <v>0</v>
      </c>
      <c r="Z98" s="496">
        <v>77</v>
      </c>
      <c r="AA98" s="496">
        <v>11</v>
      </c>
      <c r="AB98" s="496">
        <v>3.0000000000000031</v>
      </c>
      <c r="AC98" s="496">
        <v>8.4512195121951219</v>
      </c>
      <c r="AD98" s="496">
        <v>0</v>
      </c>
      <c r="AE98" s="496">
        <v>0</v>
      </c>
      <c r="AF98" s="496">
        <v>77</v>
      </c>
      <c r="AG98" s="496">
        <v>0</v>
      </c>
      <c r="AH98" s="496">
        <v>0</v>
      </c>
      <c r="AI98" s="496">
        <v>0</v>
      </c>
      <c r="AJ98" s="496">
        <v>0</v>
      </c>
      <c r="AK98" s="496">
        <v>0</v>
      </c>
      <c r="AL98" s="496">
        <v>0</v>
      </c>
      <c r="AM98" s="496">
        <v>0</v>
      </c>
      <c r="AN98" s="496">
        <v>0</v>
      </c>
      <c r="AO98" s="496">
        <v>0</v>
      </c>
      <c r="AP98" s="496">
        <v>0</v>
      </c>
      <c r="AQ98" s="496">
        <v>0</v>
      </c>
      <c r="AR98" s="496">
        <v>0</v>
      </c>
      <c r="AS98" s="496">
        <v>0</v>
      </c>
      <c r="AT98" s="496">
        <v>0</v>
      </c>
      <c r="AU98" s="496">
        <v>0</v>
      </c>
      <c r="AV98" s="496">
        <v>0</v>
      </c>
      <c r="AW98" s="496">
        <v>0</v>
      </c>
      <c r="AX98" s="496">
        <v>0</v>
      </c>
      <c r="AY98" s="496">
        <v>0</v>
      </c>
      <c r="AZ98" s="496">
        <v>0.9390243902439025</v>
      </c>
      <c r="BA98" s="496">
        <v>21.230769230769251</v>
      </c>
      <c r="BB98" s="496">
        <v>23.692307692307715</v>
      </c>
      <c r="BC98" s="496">
        <v>0</v>
      </c>
      <c r="BD98" s="496">
        <v>0</v>
      </c>
      <c r="BE98" s="496">
        <v>0</v>
      </c>
      <c r="BF98" s="496">
        <v>0</v>
      </c>
      <c r="BG98" s="496">
        <v>0</v>
      </c>
      <c r="BH98" s="496">
        <v>3.3000000000000096</v>
      </c>
      <c r="BI98" s="496">
        <v>0</v>
      </c>
      <c r="BJ98" s="496">
        <v>1.71696815689655</v>
      </c>
      <c r="BK98" s="496">
        <v>0</v>
      </c>
      <c r="BL98" s="496">
        <v>0</v>
      </c>
      <c r="BM98" s="496">
        <v>1</v>
      </c>
      <c r="BN98" s="496">
        <v>0</v>
      </c>
      <c r="BO98" s="291"/>
      <c r="BP98" s="291"/>
      <c r="BQ98" s="291"/>
      <c r="BS98" s="496">
        <v>77</v>
      </c>
    </row>
    <row r="99" spans="1:71" ht="15" x14ac:dyDescent="0.25">
      <c r="A99" s="492">
        <v>110</v>
      </c>
      <c r="B99" s="492">
        <v>124746</v>
      </c>
      <c r="C99" s="492">
        <v>9353108</v>
      </c>
      <c r="D99" s="493" t="s">
        <v>1275</v>
      </c>
      <c r="E99" s="494" t="s">
        <v>40</v>
      </c>
      <c r="F99" s="495">
        <v>0</v>
      </c>
      <c r="G99" s="496">
        <v>1</v>
      </c>
      <c r="H99" s="496">
        <v>0</v>
      </c>
      <c r="I99" s="496">
        <v>0</v>
      </c>
      <c r="J99" s="496">
        <v>7</v>
      </c>
      <c r="K99" s="496">
        <v>0</v>
      </c>
      <c r="L99" s="496">
        <v>0</v>
      </c>
      <c r="M99" s="496">
        <v>0</v>
      </c>
      <c r="N99" s="496">
        <v>45</v>
      </c>
      <c r="O99" s="496">
        <v>45</v>
      </c>
      <c r="P99" s="496">
        <v>3</v>
      </c>
      <c r="Q99" s="496">
        <v>42</v>
      </c>
      <c r="R99" s="496">
        <v>0</v>
      </c>
      <c r="S99" s="496">
        <v>0</v>
      </c>
      <c r="T99" s="496">
        <v>0</v>
      </c>
      <c r="U99" s="496">
        <v>0</v>
      </c>
      <c r="V99" s="496">
        <v>0</v>
      </c>
      <c r="W99" s="496">
        <v>0</v>
      </c>
      <c r="X99" s="496">
        <v>0</v>
      </c>
      <c r="Y99" s="496">
        <v>0</v>
      </c>
      <c r="Z99" s="496">
        <v>45</v>
      </c>
      <c r="AA99" s="496">
        <v>6.4285714285714288</v>
      </c>
      <c r="AB99" s="496">
        <v>3.0000000000000013</v>
      </c>
      <c r="AC99" s="496">
        <v>3.0000000000000013</v>
      </c>
      <c r="AD99" s="496">
        <v>0</v>
      </c>
      <c r="AE99" s="496">
        <v>0</v>
      </c>
      <c r="AF99" s="496">
        <v>45</v>
      </c>
      <c r="AG99" s="496">
        <v>0</v>
      </c>
      <c r="AH99" s="496">
        <v>0</v>
      </c>
      <c r="AI99" s="496">
        <v>0</v>
      </c>
      <c r="AJ99" s="496">
        <v>0</v>
      </c>
      <c r="AK99" s="496">
        <v>0</v>
      </c>
      <c r="AL99" s="496">
        <v>0</v>
      </c>
      <c r="AM99" s="496">
        <v>0</v>
      </c>
      <c r="AN99" s="496">
        <v>0</v>
      </c>
      <c r="AO99" s="496">
        <v>0</v>
      </c>
      <c r="AP99" s="496">
        <v>0</v>
      </c>
      <c r="AQ99" s="496">
        <v>0</v>
      </c>
      <c r="AR99" s="496">
        <v>0</v>
      </c>
      <c r="AS99" s="496">
        <v>0</v>
      </c>
      <c r="AT99" s="496">
        <v>0</v>
      </c>
      <c r="AU99" s="496">
        <v>0</v>
      </c>
      <c r="AV99" s="496">
        <v>0</v>
      </c>
      <c r="AW99" s="496">
        <v>0</v>
      </c>
      <c r="AX99" s="496">
        <v>0</v>
      </c>
      <c r="AY99" s="496">
        <v>0</v>
      </c>
      <c r="AZ99" s="496">
        <v>0</v>
      </c>
      <c r="BA99" s="496">
        <v>11.55</v>
      </c>
      <c r="BB99" s="496">
        <v>12.375000000000002</v>
      </c>
      <c r="BC99" s="496">
        <v>0</v>
      </c>
      <c r="BD99" s="496">
        <v>0</v>
      </c>
      <c r="BE99" s="496">
        <v>0</v>
      </c>
      <c r="BF99" s="496">
        <v>0</v>
      </c>
      <c r="BG99" s="496">
        <v>0</v>
      </c>
      <c r="BH99" s="496">
        <v>4.5</v>
      </c>
      <c r="BI99" s="496">
        <v>0</v>
      </c>
      <c r="BJ99" s="496">
        <v>1.62423346666667</v>
      </c>
      <c r="BK99" s="496">
        <v>0</v>
      </c>
      <c r="BL99" s="496">
        <v>0</v>
      </c>
      <c r="BM99" s="496">
        <v>1</v>
      </c>
      <c r="BN99" s="496">
        <v>0</v>
      </c>
      <c r="BO99" s="291"/>
      <c r="BP99" s="291"/>
      <c r="BQ99" s="291"/>
      <c r="BS99" s="496">
        <v>45</v>
      </c>
    </row>
    <row r="100" spans="1:71" ht="15" x14ac:dyDescent="0.25">
      <c r="A100" s="492">
        <v>112</v>
      </c>
      <c r="B100" s="492">
        <v>124747</v>
      </c>
      <c r="C100" s="492">
        <v>9353109</v>
      </c>
      <c r="D100" s="493" t="s">
        <v>1276</v>
      </c>
      <c r="E100" s="494" t="s">
        <v>40</v>
      </c>
      <c r="F100" s="495">
        <v>0</v>
      </c>
      <c r="G100" s="496">
        <v>1</v>
      </c>
      <c r="H100" s="496">
        <v>0</v>
      </c>
      <c r="I100" s="496">
        <v>0</v>
      </c>
      <c r="J100" s="496">
        <v>7</v>
      </c>
      <c r="K100" s="496">
        <v>0</v>
      </c>
      <c r="L100" s="496">
        <v>0</v>
      </c>
      <c r="M100" s="496">
        <v>0</v>
      </c>
      <c r="N100" s="496">
        <v>64</v>
      </c>
      <c r="O100" s="496">
        <v>64</v>
      </c>
      <c r="P100" s="496">
        <v>14</v>
      </c>
      <c r="Q100" s="496">
        <v>50</v>
      </c>
      <c r="R100" s="496">
        <v>0</v>
      </c>
      <c r="S100" s="496">
        <v>0</v>
      </c>
      <c r="T100" s="496">
        <v>0</v>
      </c>
      <c r="U100" s="496">
        <v>0</v>
      </c>
      <c r="V100" s="496">
        <v>0</v>
      </c>
      <c r="W100" s="496">
        <v>0</v>
      </c>
      <c r="X100" s="496">
        <v>0</v>
      </c>
      <c r="Y100" s="496">
        <v>0</v>
      </c>
      <c r="Z100" s="496">
        <v>64</v>
      </c>
      <c r="AA100" s="496">
        <v>9.1428571428571423</v>
      </c>
      <c r="AB100" s="496">
        <v>2</v>
      </c>
      <c r="AC100" s="496">
        <v>6.8571428571428568</v>
      </c>
      <c r="AD100" s="496">
        <v>0</v>
      </c>
      <c r="AE100" s="496">
        <v>0</v>
      </c>
      <c r="AF100" s="496">
        <v>64</v>
      </c>
      <c r="AG100" s="496">
        <v>0</v>
      </c>
      <c r="AH100" s="496">
        <v>0</v>
      </c>
      <c r="AI100" s="496">
        <v>0</v>
      </c>
      <c r="AJ100" s="496">
        <v>0</v>
      </c>
      <c r="AK100" s="496">
        <v>0</v>
      </c>
      <c r="AL100" s="496">
        <v>0</v>
      </c>
      <c r="AM100" s="496">
        <v>0</v>
      </c>
      <c r="AN100" s="496">
        <v>0</v>
      </c>
      <c r="AO100" s="496">
        <v>0</v>
      </c>
      <c r="AP100" s="496">
        <v>0</v>
      </c>
      <c r="AQ100" s="496">
        <v>0</v>
      </c>
      <c r="AR100" s="496">
        <v>0</v>
      </c>
      <c r="AS100" s="496">
        <v>0</v>
      </c>
      <c r="AT100" s="496">
        <v>0</v>
      </c>
      <c r="AU100" s="496">
        <v>0</v>
      </c>
      <c r="AV100" s="496">
        <v>0</v>
      </c>
      <c r="AW100" s="496">
        <v>0</v>
      </c>
      <c r="AX100" s="496">
        <v>0</v>
      </c>
      <c r="AY100" s="496">
        <v>0</v>
      </c>
      <c r="AZ100" s="496">
        <v>3.4285714285714284</v>
      </c>
      <c r="BA100" s="496">
        <v>12.5</v>
      </c>
      <c r="BB100" s="496">
        <v>16</v>
      </c>
      <c r="BC100" s="496">
        <v>0</v>
      </c>
      <c r="BD100" s="496">
        <v>0</v>
      </c>
      <c r="BE100" s="496">
        <v>0</v>
      </c>
      <c r="BF100" s="496">
        <v>0</v>
      </c>
      <c r="BG100" s="496">
        <v>0</v>
      </c>
      <c r="BH100" s="496">
        <v>8.6</v>
      </c>
      <c r="BI100" s="496">
        <v>0</v>
      </c>
      <c r="BJ100" s="496">
        <v>1.8586406466666701</v>
      </c>
      <c r="BK100" s="496">
        <v>0</v>
      </c>
      <c r="BL100" s="496">
        <v>0</v>
      </c>
      <c r="BM100" s="496">
        <v>1</v>
      </c>
      <c r="BN100" s="496">
        <v>0</v>
      </c>
      <c r="BO100" s="291"/>
      <c r="BP100" s="291"/>
      <c r="BQ100" s="291"/>
      <c r="BS100" s="496">
        <v>64</v>
      </c>
    </row>
    <row r="101" spans="1:71" ht="15" x14ac:dyDescent="0.25">
      <c r="A101" s="492">
        <v>113</v>
      </c>
      <c r="B101" s="492">
        <v>124748</v>
      </c>
      <c r="C101" s="492">
        <v>9353111</v>
      </c>
      <c r="D101" s="493" t="s">
        <v>1277</v>
      </c>
      <c r="E101" s="494" t="s">
        <v>40</v>
      </c>
      <c r="F101" s="495">
        <v>0</v>
      </c>
      <c r="G101" s="496">
        <v>1</v>
      </c>
      <c r="H101" s="496">
        <v>0</v>
      </c>
      <c r="I101" s="496">
        <v>0</v>
      </c>
      <c r="J101" s="496">
        <v>7</v>
      </c>
      <c r="K101" s="496">
        <v>0</v>
      </c>
      <c r="L101" s="496">
        <v>0</v>
      </c>
      <c r="M101" s="496">
        <v>0</v>
      </c>
      <c r="N101" s="496">
        <v>337</v>
      </c>
      <c r="O101" s="496">
        <v>337</v>
      </c>
      <c r="P101" s="496">
        <v>53</v>
      </c>
      <c r="Q101" s="496">
        <v>284</v>
      </c>
      <c r="R101" s="496">
        <v>0</v>
      </c>
      <c r="S101" s="496">
        <v>0</v>
      </c>
      <c r="T101" s="496">
        <v>0</v>
      </c>
      <c r="U101" s="496">
        <v>0</v>
      </c>
      <c r="V101" s="496">
        <v>0</v>
      </c>
      <c r="W101" s="496">
        <v>0</v>
      </c>
      <c r="X101" s="496">
        <v>0</v>
      </c>
      <c r="Y101" s="496">
        <v>0</v>
      </c>
      <c r="Z101" s="496">
        <v>337</v>
      </c>
      <c r="AA101" s="496">
        <v>48.142857142857146</v>
      </c>
      <c r="AB101" s="496">
        <v>19.000000000000007</v>
      </c>
      <c r="AC101" s="496">
        <v>41.869696969696967</v>
      </c>
      <c r="AD101" s="496">
        <v>0</v>
      </c>
      <c r="AE101" s="496">
        <v>0</v>
      </c>
      <c r="AF101" s="496">
        <v>299</v>
      </c>
      <c r="AG101" s="496">
        <v>18.000000000000011</v>
      </c>
      <c r="AH101" s="496">
        <v>0</v>
      </c>
      <c r="AI101" s="496">
        <v>0.99999999999999867</v>
      </c>
      <c r="AJ101" s="496">
        <v>0</v>
      </c>
      <c r="AK101" s="496">
        <v>19.000000000000007</v>
      </c>
      <c r="AL101" s="496">
        <v>0</v>
      </c>
      <c r="AM101" s="496">
        <v>0</v>
      </c>
      <c r="AN101" s="496">
        <v>0</v>
      </c>
      <c r="AO101" s="496">
        <v>0</v>
      </c>
      <c r="AP101" s="496">
        <v>0</v>
      </c>
      <c r="AQ101" s="496">
        <v>0</v>
      </c>
      <c r="AR101" s="496">
        <v>0</v>
      </c>
      <c r="AS101" s="496">
        <v>0</v>
      </c>
      <c r="AT101" s="496">
        <v>0</v>
      </c>
      <c r="AU101" s="496">
        <v>0</v>
      </c>
      <c r="AV101" s="496">
        <v>1.186619718309859</v>
      </c>
      <c r="AW101" s="496">
        <v>0</v>
      </c>
      <c r="AX101" s="496">
        <v>0</v>
      </c>
      <c r="AY101" s="496">
        <v>0</v>
      </c>
      <c r="AZ101" s="496">
        <v>0</v>
      </c>
      <c r="BA101" s="496">
        <v>94.000000000000085</v>
      </c>
      <c r="BB101" s="496">
        <v>111.54225352112685</v>
      </c>
      <c r="BC101" s="496">
        <v>0</v>
      </c>
      <c r="BD101" s="496">
        <v>0</v>
      </c>
      <c r="BE101" s="496">
        <v>0</v>
      </c>
      <c r="BF101" s="496">
        <v>0</v>
      </c>
      <c r="BG101" s="496">
        <v>0</v>
      </c>
      <c r="BH101" s="496">
        <v>0</v>
      </c>
      <c r="BI101" s="496">
        <v>0</v>
      </c>
      <c r="BJ101" s="496">
        <v>0.71533439508196695</v>
      </c>
      <c r="BK101" s="496">
        <v>0</v>
      </c>
      <c r="BL101" s="496">
        <v>0</v>
      </c>
      <c r="BM101" s="496">
        <v>1</v>
      </c>
      <c r="BN101" s="496">
        <v>0</v>
      </c>
      <c r="BO101" s="291"/>
      <c r="BP101" s="291"/>
      <c r="BQ101" s="291"/>
      <c r="BS101" s="496">
        <v>337</v>
      </c>
    </row>
    <row r="102" spans="1:71" ht="15" x14ac:dyDescent="0.25">
      <c r="A102" s="492">
        <v>216</v>
      </c>
      <c r="B102" s="492">
        <v>124749</v>
      </c>
      <c r="C102" s="492">
        <v>9353112</v>
      </c>
      <c r="D102" s="493" t="s">
        <v>1278</v>
      </c>
      <c r="E102" s="494" t="s">
        <v>40</v>
      </c>
      <c r="F102" s="495">
        <v>0</v>
      </c>
      <c r="G102" s="496">
        <v>1</v>
      </c>
      <c r="H102" s="496">
        <v>0</v>
      </c>
      <c r="I102" s="496">
        <v>0</v>
      </c>
      <c r="J102" s="496">
        <v>7</v>
      </c>
      <c r="K102" s="496">
        <v>0</v>
      </c>
      <c r="L102" s="496">
        <v>0</v>
      </c>
      <c r="M102" s="496">
        <v>0</v>
      </c>
      <c r="N102" s="496">
        <v>271</v>
      </c>
      <c r="O102" s="496">
        <v>271</v>
      </c>
      <c r="P102" s="496">
        <v>45</v>
      </c>
      <c r="Q102" s="496">
        <v>226</v>
      </c>
      <c r="R102" s="496">
        <v>0</v>
      </c>
      <c r="S102" s="496">
        <v>0</v>
      </c>
      <c r="T102" s="496">
        <v>0</v>
      </c>
      <c r="U102" s="496">
        <v>0</v>
      </c>
      <c r="V102" s="496">
        <v>0</v>
      </c>
      <c r="W102" s="496">
        <v>0</v>
      </c>
      <c r="X102" s="496">
        <v>0</v>
      </c>
      <c r="Y102" s="496">
        <v>0</v>
      </c>
      <c r="Z102" s="496">
        <v>271</v>
      </c>
      <c r="AA102" s="496">
        <v>38.714285714285715</v>
      </c>
      <c r="AB102" s="496">
        <v>11.999999999999988</v>
      </c>
      <c r="AC102" s="496">
        <v>24.726277372262775</v>
      </c>
      <c r="AD102" s="496">
        <v>0</v>
      </c>
      <c r="AE102" s="496">
        <v>0</v>
      </c>
      <c r="AF102" s="496">
        <v>257</v>
      </c>
      <c r="AG102" s="496">
        <v>0.999999999999999</v>
      </c>
      <c r="AH102" s="496">
        <v>2.0000000000000004</v>
      </c>
      <c r="AI102" s="496">
        <v>5.9999999999999938</v>
      </c>
      <c r="AJ102" s="496">
        <v>2.9999999999999969</v>
      </c>
      <c r="AK102" s="496">
        <v>2.0000000000000004</v>
      </c>
      <c r="AL102" s="496">
        <v>0</v>
      </c>
      <c r="AM102" s="496">
        <v>0</v>
      </c>
      <c r="AN102" s="496">
        <v>0</v>
      </c>
      <c r="AO102" s="496">
        <v>0</v>
      </c>
      <c r="AP102" s="496">
        <v>0</v>
      </c>
      <c r="AQ102" s="496">
        <v>0</v>
      </c>
      <c r="AR102" s="496">
        <v>0</v>
      </c>
      <c r="AS102" s="496">
        <v>0</v>
      </c>
      <c r="AT102" s="496">
        <v>3.5973451327433521</v>
      </c>
      <c r="AU102" s="496">
        <v>3.5973451327433521</v>
      </c>
      <c r="AV102" s="496">
        <v>5.9955752212389282</v>
      </c>
      <c r="AW102" s="496">
        <v>0</v>
      </c>
      <c r="AX102" s="496">
        <v>0</v>
      </c>
      <c r="AY102" s="496">
        <v>0</v>
      </c>
      <c r="AZ102" s="496">
        <v>0</v>
      </c>
      <c r="BA102" s="496">
        <v>49.659192825112136</v>
      </c>
      <c r="BB102" s="496">
        <v>59.547085201793756</v>
      </c>
      <c r="BC102" s="496">
        <v>0</v>
      </c>
      <c r="BD102" s="496">
        <v>0</v>
      </c>
      <c r="BE102" s="496">
        <v>0</v>
      </c>
      <c r="BF102" s="496">
        <v>0</v>
      </c>
      <c r="BG102" s="496">
        <v>0</v>
      </c>
      <c r="BH102" s="496">
        <v>0</v>
      </c>
      <c r="BI102" s="496">
        <v>0</v>
      </c>
      <c r="BJ102" s="496">
        <v>1.58045110422535</v>
      </c>
      <c r="BK102" s="496">
        <v>0</v>
      </c>
      <c r="BL102" s="496">
        <v>0</v>
      </c>
      <c r="BM102" s="496">
        <v>1</v>
      </c>
      <c r="BN102" s="496">
        <v>0</v>
      </c>
      <c r="BO102" s="291"/>
      <c r="BP102" s="291"/>
      <c r="BQ102" s="291"/>
      <c r="BS102" s="496">
        <v>271</v>
      </c>
    </row>
    <row r="103" spans="1:71" ht="15" x14ac:dyDescent="0.25">
      <c r="A103" s="492">
        <v>114</v>
      </c>
      <c r="B103" s="492">
        <v>124750</v>
      </c>
      <c r="C103" s="492">
        <v>9353113</v>
      </c>
      <c r="D103" s="493" t="s">
        <v>1279</v>
      </c>
      <c r="E103" s="494" t="s">
        <v>40</v>
      </c>
      <c r="F103" s="495">
        <v>0</v>
      </c>
      <c r="G103" s="496">
        <v>1</v>
      </c>
      <c r="H103" s="496">
        <v>0</v>
      </c>
      <c r="I103" s="496">
        <v>0</v>
      </c>
      <c r="J103" s="496">
        <v>7</v>
      </c>
      <c r="K103" s="496">
        <v>0</v>
      </c>
      <c r="L103" s="496">
        <v>0</v>
      </c>
      <c r="M103" s="496">
        <v>0</v>
      </c>
      <c r="N103" s="496">
        <v>52</v>
      </c>
      <c r="O103" s="496">
        <v>52</v>
      </c>
      <c r="P103" s="496">
        <v>9</v>
      </c>
      <c r="Q103" s="496">
        <v>43</v>
      </c>
      <c r="R103" s="496">
        <v>0</v>
      </c>
      <c r="S103" s="496">
        <v>0</v>
      </c>
      <c r="T103" s="496">
        <v>0</v>
      </c>
      <c r="U103" s="496">
        <v>0</v>
      </c>
      <c r="V103" s="496">
        <v>0</v>
      </c>
      <c r="W103" s="496">
        <v>0</v>
      </c>
      <c r="X103" s="496">
        <v>0</v>
      </c>
      <c r="Y103" s="496">
        <v>0</v>
      </c>
      <c r="Z103" s="496">
        <v>52</v>
      </c>
      <c r="AA103" s="496">
        <v>7.4285714285714288</v>
      </c>
      <c r="AB103" s="496">
        <v>11.000000000000025</v>
      </c>
      <c r="AC103" s="496">
        <v>14</v>
      </c>
      <c r="AD103" s="496">
        <v>0</v>
      </c>
      <c r="AE103" s="496">
        <v>0</v>
      </c>
      <c r="AF103" s="496">
        <v>52</v>
      </c>
      <c r="AG103" s="496">
        <v>0</v>
      </c>
      <c r="AH103" s="496">
        <v>0</v>
      </c>
      <c r="AI103" s="496">
        <v>0</v>
      </c>
      <c r="AJ103" s="496">
        <v>0</v>
      </c>
      <c r="AK103" s="496">
        <v>0</v>
      </c>
      <c r="AL103" s="496">
        <v>0</v>
      </c>
      <c r="AM103" s="496">
        <v>0</v>
      </c>
      <c r="AN103" s="496">
        <v>0</v>
      </c>
      <c r="AO103" s="496">
        <v>0</v>
      </c>
      <c r="AP103" s="496">
        <v>0</v>
      </c>
      <c r="AQ103" s="496">
        <v>0</v>
      </c>
      <c r="AR103" s="496">
        <v>0</v>
      </c>
      <c r="AS103" s="496">
        <v>0</v>
      </c>
      <c r="AT103" s="496">
        <v>1.2093023255813968</v>
      </c>
      <c r="AU103" s="496">
        <v>2.4186046511627883</v>
      </c>
      <c r="AV103" s="496">
        <v>4.837209302325582</v>
      </c>
      <c r="AW103" s="496">
        <v>0</v>
      </c>
      <c r="AX103" s="496">
        <v>0</v>
      </c>
      <c r="AY103" s="496">
        <v>0</v>
      </c>
      <c r="AZ103" s="496">
        <v>1</v>
      </c>
      <c r="BA103" s="496">
        <v>15.000000000000018</v>
      </c>
      <c r="BB103" s="496">
        <v>18.139534883720952</v>
      </c>
      <c r="BC103" s="496">
        <v>0</v>
      </c>
      <c r="BD103" s="496">
        <v>0</v>
      </c>
      <c r="BE103" s="496">
        <v>0</v>
      </c>
      <c r="BF103" s="496">
        <v>0</v>
      </c>
      <c r="BG103" s="496">
        <v>0</v>
      </c>
      <c r="BH103" s="496">
        <v>4.7999999999999847</v>
      </c>
      <c r="BI103" s="496">
        <v>0</v>
      </c>
      <c r="BJ103" s="496">
        <v>1.5793279166666701</v>
      </c>
      <c r="BK103" s="496">
        <v>0</v>
      </c>
      <c r="BL103" s="496">
        <v>0</v>
      </c>
      <c r="BM103" s="496">
        <v>1</v>
      </c>
      <c r="BN103" s="496">
        <v>0</v>
      </c>
      <c r="BO103" s="291"/>
      <c r="BP103" s="291"/>
      <c r="BQ103" s="291"/>
      <c r="BS103" s="496">
        <v>52</v>
      </c>
    </row>
    <row r="104" spans="1:71" ht="15" x14ac:dyDescent="0.25">
      <c r="A104" s="492">
        <v>12</v>
      </c>
      <c r="B104" s="492">
        <v>124751</v>
      </c>
      <c r="C104" s="492">
        <v>9353114</v>
      </c>
      <c r="D104" s="493" t="s">
        <v>1280</v>
      </c>
      <c r="E104" s="494" t="s">
        <v>40</v>
      </c>
      <c r="F104" s="495">
        <v>0</v>
      </c>
      <c r="G104" s="496">
        <v>1</v>
      </c>
      <c r="H104" s="496">
        <v>0</v>
      </c>
      <c r="I104" s="496">
        <v>0</v>
      </c>
      <c r="J104" s="496">
        <v>7</v>
      </c>
      <c r="K104" s="496">
        <v>0</v>
      </c>
      <c r="L104" s="496">
        <v>0</v>
      </c>
      <c r="M104" s="496">
        <v>0</v>
      </c>
      <c r="N104" s="496">
        <v>200</v>
      </c>
      <c r="O104" s="496">
        <v>200</v>
      </c>
      <c r="P104" s="496">
        <v>24</v>
      </c>
      <c r="Q104" s="496">
        <v>176</v>
      </c>
      <c r="R104" s="496">
        <v>0</v>
      </c>
      <c r="S104" s="496">
        <v>0</v>
      </c>
      <c r="T104" s="496">
        <v>0</v>
      </c>
      <c r="U104" s="496">
        <v>0</v>
      </c>
      <c r="V104" s="496">
        <v>0</v>
      </c>
      <c r="W104" s="496">
        <v>0</v>
      </c>
      <c r="X104" s="496">
        <v>0</v>
      </c>
      <c r="Y104" s="496">
        <v>0</v>
      </c>
      <c r="Z104" s="496">
        <v>200</v>
      </c>
      <c r="AA104" s="496">
        <v>28.571428571428573</v>
      </c>
      <c r="AB104" s="496">
        <v>24</v>
      </c>
      <c r="AC104" s="496">
        <v>29.126213592233007</v>
      </c>
      <c r="AD104" s="496">
        <v>0</v>
      </c>
      <c r="AE104" s="496">
        <v>0</v>
      </c>
      <c r="AF104" s="496">
        <v>153</v>
      </c>
      <c r="AG104" s="496">
        <v>31</v>
      </c>
      <c r="AH104" s="496">
        <v>7.0000000000000009</v>
      </c>
      <c r="AI104" s="496">
        <v>4</v>
      </c>
      <c r="AJ104" s="496">
        <v>0</v>
      </c>
      <c r="AK104" s="496">
        <v>2</v>
      </c>
      <c r="AL104" s="496">
        <v>3</v>
      </c>
      <c r="AM104" s="496">
        <v>0</v>
      </c>
      <c r="AN104" s="496">
        <v>0</v>
      </c>
      <c r="AO104" s="496">
        <v>0</v>
      </c>
      <c r="AP104" s="496">
        <v>0</v>
      </c>
      <c r="AQ104" s="496">
        <v>0</v>
      </c>
      <c r="AR104" s="496">
        <v>0</v>
      </c>
      <c r="AS104" s="496">
        <v>0</v>
      </c>
      <c r="AT104" s="496">
        <v>0</v>
      </c>
      <c r="AU104" s="496">
        <v>1.136363636363636</v>
      </c>
      <c r="AV104" s="496">
        <v>3.4090909090908998</v>
      </c>
      <c r="AW104" s="496">
        <v>0</v>
      </c>
      <c r="AX104" s="496">
        <v>0</v>
      </c>
      <c r="AY104" s="496">
        <v>0</v>
      </c>
      <c r="AZ104" s="496">
        <v>0</v>
      </c>
      <c r="BA104" s="496">
        <v>65.488372093023258</v>
      </c>
      <c r="BB104" s="496">
        <v>74.418604651162795</v>
      </c>
      <c r="BC104" s="496">
        <v>0</v>
      </c>
      <c r="BD104" s="496">
        <v>0</v>
      </c>
      <c r="BE104" s="496">
        <v>0</v>
      </c>
      <c r="BF104" s="496">
        <v>0</v>
      </c>
      <c r="BG104" s="496">
        <v>0</v>
      </c>
      <c r="BH104" s="496">
        <v>0</v>
      </c>
      <c r="BI104" s="496">
        <v>0</v>
      </c>
      <c r="BJ104" s="496">
        <v>1.59748466341463</v>
      </c>
      <c r="BK104" s="496">
        <v>0</v>
      </c>
      <c r="BL104" s="496">
        <v>0</v>
      </c>
      <c r="BM104" s="496">
        <v>1</v>
      </c>
      <c r="BN104" s="496">
        <v>0</v>
      </c>
      <c r="BO104" s="291"/>
      <c r="BP104" s="291"/>
      <c r="BQ104" s="291"/>
      <c r="BS104" s="496">
        <v>200</v>
      </c>
    </row>
    <row r="105" spans="1:71" ht="15" x14ac:dyDescent="0.25">
      <c r="A105" s="492">
        <v>203</v>
      </c>
      <c r="B105" s="492">
        <v>124754</v>
      </c>
      <c r="C105" s="492">
        <v>9353117</v>
      </c>
      <c r="D105" s="493" t="s">
        <v>1281</v>
      </c>
      <c r="E105" s="494" t="s">
        <v>40</v>
      </c>
      <c r="F105" s="495">
        <v>0</v>
      </c>
      <c r="G105" s="496">
        <v>1</v>
      </c>
      <c r="H105" s="496">
        <v>0</v>
      </c>
      <c r="I105" s="496">
        <v>0</v>
      </c>
      <c r="J105" s="496">
        <v>7</v>
      </c>
      <c r="K105" s="496">
        <v>0</v>
      </c>
      <c r="L105" s="496">
        <v>0</v>
      </c>
      <c r="M105" s="496">
        <v>0</v>
      </c>
      <c r="N105" s="496">
        <v>59</v>
      </c>
      <c r="O105" s="496">
        <v>59</v>
      </c>
      <c r="P105" s="496">
        <v>4</v>
      </c>
      <c r="Q105" s="496">
        <v>55</v>
      </c>
      <c r="R105" s="496">
        <v>0</v>
      </c>
      <c r="S105" s="496">
        <v>0</v>
      </c>
      <c r="T105" s="496">
        <v>0</v>
      </c>
      <c r="U105" s="496">
        <v>0</v>
      </c>
      <c r="V105" s="496">
        <v>0</v>
      </c>
      <c r="W105" s="496">
        <v>0</v>
      </c>
      <c r="X105" s="496">
        <v>0</v>
      </c>
      <c r="Y105" s="496">
        <v>0</v>
      </c>
      <c r="Z105" s="496">
        <v>59</v>
      </c>
      <c r="AA105" s="496">
        <v>8.4285714285714288</v>
      </c>
      <c r="AB105" s="496">
        <v>9.0000000000000036</v>
      </c>
      <c r="AC105" s="496">
        <v>9.0000000000000036</v>
      </c>
      <c r="AD105" s="496">
        <v>0</v>
      </c>
      <c r="AE105" s="496">
        <v>0</v>
      </c>
      <c r="AF105" s="496">
        <v>48.999999999999986</v>
      </c>
      <c r="AG105" s="496">
        <v>0</v>
      </c>
      <c r="AH105" s="496">
        <v>5.9999999999999831</v>
      </c>
      <c r="AI105" s="496">
        <v>2.0000000000000022</v>
      </c>
      <c r="AJ105" s="496">
        <v>2.0000000000000022</v>
      </c>
      <c r="AK105" s="496">
        <v>0</v>
      </c>
      <c r="AL105" s="496">
        <v>0</v>
      </c>
      <c r="AM105" s="496">
        <v>0</v>
      </c>
      <c r="AN105" s="496">
        <v>0</v>
      </c>
      <c r="AO105" s="496">
        <v>0</v>
      </c>
      <c r="AP105" s="496">
        <v>0</v>
      </c>
      <c r="AQ105" s="496">
        <v>0</v>
      </c>
      <c r="AR105" s="496">
        <v>0</v>
      </c>
      <c r="AS105" s="496">
        <v>0</v>
      </c>
      <c r="AT105" s="496">
        <v>0</v>
      </c>
      <c r="AU105" s="496">
        <v>0</v>
      </c>
      <c r="AV105" s="496">
        <v>0</v>
      </c>
      <c r="AW105" s="496">
        <v>0</v>
      </c>
      <c r="AX105" s="496">
        <v>0</v>
      </c>
      <c r="AY105" s="496">
        <v>0</v>
      </c>
      <c r="AZ105" s="496">
        <v>0</v>
      </c>
      <c r="BA105" s="496">
        <v>16.999999999999996</v>
      </c>
      <c r="BB105" s="496">
        <v>18.236363636363631</v>
      </c>
      <c r="BC105" s="496">
        <v>0</v>
      </c>
      <c r="BD105" s="496">
        <v>0</v>
      </c>
      <c r="BE105" s="496">
        <v>0</v>
      </c>
      <c r="BF105" s="496">
        <v>0</v>
      </c>
      <c r="BG105" s="496">
        <v>0</v>
      </c>
      <c r="BH105" s="496">
        <v>9.9999999999982866E-2</v>
      </c>
      <c r="BI105" s="496">
        <v>0</v>
      </c>
      <c r="BJ105" s="496">
        <v>1.41039158863636</v>
      </c>
      <c r="BK105" s="496">
        <v>0</v>
      </c>
      <c r="BL105" s="496">
        <v>0</v>
      </c>
      <c r="BM105" s="496">
        <v>1</v>
      </c>
      <c r="BN105" s="496">
        <v>0</v>
      </c>
      <c r="BO105" s="291"/>
      <c r="BP105" s="291"/>
      <c r="BQ105" s="291"/>
      <c r="BS105" s="496">
        <v>59</v>
      </c>
    </row>
    <row r="106" spans="1:71" ht="15" x14ac:dyDescent="0.25">
      <c r="A106" s="492">
        <v>507</v>
      </c>
      <c r="B106" s="492">
        <v>124757</v>
      </c>
      <c r="C106" s="492">
        <v>9353124</v>
      </c>
      <c r="D106" s="493" t="s">
        <v>1282</v>
      </c>
      <c r="E106" s="494" t="s">
        <v>40</v>
      </c>
      <c r="F106" s="495">
        <v>0</v>
      </c>
      <c r="G106" s="496">
        <v>1</v>
      </c>
      <c r="H106" s="496">
        <v>0</v>
      </c>
      <c r="I106" s="496">
        <v>0</v>
      </c>
      <c r="J106" s="496">
        <v>7</v>
      </c>
      <c r="K106" s="496">
        <v>0</v>
      </c>
      <c r="L106" s="496">
        <v>0</v>
      </c>
      <c r="M106" s="496">
        <v>0</v>
      </c>
      <c r="N106" s="496">
        <v>217</v>
      </c>
      <c r="O106" s="496">
        <v>217</v>
      </c>
      <c r="P106" s="496">
        <v>30</v>
      </c>
      <c r="Q106" s="496">
        <v>187</v>
      </c>
      <c r="R106" s="496">
        <v>0</v>
      </c>
      <c r="S106" s="496">
        <v>0</v>
      </c>
      <c r="T106" s="496">
        <v>0</v>
      </c>
      <c r="U106" s="496">
        <v>0</v>
      </c>
      <c r="V106" s="496">
        <v>0</v>
      </c>
      <c r="W106" s="496">
        <v>0</v>
      </c>
      <c r="X106" s="496">
        <v>0</v>
      </c>
      <c r="Y106" s="496">
        <v>0</v>
      </c>
      <c r="Z106" s="496">
        <v>217</v>
      </c>
      <c r="AA106" s="496">
        <v>31</v>
      </c>
      <c r="AB106" s="496">
        <v>31.999999999999904</v>
      </c>
      <c r="AC106" s="496">
        <v>41.239819004524882</v>
      </c>
      <c r="AD106" s="496">
        <v>0</v>
      </c>
      <c r="AE106" s="496">
        <v>0</v>
      </c>
      <c r="AF106" s="496">
        <v>155.71759259259269</v>
      </c>
      <c r="AG106" s="496">
        <v>33.152777777777828</v>
      </c>
      <c r="AH106" s="496">
        <v>8.0370370370370292</v>
      </c>
      <c r="AI106" s="496">
        <v>9.0416666666666732</v>
      </c>
      <c r="AJ106" s="496">
        <v>11.05092592592592</v>
      </c>
      <c r="AK106" s="496">
        <v>0</v>
      </c>
      <c r="AL106" s="496">
        <v>0</v>
      </c>
      <c r="AM106" s="496">
        <v>0</v>
      </c>
      <c r="AN106" s="496">
        <v>0</v>
      </c>
      <c r="AO106" s="496">
        <v>0</v>
      </c>
      <c r="AP106" s="496">
        <v>0</v>
      </c>
      <c r="AQ106" s="496">
        <v>0</v>
      </c>
      <c r="AR106" s="496">
        <v>0</v>
      </c>
      <c r="AS106" s="496">
        <v>0</v>
      </c>
      <c r="AT106" s="496">
        <v>2.320855614973262</v>
      </c>
      <c r="AU106" s="496">
        <v>5.8021390374331538</v>
      </c>
      <c r="AV106" s="496">
        <v>5.8021390374331538</v>
      </c>
      <c r="AW106" s="496">
        <v>0</v>
      </c>
      <c r="AX106" s="496">
        <v>0</v>
      </c>
      <c r="AY106" s="496">
        <v>0</v>
      </c>
      <c r="AZ106" s="496">
        <v>0</v>
      </c>
      <c r="BA106" s="496">
        <v>56.91304347826096</v>
      </c>
      <c r="BB106" s="496">
        <v>66.043478260869662</v>
      </c>
      <c r="BC106" s="496">
        <v>0</v>
      </c>
      <c r="BD106" s="496">
        <v>0</v>
      </c>
      <c r="BE106" s="496">
        <v>0</v>
      </c>
      <c r="BF106" s="496">
        <v>0</v>
      </c>
      <c r="BG106" s="496">
        <v>0</v>
      </c>
      <c r="BH106" s="496">
        <v>0</v>
      </c>
      <c r="BI106" s="496">
        <v>0</v>
      </c>
      <c r="BJ106" s="496">
        <v>0.602145538636364</v>
      </c>
      <c r="BK106" s="496">
        <v>0</v>
      </c>
      <c r="BL106" s="496">
        <v>0</v>
      </c>
      <c r="BM106" s="496">
        <v>1</v>
      </c>
      <c r="BN106" s="496">
        <v>0</v>
      </c>
      <c r="BO106" s="291"/>
      <c r="BP106" s="291"/>
      <c r="BQ106" s="291"/>
      <c r="BS106" s="496">
        <v>217</v>
      </c>
    </row>
    <row r="107" spans="1:71" ht="15" x14ac:dyDescent="0.25">
      <c r="A107" s="492">
        <v>17</v>
      </c>
      <c r="B107" s="492">
        <v>124758</v>
      </c>
      <c r="C107" s="492">
        <v>9353125</v>
      </c>
      <c r="D107" s="493" t="s">
        <v>1283</v>
      </c>
      <c r="E107" s="494" t="s">
        <v>40</v>
      </c>
      <c r="F107" s="495">
        <v>0</v>
      </c>
      <c r="G107" s="496">
        <v>1</v>
      </c>
      <c r="H107" s="496">
        <v>0</v>
      </c>
      <c r="I107" s="496">
        <v>0</v>
      </c>
      <c r="J107" s="496">
        <v>7</v>
      </c>
      <c r="K107" s="496">
        <v>0</v>
      </c>
      <c r="L107" s="496">
        <v>0</v>
      </c>
      <c r="M107" s="496">
        <v>0</v>
      </c>
      <c r="N107" s="496">
        <v>177</v>
      </c>
      <c r="O107" s="496">
        <v>177</v>
      </c>
      <c r="P107" s="496">
        <v>16</v>
      </c>
      <c r="Q107" s="496">
        <v>161</v>
      </c>
      <c r="R107" s="496">
        <v>0</v>
      </c>
      <c r="S107" s="496">
        <v>0</v>
      </c>
      <c r="T107" s="496">
        <v>0</v>
      </c>
      <c r="U107" s="496">
        <v>0</v>
      </c>
      <c r="V107" s="496">
        <v>0</v>
      </c>
      <c r="W107" s="496">
        <v>0</v>
      </c>
      <c r="X107" s="496">
        <v>0</v>
      </c>
      <c r="Y107" s="496">
        <v>0</v>
      </c>
      <c r="Z107" s="496">
        <v>177</v>
      </c>
      <c r="AA107" s="496">
        <v>25.285714285714285</v>
      </c>
      <c r="AB107" s="496">
        <v>17.99999999999995</v>
      </c>
      <c r="AC107" s="496">
        <v>32.449999999999996</v>
      </c>
      <c r="AD107" s="496">
        <v>0</v>
      </c>
      <c r="AE107" s="496">
        <v>0</v>
      </c>
      <c r="AF107" s="496">
        <v>174</v>
      </c>
      <c r="AG107" s="496">
        <v>3.0000000000000031</v>
      </c>
      <c r="AH107" s="496">
        <v>0</v>
      </c>
      <c r="AI107" s="496">
        <v>0</v>
      </c>
      <c r="AJ107" s="496">
        <v>0</v>
      </c>
      <c r="AK107" s="496">
        <v>0</v>
      </c>
      <c r="AL107" s="496">
        <v>0</v>
      </c>
      <c r="AM107" s="496">
        <v>0</v>
      </c>
      <c r="AN107" s="496">
        <v>0</v>
      </c>
      <c r="AO107" s="496">
        <v>0</v>
      </c>
      <c r="AP107" s="496">
        <v>0</v>
      </c>
      <c r="AQ107" s="496">
        <v>0</v>
      </c>
      <c r="AR107" s="496">
        <v>0</v>
      </c>
      <c r="AS107" s="496">
        <v>0</v>
      </c>
      <c r="AT107" s="496">
        <v>5.4968944099378865</v>
      </c>
      <c r="AU107" s="496">
        <v>5.4968944099378865</v>
      </c>
      <c r="AV107" s="496">
        <v>6.5962732919254634</v>
      </c>
      <c r="AW107" s="496">
        <v>0</v>
      </c>
      <c r="AX107" s="496">
        <v>0</v>
      </c>
      <c r="AY107" s="496">
        <v>0</v>
      </c>
      <c r="AZ107" s="496">
        <v>0</v>
      </c>
      <c r="BA107" s="496">
        <v>61.681818181818166</v>
      </c>
      <c r="BB107" s="496">
        <v>67.8116883116883</v>
      </c>
      <c r="BC107" s="496">
        <v>0</v>
      </c>
      <c r="BD107" s="496">
        <v>0</v>
      </c>
      <c r="BE107" s="496">
        <v>0</v>
      </c>
      <c r="BF107" s="496">
        <v>0</v>
      </c>
      <c r="BG107" s="496">
        <v>0</v>
      </c>
      <c r="BH107" s="496">
        <v>3.2999999999999701</v>
      </c>
      <c r="BI107" s="496">
        <v>0</v>
      </c>
      <c r="BJ107" s="496">
        <v>2.3903890958083802</v>
      </c>
      <c r="BK107" s="496">
        <v>0</v>
      </c>
      <c r="BL107" s="496">
        <v>0</v>
      </c>
      <c r="BM107" s="496">
        <v>1</v>
      </c>
      <c r="BN107" s="496">
        <v>0</v>
      </c>
      <c r="BO107" s="291"/>
      <c r="BP107" s="291"/>
      <c r="BQ107" s="291"/>
      <c r="BS107" s="496">
        <v>177</v>
      </c>
    </row>
    <row r="108" spans="1:71" ht="15" x14ac:dyDescent="0.25">
      <c r="A108" s="492">
        <v>421</v>
      </c>
      <c r="B108" s="492">
        <v>124762</v>
      </c>
      <c r="C108" s="492">
        <v>9353308</v>
      </c>
      <c r="D108" s="493" t="s">
        <v>1285</v>
      </c>
      <c r="E108" s="494" t="s">
        <v>40</v>
      </c>
      <c r="F108" s="495">
        <v>0</v>
      </c>
      <c r="G108" s="496">
        <v>1</v>
      </c>
      <c r="H108" s="496">
        <v>0</v>
      </c>
      <c r="I108" s="496">
        <v>0</v>
      </c>
      <c r="J108" s="496">
        <v>7</v>
      </c>
      <c r="K108" s="496">
        <v>0</v>
      </c>
      <c r="L108" s="496">
        <v>0</v>
      </c>
      <c r="M108" s="496">
        <v>0</v>
      </c>
      <c r="N108" s="496">
        <v>269</v>
      </c>
      <c r="O108" s="496">
        <v>269</v>
      </c>
      <c r="P108" s="496">
        <v>29</v>
      </c>
      <c r="Q108" s="496">
        <v>240</v>
      </c>
      <c r="R108" s="496">
        <v>0</v>
      </c>
      <c r="S108" s="496">
        <v>0</v>
      </c>
      <c r="T108" s="496">
        <v>0</v>
      </c>
      <c r="U108" s="496">
        <v>0</v>
      </c>
      <c r="V108" s="496">
        <v>0</v>
      </c>
      <c r="W108" s="496">
        <v>0</v>
      </c>
      <c r="X108" s="496">
        <v>0</v>
      </c>
      <c r="Y108" s="496">
        <v>0</v>
      </c>
      <c r="Z108" s="496">
        <v>269</v>
      </c>
      <c r="AA108" s="496">
        <v>38.428571428571431</v>
      </c>
      <c r="AB108" s="496">
        <v>45.000000000000043</v>
      </c>
      <c r="AC108" s="496">
        <v>53.996350364963504</v>
      </c>
      <c r="AD108" s="496">
        <v>0</v>
      </c>
      <c r="AE108" s="496">
        <v>0</v>
      </c>
      <c r="AF108" s="496">
        <v>206.99999999999991</v>
      </c>
      <c r="AG108" s="496">
        <v>47.99999999999995</v>
      </c>
      <c r="AH108" s="496">
        <v>2.0000000000000009</v>
      </c>
      <c r="AI108" s="496">
        <v>12.000000000000002</v>
      </c>
      <c r="AJ108" s="496">
        <v>0</v>
      </c>
      <c r="AK108" s="496">
        <v>0</v>
      </c>
      <c r="AL108" s="496">
        <v>0</v>
      </c>
      <c r="AM108" s="496">
        <v>0</v>
      </c>
      <c r="AN108" s="496">
        <v>0</v>
      </c>
      <c r="AO108" s="496">
        <v>0</v>
      </c>
      <c r="AP108" s="496">
        <v>0</v>
      </c>
      <c r="AQ108" s="496">
        <v>0</v>
      </c>
      <c r="AR108" s="496">
        <v>0</v>
      </c>
      <c r="AS108" s="496">
        <v>0</v>
      </c>
      <c r="AT108" s="496">
        <v>2.2416666666666658</v>
      </c>
      <c r="AU108" s="496">
        <v>8.9666666666666579</v>
      </c>
      <c r="AV108" s="496">
        <v>14.570833333333344</v>
      </c>
      <c r="AW108" s="496">
        <v>0</v>
      </c>
      <c r="AX108" s="496">
        <v>0</v>
      </c>
      <c r="AY108" s="496">
        <v>0</v>
      </c>
      <c r="AZ108" s="496">
        <v>0</v>
      </c>
      <c r="BA108" s="496">
        <v>79.999999999999915</v>
      </c>
      <c r="BB108" s="496">
        <v>89.666666666666572</v>
      </c>
      <c r="BC108" s="496">
        <v>0</v>
      </c>
      <c r="BD108" s="496">
        <v>0</v>
      </c>
      <c r="BE108" s="496">
        <v>0</v>
      </c>
      <c r="BF108" s="496">
        <v>0</v>
      </c>
      <c r="BG108" s="496">
        <v>0</v>
      </c>
      <c r="BH108" s="496">
        <v>10.099999999999998</v>
      </c>
      <c r="BI108" s="496">
        <v>0</v>
      </c>
      <c r="BJ108" s="496">
        <v>0.56705709148148198</v>
      </c>
      <c r="BK108" s="496">
        <v>0</v>
      </c>
      <c r="BL108" s="496">
        <v>0</v>
      </c>
      <c r="BM108" s="496">
        <v>1</v>
      </c>
      <c r="BN108" s="496">
        <v>0</v>
      </c>
      <c r="BO108" s="291"/>
      <c r="BP108" s="291"/>
      <c r="BQ108" s="291"/>
      <c r="BS108" s="496">
        <v>269</v>
      </c>
    </row>
    <row r="109" spans="1:71" ht="15" x14ac:dyDescent="0.25">
      <c r="A109" s="492">
        <v>509</v>
      </c>
      <c r="B109" s="492">
        <v>124763</v>
      </c>
      <c r="C109" s="492">
        <v>9353310</v>
      </c>
      <c r="D109" s="493" t="s">
        <v>418</v>
      </c>
      <c r="E109" s="494" t="s">
        <v>40</v>
      </c>
      <c r="F109" s="495">
        <v>0</v>
      </c>
      <c r="G109" s="496">
        <v>1</v>
      </c>
      <c r="H109" s="496">
        <v>0</v>
      </c>
      <c r="I109" s="496">
        <v>0</v>
      </c>
      <c r="J109" s="496">
        <v>7</v>
      </c>
      <c r="K109" s="496">
        <v>0</v>
      </c>
      <c r="L109" s="496">
        <v>0</v>
      </c>
      <c r="M109" s="496">
        <v>0</v>
      </c>
      <c r="N109" s="496">
        <v>154</v>
      </c>
      <c r="O109" s="496">
        <v>154</v>
      </c>
      <c r="P109" s="496">
        <v>25</v>
      </c>
      <c r="Q109" s="496">
        <v>129</v>
      </c>
      <c r="R109" s="496">
        <v>0</v>
      </c>
      <c r="S109" s="496">
        <v>0</v>
      </c>
      <c r="T109" s="496">
        <v>0</v>
      </c>
      <c r="U109" s="496">
        <v>0</v>
      </c>
      <c r="V109" s="496">
        <v>0</v>
      </c>
      <c r="W109" s="496">
        <v>0</v>
      </c>
      <c r="X109" s="496">
        <v>0</v>
      </c>
      <c r="Y109" s="496">
        <v>0</v>
      </c>
      <c r="Z109" s="496">
        <v>154</v>
      </c>
      <c r="AA109" s="496">
        <v>22</v>
      </c>
      <c r="AB109" s="496">
        <v>10.999999999999995</v>
      </c>
      <c r="AC109" s="496">
        <v>25.328947368421055</v>
      </c>
      <c r="AD109" s="496">
        <v>0</v>
      </c>
      <c r="AE109" s="496">
        <v>0</v>
      </c>
      <c r="AF109" s="496">
        <v>109.00000000000003</v>
      </c>
      <c r="AG109" s="496">
        <v>26.99999999999995</v>
      </c>
      <c r="AH109" s="496">
        <v>2.0000000000000022</v>
      </c>
      <c r="AI109" s="496">
        <v>10.999999999999995</v>
      </c>
      <c r="AJ109" s="496">
        <v>5.0000000000000044</v>
      </c>
      <c r="AK109" s="496">
        <v>0</v>
      </c>
      <c r="AL109" s="496">
        <v>0</v>
      </c>
      <c r="AM109" s="496">
        <v>0</v>
      </c>
      <c r="AN109" s="496">
        <v>0</v>
      </c>
      <c r="AO109" s="496">
        <v>0</v>
      </c>
      <c r="AP109" s="496">
        <v>0</v>
      </c>
      <c r="AQ109" s="496">
        <v>0</v>
      </c>
      <c r="AR109" s="496">
        <v>0</v>
      </c>
      <c r="AS109" s="496">
        <v>0</v>
      </c>
      <c r="AT109" s="496">
        <v>3.5813953488372134</v>
      </c>
      <c r="AU109" s="496">
        <v>9.5503875968992258</v>
      </c>
      <c r="AV109" s="496">
        <v>13.13178294573644</v>
      </c>
      <c r="AW109" s="496">
        <v>0</v>
      </c>
      <c r="AX109" s="496">
        <v>0</v>
      </c>
      <c r="AY109" s="496">
        <v>0</v>
      </c>
      <c r="AZ109" s="496">
        <v>0</v>
      </c>
      <c r="BA109" s="496">
        <v>41.23770491803279</v>
      </c>
      <c r="BB109" s="496">
        <v>49.229508196721312</v>
      </c>
      <c r="BC109" s="496">
        <v>0</v>
      </c>
      <c r="BD109" s="496">
        <v>0</v>
      </c>
      <c r="BE109" s="496">
        <v>0</v>
      </c>
      <c r="BF109" s="496">
        <v>0</v>
      </c>
      <c r="BG109" s="496">
        <v>0</v>
      </c>
      <c r="BH109" s="496">
        <v>0</v>
      </c>
      <c r="BI109" s="496">
        <v>0</v>
      </c>
      <c r="BJ109" s="496">
        <v>0.36281632584269702</v>
      </c>
      <c r="BK109" s="496">
        <v>0</v>
      </c>
      <c r="BL109" s="496">
        <v>0</v>
      </c>
      <c r="BM109" s="496">
        <v>1</v>
      </c>
      <c r="BN109" s="496">
        <v>0</v>
      </c>
      <c r="BO109" s="291"/>
      <c r="BP109" s="291"/>
      <c r="BQ109" s="291"/>
      <c r="BS109" s="496">
        <v>154</v>
      </c>
    </row>
    <row r="110" spans="1:71" ht="15" x14ac:dyDescent="0.25">
      <c r="A110" s="492">
        <v>420</v>
      </c>
      <c r="B110" s="492">
        <v>124764</v>
      </c>
      <c r="C110" s="492">
        <v>9353311</v>
      </c>
      <c r="D110" s="493" t="s">
        <v>530</v>
      </c>
      <c r="E110" s="494" t="s">
        <v>40</v>
      </c>
      <c r="F110" s="495">
        <v>0</v>
      </c>
      <c r="G110" s="496">
        <v>1</v>
      </c>
      <c r="H110" s="496">
        <v>0</v>
      </c>
      <c r="I110" s="496">
        <v>0</v>
      </c>
      <c r="J110" s="496">
        <v>7</v>
      </c>
      <c r="K110" s="496">
        <v>0</v>
      </c>
      <c r="L110" s="496">
        <v>0</v>
      </c>
      <c r="M110" s="496">
        <v>0</v>
      </c>
      <c r="N110" s="496">
        <v>384</v>
      </c>
      <c r="O110" s="496">
        <v>384</v>
      </c>
      <c r="P110" s="496">
        <v>41</v>
      </c>
      <c r="Q110" s="496">
        <v>343</v>
      </c>
      <c r="R110" s="496">
        <v>0</v>
      </c>
      <c r="S110" s="496">
        <v>0</v>
      </c>
      <c r="T110" s="496">
        <v>0</v>
      </c>
      <c r="U110" s="496">
        <v>0</v>
      </c>
      <c r="V110" s="496">
        <v>0</v>
      </c>
      <c r="W110" s="496">
        <v>0</v>
      </c>
      <c r="X110" s="496">
        <v>0</v>
      </c>
      <c r="Y110" s="496">
        <v>0</v>
      </c>
      <c r="Z110" s="496">
        <v>384</v>
      </c>
      <c r="AA110" s="496">
        <v>54.857142857142854</v>
      </c>
      <c r="AB110" s="496">
        <v>25.000000000000014</v>
      </c>
      <c r="AC110" s="496">
        <v>36</v>
      </c>
      <c r="AD110" s="496">
        <v>0</v>
      </c>
      <c r="AE110" s="496">
        <v>0</v>
      </c>
      <c r="AF110" s="496">
        <v>307.80156657963454</v>
      </c>
      <c r="AG110" s="496">
        <v>48.125326370757122</v>
      </c>
      <c r="AH110" s="496">
        <v>7.0182767624020999</v>
      </c>
      <c r="AI110" s="496">
        <v>21.054830287206258</v>
      </c>
      <c r="AJ110" s="496">
        <v>0</v>
      </c>
      <c r="AK110" s="496">
        <v>0</v>
      </c>
      <c r="AL110" s="496">
        <v>0</v>
      </c>
      <c r="AM110" s="496">
        <v>0</v>
      </c>
      <c r="AN110" s="496">
        <v>0</v>
      </c>
      <c r="AO110" s="496">
        <v>0</v>
      </c>
      <c r="AP110" s="496">
        <v>0</v>
      </c>
      <c r="AQ110" s="496">
        <v>0</v>
      </c>
      <c r="AR110" s="496">
        <v>0</v>
      </c>
      <c r="AS110" s="496">
        <v>0</v>
      </c>
      <c r="AT110" s="496">
        <v>11.195335276967922</v>
      </c>
      <c r="AU110" s="496">
        <v>25.749271137026227</v>
      </c>
      <c r="AV110" s="496">
        <v>50.379008746355709</v>
      </c>
      <c r="AW110" s="496">
        <v>0</v>
      </c>
      <c r="AX110" s="496">
        <v>0</v>
      </c>
      <c r="AY110" s="496">
        <v>0</v>
      </c>
      <c r="AZ110" s="496">
        <v>1</v>
      </c>
      <c r="BA110" s="496">
        <v>88.110091743119213</v>
      </c>
      <c r="BB110" s="496">
        <v>98.642201834862334</v>
      </c>
      <c r="BC110" s="496">
        <v>0</v>
      </c>
      <c r="BD110" s="496">
        <v>0</v>
      </c>
      <c r="BE110" s="496">
        <v>0</v>
      </c>
      <c r="BF110" s="496">
        <v>0</v>
      </c>
      <c r="BG110" s="496">
        <v>0</v>
      </c>
      <c r="BH110" s="496">
        <v>0</v>
      </c>
      <c r="BI110" s="496">
        <v>0</v>
      </c>
      <c r="BJ110" s="496">
        <v>0.31651978571428602</v>
      </c>
      <c r="BK110" s="496">
        <v>0</v>
      </c>
      <c r="BL110" s="496">
        <v>0</v>
      </c>
      <c r="BM110" s="496">
        <v>1</v>
      </c>
      <c r="BN110" s="496">
        <v>0</v>
      </c>
      <c r="BO110" s="291"/>
      <c r="BP110" s="291"/>
      <c r="BQ110" s="291"/>
      <c r="BS110" s="496">
        <v>384</v>
      </c>
    </row>
    <row r="111" spans="1:71" ht="15" x14ac:dyDescent="0.25">
      <c r="A111" s="492">
        <v>432</v>
      </c>
      <c r="B111" s="492">
        <v>124770</v>
      </c>
      <c r="C111" s="492">
        <v>9353322</v>
      </c>
      <c r="D111" s="493" t="s">
        <v>1286</v>
      </c>
      <c r="E111" s="494" t="s">
        <v>40</v>
      </c>
      <c r="F111" s="495">
        <v>0</v>
      </c>
      <c r="G111" s="496">
        <v>1</v>
      </c>
      <c r="H111" s="496">
        <v>0</v>
      </c>
      <c r="I111" s="496">
        <v>0</v>
      </c>
      <c r="J111" s="496">
        <v>7</v>
      </c>
      <c r="K111" s="496">
        <v>0</v>
      </c>
      <c r="L111" s="496">
        <v>0</v>
      </c>
      <c r="M111" s="496">
        <v>0</v>
      </c>
      <c r="N111" s="496">
        <v>102</v>
      </c>
      <c r="O111" s="496">
        <v>102</v>
      </c>
      <c r="P111" s="496">
        <v>16</v>
      </c>
      <c r="Q111" s="496">
        <v>86</v>
      </c>
      <c r="R111" s="496">
        <v>0</v>
      </c>
      <c r="S111" s="496">
        <v>0</v>
      </c>
      <c r="T111" s="496">
        <v>0</v>
      </c>
      <c r="U111" s="496">
        <v>0</v>
      </c>
      <c r="V111" s="496">
        <v>0</v>
      </c>
      <c r="W111" s="496">
        <v>0</v>
      </c>
      <c r="X111" s="496">
        <v>0</v>
      </c>
      <c r="Y111" s="496">
        <v>0</v>
      </c>
      <c r="Z111" s="496">
        <v>102</v>
      </c>
      <c r="AA111" s="496">
        <v>14.571428571428571</v>
      </c>
      <c r="AB111" s="496">
        <v>5.0000000000000053</v>
      </c>
      <c r="AC111" s="496">
        <v>7.5157894736842099</v>
      </c>
      <c r="AD111" s="496">
        <v>0</v>
      </c>
      <c r="AE111" s="496">
        <v>0</v>
      </c>
      <c r="AF111" s="496">
        <v>101.00000000000004</v>
      </c>
      <c r="AG111" s="496">
        <v>1</v>
      </c>
      <c r="AH111" s="496">
        <v>0</v>
      </c>
      <c r="AI111" s="496">
        <v>0</v>
      </c>
      <c r="AJ111" s="496">
        <v>0</v>
      </c>
      <c r="AK111" s="496">
        <v>0</v>
      </c>
      <c r="AL111" s="496">
        <v>0</v>
      </c>
      <c r="AM111" s="496">
        <v>0</v>
      </c>
      <c r="AN111" s="496">
        <v>0</v>
      </c>
      <c r="AO111" s="496">
        <v>0</v>
      </c>
      <c r="AP111" s="496">
        <v>0</v>
      </c>
      <c r="AQ111" s="496">
        <v>0</v>
      </c>
      <c r="AR111" s="496">
        <v>0</v>
      </c>
      <c r="AS111" s="496">
        <v>0</v>
      </c>
      <c r="AT111" s="496">
        <v>0</v>
      </c>
      <c r="AU111" s="496">
        <v>0</v>
      </c>
      <c r="AV111" s="496">
        <v>1.1860465116279084</v>
      </c>
      <c r="AW111" s="496">
        <v>0</v>
      </c>
      <c r="AX111" s="496">
        <v>0</v>
      </c>
      <c r="AY111" s="496">
        <v>0</v>
      </c>
      <c r="AZ111" s="496">
        <v>0</v>
      </c>
      <c r="BA111" s="496">
        <v>26.939759036144597</v>
      </c>
      <c r="BB111" s="496">
        <v>31.951807228915687</v>
      </c>
      <c r="BC111" s="496">
        <v>0</v>
      </c>
      <c r="BD111" s="496">
        <v>0</v>
      </c>
      <c r="BE111" s="496">
        <v>0</v>
      </c>
      <c r="BF111" s="496">
        <v>0</v>
      </c>
      <c r="BG111" s="496">
        <v>0</v>
      </c>
      <c r="BH111" s="496">
        <v>0</v>
      </c>
      <c r="BI111" s="496">
        <v>0</v>
      </c>
      <c r="BJ111" s="496">
        <v>1.8293066181818201</v>
      </c>
      <c r="BK111" s="496">
        <v>0</v>
      </c>
      <c r="BL111" s="496">
        <v>0</v>
      </c>
      <c r="BM111" s="496">
        <v>1</v>
      </c>
      <c r="BN111" s="496">
        <v>0</v>
      </c>
      <c r="BO111" s="291"/>
      <c r="BP111" s="291"/>
      <c r="BQ111" s="291"/>
      <c r="BS111" s="496">
        <v>102</v>
      </c>
    </row>
    <row r="112" spans="1:71" ht="15" x14ac:dyDescent="0.25">
      <c r="A112" s="492">
        <v>101</v>
      </c>
      <c r="B112" s="492">
        <v>124772</v>
      </c>
      <c r="C112" s="492">
        <v>9353327</v>
      </c>
      <c r="D112" s="493" t="s">
        <v>1288</v>
      </c>
      <c r="E112" s="494" t="s">
        <v>40</v>
      </c>
      <c r="F112" s="495">
        <v>0</v>
      </c>
      <c r="G112" s="496">
        <v>1</v>
      </c>
      <c r="H112" s="496">
        <v>0</v>
      </c>
      <c r="I112" s="496">
        <v>0</v>
      </c>
      <c r="J112" s="496">
        <v>7</v>
      </c>
      <c r="K112" s="496">
        <v>0</v>
      </c>
      <c r="L112" s="496">
        <v>0</v>
      </c>
      <c r="M112" s="496">
        <v>0</v>
      </c>
      <c r="N112" s="496">
        <v>193</v>
      </c>
      <c r="O112" s="496">
        <v>193</v>
      </c>
      <c r="P112" s="496">
        <v>30</v>
      </c>
      <c r="Q112" s="496">
        <v>163</v>
      </c>
      <c r="R112" s="496">
        <v>0</v>
      </c>
      <c r="S112" s="496">
        <v>0</v>
      </c>
      <c r="T112" s="496">
        <v>0</v>
      </c>
      <c r="U112" s="496">
        <v>0</v>
      </c>
      <c r="V112" s="496">
        <v>0</v>
      </c>
      <c r="W112" s="496">
        <v>0</v>
      </c>
      <c r="X112" s="496">
        <v>0</v>
      </c>
      <c r="Y112" s="496">
        <v>0</v>
      </c>
      <c r="Z112" s="496">
        <v>193</v>
      </c>
      <c r="AA112" s="496">
        <v>27.571428571428573</v>
      </c>
      <c r="AB112" s="496">
        <v>4.9999999999999929</v>
      </c>
      <c r="AC112" s="496">
        <v>7.4640883977900545</v>
      </c>
      <c r="AD112" s="496">
        <v>0</v>
      </c>
      <c r="AE112" s="496">
        <v>0</v>
      </c>
      <c r="AF112" s="496">
        <v>193</v>
      </c>
      <c r="AG112" s="496">
        <v>0</v>
      </c>
      <c r="AH112" s="496">
        <v>0</v>
      </c>
      <c r="AI112" s="496">
        <v>0</v>
      </c>
      <c r="AJ112" s="496">
        <v>0</v>
      </c>
      <c r="AK112" s="496">
        <v>0</v>
      </c>
      <c r="AL112" s="496">
        <v>0</v>
      </c>
      <c r="AM112" s="496">
        <v>0</v>
      </c>
      <c r="AN112" s="496">
        <v>0</v>
      </c>
      <c r="AO112" s="496">
        <v>0</v>
      </c>
      <c r="AP112" s="496">
        <v>0</v>
      </c>
      <c r="AQ112" s="496">
        <v>0</v>
      </c>
      <c r="AR112" s="496">
        <v>0</v>
      </c>
      <c r="AS112" s="496">
        <v>0</v>
      </c>
      <c r="AT112" s="496">
        <v>0</v>
      </c>
      <c r="AU112" s="496">
        <v>0</v>
      </c>
      <c r="AV112" s="496">
        <v>0</v>
      </c>
      <c r="AW112" s="496">
        <v>0</v>
      </c>
      <c r="AX112" s="496">
        <v>0</v>
      </c>
      <c r="AY112" s="496">
        <v>0</v>
      </c>
      <c r="AZ112" s="496">
        <v>2.132596685082873</v>
      </c>
      <c r="BA112" s="496">
        <v>53.645569620253177</v>
      </c>
      <c r="BB112" s="496">
        <v>63.518987341772167</v>
      </c>
      <c r="BC112" s="496">
        <v>0</v>
      </c>
      <c r="BD112" s="496">
        <v>0</v>
      </c>
      <c r="BE112" s="496">
        <v>0</v>
      </c>
      <c r="BF112" s="496">
        <v>0</v>
      </c>
      <c r="BG112" s="496">
        <v>0</v>
      </c>
      <c r="BH112" s="496">
        <v>0</v>
      </c>
      <c r="BI112" s="496">
        <v>0</v>
      </c>
      <c r="BJ112" s="496">
        <v>2.5346431389380499</v>
      </c>
      <c r="BK112" s="496">
        <v>0</v>
      </c>
      <c r="BL112" s="496">
        <v>0</v>
      </c>
      <c r="BM112" s="496">
        <v>1</v>
      </c>
      <c r="BN112" s="496">
        <v>0</v>
      </c>
      <c r="BO112" s="291"/>
      <c r="BP112" s="291"/>
      <c r="BQ112" s="291"/>
      <c r="BS112" s="496">
        <v>193</v>
      </c>
    </row>
    <row r="113" spans="1:71" ht="15" x14ac:dyDescent="0.25">
      <c r="A113" s="492">
        <v>25</v>
      </c>
      <c r="B113" s="492">
        <v>124774</v>
      </c>
      <c r="C113" s="492">
        <v>9353329</v>
      </c>
      <c r="D113" s="493" t="s">
        <v>1289</v>
      </c>
      <c r="E113" s="494" t="s">
        <v>40</v>
      </c>
      <c r="F113" s="495">
        <v>0</v>
      </c>
      <c r="G113" s="496">
        <v>1</v>
      </c>
      <c r="H113" s="496">
        <v>0</v>
      </c>
      <c r="I113" s="496">
        <v>0</v>
      </c>
      <c r="J113" s="496">
        <v>7</v>
      </c>
      <c r="K113" s="496">
        <v>0</v>
      </c>
      <c r="L113" s="496">
        <v>0</v>
      </c>
      <c r="M113" s="496">
        <v>0</v>
      </c>
      <c r="N113" s="496">
        <v>187</v>
      </c>
      <c r="O113" s="496">
        <v>187</v>
      </c>
      <c r="P113" s="496">
        <v>30</v>
      </c>
      <c r="Q113" s="496">
        <v>157</v>
      </c>
      <c r="R113" s="496">
        <v>0</v>
      </c>
      <c r="S113" s="496">
        <v>0</v>
      </c>
      <c r="T113" s="496">
        <v>0</v>
      </c>
      <c r="U113" s="496">
        <v>0</v>
      </c>
      <c r="V113" s="496">
        <v>0</v>
      </c>
      <c r="W113" s="496">
        <v>0</v>
      </c>
      <c r="X113" s="496">
        <v>0</v>
      </c>
      <c r="Y113" s="496">
        <v>0</v>
      </c>
      <c r="Z113" s="496">
        <v>187</v>
      </c>
      <c r="AA113" s="496">
        <v>26.714285714285715</v>
      </c>
      <c r="AB113" s="496">
        <v>18</v>
      </c>
      <c r="AC113" s="496">
        <v>26.117318435754189</v>
      </c>
      <c r="AD113" s="496">
        <v>0</v>
      </c>
      <c r="AE113" s="496">
        <v>0</v>
      </c>
      <c r="AF113" s="496">
        <v>187</v>
      </c>
      <c r="AG113" s="496">
        <v>0</v>
      </c>
      <c r="AH113" s="496">
        <v>0</v>
      </c>
      <c r="AI113" s="496">
        <v>0</v>
      </c>
      <c r="AJ113" s="496">
        <v>0</v>
      </c>
      <c r="AK113" s="496">
        <v>0</v>
      </c>
      <c r="AL113" s="496">
        <v>0</v>
      </c>
      <c r="AM113" s="496">
        <v>0</v>
      </c>
      <c r="AN113" s="496">
        <v>0</v>
      </c>
      <c r="AO113" s="496">
        <v>0</v>
      </c>
      <c r="AP113" s="496">
        <v>0</v>
      </c>
      <c r="AQ113" s="496">
        <v>0</v>
      </c>
      <c r="AR113" s="496">
        <v>0</v>
      </c>
      <c r="AS113" s="496">
        <v>0</v>
      </c>
      <c r="AT113" s="496">
        <v>1.1910828025477713</v>
      </c>
      <c r="AU113" s="496">
        <v>1.1910828025477713</v>
      </c>
      <c r="AV113" s="496">
        <v>1.1910828025477713</v>
      </c>
      <c r="AW113" s="496">
        <v>0</v>
      </c>
      <c r="AX113" s="496">
        <v>0</v>
      </c>
      <c r="AY113" s="496">
        <v>0</v>
      </c>
      <c r="AZ113" s="496">
        <v>0</v>
      </c>
      <c r="BA113" s="496">
        <v>39.503225806451539</v>
      </c>
      <c r="BB113" s="496">
        <v>47.051612903225717</v>
      </c>
      <c r="BC113" s="496">
        <v>0</v>
      </c>
      <c r="BD113" s="496">
        <v>0</v>
      </c>
      <c r="BE113" s="496">
        <v>0</v>
      </c>
      <c r="BF113" s="496">
        <v>0</v>
      </c>
      <c r="BG113" s="496">
        <v>0</v>
      </c>
      <c r="BH113" s="496">
        <v>0</v>
      </c>
      <c r="BI113" s="496">
        <v>0</v>
      </c>
      <c r="BJ113" s="496">
        <v>2.77792288823529</v>
      </c>
      <c r="BK113" s="496">
        <v>0</v>
      </c>
      <c r="BL113" s="496">
        <v>0</v>
      </c>
      <c r="BM113" s="496">
        <v>1</v>
      </c>
      <c r="BN113" s="496">
        <v>0</v>
      </c>
      <c r="BO113" s="291"/>
      <c r="BP113" s="291"/>
      <c r="BQ113" s="291"/>
      <c r="BS113" s="496">
        <v>187</v>
      </c>
    </row>
    <row r="114" spans="1:71" ht="15" x14ac:dyDescent="0.25">
      <c r="A114" s="492">
        <v>35</v>
      </c>
      <c r="B114" s="492">
        <v>124775</v>
      </c>
      <c r="C114" s="492">
        <v>9353330</v>
      </c>
      <c r="D114" s="493" t="s">
        <v>1290</v>
      </c>
      <c r="E114" s="494" t="s">
        <v>40</v>
      </c>
      <c r="F114" s="495">
        <v>0</v>
      </c>
      <c r="G114" s="496">
        <v>1</v>
      </c>
      <c r="H114" s="496">
        <v>0</v>
      </c>
      <c r="I114" s="496">
        <v>0</v>
      </c>
      <c r="J114" s="496">
        <v>7</v>
      </c>
      <c r="K114" s="496">
        <v>0</v>
      </c>
      <c r="L114" s="496">
        <v>0</v>
      </c>
      <c r="M114" s="496">
        <v>0</v>
      </c>
      <c r="N114" s="496">
        <v>303</v>
      </c>
      <c r="O114" s="496">
        <v>303</v>
      </c>
      <c r="P114" s="496">
        <v>46</v>
      </c>
      <c r="Q114" s="496">
        <v>257</v>
      </c>
      <c r="R114" s="496">
        <v>0</v>
      </c>
      <c r="S114" s="496">
        <v>0</v>
      </c>
      <c r="T114" s="496">
        <v>0</v>
      </c>
      <c r="U114" s="496">
        <v>0</v>
      </c>
      <c r="V114" s="496">
        <v>0</v>
      </c>
      <c r="W114" s="496">
        <v>0</v>
      </c>
      <c r="X114" s="496">
        <v>0</v>
      </c>
      <c r="Y114" s="496">
        <v>0</v>
      </c>
      <c r="Z114" s="496">
        <v>303</v>
      </c>
      <c r="AA114" s="496">
        <v>43.285714285714285</v>
      </c>
      <c r="AB114" s="496">
        <v>26</v>
      </c>
      <c r="AC114" s="496">
        <v>34.43181818181818</v>
      </c>
      <c r="AD114" s="496">
        <v>0</v>
      </c>
      <c r="AE114" s="496">
        <v>0</v>
      </c>
      <c r="AF114" s="496">
        <v>301.99668874172175</v>
      </c>
      <c r="AG114" s="496">
        <v>0</v>
      </c>
      <c r="AH114" s="496">
        <v>1.0033112582781472</v>
      </c>
      <c r="AI114" s="496">
        <v>0</v>
      </c>
      <c r="AJ114" s="496">
        <v>0</v>
      </c>
      <c r="AK114" s="496">
        <v>0</v>
      </c>
      <c r="AL114" s="496">
        <v>0</v>
      </c>
      <c r="AM114" s="496">
        <v>0</v>
      </c>
      <c r="AN114" s="496">
        <v>0</v>
      </c>
      <c r="AO114" s="496">
        <v>0</v>
      </c>
      <c r="AP114" s="496">
        <v>0</v>
      </c>
      <c r="AQ114" s="496">
        <v>0</v>
      </c>
      <c r="AR114" s="496">
        <v>0</v>
      </c>
      <c r="AS114" s="496">
        <v>0</v>
      </c>
      <c r="AT114" s="496">
        <v>1.1789883268482497</v>
      </c>
      <c r="AU114" s="496">
        <v>3.5369649805447581</v>
      </c>
      <c r="AV114" s="496">
        <v>5.894941634241234</v>
      </c>
      <c r="AW114" s="496">
        <v>0</v>
      </c>
      <c r="AX114" s="496">
        <v>0</v>
      </c>
      <c r="AY114" s="496">
        <v>0</v>
      </c>
      <c r="AZ114" s="496">
        <v>1.9675324675324677</v>
      </c>
      <c r="BA114" s="496">
        <v>70.281632653061209</v>
      </c>
      <c r="BB114" s="496">
        <v>82.861224489795902</v>
      </c>
      <c r="BC114" s="496">
        <v>0</v>
      </c>
      <c r="BD114" s="496">
        <v>0</v>
      </c>
      <c r="BE114" s="496">
        <v>0</v>
      </c>
      <c r="BF114" s="496">
        <v>0</v>
      </c>
      <c r="BG114" s="496">
        <v>0</v>
      </c>
      <c r="BH114" s="496">
        <v>0.69999999999990248</v>
      </c>
      <c r="BI114" s="496">
        <v>0</v>
      </c>
      <c r="BJ114" s="496">
        <v>2.30662301632653</v>
      </c>
      <c r="BK114" s="496">
        <v>0</v>
      </c>
      <c r="BL114" s="496">
        <v>0</v>
      </c>
      <c r="BM114" s="496">
        <v>1</v>
      </c>
      <c r="BN114" s="496">
        <v>0</v>
      </c>
      <c r="BO114" s="291"/>
      <c r="BP114" s="291"/>
      <c r="BQ114" s="291"/>
      <c r="BS114" s="496">
        <v>303</v>
      </c>
    </row>
    <row r="115" spans="1:71" ht="15" x14ac:dyDescent="0.25">
      <c r="A115" s="492">
        <v>317</v>
      </c>
      <c r="B115" s="492">
        <v>124777</v>
      </c>
      <c r="C115" s="492">
        <v>9353332</v>
      </c>
      <c r="D115" s="493" t="s">
        <v>1292</v>
      </c>
      <c r="E115" s="494" t="s">
        <v>40</v>
      </c>
      <c r="F115" s="495">
        <v>0</v>
      </c>
      <c r="G115" s="496">
        <v>1</v>
      </c>
      <c r="H115" s="496">
        <v>0</v>
      </c>
      <c r="I115" s="496">
        <v>0</v>
      </c>
      <c r="J115" s="496">
        <v>7</v>
      </c>
      <c r="K115" s="496">
        <v>0</v>
      </c>
      <c r="L115" s="496">
        <v>0</v>
      </c>
      <c r="M115" s="496">
        <v>0</v>
      </c>
      <c r="N115" s="496">
        <v>59</v>
      </c>
      <c r="O115" s="496">
        <v>59</v>
      </c>
      <c r="P115" s="496">
        <v>7</v>
      </c>
      <c r="Q115" s="496">
        <v>52</v>
      </c>
      <c r="R115" s="496">
        <v>0</v>
      </c>
      <c r="S115" s="496">
        <v>0</v>
      </c>
      <c r="T115" s="496">
        <v>0</v>
      </c>
      <c r="U115" s="496">
        <v>0</v>
      </c>
      <c r="V115" s="496">
        <v>0</v>
      </c>
      <c r="W115" s="496">
        <v>0</v>
      </c>
      <c r="X115" s="496">
        <v>0</v>
      </c>
      <c r="Y115" s="496">
        <v>0</v>
      </c>
      <c r="Z115" s="496">
        <v>59</v>
      </c>
      <c r="AA115" s="496">
        <v>8.4285714285714288</v>
      </c>
      <c r="AB115" s="496">
        <v>5</v>
      </c>
      <c r="AC115" s="496">
        <v>7.2456140350877192</v>
      </c>
      <c r="AD115" s="496">
        <v>0</v>
      </c>
      <c r="AE115" s="496">
        <v>0</v>
      </c>
      <c r="AF115" s="496">
        <v>59</v>
      </c>
      <c r="AG115" s="496">
        <v>0</v>
      </c>
      <c r="AH115" s="496">
        <v>0</v>
      </c>
      <c r="AI115" s="496">
        <v>0</v>
      </c>
      <c r="AJ115" s="496">
        <v>0</v>
      </c>
      <c r="AK115" s="496">
        <v>0</v>
      </c>
      <c r="AL115" s="496">
        <v>0</v>
      </c>
      <c r="AM115" s="496">
        <v>0</v>
      </c>
      <c r="AN115" s="496">
        <v>0</v>
      </c>
      <c r="AO115" s="496">
        <v>0</v>
      </c>
      <c r="AP115" s="496">
        <v>0</v>
      </c>
      <c r="AQ115" s="496">
        <v>0</v>
      </c>
      <c r="AR115" s="496">
        <v>0</v>
      </c>
      <c r="AS115" s="496">
        <v>0</v>
      </c>
      <c r="AT115" s="496">
        <v>1.1346153846153828</v>
      </c>
      <c r="AU115" s="496">
        <v>1.1346153846153828</v>
      </c>
      <c r="AV115" s="496">
        <v>1.1346153846153828</v>
      </c>
      <c r="AW115" s="496">
        <v>0</v>
      </c>
      <c r="AX115" s="496">
        <v>0</v>
      </c>
      <c r="AY115" s="496">
        <v>0</v>
      </c>
      <c r="AZ115" s="496">
        <v>0</v>
      </c>
      <c r="BA115" s="496">
        <v>20.16326530612243</v>
      </c>
      <c r="BB115" s="496">
        <v>22.877551020408141</v>
      </c>
      <c r="BC115" s="496">
        <v>0</v>
      </c>
      <c r="BD115" s="496">
        <v>0</v>
      </c>
      <c r="BE115" s="496">
        <v>0</v>
      </c>
      <c r="BF115" s="496">
        <v>0</v>
      </c>
      <c r="BG115" s="496">
        <v>0</v>
      </c>
      <c r="BH115" s="496">
        <v>5.1000000000000174</v>
      </c>
      <c r="BI115" s="496">
        <v>0</v>
      </c>
      <c r="BJ115" s="496">
        <v>3.86013935416667</v>
      </c>
      <c r="BK115" s="496">
        <v>0</v>
      </c>
      <c r="BL115" s="496">
        <v>1</v>
      </c>
      <c r="BM115" s="496">
        <v>1</v>
      </c>
      <c r="BN115" s="496">
        <v>0</v>
      </c>
      <c r="BO115" s="291"/>
      <c r="BP115" s="291"/>
      <c r="BQ115" s="291"/>
      <c r="BS115" s="496">
        <v>59</v>
      </c>
    </row>
    <row r="116" spans="1:71" ht="15" x14ac:dyDescent="0.25">
      <c r="A116" s="492">
        <v>284</v>
      </c>
      <c r="B116" s="492">
        <v>124781</v>
      </c>
      <c r="C116" s="492">
        <v>9353337</v>
      </c>
      <c r="D116" s="493" t="s">
        <v>1293</v>
      </c>
      <c r="E116" s="494" t="s">
        <v>40</v>
      </c>
      <c r="F116" s="495">
        <v>0</v>
      </c>
      <c r="G116" s="496">
        <v>1</v>
      </c>
      <c r="H116" s="496">
        <v>0</v>
      </c>
      <c r="I116" s="496">
        <v>0</v>
      </c>
      <c r="J116" s="496">
        <v>7</v>
      </c>
      <c r="K116" s="496">
        <v>0</v>
      </c>
      <c r="L116" s="496">
        <v>0</v>
      </c>
      <c r="M116" s="496">
        <v>0</v>
      </c>
      <c r="N116" s="496">
        <v>210</v>
      </c>
      <c r="O116" s="496">
        <v>210</v>
      </c>
      <c r="P116" s="496">
        <v>30</v>
      </c>
      <c r="Q116" s="496">
        <v>180</v>
      </c>
      <c r="R116" s="496">
        <v>0</v>
      </c>
      <c r="S116" s="496">
        <v>0</v>
      </c>
      <c r="T116" s="496">
        <v>0</v>
      </c>
      <c r="U116" s="496">
        <v>0</v>
      </c>
      <c r="V116" s="496">
        <v>0</v>
      </c>
      <c r="W116" s="496">
        <v>0</v>
      </c>
      <c r="X116" s="496">
        <v>0</v>
      </c>
      <c r="Y116" s="496">
        <v>0</v>
      </c>
      <c r="Z116" s="496">
        <v>210</v>
      </c>
      <c r="AA116" s="496">
        <v>30</v>
      </c>
      <c r="AB116" s="496">
        <v>4.9999999999999982</v>
      </c>
      <c r="AC116" s="496">
        <v>4.9999999999999982</v>
      </c>
      <c r="AD116" s="496">
        <v>0</v>
      </c>
      <c r="AE116" s="496">
        <v>0</v>
      </c>
      <c r="AF116" s="496">
        <v>203.00000000000009</v>
      </c>
      <c r="AG116" s="496">
        <v>1.9999999999999991</v>
      </c>
      <c r="AH116" s="496">
        <v>3.9999999999999902</v>
      </c>
      <c r="AI116" s="496">
        <v>0</v>
      </c>
      <c r="AJ116" s="496">
        <v>0.99999999999999956</v>
      </c>
      <c r="AK116" s="496">
        <v>0</v>
      </c>
      <c r="AL116" s="496">
        <v>0</v>
      </c>
      <c r="AM116" s="496">
        <v>0</v>
      </c>
      <c r="AN116" s="496">
        <v>0</v>
      </c>
      <c r="AO116" s="496">
        <v>0</v>
      </c>
      <c r="AP116" s="496">
        <v>0</v>
      </c>
      <c r="AQ116" s="496">
        <v>0</v>
      </c>
      <c r="AR116" s="496">
        <v>0</v>
      </c>
      <c r="AS116" s="496">
        <v>0</v>
      </c>
      <c r="AT116" s="496">
        <v>1.1666666666666676</v>
      </c>
      <c r="AU116" s="496">
        <v>2.3333333333333308</v>
      </c>
      <c r="AV116" s="496">
        <v>5.8333333333333384</v>
      </c>
      <c r="AW116" s="496">
        <v>0</v>
      </c>
      <c r="AX116" s="496">
        <v>0</v>
      </c>
      <c r="AY116" s="496">
        <v>0</v>
      </c>
      <c r="AZ116" s="496">
        <v>0.99056603773584906</v>
      </c>
      <c r="BA116" s="496">
        <v>43.483146067415703</v>
      </c>
      <c r="BB116" s="496">
        <v>50.730337078651651</v>
      </c>
      <c r="BC116" s="496">
        <v>0</v>
      </c>
      <c r="BD116" s="496">
        <v>0</v>
      </c>
      <c r="BE116" s="496">
        <v>0</v>
      </c>
      <c r="BF116" s="496">
        <v>0</v>
      </c>
      <c r="BG116" s="496">
        <v>0</v>
      </c>
      <c r="BH116" s="496">
        <v>0</v>
      </c>
      <c r="BI116" s="496">
        <v>0</v>
      </c>
      <c r="BJ116" s="496">
        <v>0.38133132068181802</v>
      </c>
      <c r="BK116" s="496">
        <v>0</v>
      </c>
      <c r="BL116" s="496">
        <v>0</v>
      </c>
      <c r="BM116" s="496">
        <v>1</v>
      </c>
      <c r="BN116" s="496">
        <v>0</v>
      </c>
      <c r="BO116" s="291"/>
      <c r="BP116" s="291"/>
      <c r="BQ116" s="291"/>
      <c r="BS116" s="496">
        <v>210</v>
      </c>
    </row>
    <row r="117" spans="1:71" ht="15" x14ac:dyDescent="0.25">
      <c r="A117" s="492">
        <v>285</v>
      </c>
      <c r="B117" s="492">
        <v>124782</v>
      </c>
      <c r="C117" s="492">
        <v>9353338</v>
      </c>
      <c r="D117" s="493" t="s">
        <v>1294</v>
      </c>
      <c r="E117" s="494" t="s">
        <v>40</v>
      </c>
      <c r="F117" s="495">
        <v>0</v>
      </c>
      <c r="G117" s="496">
        <v>1</v>
      </c>
      <c r="H117" s="496">
        <v>0</v>
      </c>
      <c r="I117" s="496">
        <v>0</v>
      </c>
      <c r="J117" s="496">
        <v>7</v>
      </c>
      <c r="K117" s="496">
        <v>0</v>
      </c>
      <c r="L117" s="496">
        <v>0</v>
      </c>
      <c r="M117" s="496">
        <v>0</v>
      </c>
      <c r="N117" s="496">
        <v>392</v>
      </c>
      <c r="O117" s="496">
        <v>392</v>
      </c>
      <c r="P117" s="496">
        <v>60</v>
      </c>
      <c r="Q117" s="496">
        <v>332</v>
      </c>
      <c r="R117" s="496">
        <v>0</v>
      </c>
      <c r="S117" s="496">
        <v>0</v>
      </c>
      <c r="T117" s="496">
        <v>0</v>
      </c>
      <c r="U117" s="496">
        <v>0</v>
      </c>
      <c r="V117" s="496">
        <v>0</v>
      </c>
      <c r="W117" s="496">
        <v>0</v>
      </c>
      <c r="X117" s="496">
        <v>0</v>
      </c>
      <c r="Y117" s="496">
        <v>0</v>
      </c>
      <c r="Z117" s="496">
        <v>392</v>
      </c>
      <c r="AA117" s="496">
        <v>56</v>
      </c>
      <c r="AB117" s="496">
        <v>38.000000000000007</v>
      </c>
      <c r="AC117" s="496">
        <v>49.273743016759781</v>
      </c>
      <c r="AD117" s="496">
        <v>0</v>
      </c>
      <c r="AE117" s="496">
        <v>0</v>
      </c>
      <c r="AF117" s="496">
        <v>211.99999999999989</v>
      </c>
      <c r="AG117" s="496">
        <v>104.00000000000016</v>
      </c>
      <c r="AH117" s="496">
        <v>30.999999999999989</v>
      </c>
      <c r="AI117" s="496">
        <v>33.000000000000021</v>
      </c>
      <c r="AJ117" s="496">
        <v>7.0000000000000169</v>
      </c>
      <c r="AK117" s="496">
        <v>3.0000000000000018</v>
      </c>
      <c r="AL117" s="496">
        <v>1.9999999999999998</v>
      </c>
      <c r="AM117" s="496">
        <v>0</v>
      </c>
      <c r="AN117" s="496">
        <v>0</v>
      </c>
      <c r="AO117" s="496">
        <v>0</v>
      </c>
      <c r="AP117" s="496">
        <v>0</v>
      </c>
      <c r="AQ117" s="496">
        <v>0</v>
      </c>
      <c r="AR117" s="496">
        <v>0</v>
      </c>
      <c r="AS117" s="496">
        <v>0</v>
      </c>
      <c r="AT117" s="496">
        <v>32.072727272727271</v>
      </c>
      <c r="AU117" s="496">
        <v>52.266666666666538</v>
      </c>
      <c r="AV117" s="496">
        <v>83.151515151515099</v>
      </c>
      <c r="AW117" s="496">
        <v>0</v>
      </c>
      <c r="AX117" s="496">
        <v>0</v>
      </c>
      <c r="AY117" s="496">
        <v>0</v>
      </c>
      <c r="AZ117" s="496">
        <v>0</v>
      </c>
      <c r="BA117" s="496">
        <v>92.914675767918112</v>
      </c>
      <c r="BB117" s="496">
        <v>109.70648464163824</v>
      </c>
      <c r="BC117" s="496">
        <v>0</v>
      </c>
      <c r="BD117" s="496">
        <v>0</v>
      </c>
      <c r="BE117" s="496">
        <v>0</v>
      </c>
      <c r="BF117" s="496">
        <v>0</v>
      </c>
      <c r="BG117" s="496">
        <v>0</v>
      </c>
      <c r="BH117" s="496">
        <v>0</v>
      </c>
      <c r="BI117" s="496">
        <v>0</v>
      </c>
      <c r="BJ117" s="496">
        <v>0.40100423709198801</v>
      </c>
      <c r="BK117" s="496">
        <v>0</v>
      </c>
      <c r="BL117" s="496">
        <v>0</v>
      </c>
      <c r="BM117" s="496">
        <v>1</v>
      </c>
      <c r="BN117" s="496">
        <v>0</v>
      </c>
      <c r="BO117" s="291"/>
      <c r="BP117" s="291"/>
      <c r="BQ117" s="291"/>
      <c r="BS117" s="496">
        <v>392</v>
      </c>
    </row>
    <row r="118" spans="1:71" ht="15" x14ac:dyDescent="0.25">
      <c r="A118" s="492">
        <v>288</v>
      </c>
      <c r="B118" s="492">
        <v>124783</v>
      </c>
      <c r="C118" s="492">
        <v>9353339</v>
      </c>
      <c r="D118" s="493" t="s">
        <v>1295</v>
      </c>
      <c r="E118" s="494" t="s">
        <v>40</v>
      </c>
      <c r="F118" s="495">
        <v>0</v>
      </c>
      <c r="G118" s="496">
        <v>1</v>
      </c>
      <c r="H118" s="496">
        <v>0</v>
      </c>
      <c r="I118" s="496">
        <v>0</v>
      </c>
      <c r="J118" s="496">
        <v>7</v>
      </c>
      <c r="K118" s="496">
        <v>0</v>
      </c>
      <c r="L118" s="496">
        <v>0</v>
      </c>
      <c r="M118" s="496">
        <v>0</v>
      </c>
      <c r="N118" s="496">
        <v>419</v>
      </c>
      <c r="O118" s="496">
        <v>419</v>
      </c>
      <c r="P118" s="496">
        <v>60</v>
      </c>
      <c r="Q118" s="496">
        <v>359</v>
      </c>
      <c r="R118" s="496">
        <v>0</v>
      </c>
      <c r="S118" s="496">
        <v>0</v>
      </c>
      <c r="T118" s="496">
        <v>0</v>
      </c>
      <c r="U118" s="496">
        <v>0</v>
      </c>
      <c r="V118" s="496">
        <v>0</v>
      </c>
      <c r="W118" s="496">
        <v>0</v>
      </c>
      <c r="X118" s="496">
        <v>0</v>
      </c>
      <c r="Y118" s="496">
        <v>0</v>
      </c>
      <c r="Z118" s="496">
        <v>419</v>
      </c>
      <c r="AA118" s="496">
        <v>59.857142857142854</v>
      </c>
      <c r="AB118" s="496">
        <v>50.000000000000099</v>
      </c>
      <c r="AC118" s="496">
        <v>86.234866828087178</v>
      </c>
      <c r="AD118" s="496">
        <v>0</v>
      </c>
      <c r="AE118" s="496">
        <v>0</v>
      </c>
      <c r="AF118" s="496">
        <v>126.99999999999984</v>
      </c>
      <c r="AG118" s="496">
        <v>53.000000000000021</v>
      </c>
      <c r="AH118" s="496">
        <v>50.000000000000099</v>
      </c>
      <c r="AI118" s="496">
        <v>152.9999999999998</v>
      </c>
      <c r="AJ118" s="496">
        <v>27.000000000000021</v>
      </c>
      <c r="AK118" s="496">
        <v>5.0000000000000098</v>
      </c>
      <c r="AL118" s="496">
        <v>4</v>
      </c>
      <c r="AM118" s="496">
        <v>0</v>
      </c>
      <c r="AN118" s="496">
        <v>0</v>
      </c>
      <c r="AO118" s="496">
        <v>0</v>
      </c>
      <c r="AP118" s="496">
        <v>0</v>
      </c>
      <c r="AQ118" s="496">
        <v>0</v>
      </c>
      <c r="AR118" s="496">
        <v>0</v>
      </c>
      <c r="AS118" s="496">
        <v>0</v>
      </c>
      <c r="AT118" s="496">
        <v>46.685236768802028</v>
      </c>
      <c r="AU118" s="496">
        <v>102.70752089136489</v>
      </c>
      <c r="AV118" s="496">
        <v>145.89136490250709</v>
      </c>
      <c r="AW118" s="496">
        <v>0</v>
      </c>
      <c r="AX118" s="496">
        <v>0</v>
      </c>
      <c r="AY118" s="496">
        <v>0</v>
      </c>
      <c r="AZ118" s="496">
        <v>0</v>
      </c>
      <c r="BA118" s="496">
        <v>180.07717041800655</v>
      </c>
      <c r="BB118" s="496">
        <v>210.17363344051461</v>
      </c>
      <c r="BC118" s="496">
        <v>0</v>
      </c>
      <c r="BD118" s="496">
        <v>0</v>
      </c>
      <c r="BE118" s="496">
        <v>0</v>
      </c>
      <c r="BF118" s="496">
        <v>0</v>
      </c>
      <c r="BG118" s="496">
        <v>0</v>
      </c>
      <c r="BH118" s="496">
        <v>5.1000000000001888</v>
      </c>
      <c r="BI118" s="496">
        <v>0</v>
      </c>
      <c r="BJ118" s="496">
        <v>0.390778059537572</v>
      </c>
      <c r="BK118" s="496">
        <v>0</v>
      </c>
      <c r="BL118" s="496">
        <v>0</v>
      </c>
      <c r="BM118" s="496">
        <v>1</v>
      </c>
      <c r="BN118" s="496">
        <v>0</v>
      </c>
      <c r="BO118" s="291"/>
      <c r="BP118" s="291"/>
      <c r="BQ118" s="291"/>
      <c r="BS118" s="496">
        <v>419</v>
      </c>
    </row>
    <row r="119" spans="1:71" ht="15" x14ac:dyDescent="0.25">
      <c r="A119" s="492">
        <v>291</v>
      </c>
      <c r="B119" s="492">
        <v>124785</v>
      </c>
      <c r="C119" s="492">
        <v>9353341</v>
      </c>
      <c r="D119" s="493" t="s">
        <v>1296</v>
      </c>
      <c r="E119" s="494" t="s">
        <v>40</v>
      </c>
      <c r="F119" s="495">
        <v>0</v>
      </c>
      <c r="G119" s="496">
        <v>1</v>
      </c>
      <c r="H119" s="496">
        <v>0</v>
      </c>
      <c r="I119" s="496">
        <v>0</v>
      </c>
      <c r="J119" s="496">
        <v>7</v>
      </c>
      <c r="K119" s="496">
        <v>0</v>
      </c>
      <c r="L119" s="496">
        <v>0</v>
      </c>
      <c r="M119" s="496">
        <v>0</v>
      </c>
      <c r="N119" s="496">
        <v>205</v>
      </c>
      <c r="O119" s="496">
        <v>205</v>
      </c>
      <c r="P119" s="496">
        <v>29</v>
      </c>
      <c r="Q119" s="496">
        <v>176</v>
      </c>
      <c r="R119" s="496">
        <v>0</v>
      </c>
      <c r="S119" s="496">
        <v>0</v>
      </c>
      <c r="T119" s="496">
        <v>0</v>
      </c>
      <c r="U119" s="496">
        <v>0</v>
      </c>
      <c r="V119" s="496">
        <v>0</v>
      </c>
      <c r="W119" s="496">
        <v>0</v>
      </c>
      <c r="X119" s="496">
        <v>0</v>
      </c>
      <c r="Y119" s="496">
        <v>0</v>
      </c>
      <c r="Z119" s="496">
        <v>205</v>
      </c>
      <c r="AA119" s="496">
        <v>29.285714285714285</v>
      </c>
      <c r="AB119" s="496">
        <v>23.000000000000099</v>
      </c>
      <c r="AC119" s="496">
        <v>36.919431279620852</v>
      </c>
      <c r="AD119" s="496">
        <v>0</v>
      </c>
      <c r="AE119" s="496">
        <v>0</v>
      </c>
      <c r="AF119" s="496">
        <v>80.999999999999957</v>
      </c>
      <c r="AG119" s="496">
        <v>8.9999999999999911</v>
      </c>
      <c r="AH119" s="496">
        <v>4.9999999999999956</v>
      </c>
      <c r="AI119" s="496">
        <v>38.000000000000085</v>
      </c>
      <c r="AJ119" s="496">
        <v>69.000000000000099</v>
      </c>
      <c r="AK119" s="496">
        <v>2.9999999999999969</v>
      </c>
      <c r="AL119" s="496">
        <v>0</v>
      </c>
      <c r="AM119" s="496">
        <v>0</v>
      </c>
      <c r="AN119" s="496">
        <v>0</v>
      </c>
      <c r="AO119" s="496">
        <v>0</v>
      </c>
      <c r="AP119" s="496">
        <v>0</v>
      </c>
      <c r="AQ119" s="496">
        <v>0</v>
      </c>
      <c r="AR119" s="496">
        <v>0</v>
      </c>
      <c r="AS119" s="496">
        <v>0</v>
      </c>
      <c r="AT119" s="496">
        <v>6.988636363636366</v>
      </c>
      <c r="AU119" s="496">
        <v>10.482954545454538</v>
      </c>
      <c r="AV119" s="496">
        <v>12.8125</v>
      </c>
      <c r="AW119" s="496">
        <v>0</v>
      </c>
      <c r="AX119" s="496">
        <v>0</v>
      </c>
      <c r="AY119" s="496">
        <v>0</v>
      </c>
      <c r="AZ119" s="496">
        <v>0</v>
      </c>
      <c r="BA119" s="496">
        <v>72.999999999999957</v>
      </c>
      <c r="BB119" s="496">
        <v>85.028409090909037</v>
      </c>
      <c r="BC119" s="496">
        <v>0</v>
      </c>
      <c r="BD119" s="496">
        <v>0</v>
      </c>
      <c r="BE119" s="496">
        <v>0</v>
      </c>
      <c r="BF119" s="496">
        <v>0</v>
      </c>
      <c r="BG119" s="496">
        <v>0</v>
      </c>
      <c r="BH119" s="496">
        <v>0</v>
      </c>
      <c r="BI119" s="496">
        <v>0</v>
      </c>
      <c r="BJ119" s="496">
        <v>0.28397434236311198</v>
      </c>
      <c r="BK119" s="496">
        <v>0</v>
      </c>
      <c r="BL119" s="496">
        <v>0</v>
      </c>
      <c r="BM119" s="496">
        <v>1</v>
      </c>
      <c r="BN119" s="496">
        <v>0</v>
      </c>
      <c r="BO119" s="291"/>
      <c r="BP119" s="291"/>
      <c r="BQ119" s="291"/>
      <c r="BS119" s="496">
        <v>205</v>
      </c>
    </row>
    <row r="120" spans="1:71" ht="15" x14ac:dyDescent="0.25">
      <c r="A120" s="492">
        <v>287</v>
      </c>
      <c r="B120" s="492">
        <v>124786</v>
      </c>
      <c r="C120" s="492">
        <v>9353342</v>
      </c>
      <c r="D120" s="493" t="s">
        <v>1297</v>
      </c>
      <c r="E120" s="494" t="s">
        <v>40</v>
      </c>
      <c r="F120" s="495">
        <v>0</v>
      </c>
      <c r="G120" s="496">
        <v>1</v>
      </c>
      <c r="H120" s="496">
        <v>0</v>
      </c>
      <c r="I120" s="496">
        <v>0</v>
      </c>
      <c r="J120" s="496">
        <v>7</v>
      </c>
      <c r="K120" s="496">
        <v>0</v>
      </c>
      <c r="L120" s="496">
        <v>0</v>
      </c>
      <c r="M120" s="496">
        <v>0</v>
      </c>
      <c r="N120" s="496">
        <v>214</v>
      </c>
      <c r="O120" s="496">
        <v>214</v>
      </c>
      <c r="P120" s="496">
        <v>30</v>
      </c>
      <c r="Q120" s="496">
        <v>184</v>
      </c>
      <c r="R120" s="496">
        <v>0</v>
      </c>
      <c r="S120" s="496">
        <v>0</v>
      </c>
      <c r="T120" s="496">
        <v>0</v>
      </c>
      <c r="U120" s="496">
        <v>0</v>
      </c>
      <c r="V120" s="496">
        <v>0</v>
      </c>
      <c r="W120" s="496">
        <v>0</v>
      </c>
      <c r="X120" s="496">
        <v>0</v>
      </c>
      <c r="Y120" s="496">
        <v>0</v>
      </c>
      <c r="Z120" s="496">
        <v>214</v>
      </c>
      <c r="AA120" s="496">
        <v>30.571428571428573</v>
      </c>
      <c r="AB120" s="496">
        <v>9.9999999999999947</v>
      </c>
      <c r="AC120" s="496">
        <v>22.787037037037038</v>
      </c>
      <c r="AD120" s="496">
        <v>0</v>
      </c>
      <c r="AE120" s="496">
        <v>0</v>
      </c>
      <c r="AF120" s="496">
        <v>89.999999999999915</v>
      </c>
      <c r="AG120" s="496">
        <v>26.000000000000057</v>
      </c>
      <c r="AH120" s="496">
        <v>36.99999999999995</v>
      </c>
      <c r="AI120" s="496">
        <v>18.000000000000004</v>
      </c>
      <c r="AJ120" s="496">
        <v>33.000000000000107</v>
      </c>
      <c r="AK120" s="496">
        <v>9.9999999999999947</v>
      </c>
      <c r="AL120" s="496">
        <v>0</v>
      </c>
      <c r="AM120" s="496">
        <v>0</v>
      </c>
      <c r="AN120" s="496">
        <v>0</v>
      </c>
      <c r="AO120" s="496">
        <v>0</v>
      </c>
      <c r="AP120" s="496">
        <v>0</v>
      </c>
      <c r="AQ120" s="496">
        <v>0</v>
      </c>
      <c r="AR120" s="496">
        <v>0</v>
      </c>
      <c r="AS120" s="496">
        <v>0</v>
      </c>
      <c r="AT120" s="496">
        <v>10.467391304347833</v>
      </c>
      <c r="AU120" s="496">
        <v>23.26086956521738</v>
      </c>
      <c r="AV120" s="496">
        <v>38.380434782608802</v>
      </c>
      <c r="AW120" s="496">
        <v>0</v>
      </c>
      <c r="AX120" s="496">
        <v>0</v>
      </c>
      <c r="AY120" s="496">
        <v>0</v>
      </c>
      <c r="AZ120" s="496">
        <v>0</v>
      </c>
      <c r="BA120" s="496">
        <v>49.340782122905111</v>
      </c>
      <c r="BB120" s="496">
        <v>57.385474860335286</v>
      </c>
      <c r="BC120" s="496">
        <v>0</v>
      </c>
      <c r="BD120" s="496">
        <v>0</v>
      </c>
      <c r="BE120" s="496">
        <v>0</v>
      </c>
      <c r="BF120" s="496">
        <v>0</v>
      </c>
      <c r="BG120" s="496">
        <v>0</v>
      </c>
      <c r="BH120" s="496">
        <v>0</v>
      </c>
      <c r="BI120" s="496">
        <v>0</v>
      </c>
      <c r="BJ120" s="496">
        <v>0.38276392270531401</v>
      </c>
      <c r="BK120" s="496">
        <v>0</v>
      </c>
      <c r="BL120" s="496">
        <v>0</v>
      </c>
      <c r="BM120" s="496">
        <v>1</v>
      </c>
      <c r="BN120" s="496">
        <v>0</v>
      </c>
      <c r="BO120" s="291"/>
      <c r="BP120" s="291"/>
      <c r="BQ120" s="291"/>
      <c r="BS120" s="496">
        <v>214</v>
      </c>
    </row>
    <row r="121" spans="1:71" ht="15" x14ac:dyDescent="0.25">
      <c r="A121" s="492">
        <v>560</v>
      </c>
      <c r="B121" s="492">
        <v>124802</v>
      </c>
      <c r="C121" s="492">
        <v>9354024</v>
      </c>
      <c r="D121" s="493" t="s">
        <v>438</v>
      </c>
      <c r="E121" s="494" t="s">
        <v>721</v>
      </c>
      <c r="F121" s="495">
        <v>0</v>
      </c>
      <c r="G121" s="496">
        <v>1</v>
      </c>
      <c r="H121" s="496">
        <v>0</v>
      </c>
      <c r="I121" s="496">
        <v>0</v>
      </c>
      <c r="J121" s="496">
        <v>0</v>
      </c>
      <c r="K121" s="496">
        <v>5</v>
      </c>
      <c r="L121" s="496">
        <v>3</v>
      </c>
      <c r="M121" s="496">
        <v>2</v>
      </c>
      <c r="N121" s="496">
        <v>1431</v>
      </c>
      <c r="O121" s="496">
        <v>0</v>
      </c>
      <c r="P121" s="496">
        <v>0</v>
      </c>
      <c r="Q121" s="496">
        <v>0</v>
      </c>
      <c r="R121" s="496">
        <v>1431</v>
      </c>
      <c r="S121" s="496">
        <v>825</v>
      </c>
      <c r="T121" s="496">
        <v>606</v>
      </c>
      <c r="U121" s="496">
        <v>274</v>
      </c>
      <c r="V121" s="496">
        <v>262</v>
      </c>
      <c r="W121" s="496">
        <v>289</v>
      </c>
      <c r="X121" s="496">
        <v>606</v>
      </c>
      <c r="Y121" s="496">
        <v>0</v>
      </c>
      <c r="Z121" s="496">
        <v>1431</v>
      </c>
      <c r="AA121" s="496">
        <v>286.2</v>
      </c>
      <c r="AB121" s="496">
        <v>0</v>
      </c>
      <c r="AC121" s="496">
        <v>0</v>
      </c>
      <c r="AD121" s="496">
        <v>79.999999999999957</v>
      </c>
      <c r="AE121" s="496">
        <v>212.42914979757086</v>
      </c>
      <c r="AF121" s="496">
        <v>0</v>
      </c>
      <c r="AG121" s="496">
        <v>0</v>
      </c>
      <c r="AH121" s="496">
        <v>0</v>
      </c>
      <c r="AI121" s="496">
        <v>0</v>
      </c>
      <c r="AJ121" s="496">
        <v>0</v>
      </c>
      <c r="AK121" s="496">
        <v>0</v>
      </c>
      <c r="AL121" s="496">
        <v>0</v>
      </c>
      <c r="AM121" s="496">
        <v>1401.9797202797206</v>
      </c>
      <c r="AN121" s="496">
        <v>17.01188811188813</v>
      </c>
      <c r="AO121" s="496">
        <v>8.0055944055943993</v>
      </c>
      <c r="AP121" s="496">
        <v>2.0013986013986034</v>
      </c>
      <c r="AQ121" s="496">
        <v>0</v>
      </c>
      <c r="AR121" s="496">
        <v>2.0013986013986034</v>
      </c>
      <c r="AS121" s="496">
        <v>0</v>
      </c>
      <c r="AT121" s="496">
        <v>0</v>
      </c>
      <c r="AU121" s="496">
        <v>0</v>
      </c>
      <c r="AV121" s="496">
        <v>0</v>
      </c>
      <c r="AW121" s="496">
        <v>1.9999999999999956</v>
      </c>
      <c r="AX121" s="496">
        <v>1.9999999999999956</v>
      </c>
      <c r="AY121" s="496">
        <v>1.9999999999999956</v>
      </c>
      <c r="AZ121" s="496">
        <v>8.690283400809717</v>
      </c>
      <c r="BA121" s="496">
        <v>0</v>
      </c>
      <c r="BB121" s="496">
        <v>0</v>
      </c>
      <c r="BC121" s="496">
        <v>93.683823529411669</v>
      </c>
      <c r="BD121" s="496">
        <v>107.04280155642032</v>
      </c>
      <c r="BE121" s="496">
        <v>155.85357142857134</v>
      </c>
      <c r="BF121" s="496">
        <v>130.58585858585829</v>
      </c>
      <c r="BG121" s="496">
        <v>327.12833126745221</v>
      </c>
      <c r="BH121" s="496">
        <v>0</v>
      </c>
      <c r="BI121" s="496">
        <v>0</v>
      </c>
      <c r="BJ121" s="496">
        <v>0</v>
      </c>
      <c r="BK121" s="496">
        <v>3.2035556657587598</v>
      </c>
      <c r="BL121" s="496">
        <v>0</v>
      </c>
      <c r="BM121" s="496">
        <v>0</v>
      </c>
      <c r="BN121" s="496">
        <v>1</v>
      </c>
      <c r="BO121" s="291"/>
      <c r="BP121" s="291"/>
      <c r="BQ121" s="291"/>
      <c r="BS121" s="496">
        <v>1431</v>
      </c>
    </row>
    <row r="122" spans="1:71" ht="15" x14ac:dyDescent="0.25">
      <c r="A122" s="492">
        <v>370</v>
      </c>
      <c r="B122" s="492">
        <v>124840</v>
      </c>
      <c r="C122" s="492">
        <v>9354090</v>
      </c>
      <c r="D122" s="493" t="s">
        <v>330</v>
      </c>
      <c r="E122" s="494" t="s">
        <v>721</v>
      </c>
      <c r="F122" s="495">
        <v>0</v>
      </c>
      <c r="G122" s="496">
        <v>1</v>
      </c>
      <c r="H122" s="496">
        <v>0</v>
      </c>
      <c r="I122" s="496">
        <v>0</v>
      </c>
      <c r="J122" s="496">
        <v>0</v>
      </c>
      <c r="K122" s="496">
        <v>5</v>
      </c>
      <c r="L122" s="496">
        <v>3</v>
      </c>
      <c r="M122" s="496">
        <v>2</v>
      </c>
      <c r="N122" s="496">
        <v>1255</v>
      </c>
      <c r="O122" s="496">
        <v>0</v>
      </c>
      <c r="P122" s="496">
        <v>0</v>
      </c>
      <c r="Q122" s="496">
        <v>0</v>
      </c>
      <c r="R122" s="496">
        <v>1255</v>
      </c>
      <c r="S122" s="496">
        <v>786</v>
      </c>
      <c r="T122" s="496">
        <v>469</v>
      </c>
      <c r="U122" s="496">
        <v>256</v>
      </c>
      <c r="V122" s="496">
        <v>278</v>
      </c>
      <c r="W122" s="496">
        <v>252</v>
      </c>
      <c r="X122" s="496">
        <v>469</v>
      </c>
      <c r="Y122" s="496">
        <v>0</v>
      </c>
      <c r="Z122" s="496">
        <v>1255</v>
      </c>
      <c r="AA122" s="496">
        <v>251</v>
      </c>
      <c r="AB122" s="496">
        <v>0</v>
      </c>
      <c r="AC122" s="496">
        <v>0</v>
      </c>
      <c r="AD122" s="496">
        <v>84.999999999999943</v>
      </c>
      <c r="AE122" s="496">
        <v>228.55284552845529</v>
      </c>
      <c r="AF122" s="496">
        <v>0</v>
      </c>
      <c r="AG122" s="496">
        <v>0</v>
      </c>
      <c r="AH122" s="496">
        <v>0</v>
      </c>
      <c r="AI122" s="496">
        <v>0</v>
      </c>
      <c r="AJ122" s="496">
        <v>0</v>
      </c>
      <c r="AK122" s="496">
        <v>0</v>
      </c>
      <c r="AL122" s="496">
        <v>0</v>
      </c>
      <c r="AM122" s="496">
        <v>896.00000000000034</v>
      </c>
      <c r="AN122" s="496">
        <v>146.0000000000004</v>
      </c>
      <c r="AO122" s="496">
        <v>170.99999999999966</v>
      </c>
      <c r="AP122" s="496">
        <v>22.999999999999957</v>
      </c>
      <c r="AQ122" s="496">
        <v>17.999999999999982</v>
      </c>
      <c r="AR122" s="496">
        <v>0.99999999999999989</v>
      </c>
      <c r="AS122" s="496">
        <v>0</v>
      </c>
      <c r="AT122" s="496">
        <v>0</v>
      </c>
      <c r="AU122" s="496">
        <v>0</v>
      </c>
      <c r="AV122" s="496">
        <v>0</v>
      </c>
      <c r="AW122" s="496">
        <v>3.004788507581809</v>
      </c>
      <c r="AX122" s="496">
        <v>9.0143655227454147</v>
      </c>
      <c r="AY122" s="496">
        <v>20.031923383878731</v>
      </c>
      <c r="AZ122" s="496">
        <v>9.1829268292682933</v>
      </c>
      <c r="BA122" s="496">
        <v>0</v>
      </c>
      <c r="BB122" s="496">
        <v>0</v>
      </c>
      <c r="BC122" s="496">
        <v>78.136546184739075</v>
      </c>
      <c r="BD122" s="496">
        <v>104.64638783269962</v>
      </c>
      <c r="BE122" s="496">
        <v>101.82857142857138</v>
      </c>
      <c r="BF122" s="496">
        <v>103.99565217391323</v>
      </c>
      <c r="BG122" s="496">
        <v>263.31890640297729</v>
      </c>
      <c r="BH122" s="496">
        <v>0</v>
      </c>
      <c r="BI122" s="496">
        <v>0</v>
      </c>
      <c r="BJ122" s="496">
        <v>0</v>
      </c>
      <c r="BK122" s="496">
        <v>1.09211272070707</v>
      </c>
      <c r="BL122" s="496">
        <v>0</v>
      </c>
      <c r="BM122" s="496">
        <v>0</v>
      </c>
      <c r="BN122" s="496">
        <v>1</v>
      </c>
      <c r="BO122" s="291"/>
      <c r="BP122" s="291"/>
      <c r="BQ122" s="291"/>
      <c r="BS122" s="496">
        <v>1255</v>
      </c>
    </row>
    <row r="123" spans="1:71" ht="15" x14ac:dyDescent="0.25">
      <c r="A123" s="492">
        <v>552</v>
      </c>
      <c r="B123" s="492">
        <v>124856</v>
      </c>
      <c r="C123" s="492">
        <v>9354500</v>
      </c>
      <c r="D123" s="493" t="s">
        <v>1298</v>
      </c>
      <c r="E123" s="494" t="s">
        <v>721</v>
      </c>
      <c r="F123" s="495">
        <v>0</v>
      </c>
      <c r="G123" s="496">
        <v>1</v>
      </c>
      <c r="H123" s="496">
        <v>0</v>
      </c>
      <c r="I123" s="496">
        <v>0</v>
      </c>
      <c r="J123" s="496">
        <v>0</v>
      </c>
      <c r="K123" s="496">
        <v>5</v>
      </c>
      <c r="L123" s="496">
        <v>3</v>
      </c>
      <c r="M123" s="496">
        <v>2</v>
      </c>
      <c r="N123" s="496">
        <v>1133</v>
      </c>
      <c r="O123" s="496">
        <v>0</v>
      </c>
      <c r="P123" s="496">
        <v>0</v>
      </c>
      <c r="Q123" s="496">
        <v>0</v>
      </c>
      <c r="R123" s="496">
        <v>1133</v>
      </c>
      <c r="S123" s="496">
        <v>699</v>
      </c>
      <c r="T123" s="496">
        <v>434</v>
      </c>
      <c r="U123" s="496">
        <v>240</v>
      </c>
      <c r="V123" s="496">
        <v>239</v>
      </c>
      <c r="W123" s="496">
        <v>220</v>
      </c>
      <c r="X123" s="496">
        <v>434</v>
      </c>
      <c r="Y123" s="496">
        <v>0</v>
      </c>
      <c r="Z123" s="496">
        <v>1133</v>
      </c>
      <c r="AA123" s="496">
        <v>226.6</v>
      </c>
      <c r="AB123" s="496">
        <v>0</v>
      </c>
      <c r="AC123" s="496">
        <v>0</v>
      </c>
      <c r="AD123" s="496">
        <v>117.99999999999947</v>
      </c>
      <c r="AE123" s="496">
        <v>262.98419301164722</v>
      </c>
      <c r="AF123" s="496">
        <v>0</v>
      </c>
      <c r="AG123" s="496">
        <v>0</v>
      </c>
      <c r="AH123" s="496">
        <v>0</v>
      </c>
      <c r="AI123" s="496">
        <v>0</v>
      </c>
      <c r="AJ123" s="496">
        <v>0</v>
      </c>
      <c r="AK123" s="496">
        <v>0</v>
      </c>
      <c r="AL123" s="496">
        <v>0</v>
      </c>
      <c r="AM123" s="496">
        <v>919.99999999999955</v>
      </c>
      <c r="AN123" s="496">
        <v>168.00000000000006</v>
      </c>
      <c r="AO123" s="496">
        <v>4</v>
      </c>
      <c r="AP123" s="496">
        <v>41.000000000000028</v>
      </c>
      <c r="AQ123" s="496">
        <v>0</v>
      </c>
      <c r="AR123" s="496">
        <v>0</v>
      </c>
      <c r="AS123" s="496">
        <v>0</v>
      </c>
      <c r="AT123" s="496">
        <v>0</v>
      </c>
      <c r="AU123" s="496">
        <v>0</v>
      </c>
      <c r="AV123" s="496">
        <v>0</v>
      </c>
      <c r="AW123" s="496">
        <v>6.0000000000000009</v>
      </c>
      <c r="AX123" s="496">
        <v>8</v>
      </c>
      <c r="AY123" s="496">
        <v>11.000000000000002</v>
      </c>
      <c r="AZ123" s="496">
        <v>7.5407653910149754</v>
      </c>
      <c r="BA123" s="496">
        <v>0</v>
      </c>
      <c r="BB123" s="496">
        <v>0</v>
      </c>
      <c r="BC123" s="496">
        <v>113.36170212765961</v>
      </c>
      <c r="BD123" s="496">
        <v>122.5905172413794</v>
      </c>
      <c r="BE123" s="496">
        <v>108.92156862745092</v>
      </c>
      <c r="BF123" s="496">
        <v>108.23209876543223</v>
      </c>
      <c r="BG123" s="496">
        <v>303.77519835269351</v>
      </c>
      <c r="BH123" s="496">
        <v>0</v>
      </c>
      <c r="BI123" s="496">
        <v>0</v>
      </c>
      <c r="BJ123" s="496">
        <v>0</v>
      </c>
      <c r="BK123" s="496">
        <v>1.63979736406593</v>
      </c>
      <c r="BL123" s="496">
        <v>0</v>
      </c>
      <c r="BM123" s="496">
        <v>0</v>
      </c>
      <c r="BN123" s="496">
        <v>1</v>
      </c>
      <c r="BO123" s="291">
        <v>7</v>
      </c>
      <c r="BP123" s="291"/>
      <c r="BQ123" s="291"/>
      <c r="BS123" s="496">
        <v>1133</v>
      </c>
    </row>
    <row r="124" spans="1:71" ht="15" x14ac:dyDescent="0.25">
      <c r="A124" s="492">
        <v>553</v>
      </c>
      <c r="B124" s="492">
        <v>124861</v>
      </c>
      <c r="C124" s="492">
        <v>9354600</v>
      </c>
      <c r="D124" s="493" t="s">
        <v>431</v>
      </c>
      <c r="E124" s="494" t="s">
        <v>721</v>
      </c>
      <c r="F124" s="495">
        <v>0</v>
      </c>
      <c r="G124" s="496">
        <v>1</v>
      </c>
      <c r="H124" s="496">
        <v>0</v>
      </c>
      <c r="I124" s="496">
        <v>0</v>
      </c>
      <c r="J124" s="496">
        <v>0</v>
      </c>
      <c r="K124" s="496">
        <v>5</v>
      </c>
      <c r="L124" s="496">
        <v>3</v>
      </c>
      <c r="M124" s="496">
        <v>2</v>
      </c>
      <c r="N124" s="496">
        <v>710</v>
      </c>
      <c r="O124" s="496">
        <v>0</v>
      </c>
      <c r="P124" s="496">
        <v>0</v>
      </c>
      <c r="Q124" s="496">
        <v>0</v>
      </c>
      <c r="R124" s="496">
        <v>710</v>
      </c>
      <c r="S124" s="496">
        <v>437</v>
      </c>
      <c r="T124" s="496">
        <v>273</v>
      </c>
      <c r="U124" s="496">
        <v>137</v>
      </c>
      <c r="V124" s="496">
        <v>151</v>
      </c>
      <c r="W124" s="496">
        <v>149</v>
      </c>
      <c r="X124" s="496">
        <v>273</v>
      </c>
      <c r="Y124" s="496">
        <v>0</v>
      </c>
      <c r="Z124" s="496">
        <v>710</v>
      </c>
      <c r="AA124" s="496">
        <v>142</v>
      </c>
      <c r="AB124" s="496">
        <v>0</v>
      </c>
      <c r="AC124" s="496">
        <v>0</v>
      </c>
      <c r="AD124" s="496">
        <v>42.999999999999972</v>
      </c>
      <c r="AE124" s="496">
        <v>103.14527503526092</v>
      </c>
      <c r="AF124" s="496">
        <v>0</v>
      </c>
      <c r="AG124" s="496">
        <v>0</v>
      </c>
      <c r="AH124" s="496">
        <v>0</v>
      </c>
      <c r="AI124" s="496">
        <v>0</v>
      </c>
      <c r="AJ124" s="496">
        <v>0</v>
      </c>
      <c r="AK124" s="496">
        <v>0</v>
      </c>
      <c r="AL124" s="496">
        <v>0</v>
      </c>
      <c r="AM124" s="496">
        <v>563.58757062146879</v>
      </c>
      <c r="AN124" s="496">
        <v>100.28248587570596</v>
      </c>
      <c r="AO124" s="496">
        <v>9.0254237288135872</v>
      </c>
      <c r="AP124" s="496">
        <v>30.084745762711862</v>
      </c>
      <c r="AQ124" s="496">
        <v>3.0084745762711864</v>
      </c>
      <c r="AR124" s="496">
        <v>4.0112994350282465</v>
      </c>
      <c r="AS124" s="496">
        <v>0</v>
      </c>
      <c r="AT124" s="496">
        <v>0</v>
      </c>
      <c r="AU124" s="496">
        <v>0</v>
      </c>
      <c r="AV124" s="496">
        <v>0</v>
      </c>
      <c r="AW124" s="496">
        <v>4.0112994350282465</v>
      </c>
      <c r="AX124" s="496">
        <v>7.0197740112994396</v>
      </c>
      <c r="AY124" s="496">
        <v>12.033898305084758</v>
      </c>
      <c r="AZ124" s="496">
        <v>3.0042313117066293</v>
      </c>
      <c r="BA124" s="496">
        <v>0</v>
      </c>
      <c r="BB124" s="496">
        <v>0</v>
      </c>
      <c r="BC124" s="496">
        <v>49.234375</v>
      </c>
      <c r="BD124" s="496">
        <v>66.746376811594146</v>
      </c>
      <c r="BE124" s="496">
        <v>59.6</v>
      </c>
      <c r="BF124" s="496">
        <v>41.662650602409563</v>
      </c>
      <c r="BG124" s="496">
        <v>140.33125543705671</v>
      </c>
      <c r="BH124" s="496">
        <v>0</v>
      </c>
      <c r="BI124" s="496">
        <v>0</v>
      </c>
      <c r="BJ124" s="496">
        <v>0</v>
      </c>
      <c r="BK124" s="496">
        <v>1.1273365642495801</v>
      </c>
      <c r="BL124" s="496">
        <v>0</v>
      </c>
      <c r="BM124" s="496">
        <v>0</v>
      </c>
      <c r="BN124" s="496">
        <v>1</v>
      </c>
      <c r="BO124" s="291"/>
      <c r="BP124" s="291"/>
      <c r="BQ124" s="291"/>
      <c r="BS124" s="496">
        <v>710</v>
      </c>
    </row>
    <row r="125" spans="1:71" ht="15" x14ac:dyDescent="0.25">
      <c r="A125" s="492">
        <v>157</v>
      </c>
      <c r="B125" s="492">
        <v>136438</v>
      </c>
      <c r="C125" s="492">
        <v>9354605</v>
      </c>
      <c r="D125" s="493" t="s">
        <v>562</v>
      </c>
      <c r="E125" s="494" t="s">
        <v>721</v>
      </c>
      <c r="F125" s="495">
        <v>0</v>
      </c>
      <c r="G125" s="496">
        <v>1</v>
      </c>
      <c r="H125" s="496">
        <v>0</v>
      </c>
      <c r="I125" s="496">
        <v>0</v>
      </c>
      <c r="J125" s="496">
        <v>0</v>
      </c>
      <c r="K125" s="496">
        <v>5</v>
      </c>
      <c r="L125" s="496">
        <v>3</v>
      </c>
      <c r="M125" s="496">
        <v>2</v>
      </c>
      <c r="N125" s="496">
        <v>827</v>
      </c>
      <c r="O125" s="496">
        <v>0</v>
      </c>
      <c r="P125" s="496">
        <v>0</v>
      </c>
      <c r="Q125" s="496">
        <v>0</v>
      </c>
      <c r="R125" s="496">
        <v>827</v>
      </c>
      <c r="S125" s="496">
        <v>480</v>
      </c>
      <c r="T125" s="496">
        <v>347</v>
      </c>
      <c r="U125" s="496">
        <v>152</v>
      </c>
      <c r="V125" s="496">
        <v>164</v>
      </c>
      <c r="W125" s="496">
        <v>164</v>
      </c>
      <c r="X125" s="496">
        <v>347</v>
      </c>
      <c r="Y125" s="496">
        <v>0</v>
      </c>
      <c r="Z125" s="496">
        <v>827</v>
      </c>
      <c r="AA125" s="496">
        <v>165.4</v>
      </c>
      <c r="AB125" s="496">
        <v>0</v>
      </c>
      <c r="AC125" s="496">
        <v>0</v>
      </c>
      <c r="AD125" s="496">
        <v>143.00000000000014</v>
      </c>
      <c r="AE125" s="496">
        <v>249.3093363329584</v>
      </c>
      <c r="AF125" s="496">
        <v>0</v>
      </c>
      <c r="AG125" s="496">
        <v>0</v>
      </c>
      <c r="AH125" s="496">
        <v>0</v>
      </c>
      <c r="AI125" s="496">
        <v>0</v>
      </c>
      <c r="AJ125" s="496">
        <v>0</v>
      </c>
      <c r="AK125" s="496">
        <v>0</v>
      </c>
      <c r="AL125" s="496">
        <v>0</v>
      </c>
      <c r="AM125" s="496">
        <v>423.51210653753003</v>
      </c>
      <c r="AN125" s="496">
        <v>122.14769975786892</v>
      </c>
      <c r="AO125" s="496">
        <v>83.100484261501492</v>
      </c>
      <c r="AP125" s="496">
        <v>117.14164648910393</v>
      </c>
      <c r="AQ125" s="496">
        <v>37.044794188862014</v>
      </c>
      <c r="AR125" s="496">
        <v>38.046004842615005</v>
      </c>
      <c r="AS125" s="496">
        <v>6.0072639225181632</v>
      </c>
      <c r="AT125" s="496">
        <v>0</v>
      </c>
      <c r="AU125" s="496">
        <v>0</v>
      </c>
      <c r="AV125" s="496">
        <v>0</v>
      </c>
      <c r="AW125" s="496">
        <v>0.99999999999999956</v>
      </c>
      <c r="AX125" s="496">
        <v>1.9999999999999991</v>
      </c>
      <c r="AY125" s="496">
        <v>1.9999999999999991</v>
      </c>
      <c r="AZ125" s="496">
        <v>24.186726659167604</v>
      </c>
      <c r="BA125" s="496">
        <v>0</v>
      </c>
      <c r="BB125" s="496">
        <v>0</v>
      </c>
      <c r="BC125" s="496">
        <v>59.786666666666612</v>
      </c>
      <c r="BD125" s="496">
        <v>67.411042944785265</v>
      </c>
      <c r="BE125" s="496">
        <v>80.98765432098763</v>
      </c>
      <c r="BF125" s="496">
        <v>102.88953488372101</v>
      </c>
      <c r="BG125" s="496">
        <v>218.92386612914797</v>
      </c>
      <c r="BH125" s="496">
        <v>0</v>
      </c>
      <c r="BI125" s="496">
        <v>0</v>
      </c>
      <c r="BJ125" s="496">
        <v>0</v>
      </c>
      <c r="BK125" s="496">
        <v>2.4353278761944699</v>
      </c>
      <c r="BL125" s="496">
        <v>0</v>
      </c>
      <c r="BM125" s="496">
        <v>0</v>
      </c>
      <c r="BN125" s="496">
        <v>1</v>
      </c>
      <c r="BO125" s="291"/>
      <c r="BP125" s="291"/>
      <c r="BQ125" s="291"/>
      <c r="BS125" s="496">
        <v>827</v>
      </c>
    </row>
    <row r="126" spans="1:71" ht="15" x14ac:dyDescent="0.25">
      <c r="A126" s="492">
        <v>233</v>
      </c>
      <c r="B126" s="492">
        <v>138117</v>
      </c>
      <c r="C126" s="492">
        <v>9352000</v>
      </c>
      <c r="D126" s="493" t="s">
        <v>561</v>
      </c>
      <c r="E126" s="494" t="s">
        <v>40</v>
      </c>
      <c r="F126" s="495" t="s">
        <v>719</v>
      </c>
      <c r="G126" s="496">
        <v>1</v>
      </c>
      <c r="H126" s="496">
        <v>0</v>
      </c>
      <c r="I126" s="496">
        <v>0</v>
      </c>
      <c r="J126" s="496">
        <v>7</v>
      </c>
      <c r="K126" s="496">
        <v>0</v>
      </c>
      <c r="L126" s="496">
        <v>0</v>
      </c>
      <c r="M126" s="496">
        <v>0</v>
      </c>
      <c r="N126" s="496">
        <v>166</v>
      </c>
      <c r="O126" s="496">
        <v>166</v>
      </c>
      <c r="P126" s="496">
        <v>20</v>
      </c>
      <c r="Q126" s="496">
        <v>146</v>
      </c>
      <c r="R126" s="496">
        <v>0</v>
      </c>
      <c r="S126" s="496">
        <v>0</v>
      </c>
      <c r="T126" s="496">
        <v>0</v>
      </c>
      <c r="U126" s="496">
        <v>0</v>
      </c>
      <c r="V126" s="496">
        <v>0</v>
      </c>
      <c r="W126" s="496">
        <v>0</v>
      </c>
      <c r="X126" s="496">
        <v>0</v>
      </c>
      <c r="Y126" s="496">
        <v>0</v>
      </c>
      <c r="Z126" s="496">
        <v>166</v>
      </c>
      <c r="AA126" s="496">
        <v>23.714285714285715</v>
      </c>
      <c r="AB126" s="496">
        <v>36.999999999999957</v>
      </c>
      <c r="AC126" s="496">
        <v>60.363636363636367</v>
      </c>
      <c r="AD126" s="496">
        <v>0</v>
      </c>
      <c r="AE126" s="496">
        <v>0</v>
      </c>
      <c r="AF126" s="496">
        <v>55.670731707317138</v>
      </c>
      <c r="AG126" s="496">
        <v>19.231707317073109</v>
      </c>
      <c r="AH126" s="496">
        <v>6.0731707317073109</v>
      </c>
      <c r="AI126" s="496">
        <v>85.024390243902516</v>
      </c>
      <c r="AJ126" s="496">
        <v>0</v>
      </c>
      <c r="AK126" s="496">
        <v>0</v>
      </c>
      <c r="AL126" s="496">
        <v>0</v>
      </c>
      <c r="AM126" s="496">
        <v>0</v>
      </c>
      <c r="AN126" s="496">
        <v>0</v>
      </c>
      <c r="AO126" s="496">
        <v>0</v>
      </c>
      <c r="AP126" s="496">
        <v>0</v>
      </c>
      <c r="AQ126" s="496">
        <v>0</v>
      </c>
      <c r="AR126" s="496">
        <v>0</v>
      </c>
      <c r="AS126" s="496">
        <v>0</v>
      </c>
      <c r="AT126" s="496">
        <v>4.5479452054794516</v>
      </c>
      <c r="AU126" s="496">
        <v>9.0958904109589032</v>
      </c>
      <c r="AV126" s="496">
        <v>12.5068493150685</v>
      </c>
      <c r="AW126" s="496">
        <v>0</v>
      </c>
      <c r="AX126" s="496">
        <v>0</v>
      </c>
      <c r="AY126" s="496">
        <v>0</v>
      </c>
      <c r="AZ126" s="496">
        <v>0</v>
      </c>
      <c r="BA126" s="496">
        <v>67.906976744185982</v>
      </c>
      <c r="BB126" s="496">
        <v>77.209302325581319</v>
      </c>
      <c r="BC126" s="496">
        <v>0</v>
      </c>
      <c r="BD126" s="496">
        <v>0</v>
      </c>
      <c r="BE126" s="496">
        <v>0</v>
      </c>
      <c r="BF126" s="496">
        <v>0</v>
      </c>
      <c r="BG126" s="496">
        <v>0</v>
      </c>
      <c r="BH126" s="496">
        <v>16.400000000000073</v>
      </c>
      <c r="BI126" s="496">
        <v>0</v>
      </c>
      <c r="BJ126" s="496">
        <v>0.78174693088684999</v>
      </c>
      <c r="BK126" s="496">
        <v>0</v>
      </c>
      <c r="BL126" s="496">
        <v>0</v>
      </c>
      <c r="BM126" s="496">
        <v>1</v>
      </c>
      <c r="BN126" s="496">
        <v>0</v>
      </c>
      <c r="BO126" s="291"/>
      <c r="BP126" s="291"/>
      <c r="BQ126" s="291"/>
      <c r="BS126" s="496">
        <v>166</v>
      </c>
    </row>
    <row r="127" spans="1:71" ht="15" x14ac:dyDescent="0.25">
      <c r="A127" s="492">
        <v>262</v>
      </c>
      <c r="B127" s="492">
        <v>139803</v>
      </c>
      <c r="C127" s="492">
        <v>9352001</v>
      </c>
      <c r="D127" s="493" t="s">
        <v>1299</v>
      </c>
      <c r="E127" s="494" t="s">
        <v>40</v>
      </c>
      <c r="F127" s="495" t="s">
        <v>719</v>
      </c>
      <c r="G127" s="496">
        <v>1</v>
      </c>
      <c r="H127" s="496">
        <v>0</v>
      </c>
      <c r="I127" s="496">
        <v>0</v>
      </c>
      <c r="J127" s="496">
        <v>7</v>
      </c>
      <c r="K127" s="496">
        <v>0</v>
      </c>
      <c r="L127" s="496">
        <v>0</v>
      </c>
      <c r="M127" s="496">
        <v>0</v>
      </c>
      <c r="N127" s="496">
        <v>580</v>
      </c>
      <c r="O127" s="496">
        <v>580</v>
      </c>
      <c r="P127" s="496">
        <v>68</v>
      </c>
      <c r="Q127" s="496">
        <v>512</v>
      </c>
      <c r="R127" s="496">
        <v>0</v>
      </c>
      <c r="S127" s="496">
        <v>0</v>
      </c>
      <c r="T127" s="496">
        <v>0</v>
      </c>
      <c r="U127" s="496">
        <v>0</v>
      </c>
      <c r="V127" s="496">
        <v>0</v>
      </c>
      <c r="W127" s="496">
        <v>0</v>
      </c>
      <c r="X127" s="496">
        <v>0</v>
      </c>
      <c r="Y127" s="496">
        <v>0</v>
      </c>
      <c r="Z127" s="496">
        <v>580</v>
      </c>
      <c r="AA127" s="496">
        <v>82.857142857142861</v>
      </c>
      <c r="AB127" s="496">
        <v>72.999999999999858</v>
      </c>
      <c r="AC127" s="496">
        <v>140.36974789915968</v>
      </c>
      <c r="AD127" s="496">
        <v>0</v>
      </c>
      <c r="AE127" s="496">
        <v>0</v>
      </c>
      <c r="AF127" s="496">
        <v>187.32297063903269</v>
      </c>
      <c r="AG127" s="496">
        <v>70.120898100172965</v>
      </c>
      <c r="AH127" s="496">
        <v>39.067357512953386</v>
      </c>
      <c r="AI127" s="496">
        <v>103.17789291882538</v>
      </c>
      <c r="AJ127" s="496">
        <v>81.139896373057113</v>
      </c>
      <c r="AK127" s="496">
        <v>99.170984455958418</v>
      </c>
      <c r="AL127" s="496">
        <v>0</v>
      </c>
      <c r="AM127" s="496">
        <v>0</v>
      </c>
      <c r="AN127" s="496">
        <v>0</v>
      </c>
      <c r="AO127" s="496">
        <v>0</v>
      </c>
      <c r="AP127" s="496">
        <v>0</v>
      </c>
      <c r="AQ127" s="496">
        <v>0</v>
      </c>
      <c r="AR127" s="496">
        <v>0</v>
      </c>
      <c r="AS127" s="496">
        <v>0</v>
      </c>
      <c r="AT127" s="496">
        <v>4.53125</v>
      </c>
      <c r="AU127" s="496">
        <v>11.328125</v>
      </c>
      <c r="AV127" s="496">
        <v>24.921875</v>
      </c>
      <c r="AW127" s="496">
        <v>0</v>
      </c>
      <c r="AX127" s="496">
        <v>0</v>
      </c>
      <c r="AY127" s="496">
        <v>0</v>
      </c>
      <c r="AZ127" s="496">
        <v>2.9243697478991599</v>
      </c>
      <c r="BA127" s="496">
        <v>201.69696969696972</v>
      </c>
      <c r="BB127" s="496">
        <v>228.4848484848485</v>
      </c>
      <c r="BC127" s="496">
        <v>0</v>
      </c>
      <c r="BD127" s="496">
        <v>0</v>
      </c>
      <c r="BE127" s="496">
        <v>0</v>
      </c>
      <c r="BF127" s="496">
        <v>0</v>
      </c>
      <c r="BG127" s="496">
        <v>0</v>
      </c>
      <c r="BH127" s="496">
        <v>0</v>
      </c>
      <c r="BI127" s="496">
        <v>0</v>
      </c>
      <c r="BJ127" s="496">
        <v>0.48256786559405901</v>
      </c>
      <c r="BK127" s="496">
        <v>0</v>
      </c>
      <c r="BL127" s="496">
        <v>0</v>
      </c>
      <c r="BM127" s="496">
        <v>1</v>
      </c>
      <c r="BN127" s="496">
        <v>0</v>
      </c>
      <c r="BO127" s="291"/>
      <c r="BP127" s="291"/>
      <c r="BQ127" s="291"/>
      <c r="BS127" s="496">
        <v>580</v>
      </c>
    </row>
    <row r="128" spans="1:71" ht="15" x14ac:dyDescent="0.25">
      <c r="A128" s="492">
        <v>411</v>
      </c>
      <c r="B128" s="492">
        <v>136316</v>
      </c>
      <c r="C128" s="492">
        <v>9352003</v>
      </c>
      <c r="D128" s="493" t="s">
        <v>344</v>
      </c>
      <c r="E128" s="494" t="s">
        <v>40</v>
      </c>
      <c r="F128" s="495" t="s">
        <v>719</v>
      </c>
      <c r="G128" s="496">
        <v>1</v>
      </c>
      <c r="H128" s="496">
        <v>0</v>
      </c>
      <c r="I128" s="496">
        <v>0</v>
      </c>
      <c r="J128" s="496">
        <v>7</v>
      </c>
      <c r="K128" s="496">
        <v>0</v>
      </c>
      <c r="L128" s="496">
        <v>0</v>
      </c>
      <c r="M128" s="496">
        <v>0</v>
      </c>
      <c r="N128" s="496">
        <v>344</v>
      </c>
      <c r="O128" s="496">
        <v>344</v>
      </c>
      <c r="P128" s="496">
        <v>56</v>
      </c>
      <c r="Q128" s="496">
        <v>288</v>
      </c>
      <c r="R128" s="496">
        <v>0</v>
      </c>
      <c r="S128" s="496">
        <v>0</v>
      </c>
      <c r="T128" s="496">
        <v>0</v>
      </c>
      <c r="U128" s="496">
        <v>0</v>
      </c>
      <c r="V128" s="496">
        <v>0</v>
      </c>
      <c r="W128" s="496">
        <v>0</v>
      </c>
      <c r="X128" s="496">
        <v>0</v>
      </c>
      <c r="Y128" s="496">
        <v>0</v>
      </c>
      <c r="Z128" s="496">
        <v>344</v>
      </c>
      <c r="AA128" s="496">
        <v>49.142857142857146</v>
      </c>
      <c r="AB128" s="496">
        <v>44.999999999999964</v>
      </c>
      <c r="AC128" s="496">
        <v>59.38095238095238</v>
      </c>
      <c r="AD128" s="496">
        <v>0</v>
      </c>
      <c r="AE128" s="496">
        <v>0</v>
      </c>
      <c r="AF128" s="496">
        <v>245.71428571428561</v>
      </c>
      <c r="AG128" s="496">
        <v>98.285714285714377</v>
      </c>
      <c r="AH128" s="496">
        <v>0</v>
      </c>
      <c r="AI128" s="496">
        <v>0</v>
      </c>
      <c r="AJ128" s="496">
        <v>0</v>
      </c>
      <c r="AK128" s="496">
        <v>0</v>
      </c>
      <c r="AL128" s="496">
        <v>0</v>
      </c>
      <c r="AM128" s="496">
        <v>0</v>
      </c>
      <c r="AN128" s="496">
        <v>0</v>
      </c>
      <c r="AO128" s="496">
        <v>0</v>
      </c>
      <c r="AP128" s="496">
        <v>0</v>
      </c>
      <c r="AQ128" s="496">
        <v>0</v>
      </c>
      <c r="AR128" s="496">
        <v>0</v>
      </c>
      <c r="AS128" s="496">
        <v>0</v>
      </c>
      <c r="AT128" s="496">
        <v>10.75</v>
      </c>
      <c r="AU128" s="496">
        <v>21.5</v>
      </c>
      <c r="AV128" s="496">
        <v>28.666666666666657</v>
      </c>
      <c r="AW128" s="496">
        <v>0</v>
      </c>
      <c r="AX128" s="496">
        <v>0</v>
      </c>
      <c r="AY128" s="496">
        <v>0</v>
      </c>
      <c r="AZ128" s="496">
        <v>1.0238095238095237</v>
      </c>
      <c r="BA128" s="496">
        <v>89.269372693726851</v>
      </c>
      <c r="BB128" s="496">
        <v>106.62730627306263</v>
      </c>
      <c r="BC128" s="496">
        <v>0</v>
      </c>
      <c r="BD128" s="496">
        <v>0</v>
      </c>
      <c r="BE128" s="496">
        <v>0</v>
      </c>
      <c r="BF128" s="496">
        <v>0</v>
      </c>
      <c r="BG128" s="496">
        <v>0</v>
      </c>
      <c r="BH128" s="496">
        <v>0</v>
      </c>
      <c r="BI128" s="496">
        <v>0</v>
      </c>
      <c r="BJ128" s="496">
        <v>0.72583274403409104</v>
      </c>
      <c r="BK128" s="496">
        <v>0</v>
      </c>
      <c r="BL128" s="496">
        <v>0</v>
      </c>
      <c r="BM128" s="496">
        <v>1</v>
      </c>
      <c r="BN128" s="496">
        <v>0</v>
      </c>
      <c r="BO128" s="291"/>
      <c r="BP128" s="291"/>
      <c r="BQ128" s="291"/>
      <c r="BS128" s="496">
        <v>344</v>
      </c>
    </row>
    <row r="129" spans="1:71" ht="15" x14ac:dyDescent="0.25">
      <c r="A129" s="492">
        <v>73</v>
      </c>
      <c r="B129" s="492">
        <v>139804</v>
      </c>
      <c r="C129" s="492">
        <v>9352006</v>
      </c>
      <c r="D129" s="493" t="s">
        <v>484</v>
      </c>
      <c r="E129" s="494" t="s">
        <v>40</v>
      </c>
      <c r="F129" s="495" t="s">
        <v>719</v>
      </c>
      <c r="G129" s="496">
        <v>1</v>
      </c>
      <c r="H129" s="496">
        <v>0</v>
      </c>
      <c r="I129" s="496">
        <v>0</v>
      </c>
      <c r="J129" s="496">
        <v>7</v>
      </c>
      <c r="K129" s="496">
        <v>0</v>
      </c>
      <c r="L129" s="496">
        <v>0</v>
      </c>
      <c r="M129" s="496">
        <v>0</v>
      </c>
      <c r="N129" s="496">
        <v>206</v>
      </c>
      <c r="O129" s="496">
        <v>206</v>
      </c>
      <c r="P129" s="496">
        <v>30</v>
      </c>
      <c r="Q129" s="496">
        <v>176</v>
      </c>
      <c r="R129" s="496">
        <v>0</v>
      </c>
      <c r="S129" s="496">
        <v>0</v>
      </c>
      <c r="T129" s="496">
        <v>0</v>
      </c>
      <c r="U129" s="496">
        <v>0</v>
      </c>
      <c r="V129" s="496">
        <v>0</v>
      </c>
      <c r="W129" s="496">
        <v>0</v>
      </c>
      <c r="X129" s="496">
        <v>0</v>
      </c>
      <c r="Y129" s="496">
        <v>0</v>
      </c>
      <c r="Z129" s="496">
        <v>206</v>
      </c>
      <c r="AA129" s="496">
        <v>29.428571428571427</v>
      </c>
      <c r="AB129" s="496">
        <v>70.999999999999943</v>
      </c>
      <c r="AC129" s="496">
        <v>100.53588516746412</v>
      </c>
      <c r="AD129" s="496">
        <v>0</v>
      </c>
      <c r="AE129" s="496">
        <v>0</v>
      </c>
      <c r="AF129" s="496">
        <v>50.00000000000005</v>
      </c>
      <c r="AG129" s="496">
        <v>46.99999999999995</v>
      </c>
      <c r="AH129" s="496">
        <v>5.0000000000000053</v>
      </c>
      <c r="AI129" s="496">
        <v>25.000000000000025</v>
      </c>
      <c r="AJ129" s="496">
        <v>28.999999999999957</v>
      </c>
      <c r="AK129" s="496">
        <v>49.000000000000021</v>
      </c>
      <c r="AL129" s="496">
        <v>0.999999999999999</v>
      </c>
      <c r="AM129" s="496">
        <v>0</v>
      </c>
      <c r="AN129" s="496">
        <v>0</v>
      </c>
      <c r="AO129" s="496">
        <v>0</v>
      </c>
      <c r="AP129" s="496">
        <v>0</v>
      </c>
      <c r="AQ129" s="496">
        <v>0</v>
      </c>
      <c r="AR129" s="496">
        <v>0</v>
      </c>
      <c r="AS129" s="496">
        <v>0</v>
      </c>
      <c r="AT129" s="496">
        <v>1.1704545454545452</v>
      </c>
      <c r="AU129" s="496">
        <v>4.6818181818181763</v>
      </c>
      <c r="AV129" s="496">
        <v>10.534090909090901</v>
      </c>
      <c r="AW129" s="496">
        <v>0</v>
      </c>
      <c r="AX129" s="496">
        <v>0</v>
      </c>
      <c r="AY129" s="496">
        <v>0</v>
      </c>
      <c r="AZ129" s="496">
        <v>0.98564593301435399</v>
      </c>
      <c r="BA129" s="496">
        <v>70.816568047337199</v>
      </c>
      <c r="BB129" s="496">
        <v>82.887573964496951</v>
      </c>
      <c r="BC129" s="496">
        <v>0</v>
      </c>
      <c r="BD129" s="496">
        <v>0</v>
      </c>
      <c r="BE129" s="496">
        <v>0</v>
      </c>
      <c r="BF129" s="496">
        <v>0</v>
      </c>
      <c r="BG129" s="496">
        <v>0</v>
      </c>
      <c r="BH129" s="496">
        <v>5.4000000000000616</v>
      </c>
      <c r="BI129" s="496">
        <v>0</v>
      </c>
      <c r="BJ129" s="496">
        <v>0.43076810085714301</v>
      </c>
      <c r="BK129" s="496">
        <v>0</v>
      </c>
      <c r="BL129" s="496">
        <v>0</v>
      </c>
      <c r="BM129" s="496">
        <v>1</v>
      </c>
      <c r="BN129" s="496">
        <v>0</v>
      </c>
      <c r="BO129" s="291"/>
      <c r="BP129" s="291"/>
      <c r="BQ129" s="291"/>
      <c r="BS129" s="496">
        <v>206</v>
      </c>
    </row>
    <row r="130" spans="1:71" ht="15" x14ac:dyDescent="0.25">
      <c r="A130" s="492">
        <v>453</v>
      </c>
      <c r="B130" s="492">
        <v>140044</v>
      </c>
      <c r="C130" s="492">
        <v>9352010</v>
      </c>
      <c r="D130" s="493" t="s">
        <v>1300</v>
      </c>
      <c r="E130" s="494" t="s">
        <v>40</v>
      </c>
      <c r="F130" s="495" t="s">
        <v>719</v>
      </c>
      <c r="G130" s="496">
        <v>1</v>
      </c>
      <c r="H130" s="496">
        <v>0</v>
      </c>
      <c r="I130" s="496">
        <v>0</v>
      </c>
      <c r="J130" s="496">
        <v>7</v>
      </c>
      <c r="K130" s="496">
        <v>0</v>
      </c>
      <c r="L130" s="496">
        <v>0</v>
      </c>
      <c r="M130" s="496">
        <v>0</v>
      </c>
      <c r="N130" s="496">
        <v>399</v>
      </c>
      <c r="O130" s="496">
        <v>399</v>
      </c>
      <c r="P130" s="496">
        <v>49</v>
      </c>
      <c r="Q130" s="496">
        <v>350</v>
      </c>
      <c r="R130" s="496">
        <v>0</v>
      </c>
      <c r="S130" s="496">
        <v>0</v>
      </c>
      <c r="T130" s="496">
        <v>0</v>
      </c>
      <c r="U130" s="496">
        <v>0</v>
      </c>
      <c r="V130" s="496">
        <v>0</v>
      </c>
      <c r="W130" s="496">
        <v>0</v>
      </c>
      <c r="X130" s="496">
        <v>0</v>
      </c>
      <c r="Y130" s="496">
        <v>0</v>
      </c>
      <c r="Z130" s="496">
        <v>399</v>
      </c>
      <c r="AA130" s="496">
        <v>57</v>
      </c>
      <c r="AB130" s="496">
        <v>55.999999999999822</v>
      </c>
      <c r="AC130" s="496">
        <v>77.288135593220332</v>
      </c>
      <c r="AD130" s="496">
        <v>0</v>
      </c>
      <c r="AE130" s="496">
        <v>0</v>
      </c>
      <c r="AF130" s="496">
        <v>363.00000000000017</v>
      </c>
      <c r="AG130" s="496">
        <v>29.999999999999986</v>
      </c>
      <c r="AH130" s="496">
        <v>5.9999999999999973</v>
      </c>
      <c r="AI130" s="496">
        <v>0</v>
      </c>
      <c r="AJ130" s="496">
        <v>0</v>
      </c>
      <c r="AK130" s="496">
        <v>0</v>
      </c>
      <c r="AL130" s="496">
        <v>0</v>
      </c>
      <c r="AM130" s="496">
        <v>0</v>
      </c>
      <c r="AN130" s="496">
        <v>0</v>
      </c>
      <c r="AO130" s="496">
        <v>0</v>
      </c>
      <c r="AP130" s="496">
        <v>0</v>
      </c>
      <c r="AQ130" s="496">
        <v>0</v>
      </c>
      <c r="AR130" s="496">
        <v>0</v>
      </c>
      <c r="AS130" s="496">
        <v>0</v>
      </c>
      <c r="AT130" s="496">
        <v>12.53999999999999</v>
      </c>
      <c r="AU130" s="496">
        <v>23.939999999999998</v>
      </c>
      <c r="AV130" s="496">
        <v>35.340000000000011</v>
      </c>
      <c r="AW130" s="496">
        <v>0</v>
      </c>
      <c r="AX130" s="496">
        <v>0</v>
      </c>
      <c r="AY130" s="496">
        <v>0</v>
      </c>
      <c r="AZ130" s="496">
        <v>0</v>
      </c>
      <c r="BA130" s="496">
        <v>132.93768545994055</v>
      </c>
      <c r="BB130" s="496">
        <v>151.54896142433225</v>
      </c>
      <c r="BC130" s="496">
        <v>0</v>
      </c>
      <c r="BD130" s="496">
        <v>0</v>
      </c>
      <c r="BE130" s="496">
        <v>0</v>
      </c>
      <c r="BF130" s="496">
        <v>0</v>
      </c>
      <c r="BG130" s="496">
        <v>0</v>
      </c>
      <c r="BH130" s="496">
        <v>0</v>
      </c>
      <c r="BI130" s="496">
        <v>0</v>
      </c>
      <c r="BJ130" s="496">
        <v>0.47004149902597397</v>
      </c>
      <c r="BK130" s="496">
        <v>0</v>
      </c>
      <c r="BL130" s="496">
        <v>0</v>
      </c>
      <c r="BM130" s="496">
        <v>1</v>
      </c>
      <c r="BN130" s="496">
        <v>0</v>
      </c>
      <c r="BO130" s="291"/>
      <c r="BP130" s="291"/>
      <c r="BQ130" s="291"/>
      <c r="BS130" s="496">
        <v>399</v>
      </c>
    </row>
    <row r="131" spans="1:71" ht="15" x14ac:dyDescent="0.25">
      <c r="A131" s="492">
        <v>61</v>
      </c>
      <c r="B131" s="492">
        <v>140573</v>
      </c>
      <c r="C131" s="492">
        <v>9352014</v>
      </c>
      <c r="D131" s="493" t="s">
        <v>559</v>
      </c>
      <c r="E131" s="494" t="s">
        <v>40</v>
      </c>
      <c r="F131" s="495" t="s">
        <v>719</v>
      </c>
      <c r="G131" s="496">
        <v>1</v>
      </c>
      <c r="H131" s="496">
        <v>0</v>
      </c>
      <c r="I131" s="496">
        <v>0</v>
      </c>
      <c r="J131" s="496">
        <v>7</v>
      </c>
      <c r="K131" s="496">
        <v>0</v>
      </c>
      <c r="L131" s="496">
        <v>0</v>
      </c>
      <c r="M131" s="496">
        <v>0</v>
      </c>
      <c r="N131" s="496">
        <v>396</v>
      </c>
      <c r="O131" s="496">
        <v>396</v>
      </c>
      <c r="P131" s="496">
        <v>54</v>
      </c>
      <c r="Q131" s="496">
        <v>342</v>
      </c>
      <c r="R131" s="496">
        <v>0</v>
      </c>
      <c r="S131" s="496">
        <v>0</v>
      </c>
      <c r="T131" s="496">
        <v>0</v>
      </c>
      <c r="U131" s="496">
        <v>0</v>
      </c>
      <c r="V131" s="496">
        <v>0</v>
      </c>
      <c r="W131" s="496">
        <v>0</v>
      </c>
      <c r="X131" s="496">
        <v>0</v>
      </c>
      <c r="Y131" s="496">
        <v>0</v>
      </c>
      <c r="Z131" s="496">
        <v>396</v>
      </c>
      <c r="AA131" s="496">
        <v>56.571428571428569</v>
      </c>
      <c r="AB131" s="496">
        <v>165.00000000000014</v>
      </c>
      <c r="AC131" s="496">
        <v>201.97989949748745</v>
      </c>
      <c r="AD131" s="496">
        <v>0</v>
      </c>
      <c r="AE131" s="496">
        <v>0</v>
      </c>
      <c r="AF131" s="496">
        <v>20.999999999999986</v>
      </c>
      <c r="AG131" s="496">
        <v>85.999999999999929</v>
      </c>
      <c r="AH131" s="496">
        <v>8.9999999999999893</v>
      </c>
      <c r="AI131" s="496">
        <v>59.000000000000007</v>
      </c>
      <c r="AJ131" s="496">
        <v>121.00000000000018</v>
      </c>
      <c r="AK131" s="496">
        <v>93.000000000000057</v>
      </c>
      <c r="AL131" s="496">
        <v>7.0000000000000098</v>
      </c>
      <c r="AM131" s="496">
        <v>0</v>
      </c>
      <c r="AN131" s="496">
        <v>0</v>
      </c>
      <c r="AO131" s="496">
        <v>0</v>
      </c>
      <c r="AP131" s="496">
        <v>0</v>
      </c>
      <c r="AQ131" s="496">
        <v>0</v>
      </c>
      <c r="AR131" s="496">
        <v>0</v>
      </c>
      <c r="AS131" s="496">
        <v>0</v>
      </c>
      <c r="AT131" s="496">
        <v>3.4736842105263142</v>
      </c>
      <c r="AU131" s="496">
        <v>6.9473684210526283</v>
      </c>
      <c r="AV131" s="496">
        <v>13.894736842105257</v>
      </c>
      <c r="AW131" s="496">
        <v>0</v>
      </c>
      <c r="AX131" s="496">
        <v>0</v>
      </c>
      <c r="AY131" s="496">
        <v>0</v>
      </c>
      <c r="AZ131" s="496">
        <v>3.9798994974874371</v>
      </c>
      <c r="BA131" s="496">
        <v>139.10091743119253</v>
      </c>
      <c r="BB131" s="496">
        <v>161.06422018348607</v>
      </c>
      <c r="BC131" s="496">
        <v>0</v>
      </c>
      <c r="BD131" s="496">
        <v>0</v>
      </c>
      <c r="BE131" s="496">
        <v>0</v>
      </c>
      <c r="BF131" s="496">
        <v>0</v>
      </c>
      <c r="BG131" s="496">
        <v>0</v>
      </c>
      <c r="BH131" s="496">
        <v>16.399999999999832</v>
      </c>
      <c r="BI131" s="496">
        <v>0</v>
      </c>
      <c r="BJ131" s="496">
        <v>0.33109253888888901</v>
      </c>
      <c r="BK131" s="496">
        <v>0</v>
      </c>
      <c r="BL131" s="496">
        <v>0</v>
      </c>
      <c r="BM131" s="496">
        <v>1</v>
      </c>
      <c r="BN131" s="496">
        <v>0</v>
      </c>
      <c r="BO131" s="291"/>
      <c r="BP131" s="291"/>
      <c r="BQ131" s="291"/>
      <c r="BS131" s="496">
        <v>396</v>
      </c>
    </row>
    <row r="132" spans="1:71" ht="15" x14ac:dyDescent="0.25">
      <c r="A132" s="492">
        <v>292</v>
      </c>
      <c r="B132" s="492">
        <v>140822</v>
      </c>
      <c r="C132" s="492">
        <v>9352017</v>
      </c>
      <c r="D132" s="493" t="s">
        <v>291</v>
      </c>
      <c r="E132" s="494" t="s">
        <v>40</v>
      </c>
      <c r="F132" s="495" t="s">
        <v>719</v>
      </c>
      <c r="G132" s="496">
        <v>1</v>
      </c>
      <c r="H132" s="496">
        <v>0</v>
      </c>
      <c r="I132" s="496">
        <v>0</v>
      </c>
      <c r="J132" s="496">
        <v>7</v>
      </c>
      <c r="K132" s="496">
        <v>0</v>
      </c>
      <c r="L132" s="496">
        <v>0</v>
      </c>
      <c r="M132" s="496">
        <v>0</v>
      </c>
      <c r="N132" s="496">
        <v>653</v>
      </c>
      <c r="O132" s="496">
        <v>653</v>
      </c>
      <c r="P132" s="496">
        <v>90</v>
      </c>
      <c r="Q132" s="496">
        <v>563</v>
      </c>
      <c r="R132" s="496">
        <v>0</v>
      </c>
      <c r="S132" s="496">
        <v>0</v>
      </c>
      <c r="T132" s="496">
        <v>0</v>
      </c>
      <c r="U132" s="496">
        <v>0</v>
      </c>
      <c r="V132" s="496">
        <v>0</v>
      </c>
      <c r="W132" s="496">
        <v>0</v>
      </c>
      <c r="X132" s="496">
        <v>0</v>
      </c>
      <c r="Y132" s="496">
        <v>0</v>
      </c>
      <c r="Z132" s="496">
        <v>653</v>
      </c>
      <c r="AA132" s="496">
        <v>93.285714285714292</v>
      </c>
      <c r="AB132" s="496">
        <v>43.000000000000007</v>
      </c>
      <c r="AC132" s="496">
        <v>93.862442040185471</v>
      </c>
      <c r="AD132" s="496">
        <v>0</v>
      </c>
      <c r="AE132" s="496">
        <v>0</v>
      </c>
      <c r="AF132" s="496">
        <v>587.80030721966193</v>
      </c>
      <c r="AG132" s="496">
        <v>35.10752688172046</v>
      </c>
      <c r="AH132" s="496">
        <v>12.036866359447002</v>
      </c>
      <c r="AI132" s="496">
        <v>11.033794162826393</v>
      </c>
      <c r="AJ132" s="496">
        <v>7.0215053763440789</v>
      </c>
      <c r="AK132" s="496">
        <v>0</v>
      </c>
      <c r="AL132" s="496">
        <v>0</v>
      </c>
      <c r="AM132" s="496">
        <v>0</v>
      </c>
      <c r="AN132" s="496">
        <v>0</v>
      </c>
      <c r="AO132" s="496">
        <v>0</v>
      </c>
      <c r="AP132" s="496">
        <v>0</v>
      </c>
      <c r="AQ132" s="496">
        <v>0</v>
      </c>
      <c r="AR132" s="496">
        <v>0</v>
      </c>
      <c r="AS132" s="496">
        <v>0</v>
      </c>
      <c r="AT132" s="496">
        <v>24.357015985790387</v>
      </c>
      <c r="AU132" s="496">
        <v>46.394316163410316</v>
      </c>
      <c r="AV132" s="496">
        <v>63.792184724689186</v>
      </c>
      <c r="AW132" s="496">
        <v>0</v>
      </c>
      <c r="AX132" s="496">
        <v>0</v>
      </c>
      <c r="AY132" s="496">
        <v>0</v>
      </c>
      <c r="AZ132" s="496">
        <v>1.009273570324575</v>
      </c>
      <c r="BA132" s="496">
        <v>206.25794392523372</v>
      </c>
      <c r="BB132" s="496">
        <v>239.22990654205614</v>
      </c>
      <c r="BC132" s="496">
        <v>0</v>
      </c>
      <c r="BD132" s="496">
        <v>0</v>
      </c>
      <c r="BE132" s="496">
        <v>0</v>
      </c>
      <c r="BF132" s="496">
        <v>0</v>
      </c>
      <c r="BG132" s="496">
        <v>0</v>
      </c>
      <c r="BH132" s="496">
        <v>0</v>
      </c>
      <c r="BI132" s="496">
        <v>0</v>
      </c>
      <c r="BJ132" s="496">
        <v>0.43076260061538502</v>
      </c>
      <c r="BK132" s="496">
        <v>0</v>
      </c>
      <c r="BL132" s="496">
        <v>0</v>
      </c>
      <c r="BM132" s="496">
        <v>1</v>
      </c>
      <c r="BN132" s="496">
        <v>0</v>
      </c>
      <c r="BO132" s="291"/>
      <c r="BP132" s="291"/>
      <c r="BQ132" s="291"/>
      <c r="BS132" s="496">
        <v>653</v>
      </c>
    </row>
    <row r="133" spans="1:71" ht="15" x14ac:dyDescent="0.25">
      <c r="A133" s="492">
        <v>484</v>
      </c>
      <c r="B133" s="492">
        <v>142993</v>
      </c>
      <c r="C133" s="492">
        <v>9352022</v>
      </c>
      <c r="D133" s="493" t="s">
        <v>1464</v>
      </c>
      <c r="E133" s="494" t="s">
        <v>40</v>
      </c>
      <c r="F133" s="495" t="s">
        <v>719</v>
      </c>
      <c r="G133" s="496">
        <v>1</v>
      </c>
      <c r="H133" s="496">
        <v>0</v>
      </c>
      <c r="I133" s="496">
        <v>0</v>
      </c>
      <c r="J133" s="496">
        <v>7</v>
      </c>
      <c r="K133" s="496">
        <v>0</v>
      </c>
      <c r="L133" s="496">
        <v>0</v>
      </c>
      <c r="M133" s="496">
        <v>0</v>
      </c>
      <c r="N133" s="496">
        <v>239</v>
      </c>
      <c r="O133" s="496">
        <v>239</v>
      </c>
      <c r="P133" s="496">
        <v>30</v>
      </c>
      <c r="Q133" s="496">
        <v>209</v>
      </c>
      <c r="R133" s="496">
        <v>0</v>
      </c>
      <c r="S133" s="496">
        <v>0</v>
      </c>
      <c r="T133" s="496">
        <v>0</v>
      </c>
      <c r="U133" s="496">
        <v>0</v>
      </c>
      <c r="V133" s="496">
        <v>0</v>
      </c>
      <c r="W133" s="496">
        <v>0</v>
      </c>
      <c r="X133" s="496">
        <v>0</v>
      </c>
      <c r="Y133" s="496">
        <v>0</v>
      </c>
      <c r="Z133" s="496">
        <v>239</v>
      </c>
      <c r="AA133" s="496">
        <v>34.142857142857146</v>
      </c>
      <c r="AB133" s="496">
        <v>27.999999999999961</v>
      </c>
      <c r="AC133" s="496">
        <v>57.045267489711932</v>
      </c>
      <c r="AD133" s="496">
        <v>0</v>
      </c>
      <c r="AE133" s="496">
        <v>0</v>
      </c>
      <c r="AF133" s="496">
        <v>211.00000000000003</v>
      </c>
      <c r="AG133" s="496">
        <v>25.999999999999979</v>
      </c>
      <c r="AH133" s="496">
        <v>0</v>
      </c>
      <c r="AI133" s="496">
        <v>1.9999999999999989</v>
      </c>
      <c r="AJ133" s="496">
        <v>0</v>
      </c>
      <c r="AK133" s="496">
        <v>0</v>
      </c>
      <c r="AL133" s="496">
        <v>0</v>
      </c>
      <c r="AM133" s="496">
        <v>0</v>
      </c>
      <c r="AN133" s="496">
        <v>0</v>
      </c>
      <c r="AO133" s="496">
        <v>0</v>
      </c>
      <c r="AP133" s="496">
        <v>0</v>
      </c>
      <c r="AQ133" s="496">
        <v>0</v>
      </c>
      <c r="AR133" s="496">
        <v>0</v>
      </c>
      <c r="AS133" s="496">
        <v>0</v>
      </c>
      <c r="AT133" s="496">
        <v>21.727272727272723</v>
      </c>
      <c r="AU133" s="496">
        <v>48.028708133971278</v>
      </c>
      <c r="AV133" s="496">
        <v>60.60765550239222</v>
      </c>
      <c r="AW133" s="496">
        <v>0</v>
      </c>
      <c r="AX133" s="496">
        <v>0</v>
      </c>
      <c r="AY133" s="496">
        <v>0</v>
      </c>
      <c r="AZ133" s="496">
        <v>0.98353909465020584</v>
      </c>
      <c r="BA133" s="496">
        <v>81.340540540540502</v>
      </c>
      <c r="BB133" s="496">
        <v>93.016216216216165</v>
      </c>
      <c r="BC133" s="496">
        <v>0</v>
      </c>
      <c r="BD133" s="496">
        <v>0</v>
      </c>
      <c r="BE133" s="496">
        <v>0</v>
      </c>
      <c r="BF133" s="496">
        <v>0</v>
      </c>
      <c r="BG133" s="496">
        <v>0</v>
      </c>
      <c r="BH133" s="496">
        <v>2.099999999999977</v>
      </c>
      <c r="BI133" s="496">
        <v>0</v>
      </c>
      <c r="BJ133" s="496">
        <v>0.68755899491018002</v>
      </c>
      <c r="BK133" s="496">
        <v>0</v>
      </c>
      <c r="BL133" s="496">
        <v>0</v>
      </c>
      <c r="BM133" s="496">
        <v>1</v>
      </c>
      <c r="BN133" s="496">
        <v>0</v>
      </c>
      <c r="BO133" s="291"/>
      <c r="BP133" s="291"/>
      <c r="BQ133" s="291"/>
      <c r="BS133" s="496">
        <v>239</v>
      </c>
    </row>
    <row r="134" spans="1:71" ht="15" x14ac:dyDescent="0.25">
      <c r="A134" s="492">
        <v>77</v>
      </c>
      <c r="B134" s="492">
        <v>140823</v>
      </c>
      <c r="C134" s="492">
        <v>9352025</v>
      </c>
      <c r="D134" s="493" t="s">
        <v>195</v>
      </c>
      <c r="E134" s="494" t="s">
        <v>40</v>
      </c>
      <c r="F134" s="495" t="s">
        <v>719</v>
      </c>
      <c r="G134" s="496">
        <v>1</v>
      </c>
      <c r="H134" s="496">
        <v>0</v>
      </c>
      <c r="I134" s="496">
        <v>0</v>
      </c>
      <c r="J134" s="496">
        <v>7</v>
      </c>
      <c r="K134" s="496">
        <v>0</v>
      </c>
      <c r="L134" s="496">
        <v>0</v>
      </c>
      <c r="M134" s="496">
        <v>0</v>
      </c>
      <c r="N134" s="496">
        <v>300</v>
      </c>
      <c r="O134" s="496">
        <v>300</v>
      </c>
      <c r="P134" s="496">
        <v>45</v>
      </c>
      <c r="Q134" s="496">
        <v>255</v>
      </c>
      <c r="R134" s="496">
        <v>0</v>
      </c>
      <c r="S134" s="496">
        <v>0</v>
      </c>
      <c r="T134" s="496">
        <v>0</v>
      </c>
      <c r="U134" s="496">
        <v>0</v>
      </c>
      <c r="V134" s="496">
        <v>0</v>
      </c>
      <c r="W134" s="496">
        <v>0</v>
      </c>
      <c r="X134" s="496">
        <v>0</v>
      </c>
      <c r="Y134" s="496">
        <v>0</v>
      </c>
      <c r="Z134" s="496">
        <v>300</v>
      </c>
      <c r="AA134" s="496">
        <v>42.857142857142854</v>
      </c>
      <c r="AB134" s="496">
        <v>57.999999999999901</v>
      </c>
      <c r="AC134" s="496">
        <v>65.217391304347828</v>
      </c>
      <c r="AD134" s="496">
        <v>0</v>
      </c>
      <c r="AE134" s="496">
        <v>0</v>
      </c>
      <c r="AF134" s="496">
        <v>174.16107382550339</v>
      </c>
      <c r="AG134" s="496">
        <v>19.1275167785235</v>
      </c>
      <c r="AH134" s="496">
        <v>0</v>
      </c>
      <c r="AI134" s="496">
        <v>89.597315436241502</v>
      </c>
      <c r="AJ134" s="496">
        <v>6.0402684563758502</v>
      </c>
      <c r="AK134" s="496">
        <v>8.0536912751677807</v>
      </c>
      <c r="AL134" s="496">
        <v>3.02013422818791</v>
      </c>
      <c r="AM134" s="496">
        <v>0</v>
      </c>
      <c r="AN134" s="496">
        <v>0</v>
      </c>
      <c r="AO134" s="496">
        <v>0</v>
      </c>
      <c r="AP134" s="496">
        <v>0</v>
      </c>
      <c r="AQ134" s="496">
        <v>0</v>
      </c>
      <c r="AR134" s="496">
        <v>0</v>
      </c>
      <c r="AS134" s="496">
        <v>0</v>
      </c>
      <c r="AT134" s="496">
        <v>0</v>
      </c>
      <c r="AU134" s="496">
        <v>1.1764705882352942</v>
      </c>
      <c r="AV134" s="496">
        <v>1.1764705882352942</v>
      </c>
      <c r="AW134" s="496">
        <v>0</v>
      </c>
      <c r="AX134" s="496">
        <v>0</v>
      </c>
      <c r="AY134" s="496">
        <v>0</v>
      </c>
      <c r="AZ134" s="496">
        <v>0</v>
      </c>
      <c r="BA134" s="496">
        <v>94.743083003952677</v>
      </c>
      <c r="BB134" s="496">
        <v>111.4624505928855</v>
      </c>
      <c r="BC134" s="496">
        <v>0</v>
      </c>
      <c r="BD134" s="496">
        <v>0</v>
      </c>
      <c r="BE134" s="496">
        <v>0</v>
      </c>
      <c r="BF134" s="496">
        <v>0</v>
      </c>
      <c r="BG134" s="496">
        <v>0</v>
      </c>
      <c r="BH134" s="496">
        <v>0</v>
      </c>
      <c r="BI134" s="496">
        <v>0</v>
      </c>
      <c r="BJ134" s="496">
        <v>0.73106460644418902</v>
      </c>
      <c r="BK134" s="496">
        <v>0</v>
      </c>
      <c r="BL134" s="496">
        <v>0</v>
      </c>
      <c r="BM134" s="496">
        <v>1</v>
      </c>
      <c r="BN134" s="496">
        <v>0</v>
      </c>
      <c r="BO134" s="291"/>
      <c r="BP134" s="291"/>
      <c r="BQ134" s="291"/>
      <c r="BS134" s="496">
        <v>300</v>
      </c>
    </row>
    <row r="135" spans="1:71" ht="15" x14ac:dyDescent="0.25">
      <c r="A135" s="492">
        <v>267</v>
      </c>
      <c r="B135" s="492">
        <v>140887</v>
      </c>
      <c r="C135" s="492">
        <v>9352027</v>
      </c>
      <c r="D135" s="493" t="s">
        <v>1301</v>
      </c>
      <c r="E135" s="494" t="s">
        <v>40</v>
      </c>
      <c r="F135" s="495" t="s">
        <v>719</v>
      </c>
      <c r="G135" s="496">
        <v>1</v>
      </c>
      <c r="H135" s="496">
        <v>0</v>
      </c>
      <c r="I135" s="496">
        <v>0</v>
      </c>
      <c r="J135" s="496">
        <v>7</v>
      </c>
      <c r="K135" s="496">
        <v>0</v>
      </c>
      <c r="L135" s="496">
        <v>0</v>
      </c>
      <c r="M135" s="496">
        <v>0</v>
      </c>
      <c r="N135" s="496">
        <v>552</v>
      </c>
      <c r="O135" s="496">
        <v>552</v>
      </c>
      <c r="P135" s="496">
        <v>87</v>
      </c>
      <c r="Q135" s="496">
        <v>465</v>
      </c>
      <c r="R135" s="496">
        <v>0</v>
      </c>
      <c r="S135" s="496">
        <v>0</v>
      </c>
      <c r="T135" s="496">
        <v>0</v>
      </c>
      <c r="U135" s="496">
        <v>0</v>
      </c>
      <c r="V135" s="496">
        <v>0</v>
      </c>
      <c r="W135" s="496">
        <v>0</v>
      </c>
      <c r="X135" s="496">
        <v>0</v>
      </c>
      <c r="Y135" s="496">
        <v>0</v>
      </c>
      <c r="Z135" s="496">
        <v>552</v>
      </c>
      <c r="AA135" s="496">
        <v>78.857142857142861</v>
      </c>
      <c r="AB135" s="496">
        <v>90.000000000000242</v>
      </c>
      <c r="AC135" s="496">
        <v>186.03314917127074</v>
      </c>
      <c r="AD135" s="496">
        <v>0</v>
      </c>
      <c r="AE135" s="496">
        <v>0</v>
      </c>
      <c r="AF135" s="496">
        <v>78.141560798547886</v>
      </c>
      <c r="AG135" s="496">
        <v>17.030852994555353</v>
      </c>
      <c r="AH135" s="496">
        <v>145.26315789473676</v>
      </c>
      <c r="AI135" s="496">
        <v>118.21415607985458</v>
      </c>
      <c r="AJ135" s="496">
        <v>167.30308529945532</v>
      </c>
      <c r="AK135" s="496">
        <v>15.027223230489991</v>
      </c>
      <c r="AL135" s="496">
        <v>11.019963702359323</v>
      </c>
      <c r="AM135" s="496">
        <v>0</v>
      </c>
      <c r="AN135" s="496">
        <v>0</v>
      </c>
      <c r="AO135" s="496">
        <v>0</v>
      </c>
      <c r="AP135" s="496">
        <v>0</v>
      </c>
      <c r="AQ135" s="496">
        <v>0</v>
      </c>
      <c r="AR135" s="496">
        <v>0</v>
      </c>
      <c r="AS135" s="496">
        <v>0</v>
      </c>
      <c r="AT135" s="496">
        <v>89.032258064516029</v>
      </c>
      <c r="AU135" s="496">
        <v>146.01290322580644</v>
      </c>
      <c r="AV135" s="496">
        <v>210.1161290322583</v>
      </c>
      <c r="AW135" s="496">
        <v>0</v>
      </c>
      <c r="AX135" s="496">
        <v>0</v>
      </c>
      <c r="AY135" s="496">
        <v>0</v>
      </c>
      <c r="AZ135" s="496">
        <v>2.0331491712707184</v>
      </c>
      <c r="BA135" s="496">
        <v>208.53760445682443</v>
      </c>
      <c r="BB135" s="496">
        <v>247.55431754874644</v>
      </c>
      <c r="BC135" s="496">
        <v>0</v>
      </c>
      <c r="BD135" s="496">
        <v>0</v>
      </c>
      <c r="BE135" s="496">
        <v>0</v>
      </c>
      <c r="BF135" s="496">
        <v>0</v>
      </c>
      <c r="BG135" s="496">
        <v>0</v>
      </c>
      <c r="BH135" s="496">
        <v>48.799999999999848</v>
      </c>
      <c r="BI135" s="496">
        <v>0</v>
      </c>
      <c r="BJ135" s="496">
        <v>0.51866420330827101</v>
      </c>
      <c r="BK135" s="496">
        <v>0</v>
      </c>
      <c r="BL135" s="496">
        <v>0</v>
      </c>
      <c r="BM135" s="496">
        <v>1</v>
      </c>
      <c r="BN135" s="496">
        <v>0</v>
      </c>
      <c r="BO135" s="291"/>
      <c r="BP135" s="291"/>
      <c r="BQ135" s="291"/>
      <c r="BS135" s="496">
        <v>552</v>
      </c>
    </row>
    <row r="136" spans="1:71" ht="15" x14ac:dyDescent="0.25">
      <c r="A136" s="492">
        <v>423</v>
      </c>
      <c r="B136" s="492">
        <v>140998</v>
      </c>
      <c r="C136" s="492">
        <v>9352029</v>
      </c>
      <c r="D136" s="493" t="s">
        <v>354</v>
      </c>
      <c r="E136" s="494" t="s">
        <v>40</v>
      </c>
      <c r="F136" s="495" t="s">
        <v>719</v>
      </c>
      <c r="G136" s="496">
        <v>1</v>
      </c>
      <c r="H136" s="496">
        <v>0</v>
      </c>
      <c r="I136" s="496">
        <v>0</v>
      </c>
      <c r="J136" s="496">
        <v>5</v>
      </c>
      <c r="K136" s="496">
        <v>0</v>
      </c>
      <c r="L136" s="496">
        <v>0</v>
      </c>
      <c r="M136" s="496">
        <v>0</v>
      </c>
      <c r="N136" s="496">
        <v>255</v>
      </c>
      <c r="O136" s="496">
        <v>255</v>
      </c>
      <c r="P136" s="496">
        <v>50</v>
      </c>
      <c r="Q136" s="496">
        <v>205</v>
      </c>
      <c r="R136" s="496">
        <v>0</v>
      </c>
      <c r="S136" s="496">
        <v>0</v>
      </c>
      <c r="T136" s="496">
        <v>0</v>
      </c>
      <c r="U136" s="496">
        <v>0</v>
      </c>
      <c r="V136" s="496">
        <v>0</v>
      </c>
      <c r="W136" s="496">
        <v>0</v>
      </c>
      <c r="X136" s="496">
        <v>0</v>
      </c>
      <c r="Y136" s="496">
        <v>0</v>
      </c>
      <c r="Z136" s="496">
        <v>255</v>
      </c>
      <c r="AA136" s="496">
        <v>51</v>
      </c>
      <c r="AB136" s="496">
        <v>54.000000000000014</v>
      </c>
      <c r="AC136" s="496">
        <v>68.28451882845188</v>
      </c>
      <c r="AD136" s="496">
        <v>0</v>
      </c>
      <c r="AE136" s="496">
        <v>0</v>
      </c>
      <c r="AF136" s="496">
        <v>96.758893280632535</v>
      </c>
      <c r="AG136" s="496">
        <v>116.91699604743081</v>
      </c>
      <c r="AH136" s="496">
        <v>3.0237154150197569</v>
      </c>
      <c r="AI136" s="496">
        <v>38.300395256916985</v>
      </c>
      <c r="AJ136" s="496">
        <v>0</v>
      </c>
      <c r="AK136" s="496">
        <v>0</v>
      </c>
      <c r="AL136" s="496">
        <v>0</v>
      </c>
      <c r="AM136" s="496">
        <v>0</v>
      </c>
      <c r="AN136" s="496">
        <v>0</v>
      </c>
      <c r="AO136" s="496">
        <v>0</v>
      </c>
      <c r="AP136" s="496">
        <v>0</v>
      </c>
      <c r="AQ136" s="496">
        <v>0</v>
      </c>
      <c r="AR136" s="496">
        <v>0</v>
      </c>
      <c r="AS136" s="496">
        <v>0</v>
      </c>
      <c r="AT136" s="496">
        <v>6.2195121951219452</v>
      </c>
      <c r="AU136" s="496">
        <v>11.195121951219502</v>
      </c>
      <c r="AV136" s="496">
        <v>13.682926829268304</v>
      </c>
      <c r="AW136" s="496">
        <v>0</v>
      </c>
      <c r="AX136" s="496">
        <v>0</v>
      </c>
      <c r="AY136" s="496">
        <v>0</v>
      </c>
      <c r="AZ136" s="496">
        <v>1.0669456066945606</v>
      </c>
      <c r="BA136" s="496">
        <v>78.291457286432063</v>
      </c>
      <c r="BB136" s="496">
        <v>97.386934673366724</v>
      </c>
      <c r="BC136" s="496">
        <v>0</v>
      </c>
      <c r="BD136" s="496">
        <v>0</v>
      </c>
      <c r="BE136" s="496">
        <v>0</v>
      </c>
      <c r="BF136" s="496">
        <v>0</v>
      </c>
      <c r="BG136" s="496">
        <v>0</v>
      </c>
      <c r="BH136" s="496">
        <v>3.4999999999998885</v>
      </c>
      <c r="BI136" s="496">
        <v>0</v>
      </c>
      <c r="BJ136" s="496">
        <v>0.67538561229235905</v>
      </c>
      <c r="BK136" s="496">
        <v>0</v>
      </c>
      <c r="BL136" s="496">
        <v>0</v>
      </c>
      <c r="BM136" s="496">
        <v>1</v>
      </c>
      <c r="BN136" s="496">
        <v>0</v>
      </c>
      <c r="BO136" s="291"/>
      <c r="BP136" s="291"/>
      <c r="BQ136" s="291"/>
      <c r="BS136" s="496">
        <v>255</v>
      </c>
    </row>
    <row r="137" spans="1:71" ht="15" x14ac:dyDescent="0.25">
      <c r="A137" s="492">
        <v>521</v>
      </c>
      <c r="B137" s="492">
        <v>142995</v>
      </c>
      <c r="C137" s="492">
        <v>9352030</v>
      </c>
      <c r="D137" s="493" t="s">
        <v>1465</v>
      </c>
      <c r="E137" s="494" t="s">
        <v>40</v>
      </c>
      <c r="F137" s="495" t="s">
        <v>719</v>
      </c>
      <c r="G137" s="496">
        <v>1</v>
      </c>
      <c r="H137" s="496">
        <v>0</v>
      </c>
      <c r="I137" s="496">
        <v>0</v>
      </c>
      <c r="J137" s="496">
        <v>7</v>
      </c>
      <c r="K137" s="496">
        <v>0</v>
      </c>
      <c r="L137" s="496">
        <v>0</v>
      </c>
      <c r="M137" s="496">
        <v>0</v>
      </c>
      <c r="N137" s="496">
        <v>164</v>
      </c>
      <c r="O137" s="496">
        <v>164</v>
      </c>
      <c r="P137" s="496">
        <v>22</v>
      </c>
      <c r="Q137" s="496">
        <v>142</v>
      </c>
      <c r="R137" s="496">
        <v>0</v>
      </c>
      <c r="S137" s="496">
        <v>0</v>
      </c>
      <c r="T137" s="496">
        <v>0</v>
      </c>
      <c r="U137" s="496">
        <v>0</v>
      </c>
      <c r="V137" s="496">
        <v>0</v>
      </c>
      <c r="W137" s="496">
        <v>0</v>
      </c>
      <c r="X137" s="496">
        <v>0</v>
      </c>
      <c r="Y137" s="496">
        <v>0</v>
      </c>
      <c r="Z137" s="496">
        <v>164</v>
      </c>
      <c r="AA137" s="496">
        <v>23.428571428571427</v>
      </c>
      <c r="AB137" s="496">
        <v>14.000000000000004</v>
      </c>
      <c r="AC137" s="496">
        <v>14.000000000000004</v>
      </c>
      <c r="AD137" s="496">
        <v>0</v>
      </c>
      <c r="AE137" s="496">
        <v>0</v>
      </c>
      <c r="AF137" s="496">
        <v>162.99999999999997</v>
      </c>
      <c r="AG137" s="496">
        <v>1.0000000000000007</v>
      </c>
      <c r="AH137" s="496">
        <v>0</v>
      </c>
      <c r="AI137" s="496">
        <v>0</v>
      </c>
      <c r="AJ137" s="496">
        <v>0</v>
      </c>
      <c r="AK137" s="496">
        <v>0</v>
      </c>
      <c r="AL137" s="496">
        <v>0</v>
      </c>
      <c r="AM137" s="496">
        <v>0</v>
      </c>
      <c r="AN137" s="496">
        <v>0</v>
      </c>
      <c r="AO137" s="496">
        <v>0</v>
      </c>
      <c r="AP137" s="496">
        <v>0</v>
      </c>
      <c r="AQ137" s="496">
        <v>0</v>
      </c>
      <c r="AR137" s="496">
        <v>0</v>
      </c>
      <c r="AS137" s="496">
        <v>0</v>
      </c>
      <c r="AT137" s="496">
        <v>2.3098591549295739</v>
      </c>
      <c r="AU137" s="496">
        <v>3.4647887323943691</v>
      </c>
      <c r="AV137" s="496">
        <v>3.4647887323943691</v>
      </c>
      <c r="AW137" s="496">
        <v>0</v>
      </c>
      <c r="AX137" s="496">
        <v>0</v>
      </c>
      <c r="AY137" s="496">
        <v>0</v>
      </c>
      <c r="AZ137" s="496">
        <v>0.95348837209302328</v>
      </c>
      <c r="BA137" s="496">
        <v>45.567164179104523</v>
      </c>
      <c r="BB137" s="496">
        <v>52.626865671641845</v>
      </c>
      <c r="BC137" s="496">
        <v>0</v>
      </c>
      <c r="BD137" s="496">
        <v>0</v>
      </c>
      <c r="BE137" s="496">
        <v>0</v>
      </c>
      <c r="BF137" s="496">
        <v>0</v>
      </c>
      <c r="BG137" s="496">
        <v>0</v>
      </c>
      <c r="BH137" s="496">
        <v>1.6000000000000629</v>
      </c>
      <c r="BI137" s="496">
        <v>0</v>
      </c>
      <c r="BJ137" s="496">
        <v>3.62628144491979</v>
      </c>
      <c r="BK137" s="496">
        <v>0</v>
      </c>
      <c r="BL137" s="496">
        <v>0</v>
      </c>
      <c r="BM137" s="496">
        <v>1</v>
      </c>
      <c r="BN137" s="496">
        <v>0</v>
      </c>
      <c r="BO137" s="291"/>
      <c r="BP137" s="291"/>
      <c r="BQ137" s="291"/>
      <c r="BS137" s="496">
        <v>164</v>
      </c>
    </row>
    <row r="138" spans="1:71" ht="15" x14ac:dyDescent="0.25">
      <c r="A138" s="492">
        <v>522</v>
      </c>
      <c r="B138" s="492">
        <v>142566</v>
      </c>
      <c r="C138" s="492">
        <v>9352031</v>
      </c>
      <c r="D138" s="493" t="s">
        <v>555</v>
      </c>
      <c r="E138" s="494" t="s">
        <v>40</v>
      </c>
      <c r="F138" s="495" t="s">
        <v>719</v>
      </c>
      <c r="G138" s="496">
        <v>1</v>
      </c>
      <c r="H138" s="496">
        <v>0</v>
      </c>
      <c r="I138" s="496">
        <v>0</v>
      </c>
      <c r="J138" s="496">
        <v>7</v>
      </c>
      <c r="K138" s="496">
        <v>0</v>
      </c>
      <c r="L138" s="496">
        <v>0</v>
      </c>
      <c r="M138" s="496">
        <v>0</v>
      </c>
      <c r="N138" s="496">
        <v>159</v>
      </c>
      <c r="O138" s="496">
        <v>159</v>
      </c>
      <c r="P138" s="496">
        <v>21</v>
      </c>
      <c r="Q138" s="496">
        <v>138</v>
      </c>
      <c r="R138" s="496">
        <v>0</v>
      </c>
      <c r="S138" s="496">
        <v>0</v>
      </c>
      <c r="T138" s="496">
        <v>0</v>
      </c>
      <c r="U138" s="496">
        <v>0</v>
      </c>
      <c r="V138" s="496">
        <v>0</v>
      </c>
      <c r="W138" s="496">
        <v>0</v>
      </c>
      <c r="X138" s="496">
        <v>0</v>
      </c>
      <c r="Y138" s="496">
        <v>0</v>
      </c>
      <c r="Z138" s="496">
        <v>159</v>
      </c>
      <c r="AA138" s="496">
        <v>22.714285714285715</v>
      </c>
      <c r="AB138" s="496">
        <v>38.000000000000021</v>
      </c>
      <c r="AC138" s="496">
        <v>47.797546012269933</v>
      </c>
      <c r="AD138" s="496">
        <v>0</v>
      </c>
      <c r="AE138" s="496">
        <v>0</v>
      </c>
      <c r="AF138" s="496">
        <v>155.99999999999997</v>
      </c>
      <c r="AG138" s="496">
        <v>3.0000000000000022</v>
      </c>
      <c r="AH138" s="496">
        <v>0</v>
      </c>
      <c r="AI138" s="496">
        <v>0</v>
      </c>
      <c r="AJ138" s="496">
        <v>0</v>
      </c>
      <c r="AK138" s="496">
        <v>0</v>
      </c>
      <c r="AL138" s="496">
        <v>0</v>
      </c>
      <c r="AM138" s="496">
        <v>0</v>
      </c>
      <c r="AN138" s="496">
        <v>0</v>
      </c>
      <c r="AO138" s="496">
        <v>0</v>
      </c>
      <c r="AP138" s="496">
        <v>0</v>
      </c>
      <c r="AQ138" s="496">
        <v>0</v>
      </c>
      <c r="AR138" s="496">
        <v>0</v>
      </c>
      <c r="AS138" s="496">
        <v>0</v>
      </c>
      <c r="AT138" s="496">
        <v>1.1521739130434778</v>
      </c>
      <c r="AU138" s="496">
        <v>2.3043478260869557</v>
      </c>
      <c r="AV138" s="496">
        <v>3.4565217391304337</v>
      </c>
      <c r="AW138" s="496">
        <v>0</v>
      </c>
      <c r="AX138" s="496">
        <v>0</v>
      </c>
      <c r="AY138" s="496">
        <v>0</v>
      </c>
      <c r="AZ138" s="496">
        <v>0.97546012269938653</v>
      </c>
      <c r="BA138" s="496">
        <v>52.272727272727302</v>
      </c>
      <c r="BB138" s="496">
        <v>60.227272727272762</v>
      </c>
      <c r="BC138" s="496">
        <v>0</v>
      </c>
      <c r="BD138" s="496">
        <v>0</v>
      </c>
      <c r="BE138" s="496">
        <v>0</v>
      </c>
      <c r="BF138" s="496">
        <v>0</v>
      </c>
      <c r="BG138" s="496">
        <v>0</v>
      </c>
      <c r="BH138" s="496">
        <v>2.0999999999999486</v>
      </c>
      <c r="BI138" s="496">
        <v>0</v>
      </c>
      <c r="BJ138" s="496">
        <v>1.4833709302631599</v>
      </c>
      <c r="BK138" s="496">
        <v>0</v>
      </c>
      <c r="BL138" s="496">
        <v>0</v>
      </c>
      <c r="BM138" s="496">
        <v>1</v>
      </c>
      <c r="BN138" s="496">
        <v>0</v>
      </c>
      <c r="BO138" s="291"/>
      <c r="BP138" s="291"/>
      <c r="BQ138" s="291"/>
      <c r="BS138" s="496">
        <v>159</v>
      </c>
    </row>
    <row r="139" spans="1:71" ht="15" x14ac:dyDescent="0.25">
      <c r="A139" s="492">
        <v>454</v>
      </c>
      <c r="B139" s="492">
        <v>138161</v>
      </c>
      <c r="C139" s="492">
        <v>9352036</v>
      </c>
      <c r="D139" s="493" t="s">
        <v>554</v>
      </c>
      <c r="E139" s="494" t="s">
        <v>40</v>
      </c>
      <c r="F139" s="495" t="s">
        <v>719</v>
      </c>
      <c r="G139" s="496">
        <v>1</v>
      </c>
      <c r="H139" s="496">
        <v>0</v>
      </c>
      <c r="I139" s="496">
        <v>0</v>
      </c>
      <c r="J139" s="496">
        <v>7</v>
      </c>
      <c r="K139" s="496">
        <v>0</v>
      </c>
      <c r="L139" s="496">
        <v>0</v>
      </c>
      <c r="M139" s="496">
        <v>0</v>
      </c>
      <c r="N139" s="496">
        <v>407</v>
      </c>
      <c r="O139" s="496">
        <v>407</v>
      </c>
      <c r="P139" s="496">
        <v>52</v>
      </c>
      <c r="Q139" s="496">
        <v>355</v>
      </c>
      <c r="R139" s="496">
        <v>0</v>
      </c>
      <c r="S139" s="496">
        <v>0</v>
      </c>
      <c r="T139" s="496">
        <v>0</v>
      </c>
      <c r="U139" s="496">
        <v>0</v>
      </c>
      <c r="V139" s="496">
        <v>0</v>
      </c>
      <c r="W139" s="496">
        <v>0</v>
      </c>
      <c r="X139" s="496">
        <v>0</v>
      </c>
      <c r="Y139" s="496">
        <v>0</v>
      </c>
      <c r="Z139" s="496">
        <v>407</v>
      </c>
      <c r="AA139" s="496">
        <v>58.142857142857146</v>
      </c>
      <c r="AB139" s="496">
        <v>67.000000000000156</v>
      </c>
      <c r="AC139" s="496">
        <v>95.530562347188265</v>
      </c>
      <c r="AD139" s="496">
        <v>0</v>
      </c>
      <c r="AE139" s="496">
        <v>0</v>
      </c>
      <c r="AF139" s="496">
        <v>218.53694581280797</v>
      </c>
      <c r="AG139" s="496">
        <v>123.30295566502483</v>
      </c>
      <c r="AH139" s="496">
        <v>65.160098522167615</v>
      </c>
      <c r="AI139" s="496">
        <v>0</v>
      </c>
      <c r="AJ139" s="496">
        <v>0</v>
      </c>
      <c r="AK139" s="496">
        <v>0</v>
      </c>
      <c r="AL139" s="496">
        <v>0</v>
      </c>
      <c r="AM139" s="496">
        <v>0</v>
      </c>
      <c r="AN139" s="496">
        <v>0</v>
      </c>
      <c r="AO139" s="496">
        <v>0</v>
      </c>
      <c r="AP139" s="496">
        <v>0</v>
      </c>
      <c r="AQ139" s="496">
        <v>0</v>
      </c>
      <c r="AR139" s="496">
        <v>0</v>
      </c>
      <c r="AS139" s="496">
        <v>0</v>
      </c>
      <c r="AT139" s="496">
        <v>13.757746478873218</v>
      </c>
      <c r="AU139" s="496">
        <v>22.929577464788739</v>
      </c>
      <c r="AV139" s="496">
        <v>27.515492957746478</v>
      </c>
      <c r="AW139" s="496">
        <v>0</v>
      </c>
      <c r="AX139" s="496">
        <v>0</v>
      </c>
      <c r="AY139" s="496">
        <v>0</v>
      </c>
      <c r="AZ139" s="496">
        <v>0</v>
      </c>
      <c r="BA139" s="496">
        <v>123.74285714285729</v>
      </c>
      <c r="BB139" s="496">
        <v>141.86857142857158</v>
      </c>
      <c r="BC139" s="496">
        <v>0</v>
      </c>
      <c r="BD139" s="496">
        <v>0</v>
      </c>
      <c r="BE139" s="496">
        <v>0</v>
      </c>
      <c r="BF139" s="496">
        <v>0</v>
      </c>
      <c r="BG139" s="496">
        <v>0</v>
      </c>
      <c r="BH139" s="496">
        <v>0</v>
      </c>
      <c r="BI139" s="496">
        <v>0</v>
      </c>
      <c r="BJ139" s="496">
        <v>0.438761246708464</v>
      </c>
      <c r="BK139" s="496">
        <v>0</v>
      </c>
      <c r="BL139" s="496">
        <v>0</v>
      </c>
      <c r="BM139" s="496">
        <v>1</v>
      </c>
      <c r="BN139" s="496">
        <v>0</v>
      </c>
      <c r="BO139" s="291"/>
      <c r="BP139" s="291"/>
      <c r="BQ139" s="291"/>
      <c r="BS139" s="496">
        <v>407</v>
      </c>
    </row>
    <row r="140" spans="1:71" ht="15" x14ac:dyDescent="0.25">
      <c r="A140" s="492">
        <v>450</v>
      </c>
      <c r="B140" s="492">
        <v>141546</v>
      </c>
      <c r="C140" s="492">
        <v>9352040</v>
      </c>
      <c r="D140" s="493" t="s">
        <v>553</v>
      </c>
      <c r="E140" s="494" t="s">
        <v>40</v>
      </c>
      <c r="F140" s="495" t="s">
        <v>719</v>
      </c>
      <c r="G140" s="496">
        <v>1</v>
      </c>
      <c r="H140" s="496">
        <v>0</v>
      </c>
      <c r="I140" s="496">
        <v>0</v>
      </c>
      <c r="J140" s="496">
        <v>7</v>
      </c>
      <c r="K140" s="496">
        <v>0</v>
      </c>
      <c r="L140" s="496">
        <v>0</v>
      </c>
      <c r="M140" s="496">
        <v>0</v>
      </c>
      <c r="N140" s="496">
        <v>373</v>
      </c>
      <c r="O140" s="496">
        <v>373</v>
      </c>
      <c r="P140" s="496">
        <v>53</v>
      </c>
      <c r="Q140" s="496">
        <v>320</v>
      </c>
      <c r="R140" s="496">
        <v>0</v>
      </c>
      <c r="S140" s="496">
        <v>0</v>
      </c>
      <c r="T140" s="496">
        <v>0</v>
      </c>
      <c r="U140" s="496">
        <v>0</v>
      </c>
      <c r="V140" s="496">
        <v>0</v>
      </c>
      <c r="W140" s="496">
        <v>0</v>
      </c>
      <c r="X140" s="496">
        <v>0</v>
      </c>
      <c r="Y140" s="496">
        <v>0</v>
      </c>
      <c r="Z140" s="496">
        <v>373</v>
      </c>
      <c r="AA140" s="496">
        <v>53.285714285714285</v>
      </c>
      <c r="AB140" s="496">
        <v>30.000000000000004</v>
      </c>
      <c r="AC140" s="496">
        <v>57.012953367875646</v>
      </c>
      <c r="AD140" s="496">
        <v>0</v>
      </c>
      <c r="AE140" s="496">
        <v>0</v>
      </c>
      <c r="AF140" s="496">
        <v>236.63440860215067</v>
      </c>
      <c r="AG140" s="496">
        <v>83.223118279569718</v>
      </c>
      <c r="AH140" s="496">
        <v>53.142473118279604</v>
      </c>
      <c r="AI140" s="496">
        <v>0</v>
      </c>
      <c r="AJ140" s="496">
        <v>0</v>
      </c>
      <c r="AK140" s="496">
        <v>0</v>
      </c>
      <c r="AL140" s="496">
        <v>0</v>
      </c>
      <c r="AM140" s="496">
        <v>0</v>
      </c>
      <c r="AN140" s="496">
        <v>0</v>
      </c>
      <c r="AO140" s="496">
        <v>0</v>
      </c>
      <c r="AP140" s="496">
        <v>0</v>
      </c>
      <c r="AQ140" s="496">
        <v>0</v>
      </c>
      <c r="AR140" s="496">
        <v>0</v>
      </c>
      <c r="AS140" s="496">
        <v>0</v>
      </c>
      <c r="AT140" s="496">
        <v>6.9937499999999995</v>
      </c>
      <c r="AU140" s="496">
        <v>12.821875</v>
      </c>
      <c r="AV140" s="496">
        <v>20.981249999999999</v>
      </c>
      <c r="AW140" s="496">
        <v>0</v>
      </c>
      <c r="AX140" s="496">
        <v>0</v>
      </c>
      <c r="AY140" s="496">
        <v>0</v>
      </c>
      <c r="AZ140" s="496">
        <v>1.9326424870466321</v>
      </c>
      <c r="BA140" s="496">
        <v>115.89743589743584</v>
      </c>
      <c r="BB140" s="496">
        <v>135.09294871794864</v>
      </c>
      <c r="BC140" s="496">
        <v>0</v>
      </c>
      <c r="BD140" s="496">
        <v>0</v>
      </c>
      <c r="BE140" s="496">
        <v>0</v>
      </c>
      <c r="BF140" s="496">
        <v>0</v>
      </c>
      <c r="BG140" s="496">
        <v>0</v>
      </c>
      <c r="BH140" s="496">
        <v>0</v>
      </c>
      <c r="BI140" s="496">
        <v>0</v>
      </c>
      <c r="BJ140" s="496">
        <v>0.38809388751773</v>
      </c>
      <c r="BK140" s="496">
        <v>0</v>
      </c>
      <c r="BL140" s="496">
        <v>0</v>
      </c>
      <c r="BM140" s="496">
        <v>1</v>
      </c>
      <c r="BN140" s="496">
        <v>0</v>
      </c>
      <c r="BO140" s="291"/>
      <c r="BP140" s="291"/>
      <c r="BQ140" s="291"/>
      <c r="BS140" s="496">
        <v>373</v>
      </c>
    </row>
    <row r="141" spans="1:71" ht="15" x14ac:dyDescent="0.25">
      <c r="A141" s="492">
        <v>52</v>
      </c>
      <c r="B141" s="492">
        <v>141172</v>
      </c>
      <c r="C141" s="492">
        <v>9352043</v>
      </c>
      <c r="D141" s="493" t="s">
        <v>1302</v>
      </c>
      <c r="E141" s="494" t="s">
        <v>40</v>
      </c>
      <c r="F141" s="495" t="s">
        <v>719</v>
      </c>
      <c r="G141" s="496">
        <v>1</v>
      </c>
      <c r="H141" s="496">
        <v>0</v>
      </c>
      <c r="I141" s="496">
        <v>0</v>
      </c>
      <c r="J141" s="496">
        <v>7</v>
      </c>
      <c r="K141" s="496">
        <v>0</v>
      </c>
      <c r="L141" s="496">
        <v>0</v>
      </c>
      <c r="M141" s="496">
        <v>0</v>
      </c>
      <c r="N141" s="496">
        <v>225</v>
      </c>
      <c r="O141" s="496">
        <v>225</v>
      </c>
      <c r="P141" s="496">
        <v>30</v>
      </c>
      <c r="Q141" s="496">
        <v>195</v>
      </c>
      <c r="R141" s="496">
        <v>0</v>
      </c>
      <c r="S141" s="496">
        <v>0</v>
      </c>
      <c r="T141" s="496">
        <v>0</v>
      </c>
      <c r="U141" s="496">
        <v>0</v>
      </c>
      <c r="V141" s="496">
        <v>0</v>
      </c>
      <c r="W141" s="496">
        <v>0</v>
      </c>
      <c r="X141" s="496">
        <v>0</v>
      </c>
      <c r="Y141" s="496">
        <v>0</v>
      </c>
      <c r="Z141" s="496">
        <v>225</v>
      </c>
      <c r="AA141" s="496">
        <v>32.142857142857146</v>
      </c>
      <c r="AB141" s="496">
        <v>80.000000000000099</v>
      </c>
      <c r="AC141" s="496">
        <v>101.20087336244541</v>
      </c>
      <c r="AD141" s="496">
        <v>0</v>
      </c>
      <c r="AE141" s="496">
        <v>0</v>
      </c>
      <c r="AF141" s="496">
        <v>85.000000000000043</v>
      </c>
      <c r="AG141" s="496">
        <v>2.9999999999999925</v>
      </c>
      <c r="AH141" s="496">
        <v>69.000000000000071</v>
      </c>
      <c r="AI141" s="496">
        <v>63.000000000000007</v>
      </c>
      <c r="AJ141" s="496">
        <v>0</v>
      </c>
      <c r="AK141" s="496">
        <v>2.9999999999999925</v>
      </c>
      <c r="AL141" s="496">
        <v>2.0000000000000004</v>
      </c>
      <c r="AM141" s="496">
        <v>0</v>
      </c>
      <c r="AN141" s="496">
        <v>0</v>
      </c>
      <c r="AO141" s="496">
        <v>0</v>
      </c>
      <c r="AP141" s="496">
        <v>0</v>
      </c>
      <c r="AQ141" s="496">
        <v>0</v>
      </c>
      <c r="AR141" s="496">
        <v>0</v>
      </c>
      <c r="AS141" s="496">
        <v>0</v>
      </c>
      <c r="AT141" s="496">
        <v>3.4615384615384648</v>
      </c>
      <c r="AU141" s="496">
        <v>4.6153846153846123</v>
      </c>
      <c r="AV141" s="496">
        <v>5.7692307692307594</v>
      </c>
      <c r="AW141" s="496">
        <v>0</v>
      </c>
      <c r="AX141" s="496">
        <v>0</v>
      </c>
      <c r="AY141" s="496">
        <v>0</v>
      </c>
      <c r="AZ141" s="496">
        <v>0</v>
      </c>
      <c r="BA141" s="496">
        <v>108.10880829015539</v>
      </c>
      <c r="BB141" s="496">
        <v>124.740932642487</v>
      </c>
      <c r="BC141" s="496">
        <v>0</v>
      </c>
      <c r="BD141" s="496">
        <v>0</v>
      </c>
      <c r="BE141" s="496">
        <v>0</v>
      </c>
      <c r="BF141" s="496">
        <v>0</v>
      </c>
      <c r="BG141" s="496">
        <v>0</v>
      </c>
      <c r="BH141" s="496">
        <v>4.4999999999999973</v>
      </c>
      <c r="BI141" s="496">
        <v>0</v>
      </c>
      <c r="BJ141" s="496">
        <v>1.87697579563636</v>
      </c>
      <c r="BK141" s="496">
        <v>0</v>
      </c>
      <c r="BL141" s="496">
        <v>0</v>
      </c>
      <c r="BM141" s="496">
        <v>1</v>
      </c>
      <c r="BN141" s="496">
        <v>0</v>
      </c>
      <c r="BO141" s="291"/>
      <c r="BP141" s="291"/>
      <c r="BQ141" s="291"/>
      <c r="BS141" s="496">
        <v>225</v>
      </c>
    </row>
    <row r="142" spans="1:71" ht="15" x14ac:dyDescent="0.25">
      <c r="A142" s="492">
        <v>447</v>
      </c>
      <c r="B142" s="492">
        <v>141371</v>
      </c>
      <c r="C142" s="492">
        <v>9352047</v>
      </c>
      <c r="D142" s="493" t="s">
        <v>551</v>
      </c>
      <c r="E142" s="494" t="s">
        <v>40</v>
      </c>
      <c r="F142" s="495" t="s">
        <v>719</v>
      </c>
      <c r="G142" s="496">
        <v>1</v>
      </c>
      <c r="H142" s="496">
        <v>0</v>
      </c>
      <c r="I142" s="496">
        <v>0</v>
      </c>
      <c r="J142" s="496">
        <v>7</v>
      </c>
      <c r="K142" s="496">
        <v>0</v>
      </c>
      <c r="L142" s="496">
        <v>0</v>
      </c>
      <c r="M142" s="496">
        <v>0</v>
      </c>
      <c r="N142" s="496">
        <v>272</v>
      </c>
      <c r="O142" s="496">
        <v>272</v>
      </c>
      <c r="P142" s="496">
        <v>45</v>
      </c>
      <c r="Q142" s="496">
        <v>227</v>
      </c>
      <c r="R142" s="496">
        <v>0</v>
      </c>
      <c r="S142" s="496">
        <v>0</v>
      </c>
      <c r="T142" s="496">
        <v>0</v>
      </c>
      <c r="U142" s="496">
        <v>0</v>
      </c>
      <c r="V142" s="496">
        <v>0</v>
      </c>
      <c r="W142" s="496">
        <v>0</v>
      </c>
      <c r="X142" s="496">
        <v>0</v>
      </c>
      <c r="Y142" s="496">
        <v>0</v>
      </c>
      <c r="Z142" s="496">
        <v>272</v>
      </c>
      <c r="AA142" s="496">
        <v>38.857142857142854</v>
      </c>
      <c r="AB142" s="496">
        <v>25.000000000000014</v>
      </c>
      <c r="AC142" s="496">
        <v>37.333333333333336</v>
      </c>
      <c r="AD142" s="496">
        <v>0</v>
      </c>
      <c r="AE142" s="496">
        <v>0</v>
      </c>
      <c r="AF142" s="496">
        <v>251.85185185185188</v>
      </c>
      <c r="AG142" s="496">
        <v>15.111111111111123</v>
      </c>
      <c r="AH142" s="496">
        <v>5.0370370370370319</v>
      </c>
      <c r="AI142" s="496">
        <v>0</v>
      </c>
      <c r="AJ142" s="496">
        <v>0</v>
      </c>
      <c r="AK142" s="496">
        <v>0</v>
      </c>
      <c r="AL142" s="496">
        <v>0</v>
      </c>
      <c r="AM142" s="496">
        <v>0</v>
      </c>
      <c r="AN142" s="496">
        <v>0</v>
      </c>
      <c r="AO142" s="496">
        <v>0</v>
      </c>
      <c r="AP142" s="496">
        <v>0</v>
      </c>
      <c r="AQ142" s="496">
        <v>0</v>
      </c>
      <c r="AR142" s="496">
        <v>0</v>
      </c>
      <c r="AS142" s="496">
        <v>0</v>
      </c>
      <c r="AT142" s="496">
        <v>9.5859030837004475</v>
      </c>
      <c r="AU142" s="496">
        <v>11.982378854625564</v>
      </c>
      <c r="AV142" s="496">
        <v>14.378854625550655</v>
      </c>
      <c r="AW142" s="496">
        <v>0</v>
      </c>
      <c r="AX142" s="496">
        <v>0</v>
      </c>
      <c r="AY142" s="496">
        <v>0</v>
      </c>
      <c r="AZ142" s="496">
        <v>3.2</v>
      </c>
      <c r="BA142" s="496">
        <v>84.869369369369394</v>
      </c>
      <c r="BB142" s="496">
        <v>101.69369369369373</v>
      </c>
      <c r="BC142" s="496">
        <v>0</v>
      </c>
      <c r="BD142" s="496">
        <v>0</v>
      </c>
      <c r="BE142" s="496">
        <v>0</v>
      </c>
      <c r="BF142" s="496">
        <v>0</v>
      </c>
      <c r="BG142" s="496">
        <v>0</v>
      </c>
      <c r="BH142" s="496">
        <v>0</v>
      </c>
      <c r="BI142" s="496">
        <v>0</v>
      </c>
      <c r="BJ142" s="496">
        <v>0.62068411922141098</v>
      </c>
      <c r="BK142" s="496">
        <v>0</v>
      </c>
      <c r="BL142" s="496">
        <v>0</v>
      </c>
      <c r="BM142" s="496">
        <v>1</v>
      </c>
      <c r="BN142" s="496">
        <v>0</v>
      </c>
      <c r="BO142" s="291"/>
      <c r="BP142" s="291"/>
      <c r="BQ142" s="291"/>
      <c r="BS142" s="496">
        <v>272</v>
      </c>
    </row>
    <row r="143" spans="1:71" ht="15" x14ac:dyDescent="0.25">
      <c r="A143" s="492">
        <v>251</v>
      </c>
      <c r="B143" s="492">
        <v>141372</v>
      </c>
      <c r="C143" s="492">
        <v>9352048</v>
      </c>
      <c r="D143" s="493" t="s">
        <v>268</v>
      </c>
      <c r="E143" s="494" t="s">
        <v>40</v>
      </c>
      <c r="F143" s="495" t="s">
        <v>719</v>
      </c>
      <c r="G143" s="496">
        <v>1</v>
      </c>
      <c r="H143" s="496">
        <v>0</v>
      </c>
      <c r="I143" s="496">
        <v>0</v>
      </c>
      <c r="J143" s="496">
        <v>3</v>
      </c>
      <c r="K143" s="496">
        <v>0</v>
      </c>
      <c r="L143" s="496">
        <v>0</v>
      </c>
      <c r="M143" s="496">
        <v>0</v>
      </c>
      <c r="N143" s="496">
        <v>246</v>
      </c>
      <c r="O143" s="496">
        <v>246</v>
      </c>
      <c r="P143" s="496">
        <v>73</v>
      </c>
      <c r="Q143" s="496">
        <v>173</v>
      </c>
      <c r="R143" s="496">
        <v>0</v>
      </c>
      <c r="S143" s="496">
        <v>0</v>
      </c>
      <c r="T143" s="496">
        <v>0</v>
      </c>
      <c r="U143" s="496">
        <v>0</v>
      </c>
      <c r="V143" s="496">
        <v>0</v>
      </c>
      <c r="W143" s="496">
        <v>0</v>
      </c>
      <c r="X143" s="496">
        <v>0</v>
      </c>
      <c r="Y143" s="496">
        <v>0</v>
      </c>
      <c r="Z143" s="496">
        <v>246</v>
      </c>
      <c r="AA143" s="496">
        <v>82</v>
      </c>
      <c r="AB143" s="496">
        <v>29.999999999999968</v>
      </c>
      <c r="AC143" s="496">
        <v>42.44705882352941</v>
      </c>
      <c r="AD143" s="496">
        <v>0</v>
      </c>
      <c r="AE143" s="496">
        <v>0</v>
      </c>
      <c r="AF143" s="496">
        <v>113.99999999999989</v>
      </c>
      <c r="AG143" s="496">
        <v>4.9999999999999947</v>
      </c>
      <c r="AH143" s="496">
        <v>5.9999999999999947</v>
      </c>
      <c r="AI143" s="496">
        <v>35.000000000000085</v>
      </c>
      <c r="AJ143" s="496">
        <v>83.999999999999915</v>
      </c>
      <c r="AK143" s="496">
        <v>2.0000000000000004</v>
      </c>
      <c r="AL143" s="496">
        <v>0</v>
      </c>
      <c r="AM143" s="496">
        <v>0</v>
      </c>
      <c r="AN143" s="496">
        <v>0</v>
      </c>
      <c r="AO143" s="496">
        <v>0</v>
      </c>
      <c r="AP143" s="496">
        <v>0</v>
      </c>
      <c r="AQ143" s="496">
        <v>0</v>
      </c>
      <c r="AR143" s="496">
        <v>0</v>
      </c>
      <c r="AS143" s="496">
        <v>0</v>
      </c>
      <c r="AT143" s="496">
        <v>20.14035087719299</v>
      </c>
      <c r="AU143" s="496">
        <v>30.210526315789561</v>
      </c>
      <c r="AV143" s="496">
        <v>30.210526315789561</v>
      </c>
      <c r="AW143" s="496">
        <v>0</v>
      </c>
      <c r="AX143" s="496">
        <v>0</v>
      </c>
      <c r="AY143" s="496">
        <v>0</v>
      </c>
      <c r="AZ143" s="496">
        <v>0</v>
      </c>
      <c r="BA143" s="496">
        <v>40.467836257309983</v>
      </c>
      <c r="BB143" s="496">
        <v>57.543859649122865</v>
      </c>
      <c r="BC143" s="496">
        <v>0</v>
      </c>
      <c r="BD143" s="496">
        <v>0</v>
      </c>
      <c r="BE143" s="496">
        <v>0</v>
      </c>
      <c r="BF143" s="496">
        <v>0</v>
      </c>
      <c r="BG143" s="496">
        <v>0</v>
      </c>
      <c r="BH143" s="496">
        <v>0</v>
      </c>
      <c r="BI143" s="496">
        <v>0</v>
      </c>
      <c r="BJ143" s="496">
        <v>0.40690695483870998</v>
      </c>
      <c r="BK143" s="496">
        <v>0</v>
      </c>
      <c r="BL143" s="496">
        <v>0</v>
      </c>
      <c r="BM143" s="496">
        <v>1</v>
      </c>
      <c r="BN143" s="496">
        <v>0</v>
      </c>
      <c r="BO143" s="291"/>
      <c r="BP143" s="291"/>
      <c r="BQ143" s="291"/>
      <c r="BS143" s="496">
        <v>246</v>
      </c>
    </row>
    <row r="144" spans="1:71" ht="15" x14ac:dyDescent="0.25">
      <c r="A144" s="492">
        <v>252</v>
      </c>
      <c r="B144" s="492">
        <v>141373</v>
      </c>
      <c r="C144" s="492">
        <v>9352050</v>
      </c>
      <c r="D144" s="493" t="s">
        <v>269</v>
      </c>
      <c r="E144" s="494" t="s">
        <v>40</v>
      </c>
      <c r="F144" s="495" t="s">
        <v>719</v>
      </c>
      <c r="G144" s="496">
        <v>1</v>
      </c>
      <c r="H144" s="496">
        <v>0</v>
      </c>
      <c r="I144" s="496">
        <v>0</v>
      </c>
      <c r="J144" s="496">
        <v>4</v>
      </c>
      <c r="K144" s="496">
        <v>0</v>
      </c>
      <c r="L144" s="496">
        <v>0</v>
      </c>
      <c r="M144" s="496">
        <v>0</v>
      </c>
      <c r="N144" s="496">
        <v>301</v>
      </c>
      <c r="O144" s="496">
        <v>301</v>
      </c>
      <c r="P144" s="496">
        <v>0</v>
      </c>
      <c r="Q144" s="496">
        <v>301</v>
      </c>
      <c r="R144" s="496">
        <v>0</v>
      </c>
      <c r="S144" s="496">
        <v>0</v>
      </c>
      <c r="T144" s="496">
        <v>0</v>
      </c>
      <c r="U144" s="496">
        <v>0</v>
      </c>
      <c r="V144" s="496">
        <v>0</v>
      </c>
      <c r="W144" s="496">
        <v>0</v>
      </c>
      <c r="X144" s="496">
        <v>0</v>
      </c>
      <c r="Y144" s="496">
        <v>0</v>
      </c>
      <c r="Z144" s="496">
        <v>301</v>
      </c>
      <c r="AA144" s="496">
        <v>75.25</v>
      </c>
      <c r="AB144" s="496">
        <v>73.999999999999929</v>
      </c>
      <c r="AC144" s="496">
        <v>112.47330960854093</v>
      </c>
      <c r="AD144" s="496">
        <v>0</v>
      </c>
      <c r="AE144" s="496">
        <v>0</v>
      </c>
      <c r="AF144" s="496">
        <v>147.99999999999986</v>
      </c>
      <c r="AG144" s="496">
        <v>8.0000000000000018</v>
      </c>
      <c r="AH144" s="496">
        <v>8.0000000000000018</v>
      </c>
      <c r="AI144" s="496">
        <v>32.000000000000007</v>
      </c>
      <c r="AJ144" s="496">
        <v>100.99999999999997</v>
      </c>
      <c r="AK144" s="496">
        <v>4.0000000000000009</v>
      </c>
      <c r="AL144" s="496">
        <v>0</v>
      </c>
      <c r="AM144" s="496">
        <v>0</v>
      </c>
      <c r="AN144" s="496">
        <v>0</v>
      </c>
      <c r="AO144" s="496">
        <v>0</v>
      </c>
      <c r="AP144" s="496">
        <v>0</v>
      </c>
      <c r="AQ144" s="496">
        <v>0</v>
      </c>
      <c r="AR144" s="496">
        <v>0</v>
      </c>
      <c r="AS144" s="496">
        <v>0</v>
      </c>
      <c r="AT144" s="496">
        <v>2.0066666666666677</v>
      </c>
      <c r="AU144" s="496">
        <v>2.0066666666666677</v>
      </c>
      <c r="AV144" s="496">
        <v>13.043333333333324</v>
      </c>
      <c r="AW144" s="496">
        <v>0</v>
      </c>
      <c r="AX144" s="496">
        <v>0</v>
      </c>
      <c r="AY144" s="496">
        <v>0</v>
      </c>
      <c r="AZ144" s="496">
        <v>0</v>
      </c>
      <c r="BA144" s="496">
        <v>111.55944055944067</v>
      </c>
      <c r="BB144" s="496">
        <v>111.55944055944067</v>
      </c>
      <c r="BC144" s="496">
        <v>0</v>
      </c>
      <c r="BD144" s="496">
        <v>0</v>
      </c>
      <c r="BE144" s="496">
        <v>0</v>
      </c>
      <c r="BF144" s="496">
        <v>0</v>
      </c>
      <c r="BG144" s="496">
        <v>0</v>
      </c>
      <c r="BH144" s="496">
        <v>0</v>
      </c>
      <c r="BI144" s="496">
        <v>0</v>
      </c>
      <c r="BJ144" s="496">
        <v>0.41184827410714298</v>
      </c>
      <c r="BK144" s="496">
        <v>0</v>
      </c>
      <c r="BL144" s="496">
        <v>0</v>
      </c>
      <c r="BM144" s="496">
        <v>1</v>
      </c>
      <c r="BN144" s="496">
        <v>0</v>
      </c>
      <c r="BO144" s="291"/>
      <c r="BP144" s="291"/>
      <c r="BQ144" s="291"/>
      <c r="BS144" s="496">
        <v>301</v>
      </c>
    </row>
    <row r="145" spans="1:71" ht="15" x14ac:dyDescent="0.25">
      <c r="A145" s="492">
        <v>440</v>
      </c>
      <c r="B145" s="492">
        <v>141406</v>
      </c>
      <c r="C145" s="492">
        <v>9352051</v>
      </c>
      <c r="D145" s="493" t="s">
        <v>549</v>
      </c>
      <c r="E145" s="494" t="s">
        <v>40</v>
      </c>
      <c r="F145" s="495" t="s">
        <v>719</v>
      </c>
      <c r="G145" s="496">
        <v>1</v>
      </c>
      <c r="H145" s="496">
        <v>0</v>
      </c>
      <c r="I145" s="496">
        <v>0</v>
      </c>
      <c r="J145" s="496">
        <v>7</v>
      </c>
      <c r="K145" s="496">
        <v>0</v>
      </c>
      <c r="L145" s="496">
        <v>0</v>
      </c>
      <c r="M145" s="496">
        <v>0</v>
      </c>
      <c r="N145" s="496">
        <v>194</v>
      </c>
      <c r="O145" s="496">
        <v>194</v>
      </c>
      <c r="P145" s="496">
        <v>30</v>
      </c>
      <c r="Q145" s="496">
        <v>164</v>
      </c>
      <c r="R145" s="496">
        <v>0</v>
      </c>
      <c r="S145" s="496">
        <v>0</v>
      </c>
      <c r="T145" s="496">
        <v>0</v>
      </c>
      <c r="U145" s="496">
        <v>0</v>
      </c>
      <c r="V145" s="496">
        <v>0</v>
      </c>
      <c r="W145" s="496">
        <v>0</v>
      </c>
      <c r="X145" s="496">
        <v>0</v>
      </c>
      <c r="Y145" s="496">
        <v>0</v>
      </c>
      <c r="Z145" s="496">
        <v>194</v>
      </c>
      <c r="AA145" s="496">
        <v>27.714285714285715</v>
      </c>
      <c r="AB145" s="496">
        <v>24.999999999999943</v>
      </c>
      <c r="AC145" s="496">
        <v>41</v>
      </c>
      <c r="AD145" s="496">
        <v>0</v>
      </c>
      <c r="AE145" s="496">
        <v>0</v>
      </c>
      <c r="AF145" s="496">
        <v>84.999999999999957</v>
      </c>
      <c r="AG145" s="496">
        <v>106.00000000000007</v>
      </c>
      <c r="AH145" s="496">
        <v>0.99999999999999967</v>
      </c>
      <c r="AI145" s="496">
        <v>0</v>
      </c>
      <c r="AJ145" s="496">
        <v>2.0000000000000071</v>
      </c>
      <c r="AK145" s="496">
        <v>0</v>
      </c>
      <c r="AL145" s="496">
        <v>0</v>
      </c>
      <c r="AM145" s="496">
        <v>0</v>
      </c>
      <c r="AN145" s="496">
        <v>0</v>
      </c>
      <c r="AO145" s="496">
        <v>0</v>
      </c>
      <c r="AP145" s="496">
        <v>0</v>
      </c>
      <c r="AQ145" s="496">
        <v>0</v>
      </c>
      <c r="AR145" s="496">
        <v>0</v>
      </c>
      <c r="AS145" s="496">
        <v>0</v>
      </c>
      <c r="AT145" s="496">
        <v>1.1829268292682933</v>
      </c>
      <c r="AU145" s="496">
        <v>1.1829268292682933</v>
      </c>
      <c r="AV145" s="496">
        <v>3.5487804878048839</v>
      </c>
      <c r="AW145" s="496">
        <v>0</v>
      </c>
      <c r="AX145" s="496">
        <v>0</v>
      </c>
      <c r="AY145" s="496">
        <v>0</v>
      </c>
      <c r="AZ145" s="496">
        <v>1</v>
      </c>
      <c r="BA145" s="496">
        <v>48.175000000000004</v>
      </c>
      <c r="BB145" s="496">
        <v>56.987500000000004</v>
      </c>
      <c r="BC145" s="496">
        <v>0</v>
      </c>
      <c r="BD145" s="496">
        <v>0</v>
      </c>
      <c r="BE145" s="496">
        <v>0</v>
      </c>
      <c r="BF145" s="496">
        <v>0</v>
      </c>
      <c r="BG145" s="496">
        <v>0</v>
      </c>
      <c r="BH145" s="496">
        <v>0</v>
      </c>
      <c r="BI145" s="496">
        <v>0</v>
      </c>
      <c r="BJ145" s="496">
        <v>1.8469199840677999</v>
      </c>
      <c r="BK145" s="496">
        <v>0</v>
      </c>
      <c r="BL145" s="496">
        <v>0</v>
      </c>
      <c r="BM145" s="496">
        <v>1</v>
      </c>
      <c r="BN145" s="496">
        <v>0</v>
      </c>
      <c r="BO145" s="291"/>
      <c r="BP145" s="291"/>
      <c r="BQ145" s="291"/>
      <c r="BS145" s="496">
        <v>194</v>
      </c>
    </row>
    <row r="146" spans="1:71" ht="15" x14ac:dyDescent="0.25">
      <c r="A146" s="492">
        <v>92</v>
      </c>
      <c r="B146" s="492">
        <v>141702</v>
      </c>
      <c r="C146" s="492">
        <v>9352052</v>
      </c>
      <c r="D146" s="493" t="s">
        <v>207</v>
      </c>
      <c r="E146" s="494" t="s">
        <v>40</v>
      </c>
      <c r="F146" s="495" t="s">
        <v>719</v>
      </c>
      <c r="G146" s="496">
        <v>1</v>
      </c>
      <c r="H146" s="496">
        <v>0</v>
      </c>
      <c r="I146" s="496">
        <v>0</v>
      </c>
      <c r="J146" s="496">
        <v>7</v>
      </c>
      <c r="K146" s="496">
        <v>0</v>
      </c>
      <c r="L146" s="496">
        <v>0</v>
      </c>
      <c r="M146" s="496">
        <v>0</v>
      </c>
      <c r="N146" s="496">
        <v>185</v>
      </c>
      <c r="O146" s="496">
        <v>185</v>
      </c>
      <c r="P146" s="496">
        <v>23</v>
      </c>
      <c r="Q146" s="496">
        <v>162</v>
      </c>
      <c r="R146" s="496">
        <v>0</v>
      </c>
      <c r="S146" s="496">
        <v>0</v>
      </c>
      <c r="T146" s="496">
        <v>0</v>
      </c>
      <c r="U146" s="496">
        <v>0</v>
      </c>
      <c r="V146" s="496">
        <v>0</v>
      </c>
      <c r="W146" s="496">
        <v>0</v>
      </c>
      <c r="X146" s="496">
        <v>0</v>
      </c>
      <c r="Y146" s="496">
        <v>0</v>
      </c>
      <c r="Z146" s="496">
        <v>185</v>
      </c>
      <c r="AA146" s="496">
        <v>26.428571428571427</v>
      </c>
      <c r="AB146" s="496">
        <v>27.000000000000011</v>
      </c>
      <c r="AC146" s="496">
        <v>39</v>
      </c>
      <c r="AD146" s="496">
        <v>0</v>
      </c>
      <c r="AE146" s="496">
        <v>0</v>
      </c>
      <c r="AF146" s="496">
        <v>180.99999999999994</v>
      </c>
      <c r="AG146" s="496">
        <v>1.0000000000000009</v>
      </c>
      <c r="AH146" s="496">
        <v>1.0000000000000009</v>
      </c>
      <c r="AI146" s="496">
        <v>1.9999999999999978</v>
      </c>
      <c r="AJ146" s="496">
        <v>0</v>
      </c>
      <c r="AK146" s="496">
        <v>0</v>
      </c>
      <c r="AL146" s="496">
        <v>0</v>
      </c>
      <c r="AM146" s="496">
        <v>0</v>
      </c>
      <c r="AN146" s="496">
        <v>0</v>
      </c>
      <c r="AO146" s="496">
        <v>0</v>
      </c>
      <c r="AP146" s="496">
        <v>0</v>
      </c>
      <c r="AQ146" s="496">
        <v>0</v>
      </c>
      <c r="AR146" s="496">
        <v>0</v>
      </c>
      <c r="AS146" s="496">
        <v>0</v>
      </c>
      <c r="AT146" s="496">
        <v>0</v>
      </c>
      <c r="AU146" s="496">
        <v>0</v>
      </c>
      <c r="AV146" s="496">
        <v>1.1419753086419755</v>
      </c>
      <c r="AW146" s="496">
        <v>0</v>
      </c>
      <c r="AX146" s="496">
        <v>0</v>
      </c>
      <c r="AY146" s="496">
        <v>0</v>
      </c>
      <c r="AZ146" s="496">
        <v>0</v>
      </c>
      <c r="BA146" s="496">
        <v>42.792452830188616</v>
      </c>
      <c r="BB146" s="496">
        <v>48.867924528301813</v>
      </c>
      <c r="BC146" s="496">
        <v>0</v>
      </c>
      <c r="BD146" s="496">
        <v>0</v>
      </c>
      <c r="BE146" s="496">
        <v>0</v>
      </c>
      <c r="BF146" s="496">
        <v>0</v>
      </c>
      <c r="BG146" s="496">
        <v>0</v>
      </c>
      <c r="BH146" s="496">
        <v>0</v>
      </c>
      <c r="BI146" s="496">
        <v>0</v>
      </c>
      <c r="BJ146" s="496">
        <v>1.64450039181034</v>
      </c>
      <c r="BK146" s="496">
        <v>0</v>
      </c>
      <c r="BL146" s="496">
        <v>0</v>
      </c>
      <c r="BM146" s="496">
        <v>1</v>
      </c>
      <c r="BN146" s="496">
        <v>0</v>
      </c>
      <c r="BO146" s="291"/>
      <c r="BP146" s="291"/>
      <c r="BQ146" s="291"/>
      <c r="BS146" s="496">
        <v>185</v>
      </c>
    </row>
    <row r="147" spans="1:71" ht="15" x14ac:dyDescent="0.25">
      <c r="A147" s="492">
        <v>59</v>
      </c>
      <c r="B147" s="492">
        <v>141736</v>
      </c>
      <c r="C147" s="492">
        <v>9352053</v>
      </c>
      <c r="D147" s="493" t="s">
        <v>169</v>
      </c>
      <c r="E147" s="494" t="s">
        <v>40</v>
      </c>
      <c r="F147" s="495" t="s">
        <v>719</v>
      </c>
      <c r="G147" s="496">
        <v>1</v>
      </c>
      <c r="H147" s="496">
        <v>0</v>
      </c>
      <c r="I147" s="496">
        <v>0</v>
      </c>
      <c r="J147" s="496">
        <v>7</v>
      </c>
      <c r="K147" s="496">
        <v>0</v>
      </c>
      <c r="L147" s="496">
        <v>0</v>
      </c>
      <c r="M147" s="496">
        <v>0</v>
      </c>
      <c r="N147" s="496">
        <v>392</v>
      </c>
      <c r="O147" s="496">
        <v>392</v>
      </c>
      <c r="P147" s="496">
        <v>44</v>
      </c>
      <c r="Q147" s="496">
        <v>348</v>
      </c>
      <c r="R147" s="496">
        <v>0</v>
      </c>
      <c r="S147" s="496">
        <v>0</v>
      </c>
      <c r="T147" s="496">
        <v>0</v>
      </c>
      <c r="U147" s="496">
        <v>0</v>
      </c>
      <c r="V147" s="496">
        <v>0</v>
      </c>
      <c r="W147" s="496">
        <v>0</v>
      </c>
      <c r="X147" s="496">
        <v>0</v>
      </c>
      <c r="Y147" s="496">
        <v>0</v>
      </c>
      <c r="Z147" s="496">
        <v>392</v>
      </c>
      <c r="AA147" s="496">
        <v>56</v>
      </c>
      <c r="AB147" s="496">
        <v>82.000000000000085</v>
      </c>
      <c r="AC147" s="496">
        <v>102.13399503722086</v>
      </c>
      <c r="AD147" s="496">
        <v>0</v>
      </c>
      <c r="AE147" s="496">
        <v>0</v>
      </c>
      <c r="AF147" s="496">
        <v>175.79381443298982</v>
      </c>
      <c r="AG147" s="496">
        <v>36.37113402061857</v>
      </c>
      <c r="AH147" s="496">
        <v>8.0824742268041128</v>
      </c>
      <c r="AI147" s="496">
        <v>123.25773195876302</v>
      </c>
      <c r="AJ147" s="496">
        <v>10.10309278350517</v>
      </c>
      <c r="AK147" s="496">
        <v>35.360824742268036</v>
      </c>
      <c r="AL147" s="496">
        <v>3.0309278350515472</v>
      </c>
      <c r="AM147" s="496">
        <v>0</v>
      </c>
      <c r="AN147" s="496">
        <v>0</v>
      </c>
      <c r="AO147" s="496">
        <v>0</v>
      </c>
      <c r="AP147" s="496">
        <v>0</v>
      </c>
      <c r="AQ147" s="496">
        <v>0</v>
      </c>
      <c r="AR147" s="496">
        <v>0</v>
      </c>
      <c r="AS147" s="496">
        <v>0</v>
      </c>
      <c r="AT147" s="496">
        <v>3.389048991354469</v>
      </c>
      <c r="AU147" s="496">
        <v>5.6484149855907813</v>
      </c>
      <c r="AV147" s="496">
        <v>6.7780979827089531</v>
      </c>
      <c r="AW147" s="496">
        <v>0</v>
      </c>
      <c r="AX147" s="496">
        <v>0</v>
      </c>
      <c r="AY147" s="496">
        <v>0</v>
      </c>
      <c r="AZ147" s="496">
        <v>0</v>
      </c>
      <c r="BA147" s="496">
        <v>128.73988439306362</v>
      </c>
      <c r="BB147" s="496">
        <v>145.01734104046247</v>
      </c>
      <c r="BC147" s="496">
        <v>0</v>
      </c>
      <c r="BD147" s="496">
        <v>0</v>
      </c>
      <c r="BE147" s="496">
        <v>0</v>
      </c>
      <c r="BF147" s="496">
        <v>0</v>
      </c>
      <c r="BG147" s="496">
        <v>0</v>
      </c>
      <c r="BH147" s="496">
        <v>0</v>
      </c>
      <c r="BI147" s="496">
        <v>0</v>
      </c>
      <c r="BJ147" s="496">
        <v>0.51602437235294096</v>
      </c>
      <c r="BK147" s="496">
        <v>0</v>
      </c>
      <c r="BL147" s="496">
        <v>0</v>
      </c>
      <c r="BM147" s="496">
        <v>1</v>
      </c>
      <c r="BN147" s="496">
        <v>0</v>
      </c>
      <c r="BO147" s="291"/>
      <c r="BP147" s="291"/>
      <c r="BQ147" s="291"/>
      <c r="BS147" s="496">
        <v>392</v>
      </c>
    </row>
    <row r="148" spans="1:71" ht="15" x14ac:dyDescent="0.25">
      <c r="A148" s="492">
        <v>465</v>
      </c>
      <c r="B148" s="492">
        <v>139485</v>
      </c>
      <c r="C148" s="492">
        <v>9352054</v>
      </c>
      <c r="D148" s="493" t="s">
        <v>1303</v>
      </c>
      <c r="E148" s="494" t="s">
        <v>40</v>
      </c>
      <c r="F148" s="495" t="s">
        <v>719</v>
      </c>
      <c r="G148" s="496">
        <v>1</v>
      </c>
      <c r="H148" s="496">
        <v>0</v>
      </c>
      <c r="I148" s="496">
        <v>0</v>
      </c>
      <c r="J148" s="496">
        <v>7</v>
      </c>
      <c r="K148" s="496">
        <v>0</v>
      </c>
      <c r="L148" s="496">
        <v>0</v>
      </c>
      <c r="M148" s="496">
        <v>0</v>
      </c>
      <c r="N148" s="496">
        <v>203</v>
      </c>
      <c r="O148" s="496">
        <v>203</v>
      </c>
      <c r="P148" s="496">
        <v>26</v>
      </c>
      <c r="Q148" s="496">
        <v>177</v>
      </c>
      <c r="R148" s="496">
        <v>0</v>
      </c>
      <c r="S148" s="496">
        <v>0</v>
      </c>
      <c r="T148" s="496">
        <v>0</v>
      </c>
      <c r="U148" s="496">
        <v>0</v>
      </c>
      <c r="V148" s="496">
        <v>0</v>
      </c>
      <c r="W148" s="496">
        <v>0</v>
      </c>
      <c r="X148" s="496">
        <v>0</v>
      </c>
      <c r="Y148" s="496">
        <v>0</v>
      </c>
      <c r="Z148" s="496">
        <v>203</v>
      </c>
      <c r="AA148" s="496">
        <v>29</v>
      </c>
      <c r="AB148" s="496">
        <v>8.0000000000000018</v>
      </c>
      <c r="AC148" s="496">
        <v>11.6</v>
      </c>
      <c r="AD148" s="496">
        <v>0</v>
      </c>
      <c r="AE148" s="496">
        <v>0</v>
      </c>
      <c r="AF148" s="496">
        <v>198.99999999999997</v>
      </c>
      <c r="AG148" s="496">
        <v>0</v>
      </c>
      <c r="AH148" s="496">
        <v>3.9999999999999907</v>
      </c>
      <c r="AI148" s="496">
        <v>0</v>
      </c>
      <c r="AJ148" s="496">
        <v>0</v>
      </c>
      <c r="AK148" s="496">
        <v>0</v>
      </c>
      <c r="AL148" s="496">
        <v>0</v>
      </c>
      <c r="AM148" s="496">
        <v>0</v>
      </c>
      <c r="AN148" s="496">
        <v>0</v>
      </c>
      <c r="AO148" s="496">
        <v>0</v>
      </c>
      <c r="AP148" s="496">
        <v>0</v>
      </c>
      <c r="AQ148" s="496">
        <v>0</v>
      </c>
      <c r="AR148" s="496">
        <v>0</v>
      </c>
      <c r="AS148" s="496">
        <v>0</v>
      </c>
      <c r="AT148" s="496">
        <v>0</v>
      </c>
      <c r="AU148" s="496">
        <v>1.1534090909090906</v>
      </c>
      <c r="AV148" s="496">
        <v>1.1534090909090906</v>
      </c>
      <c r="AW148" s="496">
        <v>0</v>
      </c>
      <c r="AX148" s="496">
        <v>0</v>
      </c>
      <c r="AY148" s="496">
        <v>0</v>
      </c>
      <c r="AZ148" s="496">
        <v>0</v>
      </c>
      <c r="BA148" s="496">
        <v>47.267045454545531</v>
      </c>
      <c r="BB148" s="496">
        <v>54.210227272727359</v>
      </c>
      <c r="BC148" s="496">
        <v>0</v>
      </c>
      <c r="BD148" s="496">
        <v>0</v>
      </c>
      <c r="BE148" s="496">
        <v>0</v>
      </c>
      <c r="BF148" s="496">
        <v>0</v>
      </c>
      <c r="BG148" s="496">
        <v>0</v>
      </c>
      <c r="BH148" s="496">
        <v>0</v>
      </c>
      <c r="BI148" s="496">
        <v>0</v>
      </c>
      <c r="BJ148" s="496">
        <v>1.5900973739361699</v>
      </c>
      <c r="BK148" s="496">
        <v>0</v>
      </c>
      <c r="BL148" s="496">
        <v>0</v>
      </c>
      <c r="BM148" s="496">
        <v>1</v>
      </c>
      <c r="BN148" s="496">
        <v>0</v>
      </c>
      <c r="BO148" s="291"/>
      <c r="BP148" s="291"/>
      <c r="BQ148" s="291"/>
      <c r="BS148" s="496">
        <v>203</v>
      </c>
    </row>
    <row r="149" spans="1:71" ht="15" x14ac:dyDescent="0.25">
      <c r="A149" s="492">
        <v>63</v>
      </c>
      <c r="B149" s="492">
        <v>141983</v>
      </c>
      <c r="C149" s="492">
        <v>9352056</v>
      </c>
      <c r="D149" s="493" t="s">
        <v>1304</v>
      </c>
      <c r="E149" s="494" t="s">
        <v>40</v>
      </c>
      <c r="F149" s="495" t="s">
        <v>719</v>
      </c>
      <c r="G149" s="496">
        <v>1</v>
      </c>
      <c r="H149" s="496">
        <v>0</v>
      </c>
      <c r="I149" s="496">
        <v>0</v>
      </c>
      <c r="J149" s="496">
        <v>7</v>
      </c>
      <c r="K149" s="496">
        <v>0</v>
      </c>
      <c r="L149" s="496">
        <v>0</v>
      </c>
      <c r="M149" s="496">
        <v>0</v>
      </c>
      <c r="N149" s="496">
        <v>194</v>
      </c>
      <c r="O149" s="496">
        <v>194</v>
      </c>
      <c r="P149" s="496">
        <v>20</v>
      </c>
      <c r="Q149" s="496">
        <v>174</v>
      </c>
      <c r="R149" s="496">
        <v>0</v>
      </c>
      <c r="S149" s="496">
        <v>0</v>
      </c>
      <c r="T149" s="496">
        <v>0</v>
      </c>
      <c r="U149" s="496">
        <v>0</v>
      </c>
      <c r="V149" s="496">
        <v>0</v>
      </c>
      <c r="W149" s="496">
        <v>0</v>
      </c>
      <c r="X149" s="496">
        <v>0</v>
      </c>
      <c r="Y149" s="496">
        <v>0</v>
      </c>
      <c r="Z149" s="496">
        <v>194</v>
      </c>
      <c r="AA149" s="496">
        <v>27.714285714285715</v>
      </c>
      <c r="AB149" s="496">
        <v>53.000000000000036</v>
      </c>
      <c r="AC149" s="496">
        <v>84.26262626262627</v>
      </c>
      <c r="AD149" s="496">
        <v>0</v>
      </c>
      <c r="AE149" s="496">
        <v>0</v>
      </c>
      <c r="AF149" s="496">
        <v>24.999999999999943</v>
      </c>
      <c r="AG149" s="496">
        <v>62.999999999999979</v>
      </c>
      <c r="AH149" s="496">
        <v>9.0000000000000036</v>
      </c>
      <c r="AI149" s="496">
        <v>34.000000000000021</v>
      </c>
      <c r="AJ149" s="496">
        <v>18.000000000000007</v>
      </c>
      <c r="AK149" s="496">
        <v>38.000000000000036</v>
      </c>
      <c r="AL149" s="496">
        <v>6.9999999999999956</v>
      </c>
      <c r="AM149" s="496">
        <v>0</v>
      </c>
      <c r="AN149" s="496">
        <v>0</v>
      </c>
      <c r="AO149" s="496">
        <v>0</v>
      </c>
      <c r="AP149" s="496">
        <v>0</v>
      </c>
      <c r="AQ149" s="496">
        <v>0</v>
      </c>
      <c r="AR149" s="496">
        <v>0</v>
      </c>
      <c r="AS149" s="496">
        <v>0</v>
      </c>
      <c r="AT149" s="496">
        <v>3.344827586206891</v>
      </c>
      <c r="AU149" s="496">
        <v>7.8045977011494321</v>
      </c>
      <c r="AV149" s="496">
        <v>10.034482758620694</v>
      </c>
      <c r="AW149" s="496">
        <v>0</v>
      </c>
      <c r="AX149" s="496">
        <v>0</v>
      </c>
      <c r="AY149" s="496">
        <v>0</v>
      </c>
      <c r="AZ149" s="496">
        <v>0</v>
      </c>
      <c r="BA149" s="496">
        <v>77.451219512195081</v>
      </c>
      <c r="BB149" s="496">
        <v>86.353658536585328</v>
      </c>
      <c r="BC149" s="496">
        <v>0</v>
      </c>
      <c r="BD149" s="496">
        <v>0</v>
      </c>
      <c r="BE149" s="496">
        <v>0</v>
      </c>
      <c r="BF149" s="496">
        <v>0</v>
      </c>
      <c r="BG149" s="496">
        <v>0</v>
      </c>
      <c r="BH149" s="496">
        <v>28.599999999999973</v>
      </c>
      <c r="BI149" s="496">
        <v>0</v>
      </c>
      <c r="BJ149" s="496">
        <v>0.38024111111111097</v>
      </c>
      <c r="BK149" s="496">
        <v>0</v>
      </c>
      <c r="BL149" s="496">
        <v>0</v>
      </c>
      <c r="BM149" s="496">
        <v>1</v>
      </c>
      <c r="BN149" s="496">
        <v>0</v>
      </c>
      <c r="BO149" s="291"/>
      <c r="BP149" s="291"/>
      <c r="BQ149" s="291"/>
      <c r="BS149" s="496">
        <v>194</v>
      </c>
    </row>
    <row r="150" spans="1:71" ht="15" x14ac:dyDescent="0.25">
      <c r="A150" s="492">
        <v>70</v>
      </c>
      <c r="B150" s="492">
        <v>141984</v>
      </c>
      <c r="C150" s="492">
        <v>9352057</v>
      </c>
      <c r="D150" s="493" t="s">
        <v>1305</v>
      </c>
      <c r="E150" s="494" t="s">
        <v>40</v>
      </c>
      <c r="F150" s="495" t="s">
        <v>719</v>
      </c>
      <c r="G150" s="496">
        <v>1</v>
      </c>
      <c r="H150" s="496">
        <v>0</v>
      </c>
      <c r="I150" s="496">
        <v>0</v>
      </c>
      <c r="J150" s="496">
        <v>7</v>
      </c>
      <c r="K150" s="496">
        <v>0</v>
      </c>
      <c r="L150" s="496">
        <v>0</v>
      </c>
      <c r="M150" s="496">
        <v>0</v>
      </c>
      <c r="N150" s="496">
        <v>403</v>
      </c>
      <c r="O150" s="496">
        <v>403</v>
      </c>
      <c r="P150" s="496">
        <v>58</v>
      </c>
      <c r="Q150" s="496">
        <v>345</v>
      </c>
      <c r="R150" s="496">
        <v>0</v>
      </c>
      <c r="S150" s="496">
        <v>0</v>
      </c>
      <c r="T150" s="496">
        <v>0</v>
      </c>
      <c r="U150" s="496">
        <v>0</v>
      </c>
      <c r="V150" s="496">
        <v>0</v>
      </c>
      <c r="W150" s="496">
        <v>0</v>
      </c>
      <c r="X150" s="496">
        <v>0</v>
      </c>
      <c r="Y150" s="496">
        <v>0</v>
      </c>
      <c r="Z150" s="496">
        <v>403</v>
      </c>
      <c r="AA150" s="496">
        <v>57.571428571428569</v>
      </c>
      <c r="AB150" s="496">
        <v>138.0000000000002</v>
      </c>
      <c r="AC150" s="496">
        <v>217.7010050251256</v>
      </c>
      <c r="AD150" s="496">
        <v>0</v>
      </c>
      <c r="AE150" s="496">
        <v>0</v>
      </c>
      <c r="AF150" s="496">
        <v>36.179551122194532</v>
      </c>
      <c r="AG150" s="496">
        <v>15.074812967581051</v>
      </c>
      <c r="AH150" s="496">
        <v>123.61346633416447</v>
      </c>
      <c r="AI150" s="496">
        <v>16.079800498753116</v>
      </c>
      <c r="AJ150" s="496">
        <v>0</v>
      </c>
      <c r="AK150" s="496">
        <v>143.71321695760619</v>
      </c>
      <c r="AL150" s="496">
        <v>68.339152119700714</v>
      </c>
      <c r="AM150" s="496">
        <v>0</v>
      </c>
      <c r="AN150" s="496">
        <v>0</v>
      </c>
      <c r="AO150" s="496">
        <v>0</v>
      </c>
      <c r="AP150" s="496">
        <v>0</v>
      </c>
      <c r="AQ150" s="496">
        <v>0</v>
      </c>
      <c r="AR150" s="496">
        <v>0</v>
      </c>
      <c r="AS150" s="496">
        <v>0</v>
      </c>
      <c r="AT150" s="496">
        <v>4.6724637681159322</v>
      </c>
      <c r="AU150" s="496">
        <v>7.0086956521739188</v>
      </c>
      <c r="AV150" s="496">
        <v>10.513043478260858</v>
      </c>
      <c r="AW150" s="496">
        <v>0</v>
      </c>
      <c r="AX150" s="496">
        <v>0</v>
      </c>
      <c r="AY150" s="496">
        <v>0</v>
      </c>
      <c r="AZ150" s="496">
        <v>3.0376884422110551</v>
      </c>
      <c r="BA150" s="496">
        <v>134.28143712574865</v>
      </c>
      <c r="BB150" s="496">
        <v>156.85628742514987</v>
      </c>
      <c r="BC150" s="496">
        <v>0</v>
      </c>
      <c r="BD150" s="496">
        <v>0</v>
      </c>
      <c r="BE150" s="496">
        <v>0</v>
      </c>
      <c r="BF150" s="496">
        <v>0</v>
      </c>
      <c r="BG150" s="496">
        <v>0</v>
      </c>
      <c r="BH150" s="496">
        <v>13.700000000000127</v>
      </c>
      <c r="BI150" s="496">
        <v>0</v>
      </c>
      <c r="BJ150" s="496">
        <v>0.33006866411960101</v>
      </c>
      <c r="BK150" s="496">
        <v>0</v>
      </c>
      <c r="BL150" s="496">
        <v>0</v>
      </c>
      <c r="BM150" s="496">
        <v>1</v>
      </c>
      <c r="BN150" s="496">
        <v>0</v>
      </c>
      <c r="BO150" s="291"/>
      <c r="BP150" s="291"/>
      <c r="BQ150" s="291"/>
      <c r="BS150" s="496">
        <v>403</v>
      </c>
    </row>
    <row r="151" spans="1:71" ht="15" x14ac:dyDescent="0.25">
      <c r="A151" s="492">
        <v>1</v>
      </c>
      <c r="B151" s="492">
        <v>144211</v>
      </c>
      <c r="C151" s="492">
        <v>9352058</v>
      </c>
      <c r="D151" s="493" t="s">
        <v>1306</v>
      </c>
      <c r="E151" s="494" t="s">
        <v>40</v>
      </c>
      <c r="F151" s="495" t="s">
        <v>719</v>
      </c>
      <c r="G151" s="496">
        <v>1</v>
      </c>
      <c r="H151" s="496">
        <v>0</v>
      </c>
      <c r="I151" s="496">
        <v>0</v>
      </c>
      <c r="J151" s="496">
        <v>7</v>
      </c>
      <c r="K151" s="496">
        <v>0</v>
      </c>
      <c r="L151" s="496">
        <v>0</v>
      </c>
      <c r="M151" s="496">
        <v>0</v>
      </c>
      <c r="N151" s="496">
        <v>105</v>
      </c>
      <c r="O151" s="496">
        <v>105</v>
      </c>
      <c r="P151" s="496">
        <v>15</v>
      </c>
      <c r="Q151" s="496">
        <v>90</v>
      </c>
      <c r="R151" s="496">
        <v>0</v>
      </c>
      <c r="S151" s="496">
        <v>0</v>
      </c>
      <c r="T151" s="496">
        <v>0</v>
      </c>
      <c r="U151" s="496">
        <v>0</v>
      </c>
      <c r="V151" s="496">
        <v>0</v>
      </c>
      <c r="W151" s="496">
        <v>0</v>
      </c>
      <c r="X151" s="496">
        <v>0</v>
      </c>
      <c r="Y151" s="496">
        <v>0</v>
      </c>
      <c r="Z151" s="496">
        <v>105</v>
      </c>
      <c r="AA151" s="496">
        <v>15</v>
      </c>
      <c r="AB151" s="496">
        <v>11.000000000000025</v>
      </c>
      <c r="AC151" s="496">
        <v>13.263157894736842</v>
      </c>
      <c r="AD151" s="496">
        <v>0</v>
      </c>
      <c r="AE151" s="496">
        <v>0</v>
      </c>
      <c r="AF151" s="496">
        <v>105</v>
      </c>
      <c r="AG151" s="496">
        <v>0</v>
      </c>
      <c r="AH151" s="496">
        <v>0</v>
      </c>
      <c r="AI151" s="496">
        <v>0</v>
      </c>
      <c r="AJ151" s="496">
        <v>0</v>
      </c>
      <c r="AK151" s="496">
        <v>0</v>
      </c>
      <c r="AL151" s="496">
        <v>0</v>
      </c>
      <c r="AM151" s="496">
        <v>0</v>
      </c>
      <c r="AN151" s="496">
        <v>0</v>
      </c>
      <c r="AO151" s="496">
        <v>0</v>
      </c>
      <c r="AP151" s="496">
        <v>0</v>
      </c>
      <c r="AQ151" s="496">
        <v>0</v>
      </c>
      <c r="AR151" s="496">
        <v>0</v>
      </c>
      <c r="AS151" s="496">
        <v>0</v>
      </c>
      <c r="AT151" s="496">
        <v>0</v>
      </c>
      <c r="AU151" s="496">
        <v>1.1666666666666654</v>
      </c>
      <c r="AV151" s="496">
        <v>1.1666666666666654</v>
      </c>
      <c r="AW151" s="496">
        <v>0</v>
      </c>
      <c r="AX151" s="496">
        <v>0</v>
      </c>
      <c r="AY151" s="496">
        <v>0</v>
      </c>
      <c r="AZ151" s="496">
        <v>0</v>
      </c>
      <c r="BA151" s="496">
        <v>27.209302325581408</v>
      </c>
      <c r="BB151" s="496">
        <v>31.744186046511643</v>
      </c>
      <c r="BC151" s="496">
        <v>0</v>
      </c>
      <c r="BD151" s="496">
        <v>0</v>
      </c>
      <c r="BE151" s="496">
        <v>0</v>
      </c>
      <c r="BF151" s="496">
        <v>0</v>
      </c>
      <c r="BG151" s="496">
        <v>0</v>
      </c>
      <c r="BH151" s="496">
        <v>0</v>
      </c>
      <c r="BI151" s="496">
        <v>0</v>
      </c>
      <c r="BJ151" s="496">
        <v>2.49429949215686</v>
      </c>
      <c r="BK151" s="496">
        <v>0</v>
      </c>
      <c r="BL151" s="496">
        <v>1</v>
      </c>
      <c r="BM151" s="496">
        <v>1</v>
      </c>
      <c r="BN151" s="496">
        <v>0</v>
      </c>
      <c r="BO151" s="291"/>
      <c r="BP151" s="291"/>
      <c r="BQ151" s="291"/>
      <c r="BS151" s="496">
        <v>105</v>
      </c>
    </row>
    <row r="152" spans="1:71" ht="15" x14ac:dyDescent="0.25">
      <c r="A152" s="492">
        <v>295</v>
      </c>
      <c r="B152" s="492">
        <v>141985</v>
      </c>
      <c r="C152" s="492">
        <v>9352059</v>
      </c>
      <c r="D152" s="493" t="s">
        <v>544</v>
      </c>
      <c r="E152" s="494" t="s">
        <v>40</v>
      </c>
      <c r="F152" s="495" t="s">
        <v>719</v>
      </c>
      <c r="G152" s="496">
        <v>1</v>
      </c>
      <c r="H152" s="496">
        <v>0</v>
      </c>
      <c r="I152" s="496">
        <v>0</v>
      </c>
      <c r="J152" s="496">
        <v>7</v>
      </c>
      <c r="K152" s="496">
        <v>0</v>
      </c>
      <c r="L152" s="496">
        <v>0</v>
      </c>
      <c r="M152" s="496">
        <v>0</v>
      </c>
      <c r="N152" s="496">
        <v>389</v>
      </c>
      <c r="O152" s="496">
        <v>389</v>
      </c>
      <c r="P152" s="496">
        <v>50</v>
      </c>
      <c r="Q152" s="496">
        <v>339</v>
      </c>
      <c r="R152" s="496">
        <v>0</v>
      </c>
      <c r="S152" s="496">
        <v>0</v>
      </c>
      <c r="T152" s="496">
        <v>0</v>
      </c>
      <c r="U152" s="496">
        <v>0</v>
      </c>
      <c r="V152" s="496">
        <v>0</v>
      </c>
      <c r="W152" s="496">
        <v>0</v>
      </c>
      <c r="X152" s="496">
        <v>0</v>
      </c>
      <c r="Y152" s="496">
        <v>0</v>
      </c>
      <c r="Z152" s="496">
        <v>389</v>
      </c>
      <c r="AA152" s="496">
        <v>55.571428571428569</v>
      </c>
      <c r="AB152" s="496">
        <v>51.999999999999943</v>
      </c>
      <c r="AC152" s="496">
        <v>100.63681592039801</v>
      </c>
      <c r="AD152" s="496">
        <v>0</v>
      </c>
      <c r="AE152" s="496">
        <v>0</v>
      </c>
      <c r="AF152" s="496">
        <v>104.5374677002584</v>
      </c>
      <c r="AG152" s="496">
        <v>70.36175710594307</v>
      </c>
      <c r="AH152" s="496">
        <v>108.55813953488355</v>
      </c>
      <c r="AI152" s="496">
        <v>57.294573643410715</v>
      </c>
      <c r="AJ152" s="496">
        <v>41.21188630490942</v>
      </c>
      <c r="AK152" s="496">
        <v>7.036175710594307</v>
      </c>
      <c r="AL152" s="496">
        <v>0</v>
      </c>
      <c r="AM152" s="496">
        <v>0</v>
      </c>
      <c r="AN152" s="496">
        <v>0</v>
      </c>
      <c r="AO152" s="496">
        <v>0</v>
      </c>
      <c r="AP152" s="496">
        <v>0</v>
      </c>
      <c r="AQ152" s="496">
        <v>0</v>
      </c>
      <c r="AR152" s="496">
        <v>0</v>
      </c>
      <c r="AS152" s="496">
        <v>0</v>
      </c>
      <c r="AT152" s="496">
        <v>4.5899705014749168</v>
      </c>
      <c r="AU152" s="496">
        <v>9.1799410029498709</v>
      </c>
      <c r="AV152" s="496">
        <v>16.064896755162227</v>
      </c>
      <c r="AW152" s="496">
        <v>0</v>
      </c>
      <c r="AX152" s="496">
        <v>0</v>
      </c>
      <c r="AY152" s="496">
        <v>0</v>
      </c>
      <c r="AZ152" s="496">
        <v>1.9353233830845771</v>
      </c>
      <c r="BA152" s="496">
        <v>98.024096385542123</v>
      </c>
      <c r="BB152" s="496">
        <v>112.48192771084332</v>
      </c>
      <c r="BC152" s="496">
        <v>0</v>
      </c>
      <c r="BD152" s="496">
        <v>0</v>
      </c>
      <c r="BE152" s="496">
        <v>0</v>
      </c>
      <c r="BF152" s="496">
        <v>0</v>
      </c>
      <c r="BG152" s="496">
        <v>0</v>
      </c>
      <c r="BH152" s="496">
        <v>0</v>
      </c>
      <c r="BI152" s="496">
        <v>0</v>
      </c>
      <c r="BJ152" s="496">
        <v>0.46041896326530601</v>
      </c>
      <c r="BK152" s="496">
        <v>0</v>
      </c>
      <c r="BL152" s="496">
        <v>0</v>
      </c>
      <c r="BM152" s="496">
        <v>1</v>
      </c>
      <c r="BN152" s="496">
        <v>0</v>
      </c>
      <c r="BO152" s="291"/>
      <c r="BP152" s="291"/>
      <c r="BQ152" s="291"/>
      <c r="BS152" s="496">
        <v>389</v>
      </c>
    </row>
    <row r="153" spans="1:71" ht="15" x14ac:dyDescent="0.25">
      <c r="A153" s="492">
        <v>402</v>
      </c>
      <c r="B153" s="492">
        <v>143359</v>
      </c>
      <c r="C153" s="492">
        <v>9352060</v>
      </c>
      <c r="D153" s="493" t="s">
        <v>1307</v>
      </c>
      <c r="E153" s="494" t="s">
        <v>40</v>
      </c>
      <c r="F153" s="495" t="s">
        <v>719</v>
      </c>
      <c r="G153" s="496">
        <v>1</v>
      </c>
      <c r="H153" s="496">
        <v>0</v>
      </c>
      <c r="I153" s="496">
        <v>0</v>
      </c>
      <c r="J153" s="496">
        <v>7</v>
      </c>
      <c r="K153" s="496">
        <v>0</v>
      </c>
      <c r="L153" s="496">
        <v>0</v>
      </c>
      <c r="M153" s="496">
        <v>0</v>
      </c>
      <c r="N153" s="496">
        <v>164</v>
      </c>
      <c r="O153" s="496">
        <v>164</v>
      </c>
      <c r="P153" s="496">
        <v>24</v>
      </c>
      <c r="Q153" s="496">
        <v>140</v>
      </c>
      <c r="R153" s="496">
        <v>0</v>
      </c>
      <c r="S153" s="496">
        <v>0</v>
      </c>
      <c r="T153" s="496">
        <v>0</v>
      </c>
      <c r="U153" s="496">
        <v>0</v>
      </c>
      <c r="V153" s="496">
        <v>0</v>
      </c>
      <c r="W153" s="496">
        <v>0</v>
      </c>
      <c r="X153" s="496">
        <v>0</v>
      </c>
      <c r="Y153" s="496">
        <v>0</v>
      </c>
      <c r="Z153" s="496">
        <v>164</v>
      </c>
      <c r="AA153" s="496">
        <v>23.428571428571427</v>
      </c>
      <c r="AB153" s="496">
        <v>17.000000000000025</v>
      </c>
      <c r="AC153" s="496">
        <v>24.911392405063292</v>
      </c>
      <c r="AD153" s="496">
        <v>0</v>
      </c>
      <c r="AE153" s="496">
        <v>0</v>
      </c>
      <c r="AF153" s="496">
        <v>161.99999999999991</v>
      </c>
      <c r="AG153" s="496">
        <v>1.0000000000000007</v>
      </c>
      <c r="AH153" s="496">
        <v>0</v>
      </c>
      <c r="AI153" s="496">
        <v>1.0000000000000007</v>
      </c>
      <c r="AJ153" s="496">
        <v>0</v>
      </c>
      <c r="AK153" s="496">
        <v>0</v>
      </c>
      <c r="AL153" s="496">
        <v>0</v>
      </c>
      <c r="AM153" s="496">
        <v>0</v>
      </c>
      <c r="AN153" s="496">
        <v>0</v>
      </c>
      <c r="AO153" s="496">
        <v>0</v>
      </c>
      <c r="AP153" s="496">
        <v>0</v>
      </c>
      <c r="AQ153" s="496">
        <v>0</v>
      </c>
      <c r="AR153" s="496">
        <v>0</v>
      </c>
      <c r="AS153" s="496">
        <v>0</v>
      </c>
      <c r="AT153" s="496">
        <v>0</v>
      </c>
      <c r="AU153" s="496">
        <v>0</v>
      </c>
      <c r="AV153" s="496">
        <v>0</v>
      </c>
      <c r="AW153" s="496">
        <v>0</v>
      </c>
      <c r="AX153" s="496">
        <v>0</v>
      </c>
      <c r="AY153" s="496">
        <v>0</v>
      </c>
      <c r="AZ153" s="496">
        <v>2.0759493670886076</v>
      </c>
      <c r="BA153" s="496">
        <v>39.000000000000064</v>
      </c>
      <c r="BB153" s="496">
        <v>45.685714285714361</v>
      </c>
      <c r="BC153" s="496">
        <v>0</v>
      </c>
      <c r="BD153" s="496">
        <v>0</v>
      </c>
      <c r="BE153" s="496">
        <v>0</v>
      </c>
      <c r="BF153" s="496">
        <v>0</v>
      </c>
      <c r="BG153" s="496">
        <v>0</v>
      </c>
      <c r="BH153" s="496">
        <v>0</v>
      </c>
      <c r="BI153" s="496">
        <v>0</v>
      </c>
      <c r="BJ153" s="496">
        <v>2.5926580012578602</v>
      </c>
      <c r="BK153" s="496">
        <v>0</v>
      </c>
      <c r="BL153" s="496">
        <v>0</v>
      </c>
      <c r="BM153" s="496">
        <v>1</v>
      </c>
      <c r="BN153" s="496">
        <v>0</v>
      </c>
      <c r="BO153" s="291"/>
      <c r="BP153" s="291"/>
      <c r="BQ153" s="291"/>
      <c r="BS153" s="496">
        <v>164</v>
      </c>
    </row>
    <row r="154" spans="1:71" ht="15" x14ac:dyDescent="0.25">
      <c r="A154" s="492">
        <v>6</v>
      </c>
      <c r="B154" s="492">
        <v>143492</v>
      </c>
      <c r="C154" s="492">
        <v>9352063</v>
      </c>
      <c r="D154" s="493" t="s">
        <v>105</v>
      </c>
      <c r="E154" s="494" t="s">
        <v>40</v>
      </c>
      <c r="F154" s="495" t="s">
        <v>719</v>
      </c>
      <c r="G154" s="496">
        <v>1</v>
      </c>
      <c r="H154" s="496">
        <v>0</v>
      </c>
      <c r="I154" s="496">
        <v>0</v>
      </c>
      <c r="J154" s="496">
        <v>7</v>
      </c>
      <c r="K154" s="496">
        <v>0</v>
      </c>
      <c r="L154" s="496">
        <v>0</v>
      </c>
      <c r="M154" s="496">
        <v>0</v>
      </c>
      <c r="N154" s="496">
        <v>359</v>
      </c>
      <c r="O154" s="496">
        <v>359</v>
      </c>
      <c r="P154" s="496">
        <v>40</v>
      </c>
      <c r="Q154" s="496">
        <v>319</v>
      </c>
      <c r="R154" s="496">
        <v>0</v>
      </c>
      <c r="S154" s="496">
        <v>0</v>
      </c>
      <c r="T154" s="496">
        <v>0</v>
      </c>
      <c r="U154" s="496">
        <v>0</v>
      </c>
      <c r="V154" s="496">
        <v>0</v>
      </c>
      <c r="W154" s="496">
        <v>0</v>
      </c>
      <c r="X154" s="496">
        <v>0</v>
      </c>
      <c r="Y154" s="496">
        <v>0</v>
      </c>
      <c r="Z154" s="496">
        <v>359</v>
      </c>
      <c r="AA154" s="496">
        <v>51.285714285714285</v>
      </c>
      <c r="AB154" s="496">
        <v>41.000000000000092</v>
      </c>
      <c r="AC154" s="496">
        <v>83.231843575418992</v>
      </c>
      <c r="AD154" s="496">
        <v>0</v>
      </c>
      <c r="AE154" s="496">
        <v>0</v>
      </c>
      <c r="AF154" s="496">
        <v>244.00000000000003</v>
      </c>
      <c r="AG154" s="496">
        <v>77.999999999999844</v>
      </c>
      <c r="AH154" s="496">
        <v>0</v>
      </c>
      <c r="AI154" s="496">
        <v>1.9999999999999987</v>
      </c>
      <c r="AJ154" s="496">
        <v>0</v>
      </c>
      <c r="AK154" s="496">
        <v>35.000000000000014</v>
      </c>
      <c r="AL154" s="496">
        <v>0</v>
      </c>
      <c r="AM154" s="496">
        <v>0</v>
      </c>
      <c r="AN154" s="496">
        <v>0</v>
      </c>
      <c r="AO154" s="496">
        <v>0</v>
      </c>
      <c r="AP154" s="496">
        <v>0</v>
      </c>
      <c r="AQ154" s="496">
        <v>0</v>
      </c>
      <c r="AR154" s="496">
        <v>0</v>
      </c>
      <c r="AS154" s="496">
        <v>0</v>
      </c>
      <c r="AT154" s="496">
        <v>0</v>
      </c>
      <c r="AU154" s="496">
        <v>1.1253918495297792</v>
      </c>
      <c r="AV154" s="496">
        <v>3.3761755485893405</v>
      </c>
      <c r="AW154" s="496">
        <v>0</v>
      </c>
      <c r="AX154" s="496">
        <v>0</v>
      </c>
      <c r="AY154" s="496">
        <v>0</v>
      </c>
      <c r="AZ154" s="496">
        <v>0</v>
      </c>
      <c r="BA154" s="496">
        <v>87.825949367088754</v>
      </c>
      <c r="BB154" s="496">
        <v>98.838607594936875</v>
      </c>
      <c r="BC154" s="496">
        <v>0</v>
      </c>
      <c r="BD154" s="496">
        <v>0</v>
      </c>
      <c r="BE154" s="496">
        <v>0</v>
      </c>
      <c r="BF154" s="496">
        <v>0</v>
      </c>
      <c r="BG154" s="496">
        <v>0</v>
      </c>
      <c r="BH154" s="496">
        <v>0</v>
      </c>
      <c r="BI154" s="496">
        <v>0</v>
      </c>
      <c r="BJ154" s="496">
        <v>0.48839296789215703</v>
      </c>
      <c r="BK154" s="496">
        <v>0</v>
      </c>
      <c r="BL154" s="496">
        <v>0</v>
      </c>
      <c r="BM154" s="496">
        <v>1</v>
      </c>
      <c r="BN154" s="496">
        <v>0</v>
      </c>
      <c r="BO154" s="291"/>
      <c r="BP154" s="291"/>
      <c r="BQ154" s="291"/>
      <c r="BS154" s="496">
        <v>359</v>
      </c>
    </row>
    <row r="155" spans="1:71" ht="15" x14ac:dyDescent="0.25">
      <c r="A155" s="492">
        <v>7</v>
      </c>
      <c r="B155" s="492">
        <v>143491</v>
      </c>
      <c r="C155" s="492">
        <v>9352064</v>
      </c>
      <c r="D155" s="493" t="s">
        <v>107</v>
      </c>
      <c r="E155" s="494" t="s">
        <v>40</v>
      </c>
      <c r="F155" s="495" t="s">
        <v>719</v>
      </c>
      <c r="G155" s="496">
        <v>1</v>
      </c>
      <c r="H155" s="496">
        <v>0</v>
      </c>
      <c r="I155" s="496">
        <v>0</v>
      </c>
      <c r="J155" s="496">
        <v>3</v>
      </c>
      <c r="K155" s="496">
        <v>0</v>
      </c>
      <c r="L155" s="496">
        <v>0</v>
      </c>
      <c r="M155" s="496">
        <v>0</v>
      </c>
      <c r="N155" s="496">
        <v>57</v>
      </c>
      <c r="O155" s="496">
        <v>57</v>
      </c>
      <c r="P155" s="496">
        <v>20</v>
      </c>
      <c r="Q155" s="496">
        <v>37</v>
      </c>
      <c r="R155" s="496">
        <v>0</v>
      </c>
      <c r="S155" s="496">
        <v>0</v>
      </c>
      <c r="T155" s="496">
        <v>0</v>
      </c>
      <c r="U155" s="496">
        <v>0</v>
      </c>
      <c r="V155" s="496">
        <v>0</v>
      </c>
      <c r="W155" s="496">
        <v>0</v>
      </c>
      <c r="X155" s="496">
        <v>0</v>
      </c>
      <c r="Y155" s="496">
        <v>0</v>
      </c>
      <c r="Z155" s="496">
        <v>57</v>
      </c>
      <c r="AA155" s="496">
        <v>19</v>
      </c>
      <c r="AB155" s="496">
        <v>13.999999999999984</v>
      </c>
      <c r="AC155" s="496">
        <v>15.457627118644067</v>
      </c>
      <c r="AD155" s="496">
        <v>0</v>
      </c>
      <c r="AE155" s="496">
        <v>0</v>
      </c>
      <c r="AF155" s="496">
        <v>43.000000000000021</v>
      </c>
      <c r="AG155" s="496">
        <v>11.000000000000007</v>
      </c>
      <c r="AH155" s="496">
        <v>0</v>
      </c>
      <c r="AI155" s="496">
        <v>0</v>
      </c>
      <c r="AJ155" s="496">
        <v>0</v>
      </c>
      <c r="AK155" s="496">
        <v>2.9999999999999987</v>
      </c>
      <c r="AL155" s="496">
        <v>0</v>
      </c>
      <c r="AM155" s="496">
        <v>0</v>
      </c>
      <c r="AN155" s="496">
        <v>0</v>
      </c>
      <c r="AO155" s="496">
        <v>0</v>
      </c>
      <c r="AP155" s="496">
        <v>0</v>
      </c>
      <c r="AQ155" s="496">
        <v>0</v>
      </c>
      <c r="AR155" s="496">
        <v>0</v>
      </c>
      <c r="AS155" s="496">
        <v>0</v>
      </c>
      <c r="AT155" s="496">
        <v>0</v>
      </c>
      <c r="AU155" s="496">
        <v>0</v>
      </c>
      <c r="AV155" s="496">
        <v>0</v>
      </c>
      <c r="AW155" s="496">
        <v>0</v>
      </c>
      <c r="AX155" s="496">
        <v>0</v>
      </c>
      <c r="AY155" s="496">
        <v>0</v>
      </c>
      <c r="AZ155" s="496">
        <v>0</v>
      </c>
      <c r="BA155" s="496">
        <v>5.9999999999999938</v>
      </c>
      <c r="BB155" s="496">
        <v>9.243243243243235</v>
      </c>
      <c r="BC155" s="496">
        <v>0</v>
      </c>
      <c r="BD155" s="496">
        <v>0</v>
      </c>
      <c r="BE155" s="496">
        <v>0</v>
      </c>
      <c r="BF155" s="496">
        <v>0</v>
      </c>
      <c r="BG155" s="496">
        <v>0</v>
      </c>
      <c r="BH155" s="496">
        <v>0</v>
      </c>
      <c r="BI155" s="496">
        <v>0</v>
      </c>
      <c r="BJ155" s="496">
        <v>0.62025677906976795</v>
      </c>
      <c r="BK155" s="496">
        <v>0</v>
      </c>
      <c r="BL155" s="496">
        <v>0</v>
      </c>
      <c r="BM155" s="496">
        <v>1</v>
      </c>
      <c r="BN155" s="496">
        <v>0</v>
      </c>
      <c r="BO155" s="291"/>
      <c r="BP155" s="291"/>
      <c r="BQ155" s="291"/>
      <c r="BS155" s="496">
        <v>57</v>
      </c>
    </row>
    <row r="156" spans="1:71" ht="15" x14ac:dyDescent="0.25">
      <c r="A156" s="492">
        <v>64</v>
      </c>
      <c r="B156" s="492">
        <v>142016</v>
      </c>
      <c r="C156" s="492">
        <v>9352065</v>
      </c>
      <c r="D156" s="493" t="s">
        <v>540</v>
      </c>
      <c r="E156" s="494" t="s">
        <v>40</v>
      </c>
      <c r="F156" s="495" t="s">
        <v>719</v>
      </c>
      <c r="G156" s="496">
        <v>1</v>
      </c>
      <c r="H156" s="496">
        <v>0</v>
      </c>
      <c r="I156" s="496">
        <v>0</v>
      </c>
      <c r="J156" s="496">
        <v>7</v>
      </c>
      <c r="K156" s="496">
        <v>0</v>
      </c>
      <c r="L156" s="496">
        <v>0</v>
      </c>
      <c r="M156" s="496">
        <v>0</v>
      </c>
      <c r="N156" s="496">
        <v>402</v>
      </c>
      <c r="O156" s="496">
        <v>402</v>
      </c>
      <c r="P156" s="496">
        <v>59</v>
      </c>
      <c r="Q156" s="496">
        <v>343</v>
      </c>
      <c r="R156" s="496">
        <v>0</v>
      </c>
      <c r="S156" s="496">
        <v>0</v>
      </c>
      <c r="T156" s="496">
        <v>0</v>
      </c>
      <c r="U156" s="496">
        <v>0</v>
      </c>
      <c r="V156" s="496">
        <v>0</v>
      </c>
      <c r="W156" s="496">
        <v>0</v>
      </c>
      <c r="X156" s="496">
        <v>0</v>
      </c>
      <c r="Y156" s="496">
        <v>0</v>
      </c>
      <c r="Z156" s="496">
        <v>402</v>
      </c>
      <c r="AA156" s="496">
        <v>57.428571428571431</v>
      </c>
      <c r="AB156" s="496">
        <v>129.00000000000011</v>
      </c>
      <c r="AC156" s="496">
        <v>205.44471744471744</v>
      </c>
      <c r="AD156" s="496">
        <v>0</v>
      </c>
      <c r="AE156" s="496">
        <v>0</v>
      </c>
      <c r="AF156" s="496">
        <v>55.275000000000006</v>
      </c>
      <c r="AG156" s="496">
        <v>7.035000000000001</v>
      </c>
      <c r="AH156" s="496">
        <v>77.385000000000005</v>
      </c>
      <c r="AI156" s="496">
        <v>27.135000000000002</v>
      </c>
      <c r="AJ156" s="496">
        <v>3.0149999999999997</v>
      </c>
      <c r="AK156" s="496">
        <v>164.82</v>
      </c>
      <c r="AL156" s="496">
        <v>67.335000000000008</v>
      </c>
      <c r="AM156" s="496">
        <v>0</v>
      </c>
      <c r="AN156" s="496">
        <v>0</v>
      </c>
      <c r="AO156" s="496">
        <v>0</v>
      </c>
      <c r="AP156" s="496">
        <v>0</v>
      </c>
      <c r="AQ156" s="496">
        <v>0</v>
      </c>
      <c r="AR156" s="496">
        <v>0</v>
      </c>
      <c r="AS156" s="496">
        <v>0</v>
      </c>
      <c r="AT156" s="496">
        <v>4.6880466472303093</v>
      </c>
      <c r="AU156" s="496">
        <v>8.2040816326530521</v>
      </c>
      <c r="AV156" s="496">
        <v>12.892128279883362</v>
      </c>
      <c r="AW156" s="496">
        <v>0</v>
      </c>
      <c r="AX156" s="496">
        <v>0</v>
      </c>
      <c r="AY156" s="496">
        <v>0</v>
      </c>
      <c r="AZ156" s="496">
        <v>9.8771498771498774</v>
      </c>
      <c r="BA156" s="496">
        <v>149.74631268436562</v>
      </c>
      <c r="BB156" s="496">
        <v>175.50442477876089</v>
      </c>
      <c r="BC156" s="496">
        <v>0</v>
      </c>
      <c r="BD156" s="496">
        <v>0</v>
      </c>
      <c r="BE156" s="496">
        <v>0</v>
      </c>
      <c r="BF156" s="496">
        <v>0</v>
      </c>
      <c r="BG156" s="496">
        <v>0</v>
      </c>
      <c r="BH156" s="496">
        <v>0</v>
      </c>
      <c r="BI156" s="496">
        <v>0</v>
      </c>
      <c r="BJ156" s="496">
        <v>0.35393446878453</v>
      </c>
      <c r="BK156" s="496">
        <v>0</v>
      </c>
      <c r="BL156" s="496">
        <v>0</v>
      </c>
      <c r="BM156" s="496">
        <v>1</v>
      </c>
      <c r="BN156" s="496">
        <v>0</v>
      </c>
      <c r="BO156" s="291"/>
      <c r="BP156" s="291"/>
      <c r="BQ156" s="291"/>
      <c r="BS156" s="496">
        <v>402</v>
      </c>
    </row>
    <row r="157" spans="1:71" ht="15" x14ac:dyDescent="0.25">
      <c r="A157" s="492">
        <v>15</v>
      </c>
      <c r="B157" s="492">
        <v>144443</v>
      </c>
      <c r="C157" s="492">
        <v>9352067</v>
      </c>
      <c r="D157" s="493" t="s">
        <v>122</v>
      </c>
      <c r="E157" s="494" t="s">
        <v>40</v>
      </c>
      <c r="F157" s="495" t="s">
        <v>719</v>
      </c>
      <c r="G157" s="496">
        <v>1</v>
      </c>
      <c r="H157" s="496">
        <v>0</v>
      </c>
      <c r="I157" s="496">
        <v>0</v>
      </c>
      <c r="J157" s="496">
        <v>7</v>
      </c>
      <c r="K157" s="496">
        <v>0</v>
      </c>
      <c r="L157" s="496">
        <v>0</v>
      </c>
      <c r="M157" s="496">
        <v>0</v>
      </c>
      <c r="N157" s="496">
        <v>214</v>
      </c>
      <c r="O157" s="496">
        <v>214</v>
      </c>
      <c r="P157" s="496">
        <v>26</v>
      </c>
      <c r="Q157" s="496">
        <v>188</v>
      </c>
      <c r="R157" s="496">
        <v>0</v>
      </c>
      <c r="S157" s="496">
        <v>0</v>
      </c>
      <c r="T157" s="496">
        <v>0</v>
      </c>
      <c r="U157" s="496">
        <v>0</v>
      </c>
      <c r="V157" s="496">
        <v>0</v>
      </c>
      <c r="W157" s="496">
        <v>0</v>
      </c>
      <c r="X157" s="496">
        <v>0</v>
      </c>
      <c r="Y157" s="496">
        <v>0</v>
      </c>
      <c r="Z157" s="496">
        <v>214</v>
      </c>
      <c r="AA157" s="496">
        <v>30.571428571428573</v>
      </c>
      <c r="AB157" s="496">
        <v>48.00000000000005</v>
      </c>
      <c r="AC157" s="496">
        <v>70.342592592592595</v>
      </c>
      <c r="AD157" s="496">
        <v>0</v>
      </c>
      <c r="AE157" s="496">
        <v>0</v>
      </c>
      <c r="AF157" s="496">
        <v>128.19811320754721</v>
      </c>
      <c r="AG157" s="496">
        <v>85.801886792452805</v>
      </c>
      <c r="AH157" s="496">
        <v>0</v>
      </c>
      <c r="AI157" s="496">
        <v>0</v>
      </c>
      <c r="AJ157" s="496">
        <v>0</v>
      </c>
      <c r="AK157" s="496">
        <v>0</v>
      </c>
      <c r="AL157" s="496">
        <v>0</v>
      </c>
      <c r="AM157" s="496">
        <v>0</v>
      </c>
      <c r="AN157" s="496">
        <v>0</v>
      </c>
      <c r="AO157" s="496">
        <v>0</v>
      </c>
      <c r="AP157" s="496">
        <v>0</v>
      </c>
      <c r="AQ157" s="496">
        <v>0</v>
      </c>
      <c r="AR157" s="496">
        <v>0</v>
      </c>
      <c r="AS157" s="496">
        <v>0</v>
      </c>
      <c r="AT157" s="496">
        <v>7.968085106382981</v>
      </c>
      <c r="AU157" s="496">
        <v>9.1063829787234045</v>
      </c>
      <c r="AV157" s="496">
        <v>13.659574468085097</v>
      </c>
      <c r="AW157" s="496">
        <v>0</v>
      </c>
      <c r="AX157" s="496">
        <v>0</v>
      </c>
      <c r="AY157" s="496">
        <v>0</v>
      </c>
      <c r="AZ157" s="496">
        <v>0.9907407407407407</v>
      </c>
      <c r="BA157" s="496">
        <v>73.932584269662897</v>
      </c>
      <c r="BB157" s="496">
        <v>84.157303370786479</v>
      </c>
      <c r="BC157" s="496">
        <v>0</v>
      </c>
      <c r="BD157" s="496">
        <v>0</v>
      </c>
      <c r="BE157" s="496">
        <v>0</v>
      </c>
      <c r="BF157" s="496">
        <v>0</v>
      </c>
      <c r="BG157" s="496">
        <v>0</v>
      </c>
      <c r="BH157" s="496">
        <v>26.600000000000051</v>
      </c>
      <c r="BI157" s="496">
        <v>0</v>
      </c>
      <c r="BJ157" s="496">
        <v>0.60481242537764401</v>
      </c>
      <c r="BK157" s="496">
        <v>0</v>
      </c>
      <c r="BL157" s="496">
        <v>0</v>
      </c>
      <c r="BM157" s="496">
        <v>1</v>
      </c>
      <c r="BN157" s="496">
        <v>0</v>
      </c>
      <c r="BO157" s="291"/>
      <c r="BP157" s="291"/>
      <c r="BQ157" s="291"/>
      <c r="BS157" s="496">
        <v>214</v>
      </c>
    </row>
    <row r="158" spans="1:71" ht="15" x14ac:dyDescent="0.25">
      <c r="A158" s="492">
        <v>219</v>
      </c>
      <c r="B158" s="492">
        <v>146021</v>
      </c>
      <c r="C158" s="492">
        <v>9352069</v>
      </c>
      <c r="D158" s="493" t="s">
        <v>246</v>
      </c>
      <c r="E158" s="494" t="s">
        <v>40</v>
      </c>
      <c r="F158" s="495" t="s">
        <v>719</v>
      </c>
      <c r="G158" s="496">
        <v>1</v>
      </c>
      <c r="H158" s="496">
        <v>0</v>
      </c>
      <c r="I158" s="496">
        <v>0</v>
      </c>
      <c r="J158" s="496">
        <v>7</v>
      </c>
      <c r="K158" s="496">
        <v>0</v>
      </c>
      <c r="L158" s="496">
        <v>0</v>
      </c>
      <c r="M158" s="496">
        <v>0</v>
      </c>
      <c r="N158" s="496">
        <v>427</v>
      </c>
      <c r="O158" s="496">
        <v>427</v>
      </c>
      <c r="P158" s="496">
        <v>60</v>
      </c>
      <c r="Q158" s="496">
        <v>367</v>
      </c>
      <c r="R158" s="496">
        <v>0</v>
      </c>
      <c r="S158" s="496">
        <v>0</v>
      </c>
      <c r="T158" s="496">
        <v>0</v>
      </c>
      <c r="U158" s="496">
        <v>0</v>
      </c>
      <c r="V158" s="496">
        <v>0</v>
      </c>
      <c r="W158" s="496">
        <v>0</v>
      </c>
      <c r="X158" s="496">
        <v>0</v>
      </c>
      <c r="Y158" s="496">
        <v>0</v>
      </c>
      <c r="Z158" s="496">
        <v>427</v>
      </c>
      <c r="AA158" s="496">
        <v>61</v>
      </c>
      <c r="AB158" s="496">
        <v>45.000000000000128</v>
      </c>
      <c r="AC158" s="496">
        <v>74.488943488943491</v>
      </c>
      <c r="AD158" s="496">
        <v>0</v>
      </c>
      <c r="AE158" s="496">
        <v>0</v>
      </c>
      <c r="AF158" s="496">
        <v>397.86352941176477</v>
      </c>
      <c r="AG158" s="496">
        <v>1.004705882352942</v>
      </c>
      <c r="AH158" s="496">
        <v>1.004705882352942</v>
      </c>
      <c r="AI158" s="496">
        <v>8.0376470588235271</v>
      </c>
      <c r="AJ158" s="496">
        <v>19.089411764705893</v>
      </c>
      <c r="AK158" s="496">
        <v>0</v>
      </c>
      <c r="AL158" s="496">
        <v>0</v>
      </c>
      <c r="AM158" s="496">
        <v>0</v>
      </c>
      <c r="AN158" s="496">
        <v>0</v>
      </c>
      <c r="AO158" s="496">
        <v>0</v>
      </c>
      <c r="AP158" s="496">
        <v>0</v>
      </c>
      <c r="AQ158" s="496">
        <v>0</v>
      </c>
      <c r="AR158" s="496">
        <v>0</v>
      </c>
      <c r="AS158" s="496">
        <v>0</v>
      </c>
      <c r="AT158" s="496">
        <v>0</v>
      </c>
      <c r="AU158" s="496">
        <v>2.3269754768392366</v>
      </c>
      <c r="AV158" s="496">
        <v>2.3269754768392366</v>
      </c>
      <c r="AW158" s="496">
        <v>0</v>
      </c>
      <c r="AX158" s="496">
        <v>0</v>
      </c>
      <c r="AY158" s="496">
        <v>0</v>
      </c>
      <c r="AZ158" s="496">
        <v>2.0982800982800982</v>
      </c>
      <c r="BA158" s="496">
        <v>99.542465753424736</v>
      </c>
      <c r="BB158" s="496">
        <v>115.81643835616448</v>
      </c>
      <c r="BC158" s="496">
        <v>0</v>
      </c>
      <c r="BD158" s="496">
        <v>0</v>
      </c>
      <c r="BE158" s="496">
        <v>0</v>
      </c>
      <c r="BF158" s="496">
        <v>0</v>
      </c>
      <c r="BG158" s="496">
        <v>0</v>
      </c>
      <c r="BH158" s="496">
        <v>0</v>
      </c>
      <c r="BI158" s="496">
        <v>0</v>
      </c>
      <c r="BJ158" s="496">
        <v>2.0482082256235801</v>
      </c>
      <c r="BK158" s="496">
        <v>0</v>
      </c>
      <c r="BL158" s="496">
        <v>0</v>
      </c>
      <c r="BM158" s="496">
        <v>1</v>
      </c>
      <c r="BN158" s="496">
        <v>0</v>
      </c>
      <c r="BO158" s="291"/>
      <c r="BP158" s="291"/>
      <c r="BQ158" s="291"/>
      <c r="BS158" s="496">
        <v>427</v>
      </c>
    </row>
    <row r="159" spans="1:71" ht="15" x14ac:dyDescent="0.25">
      <c r="A159" s="492">
        <v>30</v>
      </c>
      <c r="B159" s="492">
        <v>141550</v>
      </c>
      <c r="C159" s="492">
        <v>9352073</v>
      </c>
      <c r="D159" s="493" t="s">
        <v>539</v>
      </c>
      <c r="E159" s="494" t="s">
        <v>40</v>
      </c>
      <c r="F159" s="495" t="s">
        <v>719</v>
      </c>
      <c r="G159" s="496">
        <v>1</v>
      </c>
      <c r="H159" s="496">
        <v>0</v>
      </c>
      <c r="I159" s="496">
        <v>0</v>
      </c>
      <c r="J159" s="496">
        <v>7</v>
      </c>
      <c r="K159" s="496">
        <v>0</v>
      </c>
      <c r="L159" s="496">
        <v>0</v>
      </c>
      <c r="M159" s="496">
        <v>0</v>
      </c>
      <c r="N159" s="496">
        <v>80</v>
      </c>
      <c r="O159" s="496">
        <v>80</v>
      </c>
      <c r="P159" s="496">
        <v>15</v>
      </c>
      <c r="Q159" s="496">
        <v>65</v>
      </c>
      <c r="R159" s="496">
        <v>0</v>
      </c>
      <c r="S159" s="496">
        <v>0</v>
      </c>
      <c r="T159" s="496">
        <v>0</v>
      </c>
      <c r="U159" s="496">
        <v>0</v>
      </c>
      <c r="V159" s="496">
        <v>0</v>
      </c>
      <c r="W159" s="496">
        <v>0</v>
      </c>
      <c r="X159" s="496">
        <v>0</v>
      </c>
      <c r="Y159" s="496">
        <v>0</v>
      </c>
      <c r="Z159" s="496">
        <v>80</v>
      </c>
      <c r="AA159" s="496">
        <v>11.428571428571429</v>
      </c>
      <c r="AB159" s="496">
        <v>1</v>
      </c>
      <c r="AC159" s="496">
        <v>4.1025641025641022</v>
      </c>
      <c r="AD159" s="496">
        <v>0</v>
      </c>
      <c r="AE159" s="496">
        <v>0</v>
      </c>
      <c r="AF159" s="496">
        <v>80</v>
      </c>
      <c r="AG159" s="496">
        <v>0</v>
      </c>
      <c r="AH159" s="496">
        <v>0</v>
      </c>
      <c r="AI159" s="496">
        <v>0</v>
      </c>
      <c r="AJ159" s="496">
        <v>0</v>
      </c>
      <c r="AK159" s="496">
        <v>0</v>
      </c>
      <c r="AL159" s="496">
        <v>0</v>
      </c>
      <c r="AM159" s="496">
        <v>0</v>
      </c>
      <c r="AN159" s="496">
        <v>0</v>
      </c>
      <c r="AO159" s="496">
        <v>0</v>
      </c>
      <c r="AP159" s="496">
        <v>0</v>
      </c>
      <c r="AQ159" s="496">
        <v>0</v>
      </c>
      <c r="AR159" s="496">
        <v>0</v>
      </c>
      <c r="AS159" s="496">
        <v>0</v>
      </c>
      <c r="AT159" s="496">
        <v>0</v>
      </c>
      <c r="AU159" s="496">
        <v>0</v>
      </c>
      <c r="AV159" s="496">
        <v>0</v>
      </c>
      <c r="AW159" s="496">
        <v>0</v>
      </c>
      <c r="AX159" s="496">
        <v>0</v>
      </c>
      <c r="AY159" s="496">
        <v>0</v>
      </c>
      <c r="AZ159" s="496">
        <v>1.0256410256410255</v>
      </c>
      <c r="BA159" s="496">
        <v>24.761904761904763</v>
      </c>
      <c r="BB159" s="496">
        <v>30.476190476190478</v>
      </c>
      <c r="BC159" s="496">
        <v>0</v>
      </c>
      <c r="BD159" s="496">
        <v>0</v>
      </c>
      <c r="BE159" s="496">
        <v>0</v>
      </c>
      <c r="BF159" s="496">
        <v>0</v>
      </c>
      <c r="BG159" s="496">
        <v>0</v>
      </c>
      <c r="BH159" s="496">
        <v>3.9999999999999991</v>
      </c>
      <c r="BI159" s="496">
        <v>0</v>
      </c>
      <c r="BJ159" s="496">
        <v>2.2081427705882399</v>
      </c>
      <c r="BK159" s="496">
        <v>0</v>
      </c>
      <c r="BL159" s="496">
        <v>1</v>
      </c>
      <c r="BM159" s="496">
        <v>1</v>
      </c>
      <c r="BN159" s="496">
        <v>0</v>
      </c>
      <c r="BO159" s="291"/>
      <c r="BP159" s="291"/>
      <c r="BQ159" s="291"/>
      <c r="BS159" s="496">
        <v>80</v>
      </c>
    </row>
    <row r="160" spans="1:71" ht="15" x14ac:dyDescent="0.25">
      <c r="A160" s="492">
        <v>8</v>
      </c>
      <c r="B160" s="492">
        <v>142017</v>
      </c>
      <c r="C160" s="492">
        <v>9352078</v>
      </c>
      <c r="D160" s="493" t="s">
        <v>486</v>
      </c>
      <c r="E160" s="494" t="s">
        <v>40</v>
      </c>
      <c r="F160" s="495" t="s">
        <v>719</v>
      </c>
      <c r="G160" s="496">
        <v>1</v>
      </c>
      <c r="H160" s="496">
        <v>0</v>
      </c>
      <c r="I160" s="496">
        <v>0</v>
      </c>
      <c r="J160" s="496">
        <v>7</v>
      </c>
      <c r="K160" s="496">
        <v>0</v>
      </c>
      <c r="L160" s="496">
        <v>0</v>
      </c>
      <c r="M160" s="496">
        <v>0</v>
      </c>
      <c r="N160" s="496">
        <v>231</v>
      </c>
      <c r="O160" s="496">
        <v>231</v>
      </c>
      <c r="P160" s="496">
        <v>22</v>
      </c>
      <c r="Q160" s="496">
        <v>209</v>
      </c>
      <c r="R160" s="496">
        <v>0</v>
      </c>
      <c r="S160" s="496">
        <v>0</v>
      </c>
      <c r="T160" s="496">
        <v>0</v>
      </c>
      <c r="U160" s="496">
        <v>0</v>
      </c>
      <c r="V160" s="496">
        <v>0</v>
      </c>
      <c r="W160" s="496">
        <v>0</v>
      </c>
      <c r="X160" s="496">
        <v>0</v>
      </c>
      <c r="Y160" s="496">
        <v>0</v>
      </c>
      <c r="Z160" s="496">
        <v>231</v>
      </c>
      <c r="AA160" s="496">
        <v>33</v>
      </c>
      <c r="AB160" s="496">
        <v>73.999999999999915</v>
      </c>
      <c r="AC160" s="496">
        <v>94.184549356223187</v>
      </c>
      <c r="AD160" s="496">
        <v>0</v>
      </c>
      <c r="AE160" s="496">
        <v>0</v>
      </c>
      <c r="AF160" s="496">
        <v>126.09170305676868</v>
      </c>
      <c r="AG160" s="496">
        <v>26.22707423580783</v>
      </c>
      <c r="AH160" s="496">
        <v>0</v>
      </c>
      <c r="AI160" s="496">
        <v>2.0174672489082965</v>
      </c>
      <c r="AJ160" s="496">
        <v>0</v>
      </c>
      <c r="AK160" s="496">
        <v>74.64628820960688</v>
      </c>
      <c r="AL160" s="496">
        <v>2.0174672489082965</v>
      </c>
      <c r="AM160" s="496">
        <v>0</v>
      </c>
      <c r="AN160" s="496">
        <v>0</v>
      </c>
      <c r="AO160" s="496">
        <v>0</v>
      </c>
      <c r="AP160" s="496">
        <v>0</v>
      </c>
      <c r="AQ160" s="496">
        <v>0</v>
      </c>
      <c r="AR160" s="496">
        <v>0</v>
      </c>
      <c r="AS160" s="496">
        <v>0</v>
      </c>
      <c r="AT160" s="496">
        <v>2.210526315789473</v>
      </c>
      <c r="AU160" s="496">
        <v>2.210526315789473</v>
      </c>
      <c r="AV160" s="496">
        <v>6.6315789473684292</v>
      </c>
      <c r="AW160" s="496">
        <v>0</v>
      </c>
      <c r="AX160" s="496">
        <v>0</v>
      </c>
      <c r="AY160" s="496">
        <v>0</v>
      </c>
      <c r="AZ160" s="496">
        <v>1.9828326180257512</v>
      </c>
      <c r="BA160" s="496">
        <v>95.834146341463494</v>
      </c>
      <c r="BB160" s="496">
        <v>105.92195121951229</v>
      </c>
      <c r="BC160" s="496">
        <v>0</v>
      </c>
      <c r="BD160" s="496">
        <v>0</v>
      </c>
      <c r="BE160" s="496">
        <v>0</v>
      </c>
      <c r="BF160" s="496">
        <v>0</v>
      </c>
      <c r="BG160" s="496">
        <v>0</v>
      </c>
      <c r="BH160" s="496">
        <v>10.899999999999956</v>
      </c>
      <c r="BI160" s="496">
        <v>0</v>
      </c>
      <c r="BJ160" s="496">
        <v>0.531251701846154</v>
      </c>
      <c r="BK160" s="496">
        <v>0</v>
      </c>
      <c r="BL160" s="496">
        <v>0</v>
      </c>
      <c r="BM160" s="496">
        <v>1</v>
      </c>
      <c r="BN160" s="496">
        <v>0</v>
      </c>
      <c r="BO160" s="291"/>
      <c r="BP160" s="291"/>
      <c r="BQ160" s="291"/>
      <c r="BS160" s="496">
        <v>231</v>
      </c>
    </row>
    <row r="161" spans="1:71" ht="15" x14ac:dyDescent="0.25">
      <c r="A161" s="492">
        <v>41</v>
      </c>
      <c r="B161" s="492">
        <v>144444</v>
      </c>
      <c r="C161" s="492">
        <v>9352080</v>
      </c>
      <c r="D161" s="493" t="s">
        <v>151</v>
      </c>
      <c r="E161" s="494" t="s">
        <v>40</v>
      </c>
      <c r="F161" s="495" t="s">
        <v>719</v>
      </c>
      <c r="G161" s="496">
        <v>1</v>
      </c>
      <c r="H161" s="496">
        <v>0</v>
      </c>
      <c r="I161" s="496">
        <v>0</v>
      </c>
      <c r="J161" s="496">
        <v>7</v>
      </c>
      <c r="K161" s="496">
        <v>0</v>
      </c>
      <c r="L161" s="496">
        <v>0</v>
      </c>
      <c r="M161" s="496">
        <v>0</v>
      </c>
      <c r="N161" s="496">
        <v>288</v>
      </c>
      <c r="O161" s="496">
        <v>288</v>
      </c>
      <c r="P161" s="496">
        <v>44</v>
      </c>
      <c r="Q161" s="496">
        <v>244</v>
      </c>
      <c r="R161" s="496">
        <v>0</v>
      </c>
      <c r="S161" s="496">
        <v>0</v>
      </c>
      <c r="T161" s="496">
        <v>0</v>
      </c>
      <c r="U161" s="496">
        <v>0</v>
      </c>
      <c r="V161" s="496">
        <v>0</v>
      </c>
      <c r="W161" s="496">
        <v>0</v>
      </c>
      <c r="X161" s="496">
        <v>0</v>
      </c>
      <c r="Y161" s="496">
        <v>0</v>
      </c>
      <c r="Z161" s="496">
        <v>288</v>
      </c>
      <c r="AA161" s="496">
        <v>41.142857142857146</v>
      </c>
      <c r="AB161" s="496">
        <v>36.999999999999929</v>
      </c>
      <c r="AC161" s="496">
        <v>56.170212765957444</v>
      </c>
      <c r="AD161" s="496">
        <v>0</v>
      </c>
      <c r="AE161" s="496">
        <v>0</v>
      </c>
      <c r="AF161" s="496">
        <v>232.80836236933794</v>
      </c>
      <c r="AG161" s="496">
        <v>55.191637630662044</v>
      </c>
      <c r="AH161" s="496">
        <v>0</v>
      </c>
      <c r="AI161" s="496">
        <v>0</v>
      </c>
      <c r="AJ161" s="496">
        <v>0</v>
      </c>
      <c r="AK161" s="496">
        <v>0</v>
      </c>
      <c r="AL161" s="496">
        <v>0</v>
      </c>
      <c r="AM161" s="496">
        <v>0</v>
      </c>
      <c r="AN161" s="496">
        <v>0</v>
      </c>
      <c r="AO161" s="496">
        <v>0</v>
      </c>
      <c r="AP161" s="496">
        <v>0</v>
      </c>
      <c r="AQ161" s="496">
        <v>0</v>
      </c>
      <c r="AR161" s="496">
        <v>0</v>
      </c>
      <c r="AS161" s="496">
        <v>0</v>
      </c>
      <c r="AT161" s="496">
        <v>2.360655737704918</v>
      </c>
      <c r="AU161" s="496">
        <v>2.360655737704918</v>
      </c>
      <c r="AV161" s="496">
        <v>3.540983606557373</v>
      </c>
      <c r="AW161" s="496">
        <v>0</v>
      </c>
      <c r="AX161" s="496">
        <v>0</v>
      </c>
      <c r="AY161" s="496">
        <v>0</v>
      </c>
      <c r="AZ161" s="496">
        <v>3.0638297872340425</v>
      </c>
      <c r="BA161" s="496">
        <v>88.082987551867319</v>
      </c>
      <c r="BB161" s="496">
        <v>103.96680497925323</v>
      </c>
      <c r="BC161" s="496">
        <v>0</v>
      </c>
      <c r="BD161" s="496">
        <v>0</v>
      </c>
      <c r="BE161" s="496">
        <v>0</v>
      </c>
      <c r="BF161" s="496">
        <v>0</v>
      </c>
      <c r="BG161" s="496">
        <v>0</v>
      </c>
      <c r="BH161" s="496">
        <v>0</v>
      </c>
      <c r="BI161" s="496">
        <v>0</v>
      </c>
      <c r="BJ161" s="496">
        <v>1.1201713198830401</v>
      </c>
      <c r="BK161" s="496">
        <v>0</v>
      </c>
      <c r="BL161" s="496">
        <v>0</v>
      </c>
      <c r="BM161" s="496">
        <v>1</v>
      </c>
      <c r="BN161" s="496">
        <v>0</v>
      </c>
      <c r="BO161" s="291"/>
      <c r="BP161" s="291"/>
      <c r="BQ161" s="291"/>
      <c r="BS161" s="496">
        <v>288</v>
      </c>
    </row>
    <row r="162" spans="1:71" ht="15" x14ac:dyDescent="0.25">
      <c r="A162" s="492">
        <v>242</v>
      </c>
      <c r="B162" s="492">
        <v>144850</v>
      </c>
      <c r="C162" s="492">
        <v>9352083</v>
      </c>
      <c r="D162" s="493" t="s">
        <v>262</v>
      </c>
      <c r="E162" s="494" t="s">
        <v>40</v>
      </c>
      <c r="F162" s="495" t="s">
        <v>719</v>
      </c>
      <c r="G162" s="496">
        <v>1</v>
      </c>
      <c r="H162" s="496">
        <v>0</v>
      </c>
      <c r="I162" s="496">
        <v>0</v>
      </c>
      <c r="J162" s="496">
        <v>7</v>
      </c>
      <c r="K162" s="496">
        <v>0</v>
      </c>
      <c r="L162" s="496">
        <v>0</v>
      </c>
      <c r="M162" s="496">
        <v>0</v>
      </c>
      <c r="N162" s="496">
        <v>104</v>
      </c>
      <c r="O162" s="496">
        <v>104</v>
      </c>
      <c r="P162" s="496">
        <v>15</v>
      </c>
      <c r="Q162" s="496">
        <v>89</v>
      </c>
      <c r="R162" s="496">
        <v>0</v>
      </c>
      <c r="S162" s="496">
        <v>0</v>
      </c>
      <c r="T162" s="496">
        <v>0</v>
      </c>
      <c r="U162" s="496">
        <v>0</v>
      </c>
      <c r="V162" s="496">
        <v>0</v>
      </c>
      <c r="W162" s="496">
        <v>0</v>
      </c>
      <c r="X162" s="496">
        <v>0</v>
      </c>
      <c r="Y162" s="496">
        <v>0</v>
      </c>
      <c r="Z162" s="496">
        <v>104</v>
      </c>
      <c r="AA162" s="496">
        <v>14.857142857142858</v>
      </c>
      <c r="AB162" s="496">
        <v>5.0000000000000027</v>
      </c>
      <c r="AC162" s="496">
        <v>6.9333333333333336</v>
      </c>
      <c r="AD162" s="496">
        <v>0</v>
      </c>
      <c r="AE162" s="496">
        <v>0</v>
      </c>
      <c r="AF162" s="496">
        <v>100.97087378640776</v>
      </c>
      <c r="AG162" s="496">
        <v>1.0097087378640777</v>
      </c>
      <c r="AH162" s="496">
        <v>0</v>
      </c>
      <c r="AI162" s="496">
        <v>1.0097087378640777</v>
      </c>
      <c r="AJ162" s="496">
        <v>1.0097087378640777</v>
      </c>
      <c r="AK162" s="496">
        <v>0</v>
      </c>
      <c r="AL162" s="496">
        <v>0</v>
      </c>
      <c r="AM162" s="496">
        <v>0</v>
      </c>
      <c r="AN162" s="496">
        <v>0</v>
      </c>
      <c r="AO162" s="496">
        <v>0</v>
      </c>
      <c r="AP162" s="496">
        <v>0</v>
      </c>
      <c r="AQ162" s="496">
        <v>0</v>
      </c>
      <c r="AR162" s="496">
        <v>0</v>
      </c>
      <c r="AS162" s="496">
        <v>0</v>
      </c>
      <c r="AT162" s="496">
        <v>0</v>
      </c>
      <c r="AU162" s="496">
        <v>0</v>
      </c>
      <c r="AV162" s="496">
        <v>0</v>
      </c>
      <c r="AW162" s="496">
        <v>0</v>
      </c>
      <c r="AX162" s="496">
        <v>0</v>
      </c>
      <c r="AY162" s="496">
        <v>0</v>
      </c>
      <c r="AZ162" s="496">
        <v>0</v>
      </c>
      <c r="BA162" s="496">
        <v>26.295454545454508</v>
      </c>
      <c r="BB162" s="496">
        <v>30.727272727272684</v>
      </c>
      <c r="BC162" s="496">
        <v>0</v>
      </c>
      <c r="BD162" s="496">
        <v>0</v>
      </c>
      <c r="BE162" s="496">
        <v>0</v>
      </c>
      <c r="BF162" s="496">
        <v>0</v>
      </c>
      <c r="BG162" s="496">
        <v>0</v>
      </c>
      <c r="BH162" s="496">
        <v>0</v>
      </c>
      <c r="BI162" s="496">
        <v>0</v>
      </c>
      <c r="BJ162" s="496">
        <v>1.9881182641975299</v>
      </c>
      <c r="BK162" s="496">
        <v>0</v>
      </c>
      <c r="BL162" s="496">
        <v>0</v>
      </c>
      <c r="BM162" s="496">
        <v>1</v>
      </c>
      <c r="BN162" s="496">
        <v>0</v>
      </c>
      <c r="BO162" s="291"/>
      <c r="BP162" s="291"/>
      <c r="BQ162" s="291"/>
      <c r="BS162" s="496">
        <v>104</v>
      </c>
    </row>
    <row r="163" spans="1:71" ht="15" x14ac:dyDescent="0.25">
      <c r="A163" s="492">
        <v>44</v>
      </c>
      <c r="B163" s="492">
        <v>144442</v>
      </c>
      <c r="C163" s="492">
        <v>9352086</v>
      </c>
      <c r="D163" s="493" t="s">
        <v>155</v>
      </c>
      <c r="E163" s="494" t="s">
        <v>40</v>
      </c>
      <c r="F163" s="495" t="s">
        <v>719</v>
      </c>
      <c r="G163" s="496">
        <v>1</v>
      </c>
      <c r="H163" s="496">
        <v>0</v>
      </c>
      <c r="I163" s="496">
        <v>0</v>
      </c>
      <c r="J163" s="496">
        <v>7</v>
      </c>
      <c r="K163" s="496">
        <v>0</v>
      </c>
      <c r="L163" s="496">
        <v>0</v>
      </c>
      <c r="M163" s="496">
        <v>0</v>
      </c>
      <c r="N163" s="496">
        <v>95</v>
      </c>
      <c r="O163" s="496">
        <v>95</v>
      </c>
      <c r="P163" s="496">
        <v>15</v>
      </c>
      <c r="Q163" s="496">
        <v>80</v>
      </c>
      <c r="R163" s="496">
        <v>0</v>
      </c>
      <c r="S163" s="496">
        <v>0</v>
      </c>
      <c r="T163" s="496">
        <v>0</v>
      </c>
      <c r="U163" s="496">
        <v>0</v>
      </c>
      <c r="V163" s="496">
        <v>0</v>
      </c>
      <c r="W163" s="496">
        <v>0</v>
      </c>
      <c r="X163" s="496">
        <v>0</v>
      </c>
      <c r="Y163" s="496">
        <v>0</v>
      </c>
      <c r="Z163" s="496">
        <v>95</v>
      </c>
      <c r="AA163" s="496">
        <v>13.571428571428571</v>
      </c>
      <c r="AB163" s="496">
        <v>8.0000000000000018</v>
      </c>
      <c r="AC163" s="496">
        <v>17</v>
      </c>
      <c r="AD163" s="496">
        <v>0</v>
      </c>
      <c r="AE163" s="496">
        <v>0</v>
      </c>
      <c r="AF163" s="496">
        <v>80.000000000000028</v>
      </c>
      <c r="AG163" s="496">
        <v>14.000000000000041</v>
      </c>
      <c r="AH163" s="496">
        <v>0</v>
      </c>
      <c r="AI163" s="496">
        <v>1.0000000000000016</v>
      </c>
      <c r="AJ163" s="496">
        <v>0</v>
      </c>
      <c r="AK163" s="496">
        <v>0</v>
      </c>
      <c r="AL163" s="496">
        <v>0</v>
      </c>
      <c r="AM163" s="496">
        <v>0</v>
      </c>
      <c r="AN163" s="496">
        <v>0</v>
      </c>
      <c r="AO163" s="496">
        <v>0</v>
      </c>
      <c r="AP163" s="496">
        <v>0</v>
      </c>
      <c r="AQ163" s="496">
        <v>0</v>
      </c>
      <c r="AR163" s="496">
        <v>0</v>
      </c>
      <c r="AS163" s="496">
        <v>0</v>
      </c>
      <c r="AT163" s="496">
        <v>0</v>
      </c>
      <c r="AU163" s="496">
        <v>0</v>
      </c>
      <c r="AV163" s="496">
        <v>0</v>
      </c>
      <c r="AW163" s="496">
        <v>0</v>
      </c>
      <c r="AX163" s="496">
        <v>0</v>
      </c>
      <c r="AY163" s="496">
        <v>0</v>
      </c>
      <c r="AZ163" s="496">
        <v>0</v>
      </c>
      <c r="BA163" s="496">
        <v>24.615384615384638</v>
      </c>
      <c r="BB163" s="496">
        <v>29.230769230769258</v>
      </c>
      <c r="BC163" s="496">
        <v>0</v>
      </c>
      <c r="BD163" s="496">
        <v>0</v>
      </c>
      <c r="BE163" s="496">
        <v>0</v>
      </c>
      <c r="BF163" s="496">
        <v>0</v>
      </c>
      <c r="BG163" s="496">
        <v>0</v>
      </c>
      <c r="BH163" s="496">
        <v>0</v>
      </c>
      <c r="BI163" s="496">
        <v>0</v>
      </c>
      <c r="BJ163" s="496">
        <v>0.97799734021739104</v>
      </c>
      <c r="BK163" s="496">
        <v>0</v>
      </c>
      <c r="BL163" s="496">
        <v>0</v>
      </c>
      <c r="BM163" s="496">
        <v>1</v>
      </c>
      <c r="BN163" s="496">
        <v>0</v>
      </c>
      <c r="BO163" s="291"/>
      <c r="BP163" s="291"/>
      <c r="BQ163" s="291"/>
      <c r="BS163" s="496">
        <v>95</v>
      </c>
    </row>
    <row r="164" spans="1:71" ht="15" x14ac:dyDescent="0.25">
      <c r="A164" s="492">
        <v>45</v>
      </c>
      <c r="B164" s="492">
        <v>143074</v>
      </c>
      <c r="C164" s="492">
        <v>9352087</v>
      </c>
      <c r="D164" s="493" t="s">
        <v>538</v>
      </c>
      <c r="E164" s="494" t="s">
        <v>40</v>
      </c>
      <c r="F164" s="495" t="s">
        <v>719</v>
      </c>
      <c r="G164" s="496">
        <v>1</v>
      </c>
      <c r="H164" s="496">
        <v>0</v>
      </c>
      <c r="I164" s="496">
        <v>0</v>
      </c>
      <c r="J164" s="496">
        <v>7</v>
      </c>
      <c r="K164" s="496">
        <v>0</v>
      </c>
      <c r="L164" s="496">
        <v>0</v>
      </c>
      <c r="M164" s="496">
        <v>0</v>
      </c>
      <c r="N164" s="496">
        <v>60</v>
      </c>
      <c r="O164" s="496">
        <v>60</v>
      </c>
      <c r="P164" s="496">
        <v>4</v>
      </c>
      <c r="Q164" s="496">
        <v>56</v>
      </c>
      <c r="R164" s="496">
        <v>0</v>
      </c>
      <c r="S164" s="496">
        <v>0</v>
      </c>
      <c r="T164" s="496">
        <v>0</v>
      </c>
      <c r="U164" s="496">
        <v>0</v>
      </c>
      <c r="V164" s="496">
        <v>0</v>
      </c>
      <c r="W164" s="496">
        <v>0</v>
      </c>
      <c r="X164" s="496">
        <v>0</v>
      </c>
      <c r="Y164" s="496">
        <v>0</v>
      </c>
      <c r="Z164" s="496">
        <v>60</v>
      </c>
      <c r="AA164" s="496">
        <v>8.5714285714285712</v>
      </c>
      <c r="AB164" s="496">
        <v>4.0000000000000018</v>
      </c>
      <c r="AC164" s="496">
        <v>4.2857142857142856</v>
      </c>
      <c r="AD164" s="496">
        <v>0</v>
      </c>
      <c r="AE164" s="496">
        <v>0</v>
      </c>
      <c r="AF164" s="496">
        <v>60</v>
      </c>
      <c r="AG164" s="496">
        <v>0</v>
      </c>
      <c r="AH164" s="496">
        <v>0</v>
      </c>
      <c r="AI164" s="496">
        <v>0</v>
      </c>
      <c r="AJ164" s="496">
        <v>0</v>
      </c>
      <c r="AK164" s="496">
        <v>0</v>
      </c>
      <c r="AL164" s="496">
        <v>0</v>
      </c>
      <c r="AM164" s="496">
        <v>0</v>
      </c>
      <c r="AN164" s="496">
        <v>0</v>
      </c>
      <c r="AO164" s="496">
        <v>0</v>
      </c>
      <c r="AP164" s="496">
        <v>0</v>
      </c>
      <c r="AQ164" s="496">
        <v>0</v>
      </c>
      <c r="AR164" s="496">
        <v>0</v>
      </c>
      <c r="AS164" s="496">
        <v>0</v>
      </c>
      <c r="AT164" s="496">
        <v>0</v>
      </c>
      <c r="AU164" s="496">
        <v>1.0714285714285741</v>
      </c>
      <c r="AV164" s="496">
        <v>1.0714285714285741</v>
      </c>
      <c r="AW164" s="496">
        <v>0</v>
      </c>
      <c r="AX164" s="496">
        <v>0</v>
      </c>
      <c r="AY164" s="496">
        <v>0</v>
      </c>
      <c r="AZ164" s="496">
        <v>0.8571428571428571</v>
      </c>
      <c r="BA164" s="496">
        <v>12.923076923076936</v>
      </c>
      <c r="BB164" s="496">
        <v>13.846153846153861</v>
      </c>
      <c r="BC164" s="496">
        <v>0</v>
      </c>
      <c r="BD164" s="496">
        <v>0</v>
      </c>
      <c r="BE164" s="496">
        <v>0</v>
      </c>
      <c r="BF164" s="496">
        <v>0</v>
      </c>
      <c r="BG164" s="496">
        <v>0</v>
      </c>
      <c r="BH164" s="496">
        <v>4.0000000000000195</v>
      </c>
      <c r="BI164" s="496">
        <v>0</v>
      </c>
      <c r="BJ164" s="496">
        <v>2.6470381999999999</v>
      </c>
      <c r="BK164" s="496">
        <v>0</v>
      </c>
      <c r="BL164" s="496">
        <v>1</v>
      </c>
      <c r="BM164" s="496">
        <v>1</v>
      </c>
      <c r="BN164" s="496">
        <v>0</v>
      </c>
      <c r="BO164" s="291"/>
      <c r="BP164" s="291"/>
      <c r="BQ164" s="291"/>
      <c r="BS164" s="496">
        <v>60</v>
      </c>
    </row>
    <row r="165" spans="1:71" ht="15" x14ac:dyDescent="0.25">
      <c r="A165" s="492">
        <v>48</v>
      </c>
      <c r="B165" s="492">
        <v>144445</v>
      </c>
      <c r="C165" s="492">
        <v>9352088</v>
      </c>
      <c r="D165" s="493" t="s">
        <v>159</v>
      </c>
      <c r="E165" s="494" t="s">
        <v>40</v>
      </c>
      <c r="F165" s="495" t="s">
        <v>719</v>
      </c>
      <c r="G165" s="496">
        <v>1</v>
      </c>
      <c r="H165" s="496">
        <v>0</v>
      </c>
      <c r="I165" s="496">
        <v>0</v>
      </c>
      <c r="J165" s="496">
        <v>7</v>
      </c>
      <c r="K165" s="496">
        <v>0</v>
      </c>
      <c r="L165" s="496">
        <v>0</v>
      </c>
      <c r="M165" s="496">
        <v>0</v>
      </c>
      <c r="N165" s="496">
        <v>99</v>
      </c>
      <c r="O165" s="496">
        <v>99</v>
      </c>
      <c r="P165" s="496">
        <v>15</v>
      </c>
      <c r="Q165" s="496">
        <v>84</v>
      </c>
      <c r="R165" s="496">
        <v>0</v>
      </c>
      <c r="S165" s="496">
        <v>0</v>
      </c>
      <c r="T165" s="496">
        <v>0</v>
      </c>
      <c r="U165" s="496">
        <v>0</v>
      </c>
      <c r="V165" s="496">
        <v>0</v>
      </c>
      <c r="W165" s="496">
        <v>0</v>
      </c>
      <c r="X165" s="496">
        <v>0</v>
      </c>
      <c r="Y165" s="496">
        <v>0</v>
      </c>
      <c r="Z165" s="496">
        <v>99</v>
      </c>
      <c r="AA165" s="496">
        <v>14.142857142857142</v>
      </c>
      <c r="AB165" s="496">
        <v>7</v>
      </c>
      <c r="AC165" s="496">
        <v>15.153061224489797</v>
      </c>
      <c r="AD165" s="496">
        <v>0</v>
      </c>
      <c r="AE165" s="496">
        <v>0</v>
      </c>
      <c r="AF165" s="496">
        <v>90.999999999999986</v>
      </c>
      <c r="AG165" s="496">
        <v>5.9999999999999991</v>
      </c>
      <c r="AH165" s="496">
        <v>0</v>
      </c>
      <c r="AI165" s="496">
        <v>0</v>
      </c>
      <c r="AJ165" s="496">
        <v>0</v>
      </c>
      <c r="AK165" s="496">
        <v>1.9999999999999998</v>
      </c>
      <c r="AL165" s="496">
        <v>0</v>
      </c>
      <c r="AM165" s="496">
        <v>0</v>
      </c>
      <c r="AN165" s="496">
        <v>0</v>
      </c>
      <c r="AO165" s="496">
        <v>0</v>
      </c>
      <c r="AP165" s="496">
        <v>0</v>
      </c>
      <c r="AQ165" s="496">
        <v>0</v>
      </c>
      <c r="AR165" s="496">
        <v>0</v>
      </c>
      <c r="AS165" s="496">
        <v>0</v>
      </c>
      <c r="AT165" s="496">
        <v>0</v>
      </c>
      <c r="AU165" s="496">
        <v>0</v>
      </c>
      <c r="AV165" s="496">
        <v>0</v>
      </c>
      <c r="AW165" s="496">
        <v>0</v>
      </c>
      <c r="AX165" s="496">
        <v>0</v>
      </c>
      <c r="AY165" s="496">
        <v>0</v>
      </c>
      <c r="AZ165" s="496">
        <v>2.0204081632653059</v>
      </c>
      <c r="BA165" s="496">
        <v>24.289156626506013</v>
      </c>
      <c r="BB165" s="496">
        <v>28.626506024096372</v>
      </c>
      <c r="BC165" s="496">
        <v>0</v>
      </c>
      <c r="BD165" s="496">
        <v>0</v>
      </c>
      <c r="BE165" s="496">
        <v>0</v>
      </c>
      <c r="BF165" s="496">
        <v>0</v>
      </c>
      <c r="BG165" s="496">
        <v>0</v>
      </c>
      <c r="BH165" s="496">
        <v>0</v>
      </c>
      <c r="BI165" s="496">
        <v>0</v>
      </c>
      <c r="BJ165" s="496">
        <v>2.75541353150685</v>
      </c>
      <c r="BK165" s="496">
        <v>0</v>
      </c>
      <c r="BL165" s="496">
        <v>1</v>
      </c>
      <c r="BM165" s="496">
        <v>1</v>
      </c>
      <c r="BN165" s="496">
        <v>0</v>
      </c>
      <c r="BO165" s="291"/>
      <c r="BP165" s="291"/>
      <c r="BQ165" s="291"/>
      <c r="BS165" s="496">
        <v>99</v>
      </c>
    </row>
    <row r="166" spans="1:71" ht="15" x14ac:dyDescent="0.25">
      <c r="A166" s="492">
        <v>312</v>
      </c>
      <c r="B166" s="492">
        <v>142018</v>
      </c>
      <c r="C166" s="492">
        <v>9352090</v>
      </c>
      <c r="D166" s="493" t="s">
        <v>537</v>
      </c>
      <c r="E166" s="494" t="s">
        <v>40</v>
      </c>
      <c r="F166" s="495" t="s">
        <v>719</v>
      </c>
      <c r="G166" s="496">
        <v>1</v>
      </c>
      <c r="H166" s="496">
        <v>0</v>
      </c>
      <c r="I166" s="496">
        <v>0</v>
      </c>
      <c r="J166" s="496">
        <v>7</v>
      </c>
      <c r="K166" s="496">
        <v>0</v>
      </c>
      <c r="L166" s="496">
        <v>0</v>
      </c>
      <c r="M166" s="496">
        <v>0</v>
      </c>
      <c r="N166" s="496">
        <v>88</v>
      </c>
      <c r="O166" s="496">
        <v>88</v>
      </c>
      <c r="P166" s="496">
        <v>8</v>
      </c>
      <c r="Q166" s="496">
        <v>80</v>
      </c>
      <c r="R166" s="496">
        <v>0</v>
      </c>
      <c r="S166" s="496">
        <v>0</v>
      </c>
      <c r="T166" s="496">
        <v>0</v>
      </c>
      <c r="U166" s="496">
        <v>0</v>
      </c>
      <c r="V166" s="496">
        <v>0</v>
      </c>
      <c r="W166" s="496">
        <v>0</v>
      </c>
      <c r="X166" s="496">
        <v>0</v>
      </c>
      <c r="Y166" s="496">
        <v>0</v>
      </c>
      <c r="Z166" s="496">
        <v>88</v>
      </c>
      <c r="AA166" s="496">
        <v>12.571428571428571</v>
      </c>
      <c r="AB166" s="496">
        <v>4.0000000000000036</v>
      </c>
      <c r="AC166" s="496">
        <v>19.36</v>
      </c>
      <c r="AD166" s="496">
        <v>0</v>
      </c>
      <c r="AE166" s="496">
        <v>0</v>
      </c>
      <c r="AF166" s="496">
        <v>84.000000000000043</v>
      </c>
      <c r="AG166" s="496">
        <v>0</v>
      </c>
      <c r="AH166" s="496">
        <v>0</v>
      </c>
      <c r="AI166" s="496">
        <v>1.0000000000000033</v>
      </c>
      <c r="AJ166" s="496">
        <v>3.0000000000000009</v>
      </c>
      <c r="AK166" s="496">
        <v>0</v>
      </c>
      <c r="AL166" s="496">
        <v>0</v>
      </c>
      <c r="AM166" s="496">
        <v>0</v>
      </c>
      <c r="AN166" s="496">
        <v>0</v>
      </c>
      <c r="AO166" s="496">
        <v>0</v>
      </c>
      <c r="AP166" s="496">
        <v>0</v>
      </c>
      <c r="AQ166" s="496">
        <v>0</v>
      </c>
      <c r="AR166" s="496">
        <v>0</v>
      </c>
      <c r="AS166" s="496">
        <v>0</v>
      </c>
      <c r="AT166" s="496">
        <v>0</v>
      </c>
      <c r="AU166" s="496">
        <v>2.2000000000000002</v>
      </c>
      <c r="AV166" s="496">
        <v>3.3</v>
      </c>
      <c r="AW166" s="496">
        <v>0</v>
      </c>
      <c r="AX166" s="496">
        <v>0</v>
      </c>
      <c r="AY166" s="496">
        <v>0</v>
      </c>
      <c r="AZ166" s="496">
        <v>0</v>
      </c>
      <c r="BA166" s="496">
        <v>34.594594594594561</v>
      </c>
      <c r="BB166" s="496">
        <v>38.054054054054021</v>
      </c>
      <c r="BC166" s="496">
        <v>0</v>
      </c>
      <c r="BD166" s="496">
        <v>0</v>
      </c>
      <c r="BE166" s="496">
        <v>0</v>
      </c>
      <c r="BF166" s="496">
        <v>0</v>
      </c>
      <c r="BG166" s="496">
        <v>0</v>
      </c>
      <c r="BH166" s="496">
        <v>40.200000000000017</v>
      </c>
      <c r="BI166" s="496">
        <v>0</v>
      </c>
      <c r="BJ166" s="496">
        <v>0.78313903178294597</v>
      </c>
      <c r="BK166" s="496">
        <v>0</v>
      </c>
      <c r="BL166" s="496">
        <v>0</v>
      </c>
      <c r="BM166" s="496">
        <v>1</v>
      </c>
      <c r="BN166" s="496">
        <v>0</v>
      </c>
      <c r="BO166" s="291"/>
      <c r="BP166" s="291"/>
      <c r="BQ166" s="291"/>
      <c r="BS166" s="496">
        <v>88</v>
      </c>
    </row>
    <row r="167" spans="1:71" ht="15" x14ac:dyDescent="0.25">
      <c r="A167" s="492">
        <v>57</v>
      </c>
      <c r="B167" s="492">
        <v>141554</v>
      </c>
      <c r="C167" s="492">
        <v>9352091</v>
      </c>
      <c r="D167" s="493" t="s">
        <v>167</v>
      </c>
      <c r="E167" s="494" t="s">
        <v>40</v>
      </c>
      <c r="F167" s="495" t="s">
        <v>719</v>
      </c>
      <c r="G167" s="496">
        <v>1</v>
      </c>
      <c r="H167" s="496">
        <v>0</v>
      </c>
      <c r="I167" s="496">
        <v>0</v>
      </c>
      <c r="J167" s="496">
        <v>7</v>
      </c>
      <c r="K167" s="496">
        <v>0</v>
      </c>
      <c r="L167" s="496">
        <v>0</v>
      </c>
      <c r="M167" s="496">
        <v>0</v>
      </c>
      <c r="N167" s="496">
        <v>249</v>
      </c>
      <c r="O167" s="496">
        <v>249</v>
      </c>
      <c r="P167" s="496">
        <v>38</v>
      </c>
      <c r="Q167" s="496">
        <v>211</v>
      </c>
      <c r="R167" s="496">
        <v>0</v>
      </c>
      <c r="S167" s="496">
        <v>0</v>
      </c>
      <c r="T167" s="496">
        <v>0</v>
      </c>
      <c r="U167" s="496">
        <v>0</v>
      </c>
      <c r="V167" s="496">
        <v>0</v>
      </c>
      <c r="W167" s="496">
        <v>0</v>
      </c>
      <c r="X167" s="496">
        <v>0</v>
      </c>
      <c r="Y167" s="496">
        <v>0</v>
      </c>
      <c r="Z167" s="496">
        <v>249</v>
      </c>
      <c r="AA167" s="496">
        <v>35.571428571428569</v>
      </c>
      <c r="AB167" s="496">
        <v>36.999999999999964</v>
      </c>
      <c r="AC167" s="496">
        <v>75.57198443579766</v>
      </c>
      <c r="AD167" s="496">
        <v>0</v>
      </c>
      <c r="AE167" s="496">
        <v>0</v>
      </c>
      <c r="AF167" s="496">
        <v>158.00000000000006</v>
      </c>
      <c r="AG167" s="496">
        <v>90.999999999999943</v>
      </c>
      <c r="AH167" s="496">
        <v>0</v>
      </c>
      <c r="AI167" s="496">
        <v>0</v>
      </c>
      <c r="AJ167" s="496">
        <v>0</v>
      </c>
      <c r="AK167" s="496">
        <v>0</v>
      </c>
      <c r="AL167" s="496">
        <v>0</v>
      </c>
      <c r="AM167" s="496">
        <v>0</v>
      </c>
      <c r="AN167" s="496">
        <v>0</v>
      </c>
      <c r="AO167" s="496">
        <v>0</v>
      </c>
      <c r="AP167" s="496">
        <v>0</v>
      </c>
      <c r="AQ167" s="496">
        <v>0</v>
      </c>
      <c r="AR167" s="496">
        <v>0</v>
      </c>
      <c r="AS167" s="496">
        <v>0</v>
      </c>
      <c r="AT167" s="496">
        <v>1.180094786729859</v>
      </c>
      <c r="AU167" s="496">
        <v>1.180094786729859</v>
      </c>
      <c r="AV167" s="496">
        <v>1.180094786729859</v>
      </c>
      <c r="AW167" s="496">
        <v>0</v>
      </c>
      <c r="AX167" s="496">
        <v>0</v>
      </c>
      <c r="AY167" s="496">
        <v>0</v>
      </c>
      <c r="AZ167" s="496">
        <v>0.9688715953307393</v>
      </c>
      <c r="BA167" s="496">
        <v>69.314009661835712</v>
      </c>
      <c r="BB167" s="496">
        <v>81.797101449275331</v>
      </c>
      <c r="BC167" s="496">
        <v>0</v>
      </c>
      <c r="BD167" s="496">
        <v>0</v>
      </c>
      <c r="BE167" s="496">
        <v>0</v>
      </c>
      <c r="BF167" s="496">
        <v>0</v>
      </c>
      <c r="BG167" s="496">
        <v>0</v>
      </c>
      <c r="BH167" s="496">
        <v>7.1000000000000991</v>
      </c>
      <c r="BI167" s="496">
        <v>0</v>
      </c>
      <c r="BJ167" s="496">
        <v>1.2354025148936201</v>
      </c>
      <c r="BK167" s="496">
        <v>0</v>
      </c>
      <c r="BL167" s="496">
        <v>0</v>
      </c>
      <c r="BM167" s="496">
        <v>1</v>
      </c>
      <c r="BN167" s="496">
        <v>0</v>
      </c>
      <c r="BO167" s="291"/>
      <c r="BP167" s="291"/>
      <c r="BQ167" s="291"/>
      <c r="BS167" s="496">
        <v>249</v>
      </c>
    </row>
    <row r="168" spans="1:71" ht="15" x14ac:dyDescent="0.25">
      <c r="A168" s="492">
        <v>515</v>
      </c>
      <c r="B168" s="492">
        <v>142025</v>
      </c>
      <c r="C168" s="492">
        <v>9352093</v>
      </c>
      <c r="D168" s="493" t="s">
        <v>423</v>
      </c>
      <c r="E168" s="494" t="s">
        <v>40</v>
      </c>
      <c r="F168" s="495" t="s">
        <v>719</v>
      </c>
      <c r="G168" s="496">
        <v>1</v>
      </c>
      <c r="H168" s="496">
        <v>0</v>
      </c>
      <c r="I168" s="496">
        <v>0</v>
      </c>
      <c r="J168" s="496">
        <v>7</v>
      </c>
      <c r="K168" s="496">
        <v>0</v>
      </c>
      <c r="L168" s="496">
        <v>0</v>
      </c>
      <c r="M168" s="496">
        <v>0</v>
      </c>
      <c r="N168" s="496">
        <v>322</v>
      </c>
      <c r="O168" s="496">
        <v>322</v>
      </c>
      <c r="P168" s="496">
        <v>43</v>
      </c>
      <c r="Q168" s="496">
        <v>279</v>
      </c>
      <c r="R168" s="496">
        <v>0</v>
      </c>
      <c r="S168" s="496">
        <v>0</v>
      </c>
      <c r="T168" s="496">
        <v>0</v>
      </c>
      <c r="U168" s="496">
        <v>0</v>
      </c>
      <c r="V168" s="496">
        <v>0</v>
      </c>
      <c r="W168" s="496">
        <v>0</v>
      </c>
      <c r="X168" s="496">
        <v>0</v>
      </c>
      <c r="Y168" s="496">
        <v>0</v>
      </c>
      <c r="Z168" s="496">
        <v>322</v>
      </c>
      <c r="AA168" s="496">
        <v>46</v>
      </c>
      <c r="AB168" s="496">
        <v>37.000000000000114</v>
      </c>
      <c r="AC168" s="496">
        <v>69.95527156549521</v>
      </c>
      <c r="AD168" s="496">
        <v>0</v>
      </c>
      <c r="AE168" s="496">
        <v>0</v>
      </c>
      <c r="AF168" s="496">
        <v>322</v>
      </c>
      <c r="AG168" s="496">
        <v>0</v>
      </c>
      <c r="AH168" s="496">
        <v>0</v>
      </c>
      <c r="AI168" s="496">
        <v>0</v>
      </c>
      <c r="AJ168" s="496">
        <v>0</v>
      </c>
      <c r="AK168" s="496">
        <v>0</v>
      </c>
      <c r="AL168" s="496">
        <v>0</v>
      </c>
      <c r="AM168" s="496">
        <v>0</v>
      </c>
      <c r="AN168" s="496">
        <v>0</v>
      </c>
      <c r="AO168" s="496">
        <v>0</v>
      </c>
      <c r="AP168" s="496">
        <v>0</v>
      </c>
      <c r="AQ168" s="496">
        <v>0</v>
      </c>
      <c r="AR168" s="496">
        <v>0</v>
      </c>
      <c r="AS168" s="496">
        <v>0</v>
      </c>
      <c r="AT168" s="496">
        <v>16.333333333333329</v>
      </c>
      <c r="AU168" s="496">
        <v>27.999999999999989</v>
      </c>
      <c r="AV168" s="496">
        <v>31.499999999999989</v>
      </c>
      <c r="AW168" s="496">
        <v>0</v>
      </c>
      <c r="AX168" s="496">
        <v>0</v>
      </c>
      <c r="AY168" s="496">
        <v>0</v>
      </c>
      <c r="AZ168" s="496">
        <v>0</v>
      </c>
      <c r="BA168" s="496">
        <v>125.9664179104478</v>
      </c>
      <c r="BB168" s="496">
        <v>145.38059701492543</v>
      </c>
      <c r="BC168" s="496">
        <v>0</v>
      </c>
      <c r="BD168" s="496">
        <v>0</v>
      </c>
      <c r="BE168" s="496">
        <v>0</v>
      </c>
      <c r="BF168" s="496">
        <v>0</v>
      </c>
      <c r="BG168" s="496">
        <v>0</v>
      </c>
      <c r="BH168" s="496">
        <v>5.799999999999855</v>
      </c>
      <c r="BI168" s="496">
        <v>0</v>
      </c>
      <c r="BJ168" s="496">
        <v>1.4771232711075399</v>
      </c>
      <c r="BK168" s="496">
        <v>0</v>
      </c>
      <c r="BL168" s="496">
        <v>0</v>
      </c>
      <c r="BM168" s="496">
        <v>1</v>
      </c>
      <c r="BN168" s="496">
        <v>0</v>
      </c>
      <c r="BO168" s="291"/>
      <c r="BP168" s="291"/>
      <c r="BQ168" s="291"/>
      <c r="BS168" s="496">
        <v>322</v>
      </c>
    </row>
    <row r="169" spans="1:71" ht="15" x14ac:dyDescent="0.25">
      <c r="A169" s="492">
        <v>81</v>
      </c>
      <c r="B169" s="492">
        <v>143069</v>
      </c>
      <c r="C169" s="492">
        <v>9352096</v>
      </c>
      <c r="D169" s="493" t="s">
        <v>199</v>
      </c>
      <c r="E169" s="494" t="s">
        <v>40</v>
      </c>
      <c r="F169" s="495" t="s">
        <v>719</v>
      </c>
      <c r="G169" s="496">
        <v>1</v>
      </c>
      <c r="H169" s="496">
        <v>0</v>
      </c>
      <c r="I169" s="496">
        <v>0</v>
      </c>
      <c r="J169" s="496">
        <v>7</v>
      </c>
      <c r="K169" s="496">
        <v>0</v>
      </c>
      <c r="L169" s="496">
        <v>0</v>
      </c>
      <c r="M169" s="496">
        <v>0</v>
      </c>
      <c r="N169" s="496">
        <v>68</v>
      </c>
      <c r="O169" s="496">
        <v>68</v>
      </c>
      <c r="P169" s="496">
        <v>9</v>
      </c>
      <c r="Q169" s="496">
        <v>59</v>
      </c>
      <c r="R169" s="496">
        <v>0</v>
      </c>
      <c r="S169" s="496">
        <v>0</v>
      </c>
      <c r="T169" s="496">
        <v>0</v>
      </c>
      <c r="U169" s="496">
        <v>0</v>
      </c>
      <c r="V169" s="496">
        <v>0</v>
      </c>
      <c r="W169" s="496">
        <v>0</v>
      </c>
      <c r="X169" s="496">
        <v>0</v>
      </c>
      <c r="Y169" s="496">
        <v>0</v>
      </c>
      <c r="Z169" s="496">
        <v>68</v>
      </c>
      <c r="AA169" s="496">
        <v>9.7142857142857135</v>
      </c>
      <c r="AB169" s="496">
        <v>11.000000000000004</v>
      </c>
      <c r="AC169" s="496">
        <v>14.983050847457626</v>
      </c>
      <c r="AD169" s="496">
        <v>0</v>
      </c>
      <c r="AE169" s="496">
        <v>0</v>
      </c>
      <c r="AF169" s="496">
        <v>68</v>
      </c>
      <c r="AG169" s="496">
        <v>0</v>
      </c>
      <c r="AH169" s="496">
        <v>0</v>
      </c>
      <c r="AI169" s="496">
        <v>0</v>
      </c>
      <c r="AJ169" s="496">
        <v>0</v>
      </c>
      <c r="AK169" s="496">
        <v>0</v>
      </c>
      <c r="AL169" s="496">
        <v>0</v>
      </c>
      <c r="AM169" s="496">
        <v>0</v>
      </c>
      <c r="AN169" s="496">
        <v>0</v>
      </c>
      <c r="AO169" s="496">
        <v>0</v>
      </c>
      <c r="AP169" s="496">
        <v>0</v>
      </c>
      <c r="AQ169" s="496">
        <v>0</v>
      </c>
      <c r="AR169" s="496">
        <v>0</v>
      </c>
      <c r="AS169" s="496">
        <v>0</v>
      </c>
      <c r="AT169" s="496">
        <v>0</v>
      </c>
      <c r="AU169" s="496">
        <v>0</v>
      </c>
      <c r="AV169" s="496">
        <v>0</v>
      </c>
      <c r="AW169" s="496">
        <v>0</v>
      </c>
      <c r="AX169" s="496">
        <v>0</v>
      </c>
      <c r="AY169" s="496">
        <v>0</v>
      </c>
      <c r="AZ169" s="496">
        <v>0</v>
      </c>
      <c r="BA169" s="496">
        <v>13.615384615384629</v>
      </c>
      <c r="BB169" s="496">
        <v>15.692307692307708</v>
      </c>
      <c r="BC169" s="496">
        <v>0</v>
      </c>
      <c r="BD169" s="496">
        <v>0</v>
      </c>
      <c r="BE169" s="496">
        <v>0</v>
      </c>
      <c r="BF169" s="496">
        <v>0</v>
      </c>
      <c r="BG169" s="496">
        <v>0</v>
      </c>
      <c r="BH169" s="496">
        <v>12.199999999999978</v>
      </c>
      <c r="BI169" s="496">
        <v>0</v>
      </c>
      <c r="BJ169" s="496">
        <v>2.62441956746988</v>
      </c>
      <c r="BK169" s="496">
        <v>0</v>
      </c>
      <c r="BL169" s="496">
        <v>1</v>
      </c>
      <c r="BM169" s="496">
        <v>1</v>
      </c>
      <c r="BN169" s="496">
        <v>0</v>
      </c>
      <c r="BO169" s="291"/>
      <c r="BP169" s="291"/>
      <c r="BQ169" s="291"/>
      <c r="BS169" s="496">
        <v>68</v>
      </c>
    </row>
    <row r="170" spans="1:71" ht="15" x14ac:dyDescent="0.25">
      <c r="A170" s="492">
        <v>471</v>
      </c>
      <c r="B170" s="492">
        <v>143361</v>
      </c>
      <c r="C170" s="492">
        <v>9352097</v>
      </c>
      <c r="D170" s="493" t="s">
        <v>1308</v>
      </c>
      <c r="E170" s="494" t="s">
        <v>40</v>
      </c>
      <c r="F170" s="495" t="s">
        <v>719</v>
      </c>
      <c r="G170" s="496">
        <v>1</v>
      </c>
      <c r="H170" s="496">
        <v>0</v>
      </c>
      <c r="I170" s="496">
        <v>0</v>
      </c>
      <c r="J170" s="496">
        <v>7</v>
      </c>
      <c r="K170" s="496">
        <v>0</v>
      </c>
      <c r="L170" s="496">
        <v>0</v>
      </c>
      <c r="M170" s="496">
        <v>0</v>
      </c>
      <c r="N170" s="496">
        <v>100</v>
      </c>
      <c r="O170" s="496">
        <v>100</v>
      </c>
      <c r="P170" s="496">
        <v>17</v>
      </c>
      <c r="Q170" s="496">
        <v>83</v>
      </c>
      <c r="R170" s="496">
        <v>0</v>
      </c>
      <c r="S170" s="496">
        <v>0</v>
      </c>
      <c r="T170" s="496">
        <v>0</v>
      </c>
      <c r="U170" s="496">
        <v>0</v>
      </c>
      <c r="V170" s="496">
        <v>0</v>
      </c>
      <c r="W170" s="496">
        <v>0</v>
      </c>
      <c r="X170" s="496">
        <v>0</v>
      </c>
      <c r="Y170" s="496">
        <v>0</v>
      </c>
      <c r="Z170" s="496">
        <v>100</v>
      </c>
      <c r="AA170" s="496">
        <v>14.285714285714286</v>
      </c>
      <c r="AB170" s="496">
        <v>12</v>
      </c>
      <c r="AC170" s="496">
        <v>12</v>
      </c>
      <c r="AD170" s="496">
        <v>0</v>
      </c>
      <c r="AE170" s="496">
        <v>0</v>
      </c>
      <c r="AF170" s="496">
        <v>100</v>
      </c>
      <c r="AG170" s="496">
        <v>0</v>
      </c>
      <c r="AH170" s="496">
        <v>0</v>
      </c>
      <c r="AI170" s="496">
        <v>0</v>
      </c>
      <c r="AJ170" s="496">
        <v>0</v>
      </c>
      <c r="AK170" s="496">
        <v>0</v>
      </c>
      <c r="AL170" s="496">
        <v>0</v>
      </c>
      <c r="AM170" s="496">
        <v>0</v>
      </c>
      <c r="AN170" s="496">
        <v>0</v>
      </c>
      <c r="AO170" s="496">
        <v>0</v>
      </c>
      <c r="AP170" s="496">
        <v>0</v>
      </c>
      <c r="AQ170" s="496">
        <v>0</v>
      </c>
      <c r="AR170" s="496">
        <v>0</v>
      </c>
      <c r="AS170" s="496">
        <v>0</v>
      </c>
      <c r="AT170" s="496">
        <v>0</v>
      </c>
      <c r="AU170" s="496">
        <v>0</v>
      </c>
      <c r="AV170" s="496">
        <v>0</v>
      </c>
      <c r="AW170" s="496">
        <v>0</v>
      </c>
      <c r="AX170" s="496">
        <v>0</v>
      </c>
      <c r="AY170" s="496">
        <v>0</v>
      </c>
      <c r="AZ170" s="496">
        <v>0</v>
      </c>
      <c r="BA170" s="496">
        <v>29.999999999999989</v>
      </c>
      <c r="BB170" s="496">
        <v>36.144578313253</v>
      </c>
      <c r="BC170" s="496">
        <v>0</v>
      </c>
      <c r="BD170" s="496">
        <v>0</v>
      </c>
      <c r="BE170" s="496">
        <v>0</v>
      </c>
      <c r="BF170" s="496">
        <v>0</v>
      </c>
      <c r="BG170" s="496">
        <v>0</v>
      </c>
      <c r="BH170" s="496">
        <v>0</v>
      </c>
      <c r="BI170" s="496">
        <v>0</v>
      </c>
      <c r="BJ170" s="496">
        <v>1.6932611893203899</v>
      </c>
      <c r="BK170" s="496">
        <v>0</v>
      </c>
      <c r="BL170" s="496">
        <v>0</v>
      </c>
      <c r="BM170" s="496">
        <v>1</v>
      </c>
      <c r="BN170" s="496">
        <v>0</v>
      </c>
      <c r="BO170" s="291"/>
      <c r="BP170" s="291"/>
      <c r="BQ170" s="291"/>
      <c r="BS170" s="496">
        <v>100</v>
      </c>
    </row>
    <row r="171" spans="1:71" ht="15" x14ac:dyDescent="0.25">
      <c r="A171" s="492">
        <v>82</v>
      </c>
      <c r="B171" s="492">
        <v>143806</v>
      </c>
      <c r="C171" s="492">
        <v>9352098</v>
      </c>
      <c r="D171" s="493" t="s">
        <v>201</v>
      </c>
      <c r="E171" s="494" t="s">
        <v>40</v>
      </c>
      <c r="F171" s="495" t="s">
        <v>719</v>
      </c>
      <c r="G171" s="496">
        <v>1</v>
      </c>
      <c r="H171" s="496">
        <v>0</v>
      </c>
      <c r="I171" s="496">
        <v>0</v>
      </c>
      <c r="J171" s="496">
        <v>7</v>
      </c>
      <c r="K171" s="496">
        <v>0</v>
      </c>
      <c r="L171" s="496">
        <v>0</v>
      </c>
      <c r="M171" s="496">
        <v>0</v>
      </c>
      <c r="N171" s="496">
        <v>36</v>
      </c>
      <c r="O171" s="496">
        <v>36</v>
      </c>
      <c r="P171" s="496">
        <v>4</v>
      </c>
      <c r="Q171" s="496">
        <v>32</v>
      </c>
      <c r="R171" s="496">
        <v>0</v>
      </c>
      <c r="S171" s="496">
        <v>0</v>
      </c>
      <c r="T171" s="496">
        <v>0</v>
      </c>
      <c r="U171" s="496">
        <v>0</v>
      </c>
      <c r="V171" s="496">
        <v>0</v>
      </c>
      <c r="W171" s="496">
        <v>0</v>
      </c>
      <c r="X171" s="496">
        <v>0</v>
      </c>
      <c r="Y171" s="496">
        <v>0</v>
      </c>
      <c r="Z171" s="496">
        <v>36</v>
      </c>
      <c r="AA171" s="496">
        <v>5.1428571428571432</v>
      </c>
      <c r="AB171" s="496">
        <v>2.9999999999999987</v>
      </c>
      <c r="AC171" s="496">
        <v>8.129032258064516</v>
      </c>
      <c r="AD171" s="496">
        <v>0</v>
      </c>
      <c r="AE171" s="496">
        <v>0</v>
      </c>
      <c r="AF171" s="496">
        <v>33.999999999999986</v>
      </c>
      <c r="AG171" s="496">
        <v>2.0000000000000018</v>
      </c>
      <c r="AH171" s="496">
        <v>0</v>
      </c>
      <c r="AI171" s="496">
        <v>0</v>
      </c>
      <c r="AJ171" s="496">
        <v>0</v>
      </c>
      <c r="AK171" s="496">
        <v>0</v>
      </c>
      <c r="AL171" s="496">
        <v>0</v>
      </c>
      <c r="AM171" s="496">
        <v>0</v>
      </c>
      <c r="AN171" s="496">
        <v>0</v>
      </c>
      <c r="AO171" s="496">
        <v>0</v>
      </c>
      <c r="AP171" s="496">
        <v>0</v>
      </c>
      <c r="AQ171" s="496">
        <v>0</v>
      </c>
      <c r="AR171" s="496">
        <v>0</v>
      </c>
      <c r="AS171" s="496">
        <v>0</v>
      </c>
      <c r="AT171" s="496">
        <v>0</v>
      </c>
      <c r="AU171" s="496">
        <v>0</v>
      </c>
      <c r="AV171" s="496">
        <v>0</v>
      </c>
      <c r="AW171" s="496">
        <v>0</v>
      </c>
      <c r="AX171" s="496">
        <v>0</v>
      </c>
      <c r="AY171" s="496">
        <v>0</v>
      </c>
      <c r="AZ171" s="496">
        <v>0</v>
      </c>
      <c r="BA171" s="496">
        <v>13.714285714285728</v>
      </c>
      <c r="BB171" s="496">
        <v>15.428571428571443</v>
      </c>
      <c r="BC171" s="496">
        <v>0</v>
      </c>
      <c r="BD171" s="496">
        <v>0</v>
      </c>
      <c r="BE171" s="496">
        <v>0</v>
      </c>
      <c r="BF171" s="496">
        <v>0</v>
      </c>
      <c r="BG171" s="496">
        <v>0</v>
      </c>
      <c r="BH171" s="496">
        <v>6.4000000000000083</v>
      </c>
      <c r="BI171" s="496">
        <v>0</v>
      </c>
      <c r="BJ171" s="496">
        <v>2.6873443129032299</v>
      </c>
      <c r="BK171" s="496">
        <v>0</v>
      </c>
      <c r="BL171" s="496">
        <v>1</v>
      </c>
      <c r="BM171" s="496">
        <v>1</v>
      </c>
      <c r="BN171" s="496">
        <v>0</v>
      </c>
      <c r="BO171" s="291"/>
      <c r="BP171" s="291"/>
      <c r="BQ171" s="291"/>
      <c r="BS171" s="496">
        <v>36</v>
      </c>
    </row>
    <row r="172" spans="1:71" ht="15" x14ac:dyDescent="0.25">
      <c r="A172" s="492">
        <v>511</v>
      </c>
      <c r="B172" s="492">
        <v>142026</v>
      </c>
      <c r="C172" s="492">
        <v>9352099</v>
      </c>
      <c r="D172" s="493" t="s">
        <v>1309</v>
      </c>
      <c r="E172" s="494" t="s">
        <v>40</v>
      </c>
      <c r="F172" s="495" t="s">
        <v>719</v>
      </c>
      <c r="G172" s="496">
        <v>1</v>
      </c>
      <c r="H172" s="496">
        <v>0</v>
      </c>
      <c r="I172" s="496">
        <v>0</v>
      </c>
      <c r="J172" s="496">
        <v>7</v>
      </c>
      <c r="K172" s="496">
        <v>0</v>
      </c>
      <c r="L172" s="496">
        <v>0</v>
      </c>
      <c r="M172" s="496">
        <v>0</v>
      </c>
      <c r="N172" s="496">
        <v>217</v>
      </c>
      <c r="O172" s="496">
        <v>217</v>
      </c>
      <c r="P172" s="496">
        <v>28</v>
      </c>
      <c r="Q172" s="496">
        <v>189</v>
      </c>
      <c r="R172" s="496">
        <v>0</v>
      </c>
      <c r="S172" s="496">
        <v>0</v>
      </c>
      <c r="T172" s="496">
        <v>0</v>
      </c>
      <c r="U172" s="496">
        <v>0</v>
      </c>
      <c r="V172" s="496">
        <v>0</v>
      </c>
      <c r="W172" s="496">
        <v>0</v>
      </c>
      <c r="X172" s="496">
        <v>0</v>
      </c>
      <c r="Y172" s="496">
        <v>0</v>
      </c>
      <c r="Z172" s="496">
        <v>217</v>
      </c>
      <c r="AA172" s="496">
        <v>31</v>
      </c>
      <c r="AB172" s="496">
        <v>48.000000000000078</v>
      </c>
      <c r="AC172" s="496">
        <v>77.030303030303031</v>
      </c>
      <c r="AD172" s="496">
        <v>0</v>
      </c>
      <c r="AE172" s="496">
        <v>0</v>
      </c>
      <c r="AF172" s="496">
        <v>90.000000000000028</v>
      </c>
      <c r="AG172" s="496">
        <v>43.999999999999922</v>
      </c>
      <c r="AH172" s="496">
        <v>38.999999999999901</v>
      </c>
      <c r="AI172" s="496">
        <v>9.0000000000000036</v>
      </c>
      <c r="AJ172" s="496">
        <v>34.999999999999964</v>
      </c>
      <c r="AK172" s="496">
        <v>0</v>
      </c>
      <c r="AL172" s="496">
        <v>0</v>
      </c>
      <c r="AM172" s="496">
        <v>0</v>
      </c>
      <c r="AN172" s="496">
        <v>0</v>
      </c>
      <c r="AO172" s="496">
        <v>0</v>
      </c>
      <c r="AP172" s="496">
        <v>0</v>
      </c>
      <c r="AQ172" s="496">
        <v>0</v>
      </c>
      <c r="AR172" s="496">
        <v>0</v>
      </c>
      <c r="AS172" s="496">
        <v>0</v>
      </c>
      <c r="AT172" s="496">
        <v>5.7407407407407502</v>
      </c>
      <c r="AU172" s="496">
        <v>10.33333333333333</v>
      </c>
      <c r="AV172" s="496">
        <v>18.370370370370381</v>
      </c>
      <c r="AW172" s="496">
        <v>0</v>
      </c>
      <c r="AX172" s="496">
        <v>0</v>
      </c>
      <c r="AY172" s="496">
        <v>0</v>
      </c>
      <c r="AZ172" s="496">
        <v>2.8181818181818183</v>
      </c>
      <c r="BA172" s="496">
        <v>61.607734806629779</v>
      </c>
      <c r="BB172" s="496">
        <v>70.734806629834196</v>
      </c>
      <c r="BC172" s="496">
        <v>0</v>
      </c>
      <c r="BD172" s="496">
        <v>0</v>
      </c>
      <c r="BE172" s="496">
        <v>0</v>
      </c>
      <c r="BF172" s="496">
        <v>0</v>
      </c>
      <c r="BG172" s="496">
        <v>0</v>
      </c>
      <c r="BH172" s="496">
        <v>0</v>
      </c>
      <c r="BI172" s="496">
        <v>0</v>
      </c>
      <c r="BJ172" s="496">
        <v>0.36462651981566802</v>
      </c>
      <c r="BK172" s="496">
        <v>0</v>
      </c>
      <c r="BL172" s="496">
        <v>0</v>
      </c>
      <c r="BM172" s="496">
        <v>1</v>
      </c>
      <c r="BN172" s="496">
        <v>0</v>
      </c>
      <c r="BO172" s="291"/>
      <c r="BP172" s="291"/>
      <c r="BQ172" s="291"/>
      <c r="BS172" s="496">
        <v>217</v>
      </c>
    </row>
    <row r="173" spans="1:71" ht="15" x14ac:dyDescent="0.25">
      <c r="A173" s="492">
        <v>84</v>
      </c>
      <c r="B173" s="492">
        <v>146173</v>
      </c>
      <c r="C173" s="492">
        <v>9352100</v>
      </c>
      <c r="D173" s="493" t="s">
        <v>203</v>
      </c>
      <c r="E173" s="494" t="s">
        <v>40</v>
      </c>
      <c r="F173" s="495" t="s">
        <v>719</v>
      </c>
      <c r="G173" s="496">
        <v>1</v>
      </c>
      <c r="H173" s="496">
        <v>0</v>
      </c>
      <c r="I173" s="496">
        <v>0</v>
      </c>
      <c r="J173" s="496">
        <v>7</v>
      </c>
      <c r="K173" s="496">
        <v>0</v>
      </c>
      <c r="L173" s="496">
        <v>0</v>
      </c>
      <c r="M173" s="496">
        <v>0</v>
      </c>
      <c r="N173" s="496">
        <v>57</v>
      </c>
      <c r="O173" s="496">
        <v>57</v>
      </c>
      <c r="P173" s="496">
        <v>5</v>
      </c>
      <c r="Q173" s="496">
        <v>52</v>
      </c>
      <c r="R173" s="496">
        <v>0</v>
      </c>
      <c r="S173" s="496">
        <v>0</v>
      </c>
      <c r="T173" s="496">
        <v>0</v>
      </c>
      <c r="U173" s="496">
        <v>0</v>
      </c>
      <c r="V173" s="496">
        <v>0</v>
      </c>
      <c r="W173" s="496">
        <v>0</v>
      </c>
      <c r="X173" s="496">
        <v>0</v>
      </c>
      <c r="Y173" s="496">
        <v>0</v>
      </c>
      <c r="Z173" s="496">
        <v>57</v>
      </c>
      <c r="AA173" s="496">
        <v>8.1428571428571423</v>
      </c>
      <c r="AB173" s="496">
        <v>0.99999999999999956</v>
      </c>
      <c r="AC173" s="496">
        <v>8.1428571428571423</v>
      </c>
      <c r="AD173" s="496">
        <v>0</v>
      </c>
      <c r="AE173" s="496">
        <v>0</v>
      </c>
      <c r="AF173" s="496">
        <v>57</v>
      </c>
      <c r="AG173" s="496">
        <v>0</v>
      </c>
      <c r="AH173" s="496">
        <v>0</v>
      </c>
      <c r="AI173" s="496">
        <v>0</v>
      </c>
      <c r="AJ173" s="496">
        <v>0</v>
      </c>
      <c r="AK173" s="496">
        <v>0</v>
      </c>
      <c r="AL173" s="496">
        <v>0</v>
      </c>
      <c r="AM173" s="496">
        <v>0</v>
      </c>
      <c r="AN173" s="496">
        <v>0</v>
      </c>
      <c r="AO173" s="496">
        <v>0</v>
      </c>
      <c r="AP173" s="496">
        <v>0</v>
      </c>
      <c r="AQ173" s="496">
        <v>0</v>
      </c>
      <c r="AR173" s="496">
        <v>0</v>
      </c>
      <c r="AS173" s="496">
        <v>0</v>
      </c>
      <c r="AT173" s="496">
        <v>1.0961538461538445</v>
      </c>
      <c r="AU173" s="496">
        <v>1.0961538461538445</v>
      </c>
      <c r="AV173" s="496">
        <v>1.0961538461538445</v>
      </c>
      <c r="AW173" s="496">
        <v>0</v>
      </c>
      <c r="AX173" s="496">
        <v>0</v>
      </c>
      <c r="AY173" s="496">
        <v>0</v>
      </c>
      <c r="AZ173" s="496">
        <v>0</v>
      </c>
      <c r="BA173" s="496">
        <v>20.8</v>
      </c>
      <c r="BB173" s="496">
        <v>22.8</v>
      </c>
      <c r="BC173" s="496">
        <v>0</v>
      </c>
      <c r="BD173" s="496">
        <v>0</v>
      </c>
      <c r="BE173" s="496">
        <v>0</v>
      </c>
      <c r="BF173" s="496">
        <v>0</v>
      </c>
      <c r="BG173" s="496">
        <v>0</v>
      </c>
      <c r="BH173" s="496">
        <v>2.2999999999999741</v>
      </c>
      <c r="BI173" s="496">
        <v>0</v>
      </c>
      <c r="BJ173" s="496">
        <v>1.7463939526315799</v>
      </c>
      <c r="BK173" s="496">
        <v>0</v>
      </c>
      <c r="BL173" s="496">
        <v>0</v>
      </c>
      <c r="BM173" s="496">
        <v>1</v>
      </c>
      <c r="BN173" s="496">
        <v>0</v>
      </c>
      <c r="BO173" s="291"/>
      <c r="BP173" s="291"/>
      <c r="BQ173" s="291"/>
      <c r="BS173" s="496">
        <v>57</v>
      </c>
    </row>
    <row r="174" spans="1:71" ht="15" x14ac:dyDescent="0.25">
      <c r="A174" s="492">
        <v>474</v>
      </c>
      <c r="B174" s="492">
        <v>142027</v>
      </c>
      <c r="C174" s="492">
        <v>9352103</v>
      </c>
      <c r="D174" s="493" t="s">
        <v>533</v>
      </c>
      <c r="E174" s="494" t="s">
        <v>40</v>
      </c>
      <c r="F174" s="495" t="s">
        <v>719</v>
      </c>
      <c r="G174" s="496">
        <v>1</v>
      </c>
      <c r="H174" s="496">
        <v>0</v>
      </c>
      <c r="I174" s="496">
        <v>0</v>
      </c>
      <c r="J174" s="496">
        <v>7</v>
      </c>
      <c r="K174" s="496">
        <v>0</v>
      </c>
      <c r="L174" s="496">
        <v>0</v>
      </c>
      <c r="M174" s="496">
        <v>0</v>
      </c>
      <c r="N174" s="496">
        <v>513</v>
      </c>
      <c r="O174" s="496">
        <v>513</v>
      </c>
      <c r="P174" s="496">
        <v>85</v>
      </c>
      <c r="Q174" s="496">
        <v>428</v>
      </c>
      <c r="R174" s="496">
        <v>0</v>
      </c>
      <c r="S174" s="496">
        <v>0</v>
      </c>
      <c r="T174" s="496">
        <v>0</v>
      </c>
      <c r="U174" s="496">
        <v>0</v>
      </c>
      <c r="V174" s="496">
        <v>0</v>
      </c>
      <c r="W174" s="496">
        <v>0</v>
      </c>
      <c r="X174" s="496">
        <v>0</v>
      </c>
      <c r="Y174" s="496">
        <v>0</v>
      </c>
      <c r="Z174" s="496">
        <v>513</v>
      </c>
      <c r="AA174" s="496">
        <v>73.285714285714292</v>
      </c>
      <c r="AB174" s="496">
        <v>54.999999999999865</v>
      </c>
      <c r="AC174" s="496">
        <v>113.5240083507307</v>
      </c>
      <c r="AD174" s="496">
        <v>0</v>
      </c>
      <c r="AE174" s="496">
        <v>0</v>
      </c>
      <c r="AF174" s="496">
        <v>368.15294117647034</v>
      </c>
      <c r="AG174" s="496">
        <v>1.0058823529411764</v>
      </c>
      <c r="AH174" s="496">
        <v>0</v>
      </c>
      <c r="AI174" s="496">
        <v>143.84117647058818</v>
      </c>
      <c r="AJ174" s="496">
        <v>0</v>
      </c>
      <c r="AK174" s="496">
        <v>0</v>
      </c>
      <c r="AL174" s="496">
        <v>0</v>
      </c>
      <c r="AM174" s="496">
        <v>0</v>
      </c>
      <c r="AN174" s="496">
        <v>0</v>
      </c>
      <c r="AO174" s="496">
        <v>0</v>
      </c>
      <c r="AP174" s="496">
        <v>0</v>
      </c>
      <c r="AQ174" s="496">
        <v>0</v>
      </c>
      <c r="AR174" s="496">
        <v>0</v>
      </c>
      <c r="AS174" s="496">
        <v>0</v>
      </c>
      <c r="AT174" s="496">
        <v>19.177570093457962</v>
      </c>
      <c r="AU174" s="496">
        <v>27.567757009345772</v>
      </c>
      <c r="AV174" s="496">
        <v>41.950934579439235</v>
      </c>
      <c r="AW174" s="496">
        <v>0</v>
      </c>
      <c r="AX174" s="496">
        <v>0</v>
      </c>
      <c r="AY174" s="496">
        <v>0</v>
      </c>
      <c r="AZ174" s="496">
        <v>1.0709812108559498</v>
      </c>
      <c r="BA174" s="496">
        <v>162.38190954773864</v>
      </c>
      <c r="BB174" s="496">
        <v>194.63065326633159</v>
      </c>
      <c r="BC174" s="496">
        <v>0</v>
      </c>
      <c r="BD174" s="496">
        <v>0</v>
      </c>
      <c r="BE174" s="496">
        <v>0</v>
      </c>
      <c r="BF174" s="496">
        <v>0</v>
      </c>
      <c r="BG174" s="496">
        <v>0</v>
      </c>
      <c r="BH174" s="496">
        <v>27.699999999999779</v>
      </c>
      <c r="BI174" s="496">
        <v>0</v>
      </c>
      <c r="BJ174" s="496">
        <v>0.52309979191919198</v>
      </c>
      <c r="BK174" s="496">
        <v>0</v>
      </c>
      <c r="BL174" s="496">
        <v>0</v>
      </c>
      <c r="BM174" s="496">
        <v>1</v>
      </c>
      <c r="BN174" s="496">
        <v>0</v>
      </c>
      <c r="BO174" s="291"/>
      <c r="BP174" s="291"/>
      <c r="BQ174" s="291"/>
      <c r="BS174" s="496">
        <v>513</v>
      </c>
    </row>
    <row r="175" spans="1:71" ht="15" x14ac:dyDescent="0.25">
      <c r="A175" s="492">
        <v>62</v>
      </c>
      <c r="B175" s="492">
        <v>142187</v>
      </c>
      <c r="C175" s="492">
        <v>9352104</v>
      </c>
      <c r="D175" s="493" t="s">
        <v>532</v>
      </c>
      <c r="E175" s="494" t="s">
        <v>40</v>
      </c>
      <c r="F175" s="495" t="s">
        <v>719</v>
      </c>
      <c r="G175" s="496">
        <v>1</v>
      </c>
      <c r="H175" s="496">
        <v>0</v>
      </c>
      <c r="I175" s="496">
        <v>0</v>
      </c>
      <c r="J175" s="496">
        <v>7</v>
      </c>
      <c r="K175" s="496">
        <v>0</v>
      </c>
      <c r="L175" s="496">
        <v>0</v>
      </c>
      <c r="M175" s="496">
        <v>0</v>
      </c>
      <c r="N175" s="496">
        <v>314</v>
      </c>
      <c r="O175" s="496">
        <v>314</v>
      </c>
      <c r="P175" s="496">
        <v>45</v>
      </c>
      <c r="Q175" s="496">
        <v>269</v>
      </c>
      <c r="R175" s="496">
        <v>0</v>
      </c>
      <c r="S175" s="496">
        <v>0</v>
      </c>
      <c r="T175" s="496">
        <v>0</v>
      </c>
      <c r="U175" s="496">
        <v>0</v>
      </c>
      <c r="V175" s="496">
        <v>0</v>
      </c>
      <c r="W175" s="496">
        <v>0</v>
      </c>
      <c r="X175" s="496">
        <v>0</v>
      </c>
      <c r="Y175" s="496">
        <v>0</v>
      </c>
      <c r="Z175" s="496">
        <v>314</v>
      </c>
      <c r="AA175" s="496">
        <v>44.857142857142854</v>
      </c>
      <c r="AB175" s="496">
        <v>50.999999999999972</v>
      </c>
      <c r="AC175" s="496">
        <v>73.467948717948715</v>
      </c>
      <c r="AD175" s="496">
        <v>0</v>
      </c>
      <c r="AE175" s="496">
        <v>0</v>
      </c>
      <c r="AF175" s="496">
        <v>199.63578274760388</v>
      </c>
      <c r="AG175" s="496">
        <v>10.031948881789143</v>
      </c>
      <c r="AH175" s="496">
        <v>26.08306709265176</v>
      </c>
      <c r="AI175" s="496">
        <v>4.0127795527156698</v>
      </c>
      <c r="AJ175" s="496">
        <v>0</v>
      </c>
      <c r="AK175" s="496">
        <v>70.223642172524066</v>
      </c>
      <c r="AL175" s="496">
        <v>4.0127795527156698</v>
      </c>
      <c r="AM175" s="496">
        <v>0</v>
      </c>
      <c r="AN175" s="496">
        <v>0</v>
      </c>
      <c r="AO175" s="496">
        <v>0</v>
      </c>
      <c r="AP175" s="496">
        <v>0</v>
      </c>
      <c r="AQ175" s="496">
        <v>0</v>
      </c>
      <c r="AR175" s="496">
        <v>0</v>
      </c>
      <c r="AS175" s="496">
        <v>0</v>
      </c>
      <c r="AT175" s="496">
        <v>0</v>
      </c>
      <c r="AU175" s="496">
        <v>1.1672862453531605</v>
      </c>
      <c r="AV175" s="496">
        <v>7.0037174721189448</v>
      </c>
      <c r="AW175" s="496">
        <v>0</v>
      </c>
      <c r="AX175" s="496">
        <v>0</v>
      </c>
      <c r="AY175" s="496">
        <v>0</v>
      </c>
      <c r="AZ175" s="496">
        <v>0</v>
      </c>
      <c r="BA175" s="496">
        <v>80.192452830188742</v>
      </c>
      <c r="BB175" s="496">
        <v>93.607547169811383</v>
      </c>
      <c r="BC175" s="496">
        <v>0</v>
      </c>
      <c r="BD175" s="496">
        <v>0</v>
      </c>
      <c r="BE175" s="496">
        <v>0</v>
      </c>
      <c r="BF175" s="496">
        <v>0</v>
      </c>
      <c r="BG175" s="496">
        <v>0</v>
      </c>
      <c r="BH175" s="496">
        <v>146.60000000000008</v>
      </c>
      <c r="BI175" s="496">
        <v>0</v>
      </c>
      <c r="BJ175" s="496">
        <v>0.74481506548223397</v>
      </c>
      <c r="BK175" s="496">
        <v>0</v>
      </c>
      <c r="BL175" s="496">
        <v>0</v>
      </c>
      <c r="BM175" s="496">
        <v>1</v>
      </c>
      <c r="BN175" s="496">
        <v>0</v>
      </c>
      <c r="BO175" s="291"/>
      <c r="BP175" s="291"/>
      <c r="BQ175" s="291"/>
      <c r="BS175" s="496">
        <v>314</v>
      </c>
    </row>
    <row r="176" spans="1:71" ht="15" x14ac:dyDescent="0.25">
      <c r="A176" s="492">
        <v>16</v>
      </c>
      <c r="B176" s="492">
        <v>142770</v>
      </c>
      <c r="C176" s="492">
        <v>9352116</v>
      </c>
      <c r="D176" s="493" t="s">
        <v>530</v>
      </c>
      <c r="E176" s="494" t="s">
        <v>40</v>
      </c>
      <c r="F176" s="495" t="s">
        <v>719</v>
      </c>
      <c r="G176" s="496">
        <v>1</v>
      </c>
      <c r="H176" s="496">
        <v>0</v>
      </c>
      <c r="I176" s="496">
        <v>0</v>
      </c>
      <c r="J176" s="496">
        <v>7</v>
      </c>
      <c r="K176" s="496">
        <v>0</v>
      </c>
      <c r="L176" s="496">
        <v>0</v>
      </c>
      <c r="M176" s="496">
        <v>0</v>
      </c>
      <c r="N176" s="496">
        <v>82</v>
      </c>
      <c r="O176" s="496">
        <v>82</v>
      </c>
      <c r="P176" s="496">
        <v>10</v>
      </c>
      <c r="Q176" s="496">
        <v>72</v>
      </c>
      <c r="R176" s="496">
        <v>0</v>
      </c>
      <c r="S176" s="496">
        <v>0</v>
      </c>
      <c r="T176" s="496">
        <v>0</v>
      </c>
      <c r="U176" s="496">
        <v>0</v>
      </c>
      <c r="V176" s="496">
        <v>0</v>
      </c>
      <c r="W176" s="496">
        <v>0</v>
      </c>
      <c r="X176" s="496">
        <v>0</v>
      </c>
      <c r="Y176" s="496">
        <v>0</v>
      </c>
      <c r="Z176" s="496">
        <v>82</v>
      </c>
      <c r="AA176" s="496">
        <v>11.714285714285714</v>
      </c>
      <c r="AB176" s="496">
        <v>11.00000000000003</v>
      </c>
      <c r="AC176" s="496">
        <v>15.185185185185185</v>
      </c>
      <c r="AD176" s="496">
        <v>0</v>
      </c>
      <c r="AE176" s="496">
        <v>0</v>
      </c>
      <c r="AF176" s="496">
        <v>66.000000000000014</v>
      </c>
      <c r="AG176" s="496">
        <v>15.999999999999984</v>
      </c>
      <c r="AH176" s="496">
        <v>0</v>
      </c>
      <c r="AI176" s="496">
        <v>0</v>
      </c>
      <c r="AJ176" s="496">
        <v>0</v>
      </c>
      <c r="AK176" s="496">
        <v>0</v>
      </c>
      <c r="AL176" s="496">
        <v>0</v>
      </c>
      <c r="AM176" s="496">
        <v>0</v>
      </c>
      <c r="AN176" s="496">
        <v>0</v>
      </c>
      <c r="AO176" s="496">
        <v>0</v>
      </c>
      <c r="AP176" s="496">
        <v>0</v>
      </c>
      <c r="AQ176" s="496">
        <v>0</v>
      </c>
      <c r="AR176" s="496">
        <v>0</v>
      </c>
      <c r="AS176" s="496">
        <v>0</v>
      </c>
      <c r="AT176" s="496">
        <v>0</v>
      </c>
      <c r="AU176" s="496">
        <v>0</v>
      </c>
      <c r="AV176" s="496">
        <v>0</v>
      </c>
      <c r="AW176" s="496">
        <v>0</v>
      </c>
      <c r="AX176" s="496">
        <v>0</v>
      </c>
      <c r="AY176" s="496">
        <v>0</v>
      </c>
      <c r="AZ176" s="496">
        <v>1.0123456790123457</v>
      </c>
      <c r="BA176" s="496">
        <v>29.828571428571408</v>
      </c>
      <c r="BB176" s="496">
        <v>33.971428571428547</v>
      </c>
      <c r="BC176" s="496">
        <v>0</v>
      </c>
      <c r="BD176" s="496">
        <v>0</v>
      </c>
      <c r="BE176" s="496">
        <v>0</v>
      </c>
      <c r="BF176" s="496">
        <v>0</v>
      </c>
      <c r="BG176" s="496">
        <v>0</v>
      </c>
      <c r="BH176" s="496">
        <v>0</v>
      </c>
      <c r="BI176" s="496">
        <v>0</v>
      </c>
      <c r="BJ176" s="496">
        <v>0.32685473559321998</v>
      </c>
      <c r="BK176" s="496">
        <v>0</v>
      </c>
      <c r="BL176" s="496">
        <v>0</v>
      </c>
      <c r="BM176" s="496">
        <v>1</v>
      </c>
      <c r="BN176" s="496">
        <v>0</v>
      </c>
      <c r="BO176" s="291"/>
      <c r="BP176" s="291"/>
      <c r="BQ176" s="291"/>
      <c r="BS176" s="496">
        <v>82</v>
      </c>
    </row>
    <row r="177" spans="1:71" ht="15" x14ac:dyDescent="0.25">
      <c r="A177" s="492">
        <v>9</v>
      </c>
      <c r="B177" s="492">
        <v>142786</v>
      </c>
      <c r="C177" s="492">
        <v>9352120</v>
      </c>
      <c r="D177" s="493" t="s">
        <v>110</v>
      </c>
      <c r="E177" s="494" t="s">
        <v>40</v>
      </c>
      <c r="F177" s="495" t="s">
        <v>719</v>
      </c>
      <c r="G177" s="496">
        <v>1</v>
      </c>
      <c r="H177" s="496">
        <v>0</v>
      </c>
      <c r="I177" s="496">
        <v>0</v>
      </c>
      <c r="J177" s="496">
        <v>7</v>
      </c>
      <c r="K177" s="496">
        <v>0</v>
      </c>
      <c r="L177" s="496">
        <v>0</v>
      </c>
      <c r="M177" s="496">
        <v>0</v>
      </c>
      <c r="N177" s="496">
        <v>95</v>
      </c>
      <c r="O177" s="496">
        <v>95</v>
      </c>
      <c r="P177" s="496">
        <v>12</v>
      </c>
      <c r="Q177" s="496">
        <v>83</v>
      </c>
      <c r="R177" s="496">
        <v>0</v>
      </c>
      <c r="S177" s="496">
        <v>0</v>
      </c>
      <c r="T177" s="496">
        <v>0</v>
      </c>
      <c r="U177" s="496">
        <v>0</v>
      </c>
      <c r="V177" s="496">
        <v>0</v>
      </c>
      <c r="W177" s="496">
        <v>0</v>
      </c>
      <c r="X177" s="496">
        <v>0</v>
      </c>
      <c r="Y177" s="496">
        <v>0</v>
      </c>
      <c r="Z177" s="496">
        <v>95</v>
      </c>
      <c r="AA177" s="496">
        <v>13.571428571428571</v>
      </c>
      <c r="AB177" s="496">
        <v>14.999999999999975</v>
      </c>
      <c r="AC177" s="496">
        <v>19.431818181818183</v>
      </c>
      <c r="AD177" s="496">
        <v>0</v>
      </c>
      <c r="AE177" s="496">
        <v>0</v>
      </c>
      <c r="AF177" s="496">
        <v>71.999999999999972</v>
      </c>
      <c r="AG177" s="496">
        <v>11.999999999999979</v>
      </c>
      <c r="AH177" s="496">
        <v>0</v>
      </c>
      <c r="AI177" s="496">
        <v>2.0000000000000031</v>
      </c>
      <c r="AJ177" s="496">
        <v>0</v>
      </c>
      <c r="AK177" s="496">
        <v>9.0000000000000036</v>
      </c>
      <c r="AL177" s="496">
        <v>0</v>
      </c>
      <c r="AM177" s="496">
        <v>0</v>
      </c>
      <c r="AN177" s="496">
        <v>0</v>
      </c>
      <c r="AO177" s="496">
        <v>0</v>
      </c>
      <c r="AP177" s="496">
        <v>0</v>
      </c>
      <c r="AQ177" s="496">
        <v>0</v>
      </c>
      <c r="AR177" s="496">
        <v>0</v>
      </c>
      <c r="AS177" s="496">
        <v>0</v>
      </c>
      <c r="AT177" s="496">
        <v>1.1445783132530085</v>
      </c>
      <c r="AU177" s="496">
        <v>1.1445783132530085</v>
      </c>
      <c r="AV177" s="496">
        <v>2.2891566265060264</v>
      </c>
      <c r="AW177" s="496">
        <v>0</v>
      </c>
      <c r="AX177" s="496">
        <v>0</v>
      </c>
      <c r="AY177" s="496">
        <v>0</v>
      </c>
      <c r="AZ177" s="496">
        <v>0</v>
      </c>
      <c r="BA177" s="496">
        <v>33.415584415584448</v>
      </c>
      <c r="BB177" s="496">
        <v>38.246753246753286</v>
      </c>
      <c r="BC177" s="496">
        <v>0</v>
      </c>
      <c r="BD177" s="496">
        <v>0</v>
      </c>
      <c r="BE177" s="496">
        <v>0</v>
      </c>
      <c r="BF177" s="496">
        <v>0</v>
      </c>
      <c r="BG177" s="496">
        <v>0</v>
      </c>
      <c r="BH177" s="496">
        <v>14.499999999999957</v>
      </c>
      <c r="BI177" s="496">
        <v>0</v>
      </c>
      <c r="BJ177" s="496">
        <v>0.56310238571428595</v>
      </c>
      <c r="BK177" s="496">
        <v>0</v>
      </c>
      <c r="BL177" s="496">
        <v>0</v>
      </c>
      <c r="BM177" s="496">
        <v>1</v>
      </c>
      <c r="BN177" s="496">
        <v>0</v>
      </c>
      <c r="BO177" s="291"/>
      <c r="BP177" s="291"/>
      <c r="BQ177" s="291"/>
      <c r="BS177" s="496">
        <v>95</v>
      </c>
    </row>
    <row r="178" spans="1:71" ht="15" x14ac:dyDescent="0.25">
      <c r="A178" s="492">
        <v>109</v>
      </c>
      <c r="B178" s="492">
        <v>144446</v>
      </c>
      <c r="C178" s="492">
        <v>9352122</v>
      </c>
      <c r="D178" s="493" t="s">
        <v>221</v>
      </c>
      <c r="E178" s="494" t="s">
        <v>40</v>
      </c>
      <c r="F178" s="495" t="s">
        <v>719</v>
      </c>
      <c r="G178" s="496">
        <v>1</v>
      </c>
      <c r="H178" s="496">
        <v>0</v>
      </c>
      <c r="I178" s="496">
        <v>0</v>
      </c>
      <c r="J178" s="496">
        <v>7</v>
      </c>
      <c r="K178" s="496">
        <v>0</v>
      </c>
      <c r="L178" s="496">
        <v>0</v>
      </c>
      <c r="M178" s="496">
        <v>0</v>
      </c>
      <c r="N178" s="496">
        <v>86</v>
      </c>
      <c r="O178" s="496">
        <v>86</v>
      </c>
      <c r="P178" s="496">
        <v>14</v>
      </c>
      <c r="Q178" s="496">
        <v>72</v>
      </c>
      <c r="R178" s="496">
        <v>0</v>
      </c>
      <c r="S178" s="496">
        <v>0</v>
      </c>
      <c r="T178" s="496">
        <v>0</v>
      </c>
      <c r="U178" s="496">
        <v>0</v>
      </c>
      <c r="V178" s="496">
        <v>0</v>
      </c>
      <c r="W178" s="496">
        <v>0</v>
      </c>
      <c r="X178" s="496">
        <v>0</v>
      </c>
      <c r="Y178" s="496">
        <v>0</v>
      </c>
      <c r="Z178" s="496">
        <v>86</v>
      </c>
      <c r="AA178" s="496">
        <v>12.285714285714286</v>
      </c>
      <c r="AB178" s="496">
        <v>8.0000000000000018</v>
      </c>
      <c r="AC178" s="496">
        <v>15.435897435897436</v>
      </c>
      <c r="AD178" s="496">
        <v>0</v>
      </c>
      <c r="AE178" s="496">
        <v>0</v>
      </c>
      <c r="AF178" s="496">
        <v>83.952380952380935</v>
      </c>
      <c r="AG178" s="496">
        <v>2.047619047619047</v>
      </c>
      <c r="AH178" s="496">
        <v>0</v>
      </c>
      <c r="AI178" s="496">
        <v>0</v>
      </c>
      <c r="AJ178" s="496">
        <v>0</v>
      </c>
      <c r="AK178" s="496">
        <v>0</v>
      </c>
      <c r="AL178" s="496">
        <v>0</v>
      </c>
      <c r="AM178" s="496">
        <v>0</v>
      </c>
      <c r="AN178" s="496">
        <v>0</v>
      </c>
      <c r="AO178" s="496">
        <v>0</v>
      </c>
      <c r="AP178" s="496">
        <v>0</v>
      </c>
      <c r="AQ178" s="496">
        <v>0</v>
      </c>
      <c r="AR178" s="496">
        <v>0</v>
      </c>
      <c r="AS178" s="496">
        <v>0</v>
      </c>
      <c r="AT178" s="496">
        <v>0</v>
      </c>
      <c r="AU178" s="496">
        <v>0</v>
      </c>
      <c r="AV178" s="496">
        <v>0</v>
      </c>
      <c r="AW178" s="496">
        <v>0</v>
      </c>
      <c r="AX178" s="496">
        <v>0</v>
      </c>
      <c r="AY178" s="496">
        <v>0</v>
      </c>
      <c r="AZ178" s="496">
        <v>1.1025641025641024</v>
      </c>
      <c r="BA178" s="496">
        <v>22.857142857142826</v>
      </c>
      <c r="BB178" s="496">
        <v>27.301587301587261</v>
      </c>
      <c r="BC178" s="496">
        <v>0</v>
      </c>
      <c r="BD178" s="496">
        <v>0</v>
      </c>
      <c r="BE178" s="496">
        <v>0</v>
      </c>
      <c r="BF178" s="496">
        <v>0</v>
      </c>
      <c r="BG178" s="496">
        <v>0</v>
      </c>
      <c r="BH178" s="496">
        <v>4.3999999999999631</v>
      </c>
      <c r="BI178" s="496">
        <v>0</v>
      </c>
      <c r="BJ178" s="496">
        <v>2.1739215876712299</v>
      </c>
      <c r="BK178" s="496">
        <v>0</v>
      </c>
      <c r="BL178" s="496">
        <v>1</v>
      </c>
      <c r="BM178" s="496">
        <v>1</v>
      </c>
      <c r="BN178" s="496">
        <v>0</v>
      </c>
      <c r="BO178" s="291"/>
      <c r="BP178" s="291"/>
      <c r="BQ178" s="291"/>
      <c r="BS178" s="496">
        <v>86</v>
      </c>
    </row>
    <row r="179" spans="1:71" ht="15" x14ac:dyDescent="0.25">
      <c r="A179" s="492">
        <v>111</v>
      </c>
      <c r="B179" s="492">
        <v>141551</v>
      </c>
      <c r="C179" s="492">
        <v>9352123</v>
      </c>
      <c r="D179" s="493" t="s">
        <v>529</v>
      </c>
      <c r="E179" s="494" t="s">
        <v>40</v>
      </c>
      <c r="F179" s="495" t="s">
        <v>719</v>
      </c>
      <c r="G179" s="496">
        <v>1</v>
      </c>
      <c r="H179" s="496">
        <v>0</v>
      </c>
      <c r="I179" s="496">
        <v>0</v>
      </c>
      <c r="J179" s="496">
        <v>7</v>
      </c>
      <c r="K179" s="496">
        <v>0</v>
      </c>
      <c r="L179" s="496">
        <v>0</v>
      </c>
      <c r="M179" s="496">
        <v>0</v>
      </c>
      <c r="N179" s="496">
        <v>148</v>
      </c>
      <c r="O179" s="496">
        <v>148</v>
      </c>
      <c r="P179" s="496">
        <v>21</v>
      </c>
      <c r="Q179" s="496">
        <v>127</v>
      </c>
      <c r="R179" s="496">
        <v>0</v>
      </c>
      <c r="S179" s="496">
        <v>0</v>
      </c>
      <c r="T179" s="496">
        <v>0</v>
      </c>
      <c r="U179" s="496">
        <v>0</v>
      </c>
      <c r="V179" s="496">
        <v>0</v>
      </c>
      <c r="W179" s="496">
        <v>0</v>
      </c>
      <c r="X179" s="496">
        <v>0</v>
      </c>
      <c r="Y179" s="496">
        <v>0</v>
      </c>
      <c r="Z179" s="496">
        <v>148</v>
      </c>
      <c r="AA179" s="496">
        <v>21.142857142857142</v>
      </c>
      <c r="AB179" s="496">
        <v>18.000000000000057</v>
      </c>
      <c r="AC179" s="496">
        <v>37.787234042553187</v>
      </c>
      <c r="AD179" s="496">
        <v>0</v>
      </c>
      <c r="AE179" s="496">
        <v>0</v>
      </c>
      <c r="AF179" s="496">
        <v>148</v>
      </c>
      <c r="AG179" s="496">
        <v>0</v>
      </c>
      <c r="AH179" s="496">
        <v>0</v>
      </c>
      <c r="AI179" s="496">
        <v>0</v>
      </c>
      <c r="AJ179" s="496">
        <v>0</v>
      </c>
      <c r="AK179" s="496">
        <v>0</v>
      </c>
      <c r="AL179" s="496">
        <v>0</v>
      </c>
      <c r="AM179" s="496">
        <v>0</v>
      </c>
      <c r="AN179" s="496">
        <v>0</v>
      </c>
      <c r="AO179" s="496">
        <v>0</v>
      </c>
      <c r="AP179" s="496">
        <v>0</v>
      </c>
      <c r="AQ179" s="496">
        <v>0</v>
      </c>
      <c r="AR179" s="496">
        <v>0</v>
      </c>
      <c r="AS179" s="496">
        <v>0</v>
      </c>
      <c r="AT179" s="496">
        <v>0</v>
      </c>
      <c r="AU179" s="496">
        <v>0</v>
      </c>
      <c r="AV179" s="496">
        <v>0</v>
      </c>
      <c r="AW179" s="496">
        <v>0</v>
      </c>
      <c r="AX179" s="496">
        <v>0</v>
      </c>
      <c r="AY179" s="496">
        <v>0</v>
      </c>
      <c r="AZ179" s="496">
        <v>0</v>
      </c>
      <c r="BA179" s="496">
        <v>44.76229508196726</v>
      </c>
      <c r="BB179" s="496">
        <v>52.163934426229567</v>
      </c>
      <c r="BC179" s="496">
        <v>0</v>
      </c>
      <c r="BD179" s="496">
        <v>0</v>
      </c>
      <c r="BE179" s="496">
        <v>0</v>
      </c>
      <c r="BF179" s="496">
        <v>0</v>
      </c>
      <c r="BG179" s="496">
        <v>0</v>
      </c>
      <c r="BH179" s="496">
        <v>0</v>
      </c>
      <c r="BI179" s="496">
        <v>0</v>
      </c>
      <c r="BJ179" s="496">
        <v>1.99038111751152</v>
      </c>
      <c r="BK179" s="496">
        <v>0</v>
      </c>
      <c r="BL179" s="496">
        <v>0</v>
      </c>
      <c r="BM179" s="496">
        <v>1</v>
      </c>
      <c r="BN179" s="496">
        <v>0</v>
      </c>
      <c r="BO179" s="291"/>
      <c r="BP179" s="291"/>
      <c r="BQ179" s="291"/>
      <c r="BS179" s="496">
        <v>148</v>
      </c>
    </row>
    <row r="180" spans="1:71" ht="15" x14ac:dyDescent="0.25">
      <c r="A180" s="492">
        <v>115</v>
      </c>
      <c r="B180" s="492">
        <v>145460</v>
      </c>
      <c r="C180" s="492">
        <v>9352126</v>
      </c>
      <c r="D180" s="493" t="s">
        <v>227</v>
      </c>
      <c r="E180" s="494" t="s">
        <v>40</v>
      </c>
      <c r="F180" s="495" t="s">
        <v>719</v>
      </c>
      <c r="G180" s="496">
        <v>1</v>
      </c>
      <c r="H180" s="496">
        <v>0</v>
      </c>
      <c r="I180" s="496">
        <v>0</v>
      </c>
      <c r="J180" s="496">
        <v>7</v>
      </c>
      <c r="K180" s="496">
        <v>0</v>
      </c>
      <c r="L180" s="496">
        <v>0</v>
      </c>
      <c r="M180" s="496">
        <v>0</v>
      </c>
      <c r="N180" s="496">
        <v>104</v>
      </c>
      <c r="O180" s="496">
        <v>104</v>
      </c>
      <c r="P180" s="496">
        <v>15</v>
      </c>
      <c r="Q180" s="496">
        <v>89</v>
      </c>
      <c r="R180" s="496">
        <v>0</v>
      </c>
      <c r="S180" s="496">
        <v>0</v>
      </c>
      <c r="T180" s="496">
        <v>0</v>
      </c>
      <c r="U180" s="496">
        <v>0</v>
      </c>
      <c r="V180" s="496">
        <v>0</v>
      </c>
      <c r="W180" s="496">
        <v>0</v>
      </c>
      <c r="X180" s="496">
        <v>0</v>
      </c>
      <c r="Y180" s="496">
        <v>0</v>
      </c>
      <c r="Z180" s="496">
        <v>104</v>
      </c>
      <c r="AA180" s="496">
        <v>14.857142857142858</v>
      </c>
      <c r="AB180" s="496">
        <v>2.9999999999999951</v>
      </c>
      <c r="AC180" s="496">
        <v>6.058252427184466</v>
      </c>
      <c r="AD180" s="496">
        <v>0</v>
      </c>
      <c r="AE180" s="496">
        <v>0</v>
      </c>
      <c r="AF180" s="496">
        <v>100.99999999999999</v>
      </c>
      <c r="AG180" s="496">
        <v>1.9999999999999969</v>
      </c>
      <c r="AH180" s="496">
        <v>0</v>
      </c>
      <c r="AI180" s="496">
        <v>1.0000000000000004</v>
      </c>
      <c r="AJ180" s="496">
        <v>0</v>
      </c>
      <c r="AK180" s="496">
        <v>0</v>
      </c>
      <c r="AL180" s="496">
        <v>0</v>
      </c>
      <c r="AM180" s="496">
        <v>0</v>
      </c>
      <c r="AN180" s="496">
        <v>0</v>
      </c>
      <c r="AO180" s="496">
        <v>0</v>
      </c>
      <c r="AP180" s="496">
        <v>0</v>
      </c>
      <c r="AQ180" s="496">
        <v>0</v>
      </c>
      <c r="AR180" s="496">
        <v>0</v>
      </c>
      <c r="AS180" s="496">
        <v>0</v>
      </c>
      <c r="AT180" s="496">
        <v>0</v>
      </c>
      <c r="AU180" s="496">
        <v>0</v>
      </c>
      <c r="AV180" s="496">
        <v>0</v>
      </c>
      <c r="AW180" s="496">
        <v>0</v>
      </c>
      <c r="AX180" s="496">
        <v>0</v>
      </c>
      <c r="AY180" s="496">
        <v>0</v>
      </c>
      <c r="AZ180" s="496">
        <v>0</v>
      </c>
      <c r="BA180" s="496">
        <v>14.000000000000012</v>
      </c>
      <c r="BB180" s="496">
        <v>16.359550561797768</v>
      </c>
      <c r="BC180" s="496">
        <v>0</v>
      </c>
      <c r="BD180" s="496">
        <v>0</v>
      </c>
      <c r="BE180" s="496">
        <v>0</v>
      </c>
      <c r="BF180" s="496">
        <v>0</v>
      </c>
      <c r="BG180" s="496">
        <v>0</v>
      </c>
      <c r="BH180" s="496">
        <v>0</v>
      </c>
      <c r="BI180" s="496">
        <v>0</v>
      </c>
      <c r="BJ180" s="496">
        <v>1.9172811966101699</v>
      </c>
      <c r="BK180" s="496">
        <v>0</v>
      </c>
      <c r="BL180" s="496">
        <v>0</v>
      </c>
      <c r="BM180" s="496">
        <v>1</v>
      </c>
      <c r="BN180" s="496">
        <v>0</v>
      </c>
      <c r="BO180" s="291"/>
      <c r="BP180" s="291"/>
      <c r="BQ180" s="291"/>
      <c r="BS180" s="496">
        <v>104</v>
      </c>
    </row>
    <row r="181" spans="1:71" ht="15" x14ac:dyDescent="0.25">
      <c r="A181" s="492">
        <v>208</v>
      </c>
      <c r="B181" s="492">
        <v>145835</v>
      </c>
      <c r="C181" s="492">
        <v>9352133</v>
      </c>
      <c r="D181" s="493" t="s">
        <v>242</v>
      </c>
      <c r="E181" s="494" t="s">
        <v>40</v>
      </c>
      <c r="F181" s="495" t="s">
        <v>719</v>
      </c>
      <c r="G181" s="496">
        <v>1</v>
      </c>
      <c r="H181" s="496">
        <v>0</v>
      </c>
      <c r="I181" s="496">
        <v>0</v>
      </c>
      <c r="J181" s="496">
        <v>7</v>
      </c>
      <c r="K181" s="496">
        <v>0</v>
      </c>
      <c r="L181" s="496">
        <v>0</v>
      </c>
      <c r="M181" s="496">
        <v>0</v>
      </c>
      <c r="N181" s="496">
        <v>195</v>
      </c>
      <c r="O181" s="496">
        <v>195</v>
      </c>
      <c r="P181" s="496">
        <v>29</v>
      </c>
      <c r="Q181" s="496">
        <v>166</v>
      </c>
      <c r="R181" s="496">
        <v>0</v>
      </c>
      <c r="S181" s="496">
        <v>0</v>
      </c>
      <c r="T181" s="496">
        <v>0</v>
      </c>
      <c r="U181" s="496">
        <v>0</v>
      </c>
      <c r="V181" s="496">
        <v>0</v>
      </c>
      <c r="W181" s="496">
        <v>0</v>
      </c>
      <c r="X181" s="496">
        <v>0</v>
      </c>
      <c r="Y181" s="496">
        <v>0</v>
      </c>
      <c r="Z181" s="496">
        <v>195</v>
      </c>
      <c r="AA181" s="496">
        <v>27.857142857142858</v>
      </c>
      <c r="AB181" s="496">
        <v>14.000000000000002</v>
      </c>
      <c r="AC181" s="496">
        <v>20.892857142857142</v>
      </c>
      <c r="AD181" s="496">
        <v>0</v>
      </c>
      <c r="AE181" s="496">
        <v>0</v>
      </c>
      <c r="AF181" s="496">
        <v>189.99999999999994</v>
      </c>
      <c r="AG181" s="496">
        <v>1.0000000000000004</v>
      </c>
      <c r="AH181" s="496">
        <v>2.0000000000000084</v>
      </c>
      <c r="AI181" s="496">
        <v>2.0000000000000084</v>
      </c>
      <c r="AJ181" s="496">
        <v>0</v>
      </c>
      <c r="AK181" s="496">
        <v>0</v>
      </c>
      <c r="AL181" s="496">
        <v>0</v>
      </c>
      <c r="AM181" s="496">
        <v>0</v>
      </c>
      <c r="AN181" s="496">
        <v>0</v>
      </c>
      <c r="AO181" s="496">
        <v>0</v>
      </c>
      <c r="AP181" s="496">
        <v>0</v>
      </c>
      <c r="AQ181" s="496">
        <v>0</v>
      </c>
      <c r="AR181" s="496">
        <v>0</v>
      </c>
      <c r="AS181" s="496">
        <v>0</v>
      </c>
      <c r="AT181" s="496">
        <v>0</v>
      </c>
      <c r="AU181" s="496">
        <v>0</v>
      </c>
      <c r="AV181" s="496">
        <v>0</v>
      </c>
      <c r="AW181" s="496">
        <v>0</v>
      </c>
      <c r="AX181" s="496">
        <v>0</v>
      </c>
      <c r="AY181" s="496">
        <v>0</v>
      </c>
      <c r="AZ181" s="496">
        <v>0</v>
      </c>
      <c r="BA181" s="496">
        <v>51.93865030674845</v>
      </c>
      <c r="BB181" s="496">
        <v>61.012269938650292</v>
      </c>
      <c r="BC181" s="496">
        <v>0</v>
      </c>
      <c r="BD181" s="496">
        <v>0</v>
      </c>
      <c r="BE181" s="496">
        <v>0</v>
      </c>
      <c r="BF181" s="496">
        <v>0</v>
      </c>
      <c r="BG181" s="496">
        <v>0</v>
      </c>
      <c r="BH181" s="496">
        <v>0</v>
      </c>
      <c r="BI181" s="496">
        <v>0</v>
      </c>
      <c r="BJ181" s="496">
        <v>1.50677044807692</v>
      </c>
      <c r="BK181" s="496">
        <v>0</v>
      </c>
      <c r="BL181" s="496">
        <v>0</v>
      </c>
      <c r="BM181" s="496">
        <v>1</v>
      </c>
      <c r="BN181" s="496">
        <v>0</v>
      </c>
      <c r="BO181" s="291"/>
      <c r="BP181" s="291"/>
      <c r="BQ181" s="291"/>
      <c r="BS181" s="496">
        <v>195</v>
      </c>
    </row>
    <row r="182" spans="1:71" ht="15" x14ac:dyDescent="0.25">
      <c r="A182" s="492">
        <v>67</v>
      </c>
      <c r="B182" s="492">
        <v>141640</v>
      </c>
      <c r="C182" s="492">
        <v>9352145</v>
      </c>
      <c r="D182" s="493" t="s">
        <v>182</v>
      </c>
      <c r="E182" s="494" t="s">
        <v>40</v>
      </c>
      <c r="F182" s="495" t="s">
        <v>719</v>
      </c>
      <c r="G182" s="496">
        <v>1</v>
      </c>
      <c r="H182" s="496">
        <v>0</v>
      </c>
      <c r="I182" s="496">
        <v>0</v>
      </c>
      <c r="J182" s="496">
        <v>7</v>
      </c>
      <c r="K182" s="496">
        <v>0</v>
      </c>
      <c r="L182" s="496">
        <v>0</v>
      </c>
      <c r="M182" s="496">
        <v>0</v>
      </c>
      <c r="N182" s="496">
        <v>404</v>
      </c>
      <c r="O182" s="496">
        <v>404</v>
      </c>
      <c r="P182" s="496">
        <v>56</v>
      </c>
      <c r="Q182" s="496">
        <v>348</v>
      </c>
      <c r="R182" s="496">
        <v>0</v>
      </c>
      <c r="S182" s="496">
        <v>0</v>
      </c>
      <c r="T182" s="496">
        <v>0</v>
      </c>
      <c r="U182" s="496">
        <v>0</v>
      </c>
      <c r="V182" s="496">
        <v>0</v>
      </c>
      <c r="W182" s="496">
        <v>0</v>
      </c>
      <c r="X182" s="496">
        <v>0</v>
      </c>
      <c r="Y182" s="496">
        <v>0</v>
      </c>
      <c r="Z182" s="496">
        <v>404</v>
      </c>
      <c r="AA182" s="496">
        <v>57.714285714285715</v>
      </c>
      <c r="AB182" s="496">
        <v>50.000000000000092</v>
      </c>
      <c r="AC182" s="496">
        <v>87.614457831325296</v>
      </c>
      <c r="AD182" s="496">
        <v>0</v>
      </c>
      <c r="AE182" s="496">
        <v>0</v>
      </c>
      <c r="AF182" s="496">
        <v>227.12437810945269</v>
      </c>
      <c r="AG182" s="496">
        <v>45.223880597015054</v>
      </c>
      <c r="AH182" s="496">
        <v>56.278606965174255</v>
      </c>
      <c r="AI182" s="496">
        <v>34.169154228855724</v>
      </c>
      <c r="AJ182" s="496">
        <v>29.144278606965187</v>
      </c>
      <c r="AK182" s="496">
        <v>12.059701492537306</v>
      </c>
      <c r="AL182" s="496">
        <v>0</v>
      </c>
      <c r="AM182" s="496">
        <v>0</v>
      </c>
      <c r="AN182" s="496">
        <v>0</v>
      </c>
      <c r="AO182" s="496">
        <v>0</v>
      </c>
      <c r="AP182" s="496">
        <v>0</v>
      </c>
      <c r="AQ182" s="496">
        <v>0</v>
      </c>
      <c r="AR182" s="496">
        <v>0</v>
      </c>
      <c r="AS182" s="496">
        <v>0</v>
      </c>
      <c r="AT182" s="496">
        <v>0</v>
      </c>
      <c r="AU182" s="496">
        <v>0</v>
      </c>
      <c r="AV182" s="496">
        <v>0</v>
      </c>
      <c r="AW182" s="496">
        <v>0</v>
      </c>
      <c r="AX182" s="496">
        <v>0</v>
      </c>
      <c r="AY182" s="496">
        <v>0</v>
      </c>
      <c r="AZ182" s="496">
        <v>0.97349397590361453</v>
      </c>
      <c r="BA182" s="496">
        <v>107.2325581395349</v>
      </c>
      <c r="BB182" s="496">
        <v>124.48837209302327</v>
      </c>
      <c r="BC182" s="496">
        <v>0</v>
      </c>
      <c r="BD182" s="496">
        <v>0</v>
      </c>
      <c r="BE182" s="496">
        <v>0</v>
      </c>
      <c r="BF182" s="496">
        <v>0</v>
      </c>
      <c r="BG182" s="496">
        <v>0</v>
      </c>
      <c r="BH182" s="496">
        <v>0</v>
      </c>
      <c r="BI182" s="496">
        <v>0</v>
      </c>
      <c r="BJ182" s="496">
        <v>0.66795722644927502</v>
      </c>
      <c r="BK182" s="496">
        <v>0</v>
      </c>
      <c r="BL182" s="496">
        <v>0</v>
      </c>
      <c r="BM182" s="496">
        <v>1</v>
      </c>
      <c r="BN182" s="496">
        <v>0</v>
      </c>
      <c r="BO182" s="291"/>
      <c r="BP182" s="291"/>
      <c r="BQ182" s="291"/>
      <c r="BS182" s="496">
        <v>404</v>
      </c>
    </row>
    <row r="183" spans="1:71" ht="15" x14ac:dyDescent="0.25">
      <c r="A183" s="492">
        <v>65</v>
      </c>
      <c r="B183" s="492">
        <v>145541</v>
      </c>
      <c r="C183" s="492">
        <v>9352147</v>
      </c>
      <c r="D183" s="493" t="s">
        <v>180</v>
      </c>
      <c r="E183" s="494" t="s">
        <v>40</v>
      </c>
      <c r="F183" s="495" t="s">
        <v>719</v>
      </c>
      <c r="G183" s="496">
        <v>1</v>
      </c>
      <c r="H183" s="496">
        <v>0</v>
      </c>
      <c r="I183" s="496">
        <v>0</v>
      </c>
      <c r="J183" s="496">
        <v>7</v>
      </c>
      <c r="K183" s="496">
        <v>0</v>
      </c>
      <c r="L183" s="496">
        <v>0</v>
      </c>
      <c r="M183" s="496">
        <v>0</v>
      </c>
      <c r="N183" s="496">
        <v>466</v>
      </c>
      <c r="O183" s="496">
        <v>466</v>
      </c>
      <c r="P183" s="496">
        <v>61</v>
      </c>
      <c r="Q183" s="496">
        <v>405</v>
      </c>
      <c r="R183" s="496">
        <v>0</v>
      </c>
      <c r="S183" s="496">
        <v>0</v>
      </c>
      <c r="T183" s="496">
        <v>0</v>
      </c>
      <c r="U183" s="496">
        <v>0</v>
      </c>
      <c r="V183" s="496">
        <v>0</v>
      </c>
      <c r="W183" s="496">
        <v>0</v>
      </c>
      <c r="X183" s="496">
        <v>0</v>
      </c>
      <c r="Y183" s="496">
        <v>0</v>
      </c>
      <c r="Z183" s="496">
        <v>466</v>
      </c>
      <c r="AA183" s="496">
        <v>66.571428571428569</v>
      </c>
      <c r="AB183" s="496">
        <v>195.0000000000002</v>
      </c>
      <c r="AC183" s="496">
        <v>215.00208768267223</v>
      </c>
      <c r="AD183" s="496">
        <v>0</v>
      </c>
      <c r="AE183" s="496">
        <v>0</v>
      </c>
      <c r="AF183" s="496">
        <v>67.000000000000114</v>
      </c>
      <c r="AG183" s="496">
        <v>7.9999999999999867</v>
      </c>
      <c r="AH183" s="496">
        <v>118.00000000000016</v>
      </c>
      <c r="AI183" s="496">
        <v>36.000000000000014</v>
      </c>
      <c r="AJ183" s="496">
        <v>1.000000000000002</v>
      </c>
      <c r="AK183" s="496">
        <v>178.00000000000017</v>
      </c>
      <c r="AL183" s="496">
        <v>58.000000000000128</v>
      </c>
      <c r="AM183" s="496">
        <v>0</v>
      </c>
      <c r="AN183" s="496">
        <v>0</v>
      </c>
      <c r="AO183" s="496">
        <v>0</v>
      </c>
      <c r="AP183" s="496">
        <v>0</v>
      </c>
      <c r="AQ183" s="496">
        <v>0</v>
      </c>
      <c r="AR183" s="496">
        <v>0</v>
      </c>
      <c r="AS183" s="496">
        <v>0</v>
      </c>
      <c r="AT183" s="496">
        <v>6.9899999999999993</v>
      </c>
      <c r="AU183" s="496">
        <v>16.310000000000002</v>
      </c>
      <c r="AV183" s="496">
        <v>19.805</v>
      </c>
      <c r="AW183" s="496">
        <v>0</v>
      </c>
      <c r="AX183" s="496">
        <v>0</v>
      </c>
      <c r="AY183" s="496">
        <v>0</v>
      </c>
      <c r="AZ183" s="496">
        <v>3.8914405010438409</v>
      </c>
      <c r="BA183" s="496">
        <v>176.53846153846158</v>
      </c>
      <c r="BB183" s="496">
        <v>203.1282051282052</v>
      </c>
      <c r="BC183" s="496">
        <v>0</v>
      </c>
      <c r="BD183" s="496">
        <v>0</v>
      </c>
      <c r="BE183" s="496">
        <v>0</v>
      </c>
      <c r="BF183" s="496">
        <v>0</v>
      </c>
      <c r="BG183" s="496">
        <v>0</v>
      </c>
      <c r="BH183" s="496">
        <v>14.399999999999963</v>
      </c>
      <c r="BI183" s="496">
        <v>0</v>
      </c>
      <c r="BJ183" s="496">
        <v>0.35393446878453</v>
      </c>
      <c r="BK183" s="496">
        <v>0</v>
      </c>
      <c r="BL183" s="496">
        <v>0</v>
      </c>
      <c r="BM183" s="496">
        <v>1</v>
      </c>
      <c r="BN183" s="496">
        <v>0</v>
      </c>
      <c r="BO183" s="291"/>
      <c r="BP183" s="291"/>
      <c r="BQ183" s="291"/>
      <c r="BS183" s="496">
        <v>466</v>
      </c>
    </row>
    <row r="184" spans="1:71" ht="15" x14ac:dyDescent="0.25">
      <c r="A184" s="492">
        <v>13</v>
      </c>
      <c r="B184" s="492">
        <v>143050</v>
      </c>
      <c r="C184" s="492">
        <v>9352150</v>
      </c>
      <c r="D184" s="493" t="s">
        <v>528</v>
      </c>
      <c r="E184" s="494" t="s">
        <v>40</v>
      </c>
      <c r="F184" s="495" t="s">
        <v>719</v>
      </c>
      <c r="G184" s="496">
        <v>1</v>
      </c>
      <c r="H184" s="496">
        <v>0</v>
      </c>
      <c r="I184" s="496">
        <v>0</v>
      </c>
      <c r="J184" s="496">
        <v>7</v>
      </c>
      <c r="K184" s="496">
        <v>0</v>
      </c>
      <c r="L184" s="496">
        <v>0</v>
      </c>
      <c r="M184" s="496">
        <v>0</v>
      </c>
      <c r="N184" s="496">
        <v>91</v>
      </c>
      <c r="O184" s="496">
        <v>91</v>
      </c>
      <c r="P184" s="496">
        <v>13</v>
      </c>
      <c r="Q184" s="496">
        <v>78</v>
      </c>
      <c r="R184" s="496">
        <v>0</v>
      </c>
      <c r="S184" s="496">
        <v>0</v>
      </c>
      <c r="T184" s="496">
        <v>0</v>
      </c>
      <c r="U184" s="496">
        <v>0</v>
      </c>
      <c r="V184" s="496">
        <v>0</v>
      </c>
      <c r="W184" s="496">
        <v>0</v>
      </c>
      <c r="X184" s="496">
        <v>0</v>
      </c>
      <c r="Y184" s="496">
        <v>0</v>
      </c>
      <c r="Z184" s="496">
        <v>91</v>
      </c>
      <c r="AA184" s="496">
        <v>13</v>
      </c>
      <c r="AB184" s="496">
        <v>5.9999999999999964</v>
      </c>
      <c r="AC184" s="496">
        <v>10.459770114942529</v>
      </c>
      <c r="AD184" s="496">
        <v>0</v>
      </c>
      <c r="AE184" s="496">
        <v>0</v>
      </c>
      <c r="AF184" s="496">
        <v>82.999999999999986</v>
      </c>
      <c r="AG184" s="496">
        <v>6.9999999999999982</v>
      </c>
      <c r="AH184" s="496">
        <v>0</v>
      </c>
      <c r="AI184" s="496">
        <v>0</v>
      </c>
      <c r="AJ184" s="496">
        <v>0</v>
      </c>
      <c r="AK184" s="496">
        <v>1.0000000000000011</v>
      </c>
      <c r="AL184" s="496">
        <v>0</v>
      </c>
      <c r="AM184" s="496">
        <v>0</v>
      </c>
      <c r="AN184" s="496">
        <v>0</v>
      </c>
      <c r="AO184" s="496">
        <v>0</v>
      </c>
      <c r="AP184" s="496">
        <v>0</v>
      </c>
      <c r="AQ184" s="496">
        <v>0</v>
      </c>
      <c r="AR184" s="496">
        <v>0</v>
      </c>
      <c r="AS184" s="496">
        <v>0</v>
      </c>
      <c r="AT184" s="496">
        <v>0</v>
      </c>
      <c r="AU184" s="496">
        <v>0</v>
      </c>
      <c r="AV184" s="496">
        <v>0</v>
      </c>
      <c r="AW184" s="496">
        <v>0</v>
      </c>
      <c r="AX184" s="496">
        <v>0</v>
      </c>
      <c r="AY184" s="496">
        <v>0</v>
      </c>
      <c r="AZ184" s="496">
        <v>0</v>
      </c>
      <c r="BA184" s="496">
        <v>30.999999999999968</v>
      </c>
      <c r="BB184" s="496">
        <v>36.166666666666629</v>
      </c>
      <c r="BC184" s="496">
        <v>0</v>
      </c>
      <c r="BD184" s="496">
        <v>0</v>
      </c>
      <c r="BE184" s="496">
        <v>0</v>
      </c>
      <c r="BF184" s="496">
        <v>0</v>
      </c>
      <c r="BG184" s="496">
        <v>0</v>
      </c>
      <c r="BH184" s="496">
        <v>0</v>
      </c>
      <c r="BI184" s="496">
        <v>0</v>
      </c>
      <c r="BJ184" s="496">
        <v>2.0600040162162201</v>
      </c>
      <c r="BK184" s="496">
        <v>0</v>
      </c>
      <c r="BL184" s="496">
        <v>1</v>
      </c>
      <c r="BM184" s="496">
        <v>1</v>
      </c>
      <c r="BN184" s="496">
        <v>0</v>
      </c>
      <c r="BO184" s="291"/>
      <c r="BP184" s="291"/>
      <c r="BQ184" s="291"/>
      <c r="BS184" s="496">
        <v>91</v>
      </c>
    </row>
    <row r="185" spans="1:71" ht="15" x14ac:dyDescent="0.25">
      <c r="A185" s="492">
        <v>74</v>
      </c>
      <c r="B185" s="492">
        <v>145695</v>
      </c>
      <c r="C185" s="492">
        <v>9352152</v>
      </c>
      <c r="D185" s="493" t="s">
        <v>634</v>
      </c>
      <c r="E185" s="494" t="s">
        <v>40</v>
      </c>
      <c r="F185" s="495" t="s">
        <v>719</v>
      </c>
      <c r="G185" s="496">
        <v>1</v>
      </c>
      <c r="H185" s="496">
        <v>0</v>
      </c>
      <c r="I185" s="496">
        <v>0</v>
      </c>
      <c r="J185" s="496">
        <v>7</v>
      </c>
      <c r="K185" s="496">
        <v>0</v>
      </c>
      <c r="L185" s="496">
        <v>0</v>
      </c>
      <c r="M185" s="496">
        <v>0</v>
      </c>
      <c r="N185" s="496">
        <v>417</v>
      </c>
      <c r="O185" s="496">
        <v>417</v>
      </c>
      <c r="P185" s="496">
        <v>59</v>
      </c>
      <c r="Q185" s="496">
        <v>358</v>
      </c>
      <c r="R185" s="496">
        <v>0</v>
      </c>
      <c r="S185" s="496">
        <v>0</v>
      </c>
      <c r="T185" s="496">
        <v>0</v>
      </c>
      <c r="U185" s="496">
        <v>0</v>
      </c>
      <c r="V185" s="496">
        <v>0</v>
      </c>
      <c r="W185" s="496">
        <v>0</v>
      </c>
      <c r="X185" s="496">
        <v>0</v>
      </c>
      <c r="Y185" s="496">
        <v>0</v>
      </c>
      <c r="Z185" s="496">
        <v>417</v>
      </c>
      <c r="AA185" s="496">
        <v>59.571428571428569</v>
      </c>
      <c r="AB185" s="496">
        <v>70.000000000000099</v>
      </c>
      <c r="AC185" s="496">
        <v>90.31797235023042</v>
      </c>
      <c r="AD185" s="496">
        <v>0</v>
      </c>
      <c r="AE185" s="496">
        <v>0</v>
      </c>
      <c r="AF185" s="496">
        <v>286.99999999999989</v>
      </c>
      <c r="AG185" s="496">
        <v>76.000000000000057</v>
      </c>
      <c r="AH185" s="496">
        <v>18.000000000000007</v>
      </c>
      <c r="AI185" s="496">
        <v>8.9999999999999822</v>
      </c>
      <c r="AJ185" s="496">
        <v>0.999999999999999</v>
      </c>
      <c r="AK185" s="496">
        <v>20.999999999999989</v>
      </c>
      <c r="AL185" s="496">
        <v>4.9999999999999947</v>
      </c>
      <c r="AM185" s="496">
        <v>0</v>
      </c>
      <c r="AN185" s="496">
        <v>0</v>
      </c>
      <c r="AO185" s="496">
        <v>0</v>
      </c>
      <c r="AP185" s="496">
        <v>0</v>
      </c>
      <c r="AQ185" s="496">
        <v>0</v>
      </c>
      <c r="AR185" s="496">
        <v>0</v>
      </c>
      <c r="AS185" s="496">
        <v>0</v>
      </c>
      <c r="AT185" s="496">
        <v>3.4944134078212268</v>
      </c>
      <c r="AU185" s="496">
        <v>3.4944134078212268</v>
      </c>
      <c r="AV185" s="496">
        <v>4.6592178770949726</v>
      </c>
      <c r="AW185" s="496">
        <v>0</v>
      </c>
      <c r="AX185" s="496">
        <v>0</v>
      </c>
      <c r="AY185" s="496">
        <v>0</v>
      </c>
      <c r="AZ185" s="496">
        <v>0.96082949308755761</v>
      </c>
      <c r="BA185" s="496">
        <v>120.00563380281697</v>
      </c>
      <c r="BB185" s="496">
        <v>139.78309859154939</v>
      </c>
      <c r="BC185" s="496">
        <v>0</v>
      </c>
      <c r="BD185" s="496">
        <v>0</v>
      </c>
      <c r="BE185" s="496">
        <v>0</v>
      </c>
      <c r="BF185" s="496">
        <v>0</v>
      </c>
      <c r="BG185" s="496">
        <v>0</v>
      </c>
      <c r="BH185" s="496">
        <v>0</v>
      </c>
      <c r="BI185" s="496">
        <v>0</v>
      </c>
      <c r="BJ185" s="496">
        <v>0.74729855699658698</v>
      </c>
      <c r="BK185" s="496">
        <v>0</v>
      </c>
      <c r="BL185" s="496">
        <v>0</v>
      </c>
      <c r="BM185" s="496">
        <v>1</v>
      </c>
      <c r="BN185" s="496">
        <v>0</v>
      </c>
      <c r="BO185" s="291"/>
      <c r="BP185" s="291"/>
      <c r="BQ185" s="291"/>
      <c r="BS185" s="496">
        <v>417</v>
      </c>
    </row>
    <row r="186" spans="1:71" ht="15" x14ac:dyDescent="0.25">
      <c r="A186" s="492">
        <v>264</v>
      </c>
      <c r="B186" s="492">
        <v>144212</v>
      </c>
      <c r="C186" s="492">
        <v>9352154</v>
      </c>
      <c r="D186" s="493" t="s">
        <v>276</v>
      </c>
      <c r="E186" s="494" t="s">
        <v>40</v>
      </c>
      <c r="F186" s="495" t="s">
        <v>719</v>
      </c>
      <c r="G186" s="496">
        <v>1</v>
      </c>
      <c r="H186" s="496">
        <v>0</v>
      </c>
      <c r="I186" s="496">
        <v>0</v>
      </c>
      <c r="J186" s="496">
        <v>7</v>
      </c>
      <c r="K186" s="496">
        <v>0</v>
      </c>
      <c r="L186" s="496">
        <v>0</v>
      </c>
      <c r="M186" s="496">
        <v>0</v>
      </c>
      <c r="N186" s="496">
        <v>328</v>
      </c>
      <c r="O186" s="496">
        <v>328</v>
      </c>
      <c r="P186" s="496">
        <v>47</v>
      </c>
      <c r="Q186" s="496">
        <v>281</v>
      </c>
      <c r="R186" s="496">
        <v>0</v>
      </c>
      <c r="S186" s="496">
        <v>0</v>
      </c>
      <c r="T186" s="496">
        <v>0</v>
      </c>
      <c r="U186" s="496">
        <v>0</v>
      </c>
      <c r="V186" s="496">
        <v>0</v>
      </c>
      <c r="W186" s="496">
        <v>0</v>
      </c>
      <c r="X186" s="496">
        <v>0</v>
      </c>
      <c r="Y186" s="496">
        <v>0</v>
      </c>
      <c r="Z186" s="496">
        <v>328</v>
      </c>
      <c r="AA186" s="496">
        <v>46.857142857142854</v>
      </c>
      <c r="AB186" s="496">
        <v>37.999999999999879</v>
      </c>
      <c r="AC186" s="496">
        <v>64.373831775700936</v>
      </c>
      <c r="AD186" s="496">
        <v>0</v>
      </c>
      <c r="AE186" s="496">
        <v>0</v>
      </c>
      <c r="AF186" s="496">
        <v>118.99999999999983</v>
      </c>
      <c r="AG186" s="496">
        <v>117.00000000000009</v>
      </c>
      <c r="AH186" s="496">
        <v>23.000000000000004</v>
      </c>
      <c r="AI186" s="496">
        <v>61.000000000000142</v>
      </c>
      <c r="AJ186" s="496">
        <v>7.999999999999992</v>
      </c>
      <c r="AK186" s="496">
        <v>0</v>
      </c>
      <c r="AL186" s="496">
        <v>0</v>
      </c>
      <c r="AM186" s="496">
        <v>0</v>
      </c>
      <c r="AN186" s="496">
        <v>0</v>
      </c>
      <c r="AO186" s="496">
        <v>0</v>
      </c>
      <c r="AP186" s="496">
        <v>0</v>
      </c>
      <c r="AQ186" s="496">
        <v>0</v>
      </c>
      <c r="AR186" s="496">
        <v>0</v>
      </c>
      <c r="AS186" s="496">
        <v>0</v>
      </c>
      <c r="AT186" s="496">
        <v>81.708185053380944</v>
      </c>
      <c r="AU186" s="496">
        <v>127.2313167259786</v>
      </c>
      <c r="AV186" s="496">
        <v>171.58718861209971</v>
      </c>
      <c r="AW186" s="496">
        <v>0</v>
      </c>
      <c r="AX186" s="496">
        <v>0</v>
      </c>
      <c r="AY186" s="496">
        <v>0</v>
      </c>
      <c r="AZ186" s="496">
        <v>0</v>
      </c>
      <c r="BA186" s="496">
        <v>96.232876712328903</v>
      </c>
      <c r="BB186" s="496">
        <v>112.32876712328783</v>
      </c>
      <c r="BC186" s="496">
        <v>0</v>
      </c>
      <c r="BD186" s="496">
        <v>0</v>
      </c>
      <c r="BE186" s="496">
        <v>0</v>
      </c>
      <c r="BF186" s="496">
        <v>0</v>
      </c>
      <c r="BG186" s="496">
        <v>0</v>
      </c>
      <c r="BH186" s="496">
        <v>19.200000000000109</v>
      </c>
      <c r="BI186" s="496">
        <v>0</v>
      </c>
      <c r="BJ186" s="496">
        <v>0.34943243384279499</v>
      </c>
      <c r="BK186" s="496">
        <v>0</v>
      </c>
      <c r="BL186" s="496">
        <v>0</v>
      </c>
      <c r="BM186" s="496">
        <v>1</v>
      </c>
      <c r="BN186" s="496">
        <v>0</v>
      </c>
      <c r="BO186" s="291"/>
      <c r="BP186" s="291"/>
      <c r="BQ186" s="291"/>
      <c r="BS186" s="496">
        <v>328</v>
      </c>
    </row>
    <row r="187" spans="1:71" ht="15" x14ac:dyDescent="0.25">
      <c r="A187" s="492">
        <v>469</v>
      </c>
      <c r="B187" s="492">
        <v>143147</v>
      </c>
      <c r="C187" s="492">
        <v>9352155</v>
      </c>
      <c r="D187" s="493" t="s">
        <v>527</v>
      </c>
      <c r="E187" s="494" t="s">
        <v>40</v>
      </c>
      <c r="F187" s="495" t="s">
        <v>719</v>
      </c>
      <c r="G187" s="496">
        <v>1</v>
      </c>
      <c r="H187" s="496">
        <v>0</v>
      </c>
      <c r="I187" s="496">
        <v>0</v>
      </c>
      <c r="J187" s="496">
        <v>7</v>
      </c>
      <c r="K187" s="496">
        <v>0</v>
      </c>
      <c r="L187" s="496">
        <v>0</v>
      </c>
      <c r="M187" s="496">
        <v>0</v>
      </c>
      <c r="N187" s="496">
        <v>158</v>
      </c>
      <c r="O187" s="496">
        <v>158</v>
      </c>
      <c r="P187" s="496">
        <v>25</v>
      </c>
      <c r="Q187" s="496">
        <v>133</v>
      </c>
      <c r="R187" s="496">
        <v>0</v>
      </c>
      <c r="S187" s="496">
        <v>0</v>
      </c>
      <c r="T187" s="496">
        <v>0</v>
      </c>
      <c r="U187" s="496">
        <v>0</v>
      </c>
      <c r="V187" s="496">
        <v>0</v>
      </c>
      <c r="W187" s="496">
        <v>0</v>
      </c>
      <c r="X187" s="496">
        <v>0</v>
      </c>
      <c r="Y187" s="496">
        <v>0</v>
      </c>
      <c r="Z187" s="496">
        <v>158</v>
      </c>
      <c r="AA187" s="496">
        <v>22.571428571428573</v>
      </c>
      <c r="AB187" s="496">
        <v>17.000000000000039</v>
      </c>
      <c r="AC187" s="496">
        <v>22.712499999999999</v>
      </c>
      <c r="AD187" s="496">
        <v>0</v>
      </c>
      <c r="AE187" s="496">
        <v>0</v>
      </c>
      <c r="AF187" s="496">
        <v>138.87898089171972</v>
      </c>
      <c r="AG187" s="496">
        <v>8.0509554140127459</v>
      </c>
      <c r="AH187" s="496">
        <v>2.0127388535031825</v>
      </c>
      <c r="AI187" s="496">
        <v>2.0127388535031825</v>
      </c>
      <c r="AJ187" s="496">
        <v>7.0445859872611472</v>
      </c>
      <c r="AK187" s="496">
        <v>0</v>
      </c>
      <c r="AL187" s="496">
        <v>0</v>
      </c>
      <c r="AM187" s="496">
        <v>0</v>
      </c>
      <c r="AN187" s="496">
        <v>0</v>
      </c>
      <c r="AO187" s="496">
        <v>0</v>
      </c>
      <c r="AP187" s="496">
        <v>0</v>
      </c>
      <c r="AQ187" s="496">
        <v>0</v>
      </c>
      <c r="AR187" s="496">
        <v>0</v>
      </c>
      <c r="AS187" s="496">
        <v>0</v>
      </c>
      <c r="AT187" s="496">
        <v>1.1879699248120297</v>
      </c>
      <c r="AU187" s="496">
        <v>1.1879699248120297</v>
      </c>
      <c r="AV187" s="496">
        <v>1.1879699248120297</v>
      </c>
      <c r="AW187" s="496">
        <v>0</v>
      </c>
      <c r="AX187" s="496">
        <v>0</v>
      </c>
      <c r="AY187" s="496">
        <v>0</v>
      </c>
      <c r="AZ187" s="496">
        <v>0</v>
      </c>
      <c r="BA187" s="496">
        <v>47.061538461538476</v>
      </c>
      <c r="BB187" s="496">
        <v>55.907692307692329</v>
      </c>
      <c r="BC187" s="496">
        <v>0</v>
      </c>
      <c r="BD187" s="496">
        <v>0</v>
      </c>
      <c r="BE187" s="496">
        <v>0</v>
      </c>
      <c r="BF187" s="496">
        <v>0</v>
      </c>
      <c r="BG187" s="496">
        <v>0</v>
      </c>
      <c r="BH187" s="496">
        <v>0</v>
      </c>
      <c r="BI187" s="496">
        <v>0</v>
      </c>
      <c r="BJ187" s="496">
        <v>1.85928198956044</v>
      </c>
      <c r="BK187" s="496">
        <v>0</v>
      </c>
      <c r="BL187" s="496">
        <v>0</v>
      </c>
      <c r="BM187" s="496">
        <v>1</v>
      </c>
      <c r="BN187" s="496">
        <v>0</v>
      </c>
      <c r="BO187" s="291"/>
      <c r="BP187" s="291"/>
      <c r="BQ187" s="291"/>
      <c r="BS187" s="496">
        <v>158</v>
      </c>
    </row>
    <row r="188" spans="1:71" ht="15" x14ac:dyDescent="0.25">
      <c r="A188" s="492">
        <v>283</v>
      </c>
      <c r="B188" s="492">
        <v>141819</v>
      </c>
      <c r="C188" s="492">
        <v>9352158</v>
      </c>
      <c r="D188" s="493" t="s">
        <v>284</v>
      </c>
      <c r="E188" s="494" t="s">
        <v>40</v>
      </c>
      <c r="F188" s="495" t="s">
        <v>719</v>
      </c>
      <c r="G188" s="496">
        <v>1</v>
      </c>
      <c r="H188" s="496">
        <v>0</v>
      </c>
      <c r="I188" s="496">
        <v>0</v>
      </c>
      <c r="J188" s="496">
        <v>7</v>
      </c>
      <c r="K188" s="496">
        <v>0</v>
      </c>
      <c r="L188" s="496">
        <v>0</v>
      </c>
      <c r="M188" s="496">
        <v>0</v>
      </c>
      <c r="N188" s="496">
        <v>417</v>
      </c>
      <c r="O188" s="496">
        <v>417</v>
      </c>
      <c r="P188" s="496">
        <v>59</v>
      </c>
      <c r="Q188" s="496">
        <v>358</v>
      </c>
      <c r="R188" s="496">
        <v>0</v>
      </c>
      <c r="S188" s="496">
        <v>0</v>
      </c>
      <c r="T188" s="496">
        <v>0</v>
      </c>
      <c r="U188" s="496">
        <v>0</v>
      </c>
      <c r="V188" s="496">
        <v>0</v>
      </c>
      <c r="W188" s="496">
        <v>0</v>
      </c>
      <c r="X188" s="496">
        <v>0</v>
      </c>
      <c r="Y188" s="496">
        <v>0</v>
      </c>
      <c r="Z188" s="496">
        <v>417</v>
      </c>
      <c r="AA188" s="496">
        <v>59.571428571428569</v>
      </c>
      <c r="AB188" s="496">
        <v>51.999999999999801</v>
      </c>
      <c r="AC188" s="496">
        <v>87.371428571428567</v>
      </c>
      <c r="AD188" s="496">
        <v>0</v>
      </c>
      <c r="AE188" s="496">
        <v>0</v>
      </c>
      <c r="AF188" s="496">
        <v>156.75180722891551</v>
      </c>
      <c r="AG188" s="496">
        <v>142.68433734939751</v>
      </c>
      <c r="AH188" s="496">
        <v>77.371084337349487</v>
      </c>
      <c r="AI188" s="496">
        <v>21.1012048192771</v>
      </c>
      <c r="AJ188" s="496">
        <v>15.0722891566265</v>
      </c>
      <c r="AK188" s="496">
        <v>1.0048192771084348</v>
      </c>
      <c r="AL188" s="496">
        <v>3.0144578313253003</v>
      </c>
      <c r="AM188" s="496">
        <v>0</v>
      </c>
      <c r="AN188" s="496">
        <v>0</v>
      </c>
      <c r="AO188" s="496">
        <v>0</v>
      </c>
      <c r="AP188" s="496">
        <v>0</v>
      </c>
      <c r="AQ188" s="496">
        <v>0</v>
      </c>
      <c r="AR188" s="496">
        <v>0</v>
      </c>
      <c r="AS188" s="496">
        <v>0</v>
      </c>
      <c r="AT188" s="496">
        <v>45.427374301676181</v>
      </c>
      <c r="AU188" s="496">
        <v>72.217877094971882</v>
      </c>
      <c r="AV188" s="496">
        <v>110.65642458100555</v>
      </c>
      <c r="AW188" s="496">
        <v>0</v>
      </c>
      <c r="AX188" s="496">
        <v>0</v>
      </c>
      <c r="AY188" s="496">
        <v>0</v>
      </c>
      <c r="AZ188" s="496">
        <v>0</v>
      </c>
      <c r="BA188" s="496">
        <v>127.94098360655741</v>
      </c>
      <c r="BB188" s="496">
        <v>149.02622950819676</v>
      </c>
      <c r="BC188" s="496">
        <v>0</v>
      </c>
      <c r="BD188" s="496">
        <v>0</v>
      </c>
      <c r="BE188" s="496">
        <v>0</v>
      </c>
      <c r="BF188" s="496">
        <v>0</v>
      </c>
      <c r="BG188" s="496">
        <v>0</v>
      </c>
      <c r="BH188" s="496">
        <v>1.300000000000066</v>
      </c>
      <c r="BI188" s="496">
        <v>0</v>
      </c>
      <c r="BJ188" s="496">
        <v>0.32276433457446801</v>
      </c>
      <c r="BK188" s="496">
        <v>0</v>
      </c>
      <c r="BL188" s="496">
        <v>0</v>
      </c>
      <c r="BM188" s="496">
        <v>1</v>
      </c>
      <c r="BN188" s="496">
        <v>0</v>
      </c>
      <c r="BO188" s="291"/>
      <c r="BP188" s="291"/>
      <c r="BQ188" s="291"/>
      <c r="BS188" s="496">
        <v>417</v>
      </c>
    </row>
    <row r="189" spans="1:71" ht="15" x14ac:dyDescent="0.25">
      <c r="A189" s="492">
        <v>256</v>
      </c>
      <c r="B189" s="492">
        <v>141591</v>
      </c>
      <c r="C189" s="492">
        <v>9352159</v>
      </c>
      <c r="D189" s="493" t="s">
        <v>271</v>
      </c>
      <c r="E189" s="494" t="s">
        <v>40</v>
      </c>
      <c r="F189" s="495" t="s">
        <v>719</v>
      </c>
      <c r="G189" s="496">
        <v>1</v>
      </c>
      <c r="H189" s="496">
        <v>0</v>
      </c>
      <c r="I189" s="496">
        <v>0</v>
      </c>
      <c r="J189" s="496">
        <v>7</v>
      </c>
      <c r="K189" s="496">
        <v>0</v>
      </c>
      <c r="L189" s="496">
        <v>0</v>
      </c>
      <c r="M189" s="496">
        <v>0</v>
      </c>
      <c r="N189" s="496">
        <v>394</v>
      </c>
      <c r="O189" s="496">
        <v>394</v>
      </c>
      <c r="P189" s="496">
        <v>51</v>
      </c>
      <c r="Q189" s="496">
        <v>343</v>
      </c>
      <c r="R189" s="496">
        <v>0</v>
      </c>
      <c r="S189" s="496">
        <v>0</v>
      </c>
      <c r="T189" s="496">
        <v>0</v>
      </c>
      <c r="U189" s="496">
        <v>0</v>
      </c>
      <c r="V189" s="496">
        <v>0</v>
      </c>
      <c r="W189" s="496">
        <v>0</v>
      </c>
      <c r="X189" s="496">
        <v>0</v>
      </c>
      <c r="Y189" s="496">
        <v>0</v>
      </c>
      <c r="Z189" s="496">
        <v>394</v>
      </c>
      <c r="AA189" s="496">
        <v>56.285714285714285</v>
      </c>
      <c r="AB189" s="496">
        <v>35.999999999999993</v>
      </c>
      <c r="AC189" s="496">
        <v>67.931034482758619</v>
      </c>
      <c r="AD189" s="496">
        <v>0</v>
      </c>
      <c r="AE189" s="496">
        <v>0</v>
      </c>
      <c r="AF189" s="496">
        <v>281.99999999999994</v>
      </c>
      <c r="AG189" s="496">
        <v>14.999999999999993</v>
      </c>
      <c r="AH189" s="496">
        <v>23</v>
      </c>
      <c r="AI189" s="496">
        <v>23.999999999999982</v>
      </c>
      <c r="AJ189" s="496">
        <v>43.999999999999879</v>
      </c>
      <c r="AK189" s="496">
        <v>4.9999999999999849</v>
      </c>
      <c r="AL189" s="496">
        <v>1.0000000000000009</v>
      </c>
      <c r="AM189" s="496">
        <v>0</v>
      </c>
      <c r="AN189" s="496">
        <v>0</v>
      </c>
      <c r="AO189" s="496">
        <v>0</v>
      </c>
      <c r="AP189" s="496">
        <v>0</v>
      </c>
      <c r="AQ189" s="496">
        <v>0</v>
      </c>
      <c r="AR189" s="496">
        <v>0</v>
      </c>
      <c r="AS189" s="496">
        <v>0</v>
      </c>
      <c r="AT189" s="496">
        <v>20.858823529411751</v>
      </c>
      <c r="AU189" s="496">
        <v>30.129411764705875</v>
      </c>
      <c r="AV189" s="496">
        <v>46.352941176470424</v>
      </c>
      <c r="AW189" s="496">
        <v>0</v>
      </c>
      <c r="AX189" s="496">
        <v>0</v>
      </c>
      <c r="AY189" s="496">
        <v>0</v>
      </c>
      <c r="AZ189" s="496">
        <v>0</v>
      </c>
      <c r="BA189" s="496">
        <v>158.05956112852678</v>
      </c>
      <c r="BB189" s="496">
        <v>181.56112852664592</v>
      </c>
      <c r="BC189" s="496">
        <v>0</v>
      </c>
      <c r="BD189" s="496">
        <v>0</v>
      </c>
      <c r="BE189" s="496">
        <v>0</v>
      </c>
      <c r="BF189" s="496">
        <v>0</v>
      </c>
      <c r="BG189" s="496">
        <v>0</v>
      </c>
      <c r="BH189" s="496">
        <v>8.6000000000001204</v>
      </c>
      <c r="BI189" s="496">
        <v>0</v>
      </c>
      <c r="BJ189" s="496">
        <v>0.50135598306878304</v>
      </c>
      <c r="BK189" s="496">
        <v>0</v>
      </c>
      <c r="BL189" s="496">
        <v>0</v>
      </c>
      <c r="BM189" s="496">
        <v>1</v>
      </c>
      <c r="BN189" s="496">
        <v>0</v>
      </c>
      <c r="BO189" s="291"/>
      <c r="BP189" s="291"/>
      <c r="BQ189" s="291"/>
      <c r="BS189" s="496">
        <v>394</v>
      </c>
    </row>
    <row r="190" spans="1:71" ht="15" x14ac:dyDescent="0.25">
      <c r="A190" s="492">
        <v>279</v>
      </c>
      <c r="B190" s="492">
        <v>145540</v>
      </c>
      <c r="C190" s="492">
        <v>9352167</v>
      </c>
      <c r="D190" s="493" t="s">
        <v>1466</v>
      </c>
      <c r="E190" s="494" t="s">
        <v>40</v>
      </c>
      <c r="F190" s="495" t="s">
        <v>719</v>
      </c>
      <c r="G190" s="496">
        <v>1</v>
      </c>
      <c r="H190" s="496">
        <v>0</v>
      </c>
      <c r="I190" s="496">
        <v>0</v>
      </c>
      <c r="J190" s="496">
        <v>7</v>
      </c>
      <c r="K190" s="496">
        <v>0</v>
      </c>
      <c r="L190" s="496">
        <v>0</v>
      </c>
      <c r="M190" s="496">
        <v>0</v>
      </c>
      <c r="N190" s="496">
        <v>305</v>
      </c>
      <c r="O190" s="496">
        <v>305</v>
      </c>
      <c r="P190" s="496">
        <v>42</v>
      </c>
      <c r="Q190" s="496">
        <v>263</v>
      </c>
      <c r="R190" s="496">
        <v>0</v>
      </c>
      <c r="S190" s="496">
        <v>0</v>
      </c>
      <c r="T190" s="496">
        <v>0</v>
      </c>
      <c r="U190" s="496">
        <v>0</v>
      </c>
      <c r="V190" s="496">
        <v>0</v>
      </c>
      <c r="W190" s="496">
        <v>0</v>
      </c>
      <c r="X190" s="496">
        <v>0</v>
      </c>
      <c r="Y190" s="496">
        <v>0</v>
      </c>
      <c r="Z190" s="496">
        <v>305</v>
      </c>
      <c r="AA190" s="496">
        <v>43.571428571428569</v>
      </c>
      <c r="AB190" s="496">
        <v>29.999999999999996</v>
      </c>
      <c r="AC190" s="496">
        <v>64.576547231270368</v>
      </c>
      <c r="AD190" s="496">
        <v>0</v>
      </c>
      <c r="AE190" s="496">
        <v>0</v>
      </c>
      <c r="AF190" s="496">
        <v>239.57095709570942</v>
      </c>
      <c r="AG190" s="496">
        <v>28.184818481848183</v>
      </c>
      <c r="AH190" s="496">
        <v>4.0264026402640258</v>
      </c>
      <c r="AI190" s="496">
        <v>15.099009900990097</v>
      </c>
      <c r="AJ190" s="496">
        <v>13.085808580858085</v>
      </c>
      <c r="AK190" s="496">
        <v>5.0330033003300327</v>
      </c>
      <c r="AL190" s="496">
        <v>0</v>
      </c>
      <c r="AM190" s="496">
        <v>0</v>
      </c>
      <c r="AN190" s="496">
        <v>0</v>
      </c>
      <c r="AO190" s="496">
        <v>0</v>
      </c>
      <c r="AP190" s="496">
        <v>0</v>
      </c>
      <c r="AQ190" s="496">
        <v>0</v>
      </c>
      <c r="AR190" s="496">
        <v>0</v>
      </c>
      <c r="AS190" s="496">
        <v>0</v>
      </c>
      <c r="AT190" s="496">
        <v>25.708812260536398</v>
      </c>
      <c r="AU190" s="496">
        <v>43.2375478927204</v>
      </c>
      <c r="AV190" s="496">
        <v>54.923371647509448</v>
      </c>
      <c r="AW190" s="496">
        <v>0</v>
      </c>
      <c r="AX190" s="496">
        <v>0</v>
      </c>
      <c r="AY190" s="496">
        <v>0</v>
      </c>
      <c r="AZ190" s="496">
        <v>0</v>
      </c>
      <c r="BA190" s="496">
        <v>82.1875</v>
      </c>
      <c r="BB190" s="496">
        <v>95.3125</v>
      </c>
      <c r="BC190" s="496">
        <v>0</v>
      </c>
      <c r="BD190" s="496">
        <v>0</v>
      </c>
      <c r="BE190" s="496">
        <v>0</v>
      </c>
      <c r="BF190" s="496">
        <v>0</v>
      </c>
      <c r="BG190" s="496">
        <v>0</v>
      </c>
      <c r="BH190" s="496">
        <v>6.4999999999999787</v>
      </c>
      <c r="BI190" s="496">
        <v>0</v>
      </c>
      <c r="BJ190" s="496">
        <v>0.36706339235954999</v>
      </c>
      <c r="BK190" s="496">
        <v>0</v>
      </c>
      <c r="BL190" s="496">
        <v>0</v>
      </c>
      <c r="BM190" s="496">
        <v>1</v>
      </c>
      <c r="BN190" s="496">
        <v>0</v>
      </c>
      <c r="BO190" s="291"/>
      <c r="BP190" s="291"/>
      <c r="BQ190" s="291"/>
      <c r="BS190" s="496">
        <v>305</v>
      </c>
    </row>
    <row r="191" spans="1:71" ht="15" x14ac:dyDescent="0.25">
      <c r="A191" s="492">
        <v>293</v>
      </c>
      <c r="B191" s="492">
        <v>144213</v>
      </c>
      <c r="C191" s="492">
        <v>9352172</v>
      </c>
      <c r="D191" s="493" t="s">
        <v>1311</v>
      </c>
      <c r="E191" s="494" t="s">
        <v>40</v>
      </c>
      <c r="F191" s="495" t="s">
        <v>719</v>
      </c>
      <c r="G191" s="496">
        <v>1</v>
      </c>
      <c r="H191" s="496">
        <v>0</v>
      </c>
      <c r="I191" s="496">
        <v>0</v>
      </c>
      <c r="J191" s="496">
        <v>3</v>
      </c>
      <c r="K191" s="496">
        <v>0</v>
      </c>
      <c r="L191" s="496">
        <v>0</v>
      </c>
      <c r="M191" s="496">
        <v>0</v>
      </c>
      <c r="N191" s="496">
        <v>259</v>
      </c>
      <c r="O191" s="496">
        <v>259</v>
      </c>
      <c r="P191" s="496">
        <v>87</v>
      </c>
      <c r="Q191" s="496">
        <v>172</v>
      </c>
      <c r="R191" s="496">
        <v>0</v>
      </c>
      <c r="S191" s="496">
        <v>0</v>
      </c>
      <c r="T191" s="496">
        <v>0</v>
      </c>
      <c r="U191" s="496">
        <v>0</v>
      </c>
      <c r="V191" s="496">
        <v>0</v>
      </c>
      <c r="W191" s="496">
        <v>0</v>
      </c>
      <c r="X191" s="496">
        <v>0</v>
      </c>
      <c r="Y191" s="496">
        <v>0</v>
      </c>
      <c r="Z191" s="496">
        <v>259</v>
      </c>
      <c r="AA191" s="496">
        <v>86.333333333333329</v>
      </c>
      <c r="AB191" s="496">
        <v>26.999999999999936</v>
      </c>
      <c r="AC191" s="496">
        <v>42.670498084291189</v>
      </c>
      <c r="AD191" s="496">
        <v>0</v>
      </c>
      <c r="AE191" s="496">
        <v>0</v>
      </c>
      <c r="AF191" s="496">
        <v>140.00000000000011</v>
      </c>
      <c r="AG191" s="496">
        <v>30.000000000000043</v>
      </c>
      <c r="AH191" s="496">
        <v>61.999999999999901</v>
      </c>
      <c r="AI191" s="496">
        <v>19.999999999999996</v>
      </c>
      <c r="AJ191" s="496">
        <v>6.0000000000000089</v>
      </c>
      <c r="AK191" s="496">
        <v>0</v>
      </c>
      <c r="AL191" s="496">
        <v>0.99999999999999967</v>
      </c>
      <c r="AM191" s="496">
        <v>0</v>
      </c>
      <c r="AN191" s="496">
        <v>0</v>
      </c>
      <c r="AO191" s="496">
        <v>0</v>
      </c>
      <c r="AP191" s="496">
        <v>0</v>
      </c>
      <c r="AQ191" s="496">
        <v>0</v>
      </c>
      <c r="AR191" s="496">
        <v>0</v>
      </c>
      <c r="AS191" s="496">
        <v>0</v>
      </c>
      <c r="AT191" s="496">
        <v>18.06976744186046</v>
      </c>
      <c r="AU191" s="496">
        <v>40.656976744186174</v>
      </c>
      <c r="AV191" s="496">
        <v>40.656976744186174</v>
      </c>
      <c r="AW191" s="496">
        <v>0</v>
      </c>
      <c r="AX191" s="496">
        <v>0</v>
      </c>
      <c r="AY191" s="496">
        <v>0</v>
      </c>
      <c r="AZ191" s="496">
        <v>0</v>
      </c>
      <c r="BA191" s="496">
        <v>64.752941176470571</v>
      </c>
      <c r="BB191" s="496">
        <v>97.505882352941143</v>
      </c>
      <c r="BC191" s="496">
        <v>0</v>
      </c>
      <c r="BD191" s="496">
        <v>0</v>
      </c>
      <c r="BE191" s="496">
        <v>0</v>
      </c>
      <c r="BF191" s="496">
        <v>0</v>
      </c>
      <c r="BG191" s="496">
        <v>0</v>
      </c>
      <c r="BH191" s="496">
        <v>0</v>
      </c>
      <c r="BI191" s="496">
        <v>0</v>
      </c>
      <c r="BJ191" s="496">
        <v>0.45276418192419798</v>
      </c>
      <c r="BK191" s="496">
        <v>0</v>
      </c>
      <c r="BL191" s="496">
        <v>0</v>
      </c>
      <c r="BM191" s="496">
        <v>1</v>
      </c>
      <c r="BN191" s="496">
        <v>0</v>
      </c>
      <c r="BO191" s="291"/>
      <c r="BP191" s="291"/>
      <c r="BQ191" s="291"/>
      <c r="BS191" s="496">
        <v>259</v>
      </c>
    </row>
    <row r="192" spans="1:71" ht="15" x14ac:dyDescent="0.25">
      <c r="A192" s="492">
        <v>260</v>
      </c>
      <c r="B192" s="492">
        <v>144216</v>
      </c>
      <c r="C192" s="492">
        <v>9352185</v>
      </c>
      <c r="D192" s="493" t="s">
        <v>274</v>
      </c>
      <c r="E192" s="494" t="s">
        <v>40</v>
      </c>
      <c r="F192" s="495" t="s">
        <v>719</v>
      </c>
      <c r="G192" s="496">
        <v>1</v>
      </c>
      <c r="H192" s="496">
        <v>0</v>
      </c>
      <c r="I192" s="496">
        <v>0</v>
      </c>
      <c r="J192" s="496">
        <v>7</v>
      </c>
      <c r="K192" s="496">
        <v>0</v>
      </c>
      <c r="L192" s="496">
        <v>0</v>
      </c>
      <c r="M192" s="496">
        <v>0</v>
      </c>
      <c r="N192" s="496">
        <v>345</v>
      </c>
      <c r="O192" s="496">
        <v>345</v>
      </c>
      <c r="P192" s="496">
        <v>54</v>
      </c>
      <c r="Q192" s="496">
        <v>291</v>
      </c>
      <c r="R192" s="496">
        <v>0</v>
      </c>
      <c r="S192" s="496">
        <v>0</v>
      </c>
      <c r="T192" s="496">
        <v>0</v>
      </c>
      <c r="U192" s="496">
        <v>0</v>
      </c>
      <c r="V192" s="496">
        <v>0</v>
      </c>
      <c r="W192" s="496">
        <v>0</v>
      </c>
      <c r="X192" s="496">
        <v>0</v>
      </c>
      <c r="Y192" s="496">
        <v>0</v>
      </c>
      <c r="Z192" s="496">
        <v>345</v>
      </c>
      <c r="AA192" s="496">
        <v>49.285714285714285</v>
      </c>
      <c r="AB192" s="496">
        <v>108.00000000000014</v>
      </c>
      <c r="AC192" s="496">
        <v>186.32047477744808</v>
      </c>
      <c r="AD192" s="496">
        <v>0</v>
      </c>
      <c r="AE192" s="496">
        <v>0</v>
      </c>
      <c r="AF192" s="496">
        <v>62.180232558139579</v>
      </c>
      <c r="AG192" s="496">
        <v>14.040697674418622</v>
      </c>
      <c r="AH192" s="496">
        <v>26.075581395348834</v>
      </c>
      <c r="AI192" s="496">
        <v>48.139534883720856</v>
      </c>
      <c r="AJ192" s="496">
        <v>39.113372093023322</v>
      </c>
      <c r="AK192" s="496">
        <v>155.45058139534876</v>
      </c>
      <c r="AL192" s="496">
        <v>0</v>
      </c>
      <c r="AM192" s="496">
        <v>0</v>
      </c>
      <c r="AN192" s="496">
        <v>0</v>
      </c>
      <c r="AO192" s="496">
        <v>0</v>
      </c>
      <c r="AP192" s="496">
        <v>0</v>
      </c>
      <c r="AQ192" s="496">
        <v>0</v>
      </c>
      <c r="AR192" s="496">
        <v>0</v>
      </c>
      <c r="AS192" s="496">
        <v>0</v>
      </c>
      <c r="AT192" s="496">
        <v>16.597938144329884</v>
      </c>
      <c r="AU192" s="496">
        <v>33.195876288659804</v>
      </c>
      <c r="AV192" s="496">
        <v>52.164948453608083</v>
      </c>
      <c r="AW192" s="496">
        <v>0</v>
      </c>
      <c r="AX192" s="496">
        <v>0</v>
      </c>
      <c r="AY192" s="496">
        <v>0</v>
      </c>
      <c r="AZ192" s="496">
        <v>2.0474777448071215</v>
      </c>
      <c r="BA192" s="496">
        <v>101.74060150375942</v>
      </c>
      <c r="BB192" s="496">
        <v>120.62030075187972</v>
      </c>
      <c r="BC192" s="496">
        <v>0</v>
      </c>
      <c r="BD192" s="496">
        <v>0</v>
      </c>
      <c r="BE192" s="496">
        <v>0</v>
      </c>
      <c r="BF192" s="496">
        <v>0</v>
      </c>
      <c r="BG192" s="496">
        <v>0</v>
      </c>
      <c r="BH192" s="496">
        <v>13.500000000000105</v>
      </c>
      <c r="BI192" s="496">
        <v>0</v>
      </c>
      <c r="BJ192" s="496">
        <v>0.50791659464594097</v>
      </c>
      <c r="BK192" s="496">
        <v>0</v>
      </c>
      <c r="BL192" s="496">
        <v>0</v>
      </c>
      <c r="BM192" s="496">
        <v>1</v>
      </c>
      <c r="BN192" s="496">
        <v>0</v>
      </c>
      <c r="BO192" s="291"/>
      <c r="BP192" s="291"/>
      <c r="BQ192" s="291"/>
      <c r="BS192" s="496">
        <v>345</v>
      </c>
    </row>
    <row r="193" spans="1:71" ht="15" x14ac:dyDescent="0.25">
      <c r="A193" s="492">
        <v>263</v>
      </c>
      <c r="B193" s="492">
        <v>144217</v>
      </c>
      <c r="C193" s="492">
        <v>9352186</v>
      </c>
      <c r="D193" s="493" t="s">
        <v>275</v>
      </c>
      <c r="E193" s="494" t="s">
        <v>40</v>
      </c>
      <c r="F193" s="495" t="s">
        <v>719</v>
      </c>
      <c r="G193" s="496">
        <v>1</v>
      </c>
      <c r="H193" s="496">
        <v>0</v>
      </c>
      <c r="I193" s="496">
        <v>0</v>
      </c>
      <c r="J193" s="496">
        <v>7</v>
      </c>
      <c r="K193" s="496">
        <v>0</v>
      </c>
      <c r="L193" s="496">
        <v>0</v>
      </c>
      <c r="M193" s="496">
        <v>0</v>
      </c>
      <c r="N193" s="496">
        <v>416</v>
      </c>
      <c r="O193" s="496">
        <v>416</v>
      </c>
      <c r="P193" s="496">
        <v>60</v>
      </c>
      <c r="Q193" s="496">
        <v>356</v>
      </c>
      <c r="R193" s="496">
        <v>0</v>
      </c>
      <c r="S193" s="496">
        <v>0</v>
      </c>
      <c r="T193" s="496">
        <v>0</v>
      </c>
      <c r="U193" s="496">
        <v>0</v>
      </c>
      <c r="V193" s="496">
        <v>0</v>
      </c>
      <c r="W193" s="496">
        <v>0</v>
      </c>
      <c r="X193" s="496">
        <v>0</v>
      </c>
      <c r="Y193" s="496">
        <v>0</v>
      </c>
      <c r="Z193" s="496">
        <v>416</v>
      </c>
      <c r="AA193" s="496">
        <v>59.428571428571431</v>
      </c>
      <c r="AB193" s="496">
        <v>52</v>
      </c>
      <c r="AC193" s="496">
        <v>78.810551558752991</v>
      </c>
      <c r="AD193" s="496">
        <v>0</v>
      </c>
      <c r="AE193" s="496">
        <v>0</v>
      </c>
      <c r="AF193" s="496">
        <v>172.41445783132522</v>
      </c>
      <c r="AG193" s="496">
        <v>0</v>
      </c>
      <c r="AH193" s="496">
        <v>127.30602409638547</v>
      </c>
      <c r="AI193" s="496">
        <v>55.132530120482045</v>
      </c>
      <c r="AJ193" s="496">
        <v>17.040963855421666</v>
      </c>
      <c r="AK193" s="496">
        <v>43.103614457831199</v>
      </c>
      <c r="AL193" s="496">
        <v>1.0024096385542178</v>
      </c>
      <c r="AM193" s="496">
        <v>0</v>
      </c>
      <c r="AN193" s="496">
        <v>0</v>
      </c>
      <c r="AO193" s="496">
        <v>0</v>
      </c>
      <c r="AP193" s="496">
        <v>0</v>
      </c>
      <c r="AQ193" s="496">
        <v>0</v>
      </c>
      <c r="AR193" s="496">
        <v>0</v>
      </c>
      <c r="AS193" s="496">
        <v>0</v>
      </c>
      <c r="AT193" s="496">
        <v>4.6741573033707962</v>
      </c>
      <c r="AU193" s="496">
        <v>14.022471910112348</v>
      </c>
      <c r="AV193" s="496">
        <v>23.370786516853943</v>
      </c>
      <c r="AW193" s="496">
        <v>0</v>
      </c>
      <c r="AX193" s="496">
        <v>0</v>
      </c>
      <c r="AY193" s="496">
        <v>0</v>
      </c>
      <c r="AZ193" s="496">
        <v>0</v>
      </c>
      <c r="BA193" s="496">
        <v>117.98857142857128</v>
      </c>
      <c r="BB193" s="496">
        <v>137.87428571428555</v>
      </c>
      <c r="BC193" s="496">
        <v>0</v>
      </c>
      <c r="BD193" s="496">
        <v>0</v>
      </c>
      <c r="BE193" s="496">
        <v>0</v>
      </c>
      <c r="BF193" s="496">
        <v>0</v>
      </c>
      <c r="BG193" s="496">
        <v>0</v>
      </c>
      <c r="BH193" s="496">
        <v>0</v>
      </c>
      <c r="BI193" s="496">
        <v>0</v>
      </c>
      <c r="BJ193" s="496">
        <v>0.45114434439252299</v>
      </c>
      <c r="BK193" s="496">
        <v>0</v>
      </c>
      <c r="BL193" s="496">
        <v>0</v>
      </c>
      <c r="BM193" s="496">
        <v>1</v>
      </c>
      <c r="BN193" s="496">
        <v>0</v>
      </c>
      <c r="BO193" s="291"/>
      <c r="BP193" s="291"/>
      <c r="BQ193" s="291"/>
      <c r="BS193" s="496">
        <v>416</v>
      </c>
    </row>
    <row r="194" spans="1:71" ht="15" x14ac:dyDescent="0.25">
      <c r="A194" s="492">
        <v>225</v>
      </c>
      <c r="B194" s="492">
        <v>143549</v>
      </c>
      <c r="C194" s="492">
        <v>9352187</v>
      </c>
      <c r="D194" s="493" t="s">
        <v>1312</v>
      </c>
      <c r="E194" s="494" t="s">
        <v>40</v>
      </c>
      <c r="F194" s="495" t="s">
        <v>719</v>
      </c>
      <c r="G194" s="496">
        <v>1</v>
      </c>
      <c r="H194" s="496">
        <v>0</v>
      </c>
      <c r="I194" s="496">
        <v>0</v>
      </c>
      <c r="J194" s="496">
        <v>7</v>
      </c>
      <c r="K194" s="496">
        <v>0</v>
      </c>
      <c r="L194" s="496">
        <v>0</v>
      </c>
      <c r="M194" s="496">
        <v>0</v>
      </c>
      <c r="N194" s="496">
        <v>121</v>
      </c>
      <c r="O194" s="496">
        <v>121</v>
      </c>
      <c r="P194" s="496">
        <v>19</v>
      </c>
      <c r="Q194" s="496">
        <v>102</v>
      </c>
      <c r="R194" s="496">
        <v>0</v>
      </c>
      <c r="S194" s="496">
        <v>0</v>
      </c>
      <c r="T194" s="496">
        <v>0</v>
      </c>
      <c r="U194" s="496">
        <v>0</v>
      </c>
      <c r="V194" s="496">
        <v>0</v>
      </c>
      <c r="W194" s="496">
        <v>0</v>
      </c>
      <c r="X194" s="496">
        <v>0</v>
      </c>
      <c r="Y194" s="496">
        <v>0</v>
      </c>
      <c r="Z194" s="496">
        <v>121</v>
      </c>
      <c r="AA194" s="496">
        <v>17.285714285714285</v>
      </c>
      <c r="AB194" s="496">
        <v>7.0000000000000018</v>
      </c>
      <c r="AC194" s="496">
        <v>18.366071428571427</v>
      </c>
      <c r="AD194" s="496">
        <v>0</v>
      </c>
      <c r="AE194" s="496">
        <v>0</v>
      </c>
      <c r="AF194" s="496">
        <v>118.00000000000001</v>
      </c>
      <c r="AG194" s="496">
        <v>1.0000000000000007</v>
      </c>
      <c r="AH194" s="496">
        <v>0</v>
      </c>
      <c r="AI194" s="496">
        <v>1.9999999999999989</v>
      </c>
      <c r="AJ194" s="496">
        <v>0</v>
      </c>
      <c r="AK194" s="496">
        <v>0</v>
      </c>
      <c r="AL194" s="496">
        <v>0</v>
      </c>
      <c r="AM194" s="496">
        <v>0</v>
      </c>
      <c r="AN194" s="496">
        <v>0</v>
      </c>
      <c r="AO194" s="496">
        <v>0</v>
      </c>
      <c r="AP194" s="496">
        <v>0</v>
      </c>
      <c r="AQ194" s="496">
        <v>0</v>
      </c>
      <c r="AR194" s="496">
        <v>0</v>
      </c>
      <c r="AS194" s="496">
        <v>0</v>
      </c>
      <c r="AT194" s="496">
        <v>2.3725490196078431</v>
      </c>
      <c r="AU194" s="496">
        <v>4.7450980392156863</v>
      </c>
      <c r="AV194" s="496">
        <v>5.9313725490196134</v>
      </c>
      <c r="AW194" s="496">
        <v>0</v>
      </c>
      <c r="AX194" s="496">
        <v>0</v>
      </c>
      <c r="AY194" s="496">
        <v>0</v>
      </c>
      <c r="AZ194" s="496">
        <v>0</v>
      </c>
      <c r="BA194" s="496">
        <v>34.701030927835021</v>
      </c>
      <c r="BB194" s="496">
        <v>41.164948453608211</v>
      </c>
      <c r="BC194" s="496">
        <v>0</v>
      </c>
      <c r="BD194" s="496">
        <v>0</v>
      </c>
      <c r="BE194" s="496">
        <v>0</v>
      </c>
      <c r="BF194" s="496">
        <v>0</v>
      </c>
      <c r="BG194" s="496">
        <v>0</v>
      </c>
      <c r="BH194" s="496">
        <v>70.900000000000063</v>
      </c>
      <c r="BI194" s="496">
        <v>0</v>
      </c>
      <c r="BJ194" s="496">
        <v>1.60033615384615</v>
      </c>
      <c r="BK194" s="496">
        <v>0</v>
      </c>
      <c r="BL194" s="496">
        <v>0</v>
      </c>
      <c r="BM194" s="496">
        <v>1</v>
      </c>
      <c r="BN194" s="496">
        <v>0</v>
      </c>
      <c r="BO194" s="291"/>
      <c r="BP194" s="291"/>
      <c r="BQ194" s="291"/>
      <c r="BS194" s="496">
        <v>121</v>
      </c>
    </row>
    <row r="195" spans="1:71" ht="15" x14ac:dyDescent="0.25">
      <c r="A195" s="492">
        <v>270</v>
      </c>
      <c r="B195" s="492">
        <v>143550</v>
      </c>
      <c r="C195" s="492">
        <v>9352188</v>
      </c>
      <c r="D195" s="493" t="s">
        <v>1467</v>
      </c>
      <c r="E195" s="494" t="s">
        <v>40</v>
      </c>
      <c r="F195" s="495" t="s">
        <v>719</v>
      </c>
      <c r="G195" s="496">
        <v>1</v>
      </c>
      <c r="H195" s="496">
        <v>0</v>
      </c>
      <c r="I195" s="496">
        <v>0</v>
      </c>
      <c r="J195" s="496">
        <v>7</v>
      </c>
      <c r="K195" s="496">
        <v>0</v>
      </c>
      <c r="L195" s="496">
        <v>0</v>
      </c>
      <c r="M195" s="496">
        <v>0</v>
      </c>
      <c r="N195" s="496">
        <v>325</v>
      </c>
      <c r="O195" s="496">
        <v>325</v>
      </c>
      <c r="P195" s="496">
        <v>33</v>
      </c>
      <c r="Q195" s="496">
        <v>292</v>
      </c>
      <c r="R195" s="496">
        <v>0</v>
      </c>
      <c r="S195" s="496">
        <v>0</v>
      </c>
      <c r="T195" s="496">
        <v>0</v>
      </c>
      <c r="U195" s="496">
        <v>0</v>
      </c>
      <c r="V195" s="496">
        <v>0</v>
      </c>
      <c r="W195" s="496">
        <v>0</v>
      </c>
      <c r="X195" s="496">
        <v>0</v>
      </c>
      <c r="Y195" s="496">
        <v>0</v>
      </c>
      <c r="Z195" s="496">
        <v>325</v>
      </c>
      <c r="AA195" s="496">
        <v>46.428571428571431</v>
      </c>
      <c r="AB195" s="496">
        <v>85.000000000000142</v>
      </c>
      <c r="AC195" s="496">
        <v>135.41666666666669</v>
      </c>
      <c r="AD195" s="496">
        <v>0</v>
      </c>
      <c r="AE195" s="496">
        <v>0</v>
      </c>
      <c r="AF195" s="496">
        <v>64.000000000000028</v>
      </c>
      <c r="AG195" s="496">
        <v>10.000000000000009</v>
      </c>
      <c r="AH195" s="496">
        <v>19.000000000000014</v>
      </c>
      <c r="AI195" s="496">
        <v>95.999999999999886</v>
      </c>
      <c r="AJ195" s="496">
        <v>43.999999999999872</v>
      </c>
      <c r="AK195" s="496">
        <v>91.000000000000014</v>
      </c>
      <c r="AL195" s="496">
        <v>1.0000000000000009</v>
      </c>
      <c r="AM195" s="496">
        <v>0</v>
      </c>
      <c r="AN195" s="496">
        <v>0</v>
      </c>
      <c r="AO195" s="496">
        <v>0</v>
      </c>
      <c r="AP195" s="496">
        <v>0</v>
      </c>
      <c r="AQ195" s="496">
        <v>0</v>
      </c>
      <c r="AR195" s="496">
        <v>0</v>
      </c>
      <c r="AS195" s="496">
        <v>0</v>
      </c>
      <c r="AT195" s="496">
        <v>23.373287671232884</v>
      </c>
      <c r="AU195" s="496">
        <v>48.972602739725929</v>
      </c>
      <c r="AV195" s="496">
        <v>60.102739726027373</v>
      </c>
      <c r="AW195" s="496">
        <v>0</v>
      </c>
      <c r="AX195" s="496">
        <v>0</v>
      </c>
      <c r="AY195" s="496">
        <v>0</v>
      </c>
      <c r="AZ195" s="496">
        <v>0</v>
      </c>
      <c r="BA195" s="496">
        <v>106.8015564202334</v>
      </c>
      <c r="BB195" s="496">
        <v>118.87159533073923</v>
      </c>
      <c r="BC195" s="496">
        <v>0</v>
      </c>
      <c r="BD195" s="496">
        <v>0</v>
      </c>
      <c r="BE195" s="496">
        <v>0</v>
      </c>
      <c r="BF195" s="496">
        <v>0</v>
      </c>
      <c r="BG195" s="496">
        <v>0</v>
      </c>
      <c r="BH195" s="496">
        <v>158.50000000000009</v>
      </c>
      <c r="BI195" s="496">
        <v>0</v>
      </c>
      <c r="BJ195" s="496">
        <v>0.52134908724727802</v>
      </c>
      <c r="BK195" s="496">
        <v>0</v>
      </c>
      <c r="BL195" s="496">
        <v>0</v>
      </c>
      <c r="BM195" s="496">
        <v>1</v>
      </c>
      <c r="BN195" s="496">
        <v>0</v>
      </c>
      <c r="BO195" s="291"/>
      <c r="BP195" s="291"/>
      <c r="BQ195" s="291"/>
      <c r="BS195" s="496">
        <v>325</v>
      </c>
    </row>
    <row r="196" spans="1:71" ht="15" x14ac:dyDescent="0.25">
      <c r="A196" s="492">
        <v>121</v>
      </c>
      <c r="B196" s="492">
        <v>143671</v>
      </c>
      <c r="C196" s="492">
        <v>9352189</v>
      </c>
      <c r="D196" s="493" t="s">
        <v>1468</v>
      </c>
      <c r="E196" s="494" t="s">
        <v>40</v>
      </c>
      <c r="F196" s="495" t="s">
        <v>719</v>
      </c>
      <c r="G196" s="496">
        <v>1</v>
      </c>
      <c r="H196" s="496">
        <v>0</v>
      </c>
      <c r="I196" s="496">
        <v>0</v>
      </c>
      <c r="J196" s="496">
        <v>2</v>
      </c>
      <c r="K196" s="496">
        <v>0</v>
      </c>
      <c r="L196" s="496">
        <v>0</v>
      </c>
      <c r="M196" s="496">
        <v>0</v>
      </c>
      <c r="N196" s="496">
        <v>60</v>
      </c>
      <c r="O196" s="496">
        <v>60</v>
      </c>
      <c r="P196" s="496">
        <v>30</v>
      </c>
      <c r="Q196" s="496">
        <v>30</v>
      </c>
      <c r="R196" s="496">
        <v>0</v>
      </c>
      <c r="S196" s="496">
        <v>0</v>
      </c>
      <c r="T196" s="496">
        <v>0</v>
      </c>
      <c r="U196" s="496">
        <v>0</v>
      </c>
      <c r="V196" s="496">
        <v>0</v>
      </c>
      <c r="W196" s="496">
        <v>0</v>
      </c>
      <c r="X196" s="496">
        <v>0</v>
      </c>
      <c r="Y196" s="496">
        <v>0</v>
      </c>
      <c r="Z196" s="496">
        <v>60</v>
      </c>
      <c r="AA196" s="496">
        <v>30</v>
      </c>
      <c r="AB196" s="496">
        <v>11.4285714285714</v>
      </c>
      <c r="AC196" s="496">
        <v>11.4285714285714</v>
      </c>
      <c r="AD196" s="496">
        <v>0</v>
      </c>
      <c r="AE196" s="496">
        <v>0</v>
      </c>
      <c r="AF196" s="496">
        <v>18.947368421052662</v>
      </c>
      <c r="AG196" s="496">
        <v>34.736842105263179</v>
      </c>
      <c r="AH196" s="496">
        <v>0</v>
      </c>
      <c r="AI196" s="496">
        <v>6.3157894736842204</v>
      </c>
      <c r="AJ196" s="496">
        <v>0</v>
      </c>
      <c r="AK196" s="496">
        <v>0</v>
      </c>
      <c r="AL196" s="496">
        <v>0</v>
      </c>
      <c r="AM196" s="496">
        <v>0</v>
      </c>
      <c r="AN196" s="496">
        <v>0</v>
      </c>
      <c r="AO196" s="496">
        <v>0</v>
      </c>
      <c r="AP196" s="496">
        <v>0</v>
      </c>
      <c r="AQ196" s="496">
        <v>0</v>
      </c>
      <c r="AR196" s="496">
        <v>0</v>
      </c>
      <c r="AS196" s="496">
        <v>0</v>
      </c>
      <c r="AT196" s="496">
        <v>0</v>
      </c>
      <c r="AU196" s="496">
        <v>0</v>
      </c>
      <c r="AV196" s="496">
        <v>0</v>
      </c>
      <c r="AW196" s="496">
        <v>0</v>
      </c>
      <c r="AX196" s="496">
        <v>0</v>
      </c>
      <c r="AY196" s="496">
        <v>0</v>
      </c>
      <c r="AZ196" s="496">
        <v>0</v>
      </c>
      <c r="BA196" s="496">
        <v>0</v>
      </c>
      <c r="BB196" s="496">
        <v>0</v>
      </c>
      <c r="BC196" s="496">
        <v>0</v>
      </c>
      <c r="BD196" s="496">
        <v>0</v>
      </c>
      <c r="BE196" s="496">
        <v>0</v>
      </c>
      <c r="BF196" s="496">
        <v>0</v>
      </c>
      <c r="BG196" s="496">
        <v>0</v>
      </c>
      <c r="BH196" s="496">
        <v>0</v>
      </c>
      <c r="BI196" s="496">
        <v>0</v>
      </c>
      <c r="BJ196" s="496">
        <v>0.51564045000000003</v>
      </c>
      <c r="BK196" s="496">
        <v>0</v>
      </c>
      <c r="BL196" s="496">
        <v>0</v>
      </c>
      <c r="BM196" s="496">
        <v>1</v>
      </c>
      <c r="BN196" s="496">
        <v>0</v>
      </c>
      <c r="BO196" s="291"/>
      <c r="BP196" s="291"/>
      <c r="BQ196" s="291"/>
      <c r="BS196" s="496">
        <v>60</v>
      </c>
    </row>
    <row r="197" spans="1:71" ht="15" x14ac:dyDescent="0.25">
      <c r="A197" s="492">
        <v>119</v>
      </c>
      <c r="B197" s="492">
        <v>143830</v>
      </c>
      <c r="C197" s="492">
        <v>9352197</v>
      </c>
      <c r="D197" s="493" t="s">
        <v>1313</v>
      </c>
      <c r="E197" s="494" t="s">
        <v>40</v>
      </c>
      <c r="F197" s="495" t="s">
        <v>719</v>
      </c>
      <c r="G197" s="496">
        <v>1</v>
      </c>
      <c r="H197" s="496">
        <v>0</v>
      </c>
      <c r="I197" s="496">
        <v>0</v>
      </c>
      <c r="J197" s="496">
        <v>7</v>
      </c>
      <c r="K197" s="496">
        <v>0</v>
      </c>
      <c r="L197" s="496">
        <v>0</v>
      </c>
      <c r="M197" s="496">
        <v>0</v>
      </c>
      <c r="N197" s="496">
        <v>66</v>
      </c>
      <c r="O197" s="496">
        <v>66</v>
      </c>
      <c r="P197" s="496">
        <v>7</v>
      </c>
      <c r="Q197" s="496">
        <v>59</v>
      </c>
      <c r="R197" s="496">
        <v>0</v>
      </c>
      <c r="S197" s="496">
        <v>0</v>
      </c>
      <c r="T197" s="496">
        <v>0</v>
      </c>
      <c r="U197" s="496">
        <v>0</v>
      </c>
      <c r="V197" s="496">
        <v>0</v>
      </c>
      <c r="W197" s="496">
        <v>0</v>
      </c>
      <c r="X197" s="496">
        <v>0</v>
      </c>
      <c r="Y197" s="496">
        <v>0</v>
      </c>
      <c r="Z197" s="496">
        <v>66</v>
      </c>
      <c r="AA197" s="496">
        <v>9.4285714285714288</v>
      </c>
      <c r="AB197" s="496">
        <v>11.000000000000021</v>
      </c>
      <c r="AC197" s="496">
        <v>14.465753424657533</v>
      </c>
      <c r="AD197" s="496">
        <v>0</v>
      </c>
      <c r="AE197" s="496">
        <v>0</v>
      </c>
      <c r="AF197" s="496">
        <v>66</v>
      </c>
      <c r="AG197" s="496">
        <v>0</v>
      </c>
      <c r="AH197" s="496">
        <v>0</v>
      </c>
      <c r="AI197" s="496">
        <v>0</v>
      </c>
      <c r="AJ197" s="496">
        <v>0</v>
      </c>
      <c r="AK197" s="496">
        <v>0</v>
      </c>
      <c r="AL197" s="496">
        <v>0</v>
      </c>
      <c r="AM197" s="496">
        <v>0</v>
      </c>
      <c r="AN197" s="496">
        <v>0</v>
      </c>
      <c r="AO197" s="496">
        <v>0</v>
      </c>
      <c r="AP197" s="496">
        <v>0</v>
      </c>
      <c r="AQ197" s="496">
        <v>0</v>
      </c>
      <c r="AR197" s="496">
        <v>0</v>
      </c>
      <c r="AS197" s="496">
        <v>0</v>
      </c>
      <c r="AT197" s="496">
        <v>0</v>
      </c>
      <c r="AU197" s="496">
        <v>0</v>
      </c>
      <c r="AV197" s="496">
        <v>0</v>
      </c>
      <c r="AW197" s="496">
        <v>0</v>
      </c>
      <c r="AX197" s="496">
        <v>0</v>
      </c>
      <c r="AY197" s="496">
        <v>0</v>
      </c>
      <c r="AZ197" s="496">
        <v>0</v>
      </c>
      <c r="BA197" s="496">
        <v>23.807017543859676</v>
      </c>
      <c r="BB197" s="496">
        <v>26.63157894736845</v>
      </c>
      <c r="BC197" s="496">
        <v>0</v>
      </c>
      <c r="BD197" s="496">
        <v>0</v>
      </c>
      <c r="BE197" s="496">
        <v>0</v>
      </c>
      <c r="BF197" s="496">
        <v>0</v>
      </c>
      <c r="BG197" s="496">
        <v>0</v>
      </c>
      <c r="BH197" s="496">
        <v>13.399999999999997</v>
      </c>
      <c r="BI197" s="496">
        <v>0</v>
      </c>
      <c r="BJ197" s="496">
        <v>2.8284993591836698</v>
      </c>
      <c r="BK197" s="496">
        <v>0</v>
      </c>
      <c r="BL197" s="496">
        <v>1</v>
      </c>
      <c r="BM197" s="496">
        <v>1</v>
      </c>
      <c r="BN197" s="496">
        <v>0</v>
      </c>
      <c r="BO197" s="291"/>
      <c r="BP197" s="291"/>
      <c r="BQ197" s="291"/>
      <c r="BS197" s="496">
        <v>66</v>
      </c>
    </row>
    <row r="198" spans="1:71" ht="15" x14ac:dyDescent="0.25">
      <c r="A198" s="492">
        <v>512</v>
      </c>
      <c r="B198" s="492">
        <v>143860</v>
      </c>
      <c r="C198" s="492">
        <v>9352198</v>
      </c>
      <c r="D198" s="493" t="s">
        <v>1314</v>
      </c>
      <c r="E198" s="494" t="s">
        <v>40</v>
      </c>
      <c r="F198" s="495" t="s">
        <v>719</v>
      </c>
      <c r="G198" s="496">
        <v>1</v>
      </c>
      <c r="H198" s="496">
        <v>0</v>
      </c>
      <c r="I198" s="496">
        <v>0</v>
      </c>
      <c r="J198" s="496">
        <v>7</v>
      </c>
      <c r="K198" s="496">
        <v>0</v>
      </c>
      <c r="L198" s="496">
        <v>0</v>
      </c>
      <c r="M198" s="496">
        <v>0</v>
      </c>
      <c r="N198" s="496">
        <v>387</v>
      </c>
      <c r="O198" s="496">
        <v>387</v>
      </c>
      <c r="P198" s="496">
        <v>49</v>
      </c>
      <c r="Q198" s="496">
        <v>338</v>
      </c>
      <c r="R198" s="496">
        <v>0</v>
      </c>
      <c r="S198" s="496">
        <v>0</v>
      </c>
      <c r="T198" s="496">
        <v>0</v>
      </c>
      <c r="U198" s="496">
        <v>0</v>
      </c>
      <c r="V198" s="496">
        <v>0</v>
      </c>
      <c r="W198" s="496">
        <v>0</v>
      </c>
      <c r="X198" s="496">
        <v>0</v>
      </c>
      <c r="Y198" s="496">
        <v>0</v>
      </c>
      <c r="Z198" s="496">
        <v>387</v>
      </c>
      <c r="AA198" s="496">
        <v>55.285714285714285</v>
      </c>
      <c r="AB198" s="496">
        <v>61.999999999999908</v>
      </c>
      <c r="AC198" s="496">
        <v>116.1</v>
      </c>
      <c r="AD198" s="496">
        <v>0</v>
      </c>
      <c r="AE198" s="496">
        <v>0</v>
      </c>
      <c r="AF198" s="496">
        <v>142.1015625</v>
      </c>
      <c r="AG198" s="496">
        <v>60.46875</v>
      </c>
      <c r="AH198" s="496">
        <v>79.617187500000128</v>
      </c>
      <c r="AI198" s="496">
        <v>13.101562500000012</v>
      </c>
      <c r="AJ198" s="496">
        <v>91.710937500000128</v>
      </c>
      <c r="AK198" s="496">
        <v>0</v>
      </c>
      <c r="AL198" s="496">
        <v>0</v>
      </c>
      <c r="AM198" s="496">
        <v>0</v>
      </c>
      <c r="AN198" s="496">
        <v>0</v>
      </c>
      <c r="AO198" s="496">
        <v>0</v>
      </c>
      <c r="AP198" s="496">
        <v>0</v>
      </c>
      <c r="AQ198" s="496">
        <v>0</v>
      </c>
      <c r="AR198" s="496">
        <v>0</v>
      </c>
      <c r="AS198" s="496">
        <v>0</v>
      </c>
      <c r="AT198" s="496">
        <v>6.8698224852070897</v>
      </c>
      <c r="AU198" s="496">
        <v>8.0147928994082704</v>
      </c>
      <c r="AV198" s="496">
        <v>16.02958579881658</v>
      </c>
      <c r="AW198" s="496">
        <v>0</v>
      </c>
      <c r="AX198" s="496">
        <v>0</v>
      </c>
      <c r="AY198" s="496">
        <v>0</v>
      </c>
      <c r="AZ198" s="496">
        <v>1.9846153846153847</v>
      </c>
      <c r="BA198" s="496">
        <v>123.65853658536574</v>
      </c>
      <c r="BB198" s="496">
        <v>141.5853658536584</v>
      </c>
      <c r="BC198" s="496">
        <v>0</v>
      </c>
      <c r="BD198" s="496">
        <v>0</v>
      </c>
      <c r="BE198" s="496">
        <v>0</v>
      </c>
      <c r="BF198" s="496">
        <v>0</v>
      </c>
      <c r="BG198" s="496">
        <v>0</v>
      </c>
      <c r="BH198" s="496">
        <v>192.30000000000015</v>
      </c>
      <c r="BI198" s="496">
        <v>0</v>
      </c>
      <c r="BJ198" s="496">
        <v>0.48974911536842097</v>
      </c>
      <c r="BK198" s="496">
        <v>0</v>
      </c>
      <c r="BL198" s="496">
        <v>0</v>
      </c>
      <c r="BM198" s="496">
        <v>1</v>
      </c>
      <c r="BN198" s="496">
        <v>0</v>
      </c>
      <c r="BO198" s="291"/>
      <c r="BP198" s="291"/>
      <c r="BQ198" s="291"/>
      <c r="BS198" s="496">
        <v>387</v>
      </c>
    </row>
    <row r="199" spans="1:71" ht="15" x14ac:dyDescent="0.25">
      <c r="A199" s="492">
        <v>483</v>
      </c>
      <c r="B199" s="492">
        <v>143861</v>
      </c>
      <c r="C199" s="492">
        <v>9352199</v>
      </c>
      <c r="D199" s="493" t="s">
        <v>1315</v>
      </c>
      <c r="E199" s="494" t="s">
        <v>40</v>
      </c>
      <c r="F199" s="495" t="s">
        <v>719</v>
      </c>
      <c r="G199" s="496">
        <v>1</v>
      </c>
      <c r="H199" s="496">
        <v>0</v>
      </c>
      <c r="I199" s="496">
        <v>0</v>
      </c>
      <c r="J199" s="496">
        <v>7</v>
      </c>
      <c r="K199" s="496">
        <v>0</v>
      </c>
      <c r="L199" s="496">
        <v>0</v>
      </c>
      <c r="M199" s="496">
        <v>0</v>
      </c>
      <c r="N199" s="496">
        <v>309</v>
      </c>
      <c r="O199" s="496">
        <v>309</v>
      </c>
      <c r="P199" s="496">
        <v>50</v>
      </c>
      <c r="Q199" s="496">
        <v>259</v>
      </c>
      <c r="R199" s="496">
        <v>0</v>
      </c>
      <c r="S199" s="496">
        <v>0</v>
      </c>
      <c r="T199" s="496">
        <v>0</v>
      </c>
      <c r="U199" s="496">
        <v>0</v>
      </c>
      <c r="V199" s="496">
        <v>0</v>
      </c>
      <c r="W199" s="496">
        <v>0</v>
      </c>
      <c r="X199" s="496">
        <v>0</v>
      </c>
      <c r="Y199" s="496">
        <v>0</v>
      </c>
      <c r="Z199" s="496">
        <v>309</v>
      </c>
      <c r="AA199" s="496">
        <v>44.142857142857146</v>
      </c>
      <c r="AB199" s="496">
        <v>48.000000000000092</v>
      </c>
      <c r="AC199" s="496">
        <v>71.732142857142861</v>
      </c>
      <c r="AD199" s="496">
        <v>0</v>
      </c>
      <c r="AE199" s="496">
        <v>0</v>
      </c>
      <c r="AF199" s="496">
        <v>260.00000000000011</v>
      </c>
      <c r="AG199" s="496">
        <v>48.999999999999915</v>
      </c>
      <c r="AH199" s="496">
        <v>0</v>
      </c>
      <c r="AI199" s="496">
        <v>0</v>
      </c>
      <c r="AJ199" s="496">
        <v>0</v>
      </c>
      <c r="AK199" s="496">
        <v>0</v>
      </c>
      <c r="AL199" s="496">
        <v>0</v>
      </c>
      <c r="AM199" s="496">
        <v>0</v>
      </c>
      <c r="AN199" s="496">
        <v>0</v>
      </c>
      <c r="AO199" s="496">
        <v>0</v>
      </c>
      <c r="AP199" s="496">
        <v>0</v>
      </c>
      <c r="AQ199" s="496">
        <v>0</v>
      </c>
      <c r="AR199" s="496">
        <v>0</v>
      </c>
      <c r="AS199" s="496">
        <v>0</v>
      </c>
      <c r="AT199" s="496">
        <v>32.717647058823381</v>
      </c>
      <c r="AU199" s="496">
        <v>44.835294117646974</v>
      </c>
      <c r="AV199" s="496">
        <v>61.800000000000004</v>
      </c>
      <c r="AW199" s="496">
        <v>0</v>
      </c>
      <c r="AX199" s="496">
        <v>0</v>
      </c>
      <c r="AY199" s="496">
        <v>0</v>
      </c>
      <c r="AZ199" s="496">
        <v>1.1035714285714286</v>
      </c>
      <c r="BA199" s="496">
        <v>84.090909090909179</v>
      </c>
      <c r="BB199" s="496">
        <v>100.32467532467543</v>
      </c>
      <c r="BC199" s="496">
        <v>0</v>
      </c>
      <c r="BD199" s="496">
        <v>0</v>
      </c>
      <c r="BE199" s="496">
        <v>0</v>
      </c>
      <c r="BF199" s="496">
        <v>0</v>
      </c>
      <c r="BG199" s="496">
        <v>0</v>
      </c>
      <c r="BH199" s="496">
        <v>144.09999999999988</v>
      </c>
      <c r="BI199" s="496">
        <v>0</v>
      </c>
      <c r="BJ199" s="496">
        <v>0.47056361377245498</v>
      </c>
      <c r="BK199" s="496">
        <v>0</v>
      </c>
      <c r="BL199" s="496">
        <v>0</v>
      </c>
      <c r="BM199" s="496">
        <v>1</v>
      </c>
      <c r="BN199" s="496">
        <v>0</v>
      </c>
      <c r="BO199" s="291"/>
      <c r="BP199" s="291"/>
      <c r="BQ199" s="291"/>
      <c r="BS199" s="496">
        <v>309</v>
      </c>
    </row>
    <row r="200" spans="1:71" ht="15" x14ac:dyDescent="0.25">
      <c r="A200" s="492">
        <v>473</v>
      </c>
      <c r="B200" s="492">
        <v>144275</v>
      </c>
      <c r="C200" s="492">
        <v>9352200</v>
      </c>
      <c r="D200" s="493" t="s">
        <v>1469</v>
      </c>
      <c r="E200" s="494" t="s">
        <v>40</v>
      </c>
      <c r="F200" s="495" t="s">
        <v>719</v>
      </c>
      <c r="G200" s="496">
        <v>1</v>
      </c>
      <c r="H200" s="496">
        <v>0</v>
      </c>
      <c r="I200" s="496">
        <v>0</v>
      </c>
      <c r="J200" s="496">
        <v>7</v>
      </c>
      <c r="K200" s="496">
        <v>0</v>
      </c>
      <c r="L200" s="496">
        <v>0</v>
      </c>
      <c r="M200" s="496">
        <v>0</v>
      </c>
      <c r="N200" s="496">
        <v>184</v>
      </c>
      <c r="O200" s="496">
        <v>184</v>
      </c>
      <c r="P200" s="496">
        <v>51</v>
      </c>
      <c r="Q200" s="496">
        <v>133</v>
      </c>
      <c r="R200" s="496">
        <v>0</v>
      </c>
      <c r="S200" s="496">
        <v>0</v>
      </c>
      <c r="T200" s="496">
        <v>0</v>
      </c>
      <c r="U200" s="496">
        <v>0</v>
      </c>
      <c r="V200" s="496">
        <v>0</v>
      </c>
      <c r="W200" s="496">
        <v>0</v>
      </c>
      <c r="X200" s="496">
        <v>0</v>
      </c>
      <c r="Y200" s="496">
        <v>0</v>
      </c>
      <c r="Z200" s="496">
        <v>184</v>
      </c>
      <c r="AA200" s="496">
        <v>26.285714285714285</v>
      </c>
      <c r="AB200" s="496">
        <v>24.999999999999943</v>
      </c>
      <c r="AC200" s="496">
        <v>41.81818181818182</v>
      </c>
      <c r="AD200" s="496">
        <v>0</v>
      </c>
      <c r="AE200" s="496">
        <v>0</v>
      </c>
      <c r="AF200" s="496">
        <v>176.99999999999991</v>
      </c>
      <c r="AG200" s="496">
        <v>0</v>
      </c>
      <c r="AH200" s="496">
        <v>0</v>
      </c>
      <c r="AI200" s="496">
        <v>7.0000000000000071</v>
      </c>
      <c r="AJ200" s="496">
        <v>0</v>
      </c>
      <c r="AK200" s="496">
        <v>0</v>
      </c>
      <c r="AL200" s="496">
        <v>0</v>
      </c>
      <c r="AM200" s="496">
        <v>0</v>
      </c>
      <c r="AN200" s="496">
        <v>0</v>
      </c>
      <c r="AO200" s="496">
        <v>0</v>
      </c>
      <c r="AP200" s="496">
        <v>0</v>
      </c>
      <c r="AQ200" s="496">
        <v>0</v>
      </c>
      <c r="AR200" s="496">
        <v>0</v>
      </c>
      <c r="AS200" s="496">
        <v>0</v>
      </c>
      <c r="AT200" s="496">
        <v>1.3834586466165408</v>
      </c>
      <c r="AU200" s="496">
        <v>5.5338345864661633</v>
      </c>
      <c r="AV200" s="496">
        <v>8.300751879699245</v>
      </c>
      <c r="AW200" s="496">
        <v>0</v>
      </c>
      <c r="AX200" s="496">
        <v>0</v>
      </c>
      <c r="AY200" s="496">
        <v>0</v>
      </c>
      <c r="AZ200" s="496">
        <v>0</v>
      </c>
      <c r="BA200" s="496">
        <v>64.388888888888872</v>
      </c>
      <c r="BB200" s="496">
        <v>89.079365079365061</v>
      </c>
      <c r="BC200" s="496">
        <v>0</v>
      </c>
      <c r="BD200" s="496">
        <v>0</v>
      </c>
      <c r="BE200" s="496">
        <v>0</v>
      </c>
      <c r="BF200" s="496">
        <v>0</v>
      </c>
      <c r="BG200" s="496">
        <v>0</v>
      </c>
      <c r="BH200" s="496">
        <v>87.59999999999998</v>
      </c>
      <c r="BI200" s="496">
        <v>0</v>
      </c>
      <c r="BJ200" s="496">
        <v>1.57988196439628</v>
      </c>
      <c r="BK200" s="496">
        <v>0</v>
      </c>
      <c r="BL200" s="496">
        <v>0</v>
      </c>
      <c r="BM200" s="496">
        <v>1</v>
      </c>
      <c r="BN200" s="496">
        <v>0</v>
      </c>
      <c r="BO200" s="291"/>
      <c r="BP200" s="291"/>
      <c r="BQ200" s="291"/>
      <c r="BS200" s="496">
        <v>184</v>
      </c>
    </row>
    <row r="201" spans="1:71" ht="15" x14ac:dyDescent="0.25">
      <c r="A201" s="492">
        <v>452</v>
      </c>
      <c r="B201" s="492">
        <v>144276</v>
      </c>
      <c r="C201" s="492">
        <v>9352201</v>
      </c>
      <c r="D201" s="493" t="s">
        <v>1317</v>
      </c>
      <c r="E201" s="494" t="s">
        <v>40</v>
      </c>
      <c r="F201" s="495" t="s">
        <v>719</v>
      </c>
      <c r="G201" s="496">
        <v>1</v>
      </c>
      <c r="H201" s="496">
        <v>0</v>
      </c>
      <c r="I201" s="496">
        <v>0</v>
      </c>
      <c r="J201" s="496">
        <v>7</v>
      </c>
      <c r="K201" s="496">
        <v>0</v>
      </c>
      <c r="L201" s="496">
        <v>0</v>
      </c>
      <c r="M201" s="496">
        <v>0</v>
      </c>
      <c r="N201" s="496">
        <v>274</v>
      </c>
      <c r="O201" s="496">
        <v>274</v>
      </c>
      <c r="P201" s="496">
        <v>31</v>
      </c>
      <c r="Q201" s="496">
        <v>243</v>
      </c>
      <c r="R201" s="496">
        <v>0</v>
      </c>
      <c r="S201" s="496">
        <v>0</v>
      </c>
      <c r="T201" s="496">
        <v>0</v>
      </c>
      <c r="U201" s="496">
        <v>0</v>
      </c>
      <c r="V201" s="496">
        <v>0</v>
      </c>
      <c r="W201" s="496">
        <v>0</v>
      </c>
      <c r="X201" s="496">
        <v>0</v>
      </c>
      <c r="Y201" s="496">
        <v>0</v>
      </c>
      <c r="Z201" s="496">
        <v>274</v>
      </c>
      <c r="AA201" s="496">
        <v>39.142857142857146</v>
      </c>
      <c r="AB201" s="496">
        <v>50.000000000000128</v>
      </c>
      <c r="AC201" s="496">
        <v>95.261648745519722</v>
      </c>
      <c r="AD201" s="496">
        <v>0</v>
      </c>
      <c r="AE201" s="496">
        <v>0</v>
      </c>
      <c r="AF201" s="496">
        <v>168.00000000000003</v>
      </c>
      <c r="AG201" s="496">
        <v>48.999999999999957</v>
      </c>
      <c r="AH201" s="496">
        <v>57.000000000000007</v>
      </c>
      <c r="AI201" s="496">
        <v>0</v>
      </c>
      <c r="AJ201" s="496">
        <v>0</v>
      </c>
      <c r="AK201" s="496">
        <v>0</v>
      </c>
      <c r="AL201" s="496">
        <v>0</v>
      </c>
      <c r="AM201" s="496">
        <v>0</v>
      </c>
      <c r="AN201" s="496">
        <v>0</v>
      </c>
      <c r="AO201" s="496">
        <v>0</v>
      </c>
      <c r="AP201" s="496">
        <v>0</v>
      </c>
      <c r="AQ201" s="496">
        <v>0</v>
      </c>
      <c r="AR201" s="496">
        <v>0</v>
      </c>
      <c r="AS201" s="496">
        <v>0</v>
      </c>
      <c r="AT201" s="496">
        <v>9.0205761316872497</v>
      </c>
      <c r="AU201" s="496">
        <v>20.296296296296301</v>
      </c>
      <c r="AV201" s="496">
        <v>25.934156378600832</v>
      </c>
      <c r="AW201" s="496">
        <v>0</v>
      </c>
      <c r="AX201" s="496">
        <v>0</v>
      </c>
      <c r="AY201" s="496">
        <v>0</v>
      </c>
      <c r="AZ201" s="496">
        <v>2.946236559139785</v>
      </c>
      <c r="BA201" s="496">
        <v>98.256521739130562</v>
      </c>
      <c r="BB201" s="496">
        <v>110.79130434782624</v>
      </c>
      <c r="BC201" s="496">
        <v>0</v>
      </c>
      <c r="BD201" s="496">
        <v>0</v>
      </c>
      <c r="BE201" s="496">
        <v>0</v>
      </c>
      <c r="BF201" s="496">
        <v>0</v>
      </c>
      <c r="BG201" s="496">
        <v>0</v>
      </c>
      <c r="BH201" s="496">
        <v>163.60000000000002</v>
      </c>
      <c r="BI201" s="496">
        <v>0</v>
      </c>
      <c r="BJ201" s="496">
        <v>0.41374636732954501</v>
      </c>
      <c r="BK201" s="496">
        <v>0</v>
      </c>
      <c r="BL201" s="496">
        <v>0</v>
      </c>
      <c r="BM201" s="496">
        <v>1</v>
      </c>
      <c r="BN201" s="496">
        <v>0</v>
      </c>
      <c r="BO201" s="291"/>
      <c r="BP201" s="291"/>
      <c r="BQ201" s="291"/>
      <c r="BS201" s="496">
        <v>274</v>
      </c>
    </row>
    <row r="202" spans="1:71" ht="15" x14ac:dyDescent="0.25">
      <c r="A202" s="492">
        <v>429</v>
      </c>
      <c r="B202" s="492">
        <v>144399</v>
      </c>
      <c r="C202" s="492">
        <v>9352202</v>
      </c>
      <c r="D202" s="493" t="s">
        <v>358</v>
      </c>
      <c r="E202" s="494" t="s">
        <v>40</v>
      </c>
      <c r="F202" s="495" t="s">
        <v>719</v>
      </c>
      <c r="G202" s="496">
        <v>1</v>
      </c>
      <c r="H202" s="496">
        <v>0</v>
      </c>
      <c r="I202" s="496">
        <v>0</v>
      </c>
      <c r="J202" s="496">
        <v>7</v>
      </c>
      <c r="K202" s="496">
        <v>0</v>
      </c>
      <c r="L202" s="496">
        <v>0</v>
      </c>
      <c r="M202" s="496">
        <v>0</v>
      </c>
      <c r="N202" s="496">
        <v>189</v>
      </c>
      <c r="O202" s="496">
        <v>189</v>
      </c>
      <c r="P202" s="496">
        <v>28</v>
      </c>
      <c r="Q202" s="496">
        <v>161</v>
      </c>
      <c r="R202" s="496">
        <v>0</v>
      </c>
      <c r="S202" s="496">
        <v>0</v>
      </c>
      <c r="T202" s="496">
        <v>0</v>
      </c>
      <c r="U202" s="496">
        <v>0</v>
      </c>
      <c r="V202" s="496">
        <v>0</v>
      </c>
      <c r="W202" s="496">
        <v>0</v>
      </c>
      <c r="X202" s="496">
        <v>0</v>
      </c>
      <c r="Y202" s="496">
        <v>0</v>
      </c>
      <c r="Z202" s="496">
        <v>189</v>
      </c>
      <c r="AA202" s="496">
        <v>27</v>
      </c>
      <c r="AB202" s="496">
        <v>13.000000000000002</v>
      </c>
      <c r="AC202" s="496">
        <v>30.815217391304348</v>
      </c>
      <c r="AD202" s="496">
        <v>0</v>
      </c>
      <c r="AE202" s="496">
        <v>0</v>
      </c>
      <c r="AF202" s="496">
        <v>181.00000000000006</v>
      </c>
      <c r="AG202" s="496">
        <v>2.0000000000000036</v>
      </c>
      <c r="AH202" s="496">
        <v>3.0000000000000049</v>
      </c>
      <c r="AI202" s="496">
        <v>0</v>
      </c>
      <c r="AJ202" s="496">
        <v>0</v>
      </c>
      <c r="AK202" s="496">
        <v>0</v>
      </c>
      <c r="AL202" s="496">
        <v>3.0000000000000049</v>
      </c>
      <c r="AM202" s="496">
        <v>0</v>
      </c>
      <c r="AN202" s="496">
        <v>0</v>
      </c>
      <c r="AO202" s="496">
        <v>0</v>
      </c>
      <c r="AP202" s="496">
        <v>0</v>
      </c>
      <c r="AQ202" s="496">
        <v>0</v>
      </c>
      <c r="AR202" s="496">
        <v>0</v>
      </c>
      <c r="AS202" s="496">
        <v>0</v>
      </c>
      <c r="AT202" s="496">
        <v>0</v>
      </c>
      <c r="AU202" s="496">
        <v>1.1739130434782605</v>
      </c>
      <c r="AV202" s="496">
        <v>1.1739130434782605</v>
      </c>
      <c r="AW202" s="496">
        <v>0</v>
      </c>
      <c r="AX202" s="496">
        <v>0</v>
      </c>
      <c r="AY202" s="496">
        <v>0</v>
      </c>
      <c r="AZ202" s="496">
        <v>1.0271739130434783</v>
      </c>
      <c r="BA202" s="496">
        <v>42.649006622516616</v>
      </c>
      <c r="BB202" s="496">
        <v>50.066225165562983</v>
      </c>
      <c r="BC202" s="496">
        <v>0</v>
      </c>
      <c r="BD202" s="496">
        <v>0</v>
      </c>
      <c r="BE202" s="496">
        <v>0</v>
      </c>
      <c r="BF202" s="496">
        <v>0</v>
      </c>
      <c r="BG202" s="496">
        <v>0</v>
      </c>
      <c r="BH202" s="496">
        <v>114.10000000000007</v>
      </c>
      <c r="BI202" s="496">
        <v>0</v>
      </c>
      <c r="BJ202" s="496">
        <v>2.2251420904458601</v>
      </c>
      <c r="BK202" s="496">
        <v>0</v>
      </c>
      <c r="BL202" s="496">
        <v>0</v>
      </c>
      <c r="BM202" s="496">
        <v>1</v>
      </c>
      <c r="BN202" s="496">
        <v>0</v>
      </c>
      <c r="BO202" s="291"/>
      <c r="BP202" s="291"/>
      <c r="BQ202" s="291"/>
      <c r="BS202" s="496">
        <v>189</v>
      </c>
    </row>
    <row r="203" spans="1:71" ht="15" x14ac:dyDescent="0.25">
      <c r="A203" s="492">
        <v>217</v>
      </c>
      <c r="B203" s="492">
        <v>144625</v>
      </c>
      <c r="C203" s="492">
        <v>9352203</v>
      </c>
      <c r="D203" s="493" t="s">
        <v>1318</v>
      </c>
      <c r="E203" s="494" t="s">
        <v>40</v>
      </c>
      <c r="F203" s="495" t="s">
        <v>719</v>
      </c>
      <c r="G203" s="496">
        <v>1</v>
      </c>
      <c r="H203" s="496">
        <v>0</v>
      </c>
      <c r="I203" s="496">
        <v>0</v>
      </c>
      <c r="J203" s="496">
        <v>7</v>
      </c>
      <c r="K203" s="496">
        <v>0</v>
      </c>
      <c r="L203" s="496">
        <v>0</v>
      </c>
      <c r="M203" s="496">
        <v>0</v>
      </c>
      <c r="N203" s="496">
        <v>124</v>
      </c>
      <c r="O203" s="496">
        <v>124</v>
      </c>
      <c r="P203" s="496">
        <v>25</v>
      </c>
      <c r="Q203" s="496">
        <v>99</v>
      </c>
      <c r="R203" s="496">
        <v>0</v>
      </c>
      <c r="S203" s="496">
        <v>0</v>
      </c>
      <c r="T203" s="496">
        <v>0</v>
      </c>
      <c r="U203" s="496">
        <v>0</v>
      </c>
      <c r="V203" s="496">
        <v>0</v>
      </c>
      <c r="W203" s="496">
        <v>0</v>
      </c>
      <c r="X203" s="496">
        <v>0</v>
      </c>
      <c r="Y203" s="496">
        <v>0</v>
      </c>
      <c r="Z203" s="496">
        <v>124</v>
      </c>
      <c r="AA203" s="496">
        <v>17.714285714285715</v>
      </c>
      <c r="AB203" s="496">
        <v>8.9999999999999964</v>
      </c>
      <c r="AC203" s="496">
        <v>22.256410256410255</v>
      </c>
      <c r="AD203" s="496">
        <v>0</v>
      </c>
      <c r="AE203" s="496">
        <v>0</v>
      </c>
      <c r="AF203" s="496">
        <v>99.000000000000057</v>
      </c>
      <c r="AG203" s="496">
        <v>1.0000000000000002</v>
      </c>
      <c r="AH203" s="496">
        <v>12</v>
      </c>
      <c r="AI203" s="496">
        <v>8.0000000000000053</v>
      </c>
      <c r="AJ203" s="496">
        <v>3.9999999999999956</v>
      </c>
      <c r="AK203" s="496">
        <v>0</v>
      </c>
      <c r="AL203" s="496">
        <v>0</v>
      </c>
      <c r="AM203" s="496">
        <v>0</v>
      </c>
      <c r="AN203" s="496">
        <v>0</v>
      </c>
      <c r="AO203" s="496">
        <v>0</v>
      </c>
      <c r="AP203" s="496">
        <v>0</v>
      </c>
      <c r="AQ203" s="496">
        <v>0</v>
      </c>
      <c r="AR203" s="496">
        <v>0</v>
      </c>
      <c r="AS203" s="496">
        <v>0</v>
      </c>
      <c r="AT203" s="496">
        <v>0</v>
      </c>
      <c r="AU203" s="496">
        <v>0</v>
      </c>
      <c r="AV203" s="496">
        <v>0</v>
      </c>
      <c r="AW203" s="496">
        <v>0</v>
      </c>
      <c r="AX203" s="496">
        <v>0</v>
      </c>
      <c r="AY203" s="496">
        <v>0</v>
      </c>
      <c r="AZ203" s="496">
        <v>0</v>
      </c>
      <c r="BA203" s="496">
        <v>32.659793814433009</v>
      </c>
      <c r="BB203" s="496">
        <v>40.907216494845386</v>
      </c>
      <c r="BC203" s="496">
        <v>0</v>
      </c>
      <c r="BD203" s="496">
        <v>0</v>
      </c>
      <c r="BE203" s="496">
        <v>0</v>
      </c>
      <c r="BF203" s="496">
        <v>0</v>
      </c>
      <c r="BG203" s="496">
        <v>0</v>
      </c>
      <c r="BH203" s="496">
        <v>63.600000000000044</v>
      </c>
      <c r="BI203" s="496">
        <v>0</v>
      </c>
      <c r="BJ203" s="496">
        <v>1.9568153952381</v>
      </c>
      <c r="BK203" s="496">
        <v>0</v>
      </c>
      <c r="BL203" s="496">
        <v>0</v>
      </c>
      <c r="BM203" s="496">
        <v>1</v>
      </c>
      <c r="BN203" s="496">
        <v>0</v>
      </c>
      <c r="BO203" s="291"/>
      <c r="BP203" s="291"/>
      <c r="BQ203" s="291"/>
      <c r="BS203" s="496">
        <v>124</v>
      </c>
    </row>
    <row r="204" spans="1:71" ht="15" x14ac:dyDescent="0.25">
      <c r="A204" s="492">
        <v>448</v>
      </c>
      <c r="B204" s="492">
        <v>144215</v>
      </c>
      <c r="C204" s="492">
        <v>9352204</v>
      </c>
      <c r="D204" s="493" t="s">
        <v>1319</v>
      </c>
      <c r="E204" s="494" t="s">
        <v>40</v>
      </c>
      <c r="F204" s="495" t="s">
        <v>719</v>
      </c>
      <c r="G204" s="496">
        <v>1</v>
      </c>
      <c r="H204" s="496">
        <v>0</v>
      </c>
      <c r="I204" s="496">
        <v>0</v>
      </c>
      <c r="J204" s="496">
        <v>7</v>
      </c>
      <c r="K204" s="496">
        <v>0</v>
      </c>
      <c r="L204" s="496">
        <v>0</v>
      </c>
      <c r="M204" s="496">
        <v>0</v>
      </c>
      <c r="N204" s="496">
        <v>67</v>
      </c>
      <c r="O204" s="496">
        <v>67</v>
      </c>
      <c r="P204" s="496">
        <v>10</v>
      </c>
      <c r="Q204" s="496">
        <v>57</v>
      </c>
      <c r="R204" s="496">
        <v>0</v>
      </c>
      <c r="S204" s="496">
        <v>0</v>
      </c>
      <c r="T204" s="496">
        <v>0</v>
      </c>
      <c r="U204" s="496">
        <v>0</v>
      </c>
      <c r="V204" s="496">
        <v>0</v>
      </c>
      <c r="W204" s="496">
        <v>0</v>
      </c>
      <c r="X204" s="496">
        <v>0</v>
      </c>
      <c r="Y204" s="496">
        <v>0</v>
      </c>
      <c r="Z204" s="496">
        <v>67</v>
      </c>
      <c r="AA204" s="496">
        <v>9.5714285714285712</v>
      </c>
      <c r="AB204" s="496">
        <v>3.9999999999999978</v>
      </c>
      <c r="AC204" s="496">
        <v>10.380281690140844</v>
      </c>
      <c r="AD204" s="496">
        <v>0</v>
      </c>
      <c r="AE204" s="496">
        <v>0</v>
      </c>
      <c r="AF204" s="496">
        <v>56.999999999999972</v>
      </c>
      <c r="AG204" s="496">
        <v>10.000000000000028</v>
      </c>
      <c r="AH204" s="496">
        <v>0</v>
      </c>
      <c r="AI204" s="496">
        <v>0</v>
      </c>
      <c r="AJ204" s="496">
        <v>0</v>
      </c>
      <c r="AK204" s="496">
        <v>0</v>
      </c>
      <c r="AL204" s="496">
        <v>0</v>
      </c>
      <c r="AM204" s="496">
        <v>0</v>
      </c>
      <c r="AN204" s="496">
        <v>0</v>
      </c>
      <c r="AO204" s="496">
        <v>0</v>
      </c>
      <c r="AP204" s="496">
        <v>0</v>
      </c>
      <c r="AQ204" s="496">
        <v>0</v>
      </c>
      <c r="AR204" s="496">
        <v>0</v>
      </c>
      <c r="AS204" s="496">
        <v>0</v>
      </c>
      <c r="AT204" s="496">
        <v>0</v>
      </c>
      <c r="AU204" s="496">
        <v>0</v>
      </c>
      <c r="AV204" s="496">
        <v>0</v>
      </c>
      <c r="AW204" s="496">
        <v>0</v>
      </c>
      <c r="AX204" s="496">
        <v>0</v>
      </c>
      <c r="AY204" s="496">
        <v>0</v>
      </c>
      <c r="AZ204" s="496">
        <v>0</v>
      </c>
      <c r="BA204" s="496">
        <v>18.283018867924525</v>
      </c>
      <c r="BB204" s="496">
        <v>21.490566037735846</v>
      </c>
      <c r="BC204" s="496">
        <v>0</v>
      </c>
      <c r="BD204" s="496">
        <v>0</v>
      </c>
      <c r="BE204" s="496">
        <v>0</v>
      </c>
      <c r="BF204" s="496">
        <v>0</v>
      </c>
      <c r="BG204" s="496">
        <v>0</v>
      </c>
      <c r="BH204" s="496">
        <v>32.300000000000004</v>
      </c>
      <c r="BI204" s="496">
        <v>0</v>
      </c>
      <c r="BJ204" s="496">
        <v>2.6591691000000002</v>
      </c>
      <c r="BK204" s="496">
        <v>0</v>
      </c>
      <c r="BL204" s="496">
        <v>1</v>
      </c>
      <c r="BM204" s="496">
        <v>1</v>
      </c>
      <c r="BN204" s="496">
        <v>0</v>
      </c>
      <c r="BO204" s="291"/>
      <c r="BP204" s="291"/>
      <c r="BQ204" s="291"/>
      <c r="BS204" s="496">
        <v>67</v>
      </c>
    </row>
    <row r="205" spans="1:71" ht="15" x14ac:dyDescent="0.25">
      <c r="A205" s="492">
        <v>501</v>
      </c>
      <c r="B205" s="492">
        <v>144553</v>
      </c>
      <c r="C205" s="492">
        <v>9352205</v>
      </c>
      <c r="D205" s="493" t="s">
        <v>1320</v>
      </c>
      <c r="E205" s="494" t="s">
        <v>40</v>
      </c>
      <c r="F205" s="495" t="s">
        <v>719</v>
      </c>
      <c r="G205" s="496">
        <v>1</v>
      </c>
      <c r="H205" s="496">
        <v>0</v>
      </c>
      <c r="I205" s="496">
        <v>0</v>
      </c>
      <c r="J205" s="496">
        <v>7</v>
      </c>
      <c r="K205" s="496">
        <v>0</v>
      </c>
      <c r="L205" s="496">
        <v>0</v>
      </c>
      <c r="M205" s="496">
        <v>0</v>
      </c>
      <c r="N205" s="496">
        <v>56</v>
      </c>
      <c r="O205" s="496">
        <v>56</v>
      </c>
      <c r="P205" s="496">
        <v>2</v>
      </c>
      <c r="Q205" s="496">
        <v>54</v>
      </c>
      <c r="R205" s="496">
        <v>0</v>
      </c>
      <c r="S205" s="496">
        <v>0</v>
      </c>
      <c r="T205" s="496">
        <v>0</v>
      </c>
      <c r="U205" s="496">
        <v>0</v>
      </c>
      <c r="V205" s="496">
        <v>0</v>
      </c>
      <c r="W205" s="496">
        <v>0</v>
      </c>
      <c r="X205" s="496">
        <v>0</v>
      </c>
      <c r="Y205" s="496">
        <v>0</v>
      </c>
      <c r="Z205" s="496">
        <v>56</v>
      </c>
      <c r="AA205" s="496">
        <v>8</v>
      </c>
      <c r="AB205" s="496">
        <v>9.000000000000016</v>
      </c>
      <c r="AC205" s="496">
        <v>10.705882352941176</v>
      </c>
      <c r="AD205" s="496">
        <v>0</v>
      </c>
      <c r="AE205" s="496">
        <v>0</v>
      </c>
      <c r="AF205" s="496">
        <v>51.927272727272715</v>
      </c>
      <c r="AG205" s="496">
        <v>1.0181818181818192</v>
      </c>
      <c r="AH205" s="496">
        <v>0</v>
      </c>
      <c r="AI205" s="496">
        <v>3.054545454545452</v>
      </c>
      <c r="AJ205" s="496">
        <v>0</v>
      </c>
      <c r="AK205" s="496">
        <v>0</v>
      </c>
      <c r="AL205" s="496">
        <v>0</v>
      </c>
      <c r="AM205" s="496">
        <v>0</v>
      </c>
      <c r="AN205" s="496">
        <v>0</v>
      </c>
      <c r="AO205" s="496">
        <v>0</v>
      </c>
      <c r="AP205" s="496">
        <v>0</v>
      </c>
      <c r="AQ205" s="496">
        <v>0</v>
      </c>
      <c r="AR205" s="496">
        <v>0</v>
      </c>
      <c r="AS205" s="496">
        <v>0</v>
      </c>
      <c r="AT205" s="496">
        <v>0</v>
      </c>
      <c r="AU205" s="496">
        <v>0</v>
      </c>
      <c r="AV205" s="496">
        <v>0</v>
      </c>
      <c r="AW205" s="496">
        <v>0</v>
      </c>
      <c r="AX205" s="496">
        <v>0</v>
      </c>
      <c r="AY205" s="496">
        <v>0</v>
      </c>
      <c r="AZ205" s="496">
        <v>0</v>
      </c>
      <c r="BA205" s="496">
        <v>19.730769230769209</v>
      </c>
      <c r="BB205" s="496">
        <v>20.461538461538439</v>
      </c>
      <c r="BC205" s="496">
        <v>0</v>
      </c>
      <c r="BD205" s="496">
        <v>0</v>
      </c>
      <c r="BE205" s="496">
        <v>0</v>
      </c>
      <c r="BF205" s="496">
        <v>0</v>
      </c>
      <c r="BG205" s="496">
        <v>0</v>
      </c>
      <c r="BH205" s="496">
        <v>44.400000000000013</v>
      </c>
      <c r="BI205" s="496">
        <v>0</v>
      </c>
      <c r="BJ205" s="496">
        <v>1.8795233895833301</v>
      </c>
      <c r="BK205" s="496">
        <v>0</v>
      </c>
      <c r="BL205" s="496">
        <v>0</v>
      </c>
      <c r="BM205" s="496">
        <v>1</v>
      </c>
      <c r="BN205" s="496">
        <v>0</v>
      </c>
      <c r="BO205" s="291"/>
      <c r="BP205" s="291"/>
      <c r="BQ205" s="291"/>
      <c r="BS205" s="496">
        <v>56</v>
      </c>
    </row>
    <row r="206" spans="1:71" ht="15" x14ac:dyDescent="0.25">
      <c r="A206" s="492">
        <v>99</v>
      </c>
      <c r="B206" s="492">
        <v>144826</v>
      </c>
      <c r="C206" s="492">
        <v>9352206</v>
      </c>
      <c r="D206" s="493" t="s">
        <v>217</v>
      </c>
      <c r="E206" s="494" t="s">
        <v>40</v>
      </c>
      <c r="F206" s="495" t="s">
        <v>719</v>
      </c>
      <c r="G206" s="496">
        <v>1</v>
      </c>
      <c r="H206" s="496">
        <v>0</v>
      </c>
      <c r="I206" s="496">
        <v>0</v>
      </c>
      <c r="J206" s="496">
        <v>7</v>
      </c>
      <c r="K206" s="496">
        <v>0</v>
      </c>
      <c r="L206" s="496">
        <v>0</v>
      </c>
      <c r="M206" s="496">
        <v>0</v>
      </c>
      <c r="N206" s="496">
        <v>60</v>
      </c>
      <c r="O206" s="496">
        <v>60</v>
      </c>
      <c r="P206" s="496">
        <v>7</v>
      </c>
      <c r="Q206" s="496">
        <v>53</v>
      </c>
      <c r="R206" s="496">
        <v>0</v>
      </c>
      <c r="S206" s="496">
        <v>0</v>
      </c>
      <c r="T206" s="496">
        <v>0</v>
      </c>
      <c r="U206" s="496">
        <v>0</v>
      </c>
      <c r="V206" s="496">
        <v>0</v>
      </c>
      <c r="W206" s="496">
        <v>0</v>
      </c>
      <c r="X206" s="496">
        <v>0</v>
      </c>
      <c r="Y206" s="496">
        <v>0</v>
      </c>
      <c r="Z206" s="496">
        <v>60</v>
      </c>
      <c r="AA206" s="496">
        <v>8.5714285714285712</v>
      </c>
      <c r="AB206" s="496">
        <v>12</v>
      </c>
      <c r="AC206" s="496">
        <v>19.6875</v>
      </c>
      <c r="AD206" s="496">
        <v>0</v>
      </c>
      <c r="AE206" s="496">
        <v>0</v>
      </c>
      <c r="AF206" s="496">
        <v>54</v>
      </c>
      <c r="AG206" s="496">
        <v>0</v>
      </c>
      <c r="AH206" s="496">
        <v>3</v>
      </c>
      <c r="AI206" s="496">
        <v>3</v>
      </c>
      <c r="AJ206" s="496">
        <v>0</v>
      </c>
      <c r="AK206" s="496">
        <v>0</v>
      </c>
      <c r="AL206" s="496">
        <v>0</v>
      </c>
      <c r="AM206" s="496">
        <v>0</v>
      </c>
      <c r="AN206" s="496">
        <v>0</v>
      </c>
      <c r="AO206" s="496">
        <v>0</v>
      </c>
      <c r="AP206" s="496">
        <v>0</v>
      </c>
      <c r="AQ206" s="496">
        <v>0</v>
      </c>
      <c r="AR206" s="496">
        <v>0</v>
      </c>
      <c r="AS206" s="496">
        <v>0</v>
      </c>
      <c r="AT206" s="496">
        <v>0</v>
      </c>
      <c r="AU206" s="496">
        <v>1.1320754716981141</v>
      </c>
      <c r="AV206" s="496">
        <v>1.1320754716981141</v>
      </c>
      <c r="AW206" s="496">
        <v>0</v>
      </c>
      <c r="AX206" s="496">
        <v>0</v>
      </c>
      <c r="AY206" s="496">
        <v>0</v>
      </c>
      <c r="AZ206" s="496">
        <v>0</v>
      </c>
      <c r="BA206" s="496">
        <v>13.000000000000025</v>
      </c>
      <c r="BB206" s="496">
        <v>14.7169811320755</v>
      </c>
      <c r="BC206" s="496">
        <v>0</v>
      </c>
      <c r="BD206" s="496">
        <v>0</v>
      </c>
      <c r="BE206" s="496">
        <v>0</v>
      </c>
      <c r="BF206" s="496">
        <v>0</v>
      </c>
      <c r="BG206" s="496">
        <v>0</v>
      </c>
      <c r="BH206" s="496">
        <v>0</v>
      </c>
      <c r="BI206" s="496">
        <v>0</v>
      </c>
      <c r="BJ206" s="496">
        <v>1.3136161173912999</v>
      </c>
      <c r="BK206" s="496">
        <v>0</v>
      </c>
      <c r="BL206" s="496">
        <v>0</v>
      </c>
      <c r="BM206" s="496">
        <v>1</v>
      </c>
      <c r="BN206" s="496">
        <v>0</v>
      </c>
      <c r="BO206" s="291"/>
      <c r="BP206" s="291"/>
      <c r="BQ206" s="291"/>
      <c r="BS206" s="496">
        <v>60</v>
      </c>
    </row>
    <row r="207" spans="1:71" ht="15" x14ac:dyDescent="0.25">
      <c r="A207" s="492">
        <v>14</v>
      </c>
      <c r="B207" s="492">
        <v>144827</v>
      </c>
      <c r="C207" s="492">
        <v>9352207</v>
      </c>
      <c r="D207" s="493" t="s">
        <v>1321</v>
      </c>
      <c r="E207" s="494" t="s">
        <v>40</v>
      </c>
      <c r="F207" s="495" t="s">
        <v>719</v>
      </c>
      <c r="G207" s="496">
        <v>1</v>
      </c>
      <c r="H207" s="496">
        <v>0</v>
      </c>
      <c r="I207" s="496">
        <v>0</v>
      </c>
      <c r="J207" s="496">
        <v>7</v>
      </c>
      <c r="K207" s="496">
        <v>0</v>
      </c>
      <c r="L207" s="496">
        <v>0</v>
      </c>
      <c r="M207" s="496">
        <v>0</v>
      </c>
      <c r="N207" s="496">
        <v>87</v>
      </c>
      <c r="O207" s="496">
        <v>87</v>
      </c>
      <c r="P207" s="496">
        <v>11</v>
      </c>
      <c r="Q207" s="496">
        <v>76</v>
      </c>
      <c r="R207" s="496">
        <v>0</v>
      </c>
      <c r="S207" s="496">
        <v>0</v>
      </c>
      <c r="T207" s="496">
        <v>0</v>
      </c>
      <c r="U207" s="496">
        <v>0</v>
      </c>
      <c r="V207" s="496">
        <v>0</v>
      </c>
      <c r="W207" s="496">
        <v>0</v>
      </c>
      <c r="X207" s="496">
        <v>0</v>
      </c>
      <c r="Y207" s="496">
        <v>0</v>
      </c>
      <c r="Z207" s="496">
        <v>87</v>
      </c>
      <c r="AA207" s="496">
        <v>12.428571428571429</v>
      </c>
      <c r="AB207" s="496">
        <v>22.000000000000018</v>
      </c>
      <c r="AC207" s="496">
        <v>22.89473684210526</v>
      </c>
      <c r="AD207" s="496">
        <v>0</v>
      </c>
      <c r="AE207" s="496">
        <v>0</v>
      </c>
      <c r="AF207" s="496">
        <v>81.000000000000028</v>
      </c>
      <c r="AG207" s="496">
        <v>3.000000000000004</v>
      </c>
      <c r="AH207" s="496">
        <v>0</v>
      </c>
      <c r="AI207" s="496">
        <v>0.99999999999999833</v>
      </c>
      <c r="AJ207" s="496">
        <v>0</v>
      </c>
      <c r="AK207" s="496">
        <v>1.9999999999999967</v>
      </c>
      <c r="AL207" s="496">
        <v>0</v>
      </c>
      <c r="AM207" s="496">
        <v>0</v>
      </c>
      <c r="AN207" s="496">
        <v>0</v>
      </c>
      <c r="AO207" s="496">
        <v>0</v>
      </c>
      <c r="AP207" s="496">
        <v>0</v>
      </c>
      <c r="AQ207" s="496">
        <v>0</v>
      </c>
      <c r="AR207" s="496">
        <v>0</v>
      </c>
      <c r="AS207" s="496">
        <v>0</v>
      </c>
      <c r="AT207" s="496">
        <v>0</v>
      </c>
      <c r="AU207" s="496">
        <v>0</v>
      </c>
      <c r="AV207" s="496">
        <v>0</v>
      </c>
      <c r="AW207" s="496">
        <v>0</v>
      </c>
      <c r="AX207" s="496">
        <v>0</v>
      </c>
      <c r="AY207" s="496">
        <v>0</v>
      </c>
      <c r="AZ207" s="496">
        <v>0</v>
      </c>
      <c r="BA207" s="496">
        <v>22.166666666666693</v>
      </c>
      <c r="BB207" s="496">
        <v>25.375000000000032</v>
      </c>
      <c r="BC207" s="496">
        <v>0</v>
      </c>
      <c r="BD207" s="496">
        <v>0</v>
      </c>
      <c r="BE207" s="496">
        <v>0</v>
      </c>
      <c r="BF207" s="496">
        <v>0</v>
      </c>
      <c r="BG207" s="496">
        <v>0</v>
      </c>
      <c r="BH207" s="496">
        <v>51.3</v>
      </c>
      <c r="BI207" s="496">
        <v>0</v>
      </c>
      <c r="BJ207" s="496">
        <v>2.8010193458333301</v>
      </c>
      <c r="BK207" s="496">
        <v>0</v>
      </c>
      <c r="BL207" s="496">
        <v>1</v>
      </c>
      <c r="BM207" s="496">
        <v>1</v>
      </c>
      <c r="BN207" s="496">
        <v>0</v>
      </c>
      <c r="BO207" s="291"/>
      <c r="BP207" s="291"/>
      <c r="BQ207" s="291"/>
      <c r="BS207" s="496">
        <v>87</v>
      </c>
    </row>
    <row r="208" spans="1:71" ht="15" x14ac:dyDescent="0.25">
      <c r="A208" s="492">
        <v>5</v>
      </c>
      <c r="B208" s="492">
        <v>144828</v>
      </c>
      <c r="C208" s="492">
        <v>9352208</v>
      </c>
      <c r="D208" s="493" t="s">
        <v>1322</v>
      </c>
      <c r="E208" s="494" t="s">
        <v>40</v>
      </c>
      <c r="F208" s="495" t="s">
        <v>719</v>
      </c>
      <c r="G208" s="496">
        <v>1</v>
      </c>
      <c r="H208" s="496">
        <v>0</v>
      </c>
      <c r="I208" s="496">
        <v>0</v>
      </c>
      <c r="J208" s="496">
        <v>7</v>
      </c>
      <c r="K208" s="496">
        <v>0</v>
      </c>
      <c r="L208" s="496">
        <v>0</v>
      </c>
      <c r="M208" s="496">
        <v>0</v>
      </c>
      <c r="N208" s="496">
        <v>96</v>
      </c>
      <c r="O208" s="496">
        <v>96</v>
      </c>
      <c r="P208" s="496">
        <v>10</v>
      </c>
      <c r="Q208" s="496">
        <v>86</v>
      </c>
      <c r="R208" s="496">
        <v>0</v>
      </c>
      <c r="S208" s="496">
        <v>0</v>
      </c>
      <c r="T208" s="496">
        <v>0</v>
      </c>
      <c r="U208" s="496">
        <v>0</v>
      </c>
      <c r="V208" s="496">
        <v>0</v>
      </c>
      <c r="W208" s="496">
        <v>0</v>
      </c>
      <c r="X208" s="496">
        <v>0</v>
      </c>
      <c r="Y208" s="496">
        <v>0</v>
      </c>
      <c r="Z208" s="496">
        <v>96</v>
      </c>
      <c r="AA208" s="496">
        <v>13.714285714285714</v>
      </c>
      <c r="AB208" s="496">
        <v>12</v>
      </c>
      <c r="AC208" s="496">
        <v>22.068965517241381</v>
      </c>
      <c r="AD208" s="496">
        <v>0</v>
      </c>
      <c r="AE208" s="496">
        <v>0</v>
      </c>
      <c r="AF208" s="496">
        <v>76.59574468085107</v>
      </c>
      <c r="AG208" s="496">
        <v>10.212765957446784</v>
      </c>
      <c r="AH208" s="496">
        <v>1.0212765957446783</v>
      </c>
      <c r="AI208" s="496">
        <v>4.0851063829787231</v>
      </c>
      <c r="AJ208" s="496">
        <v>2.0425531914893664</v>
      </c>
      <c r="AK208" s="496">
        <v>2.0425531914893664</v>
      </c>
      <c r="AL208" s="496">
        <v>0</v>
      </c>
      <c r="AM208" s="496">
        <v>0</v>
      </c>
      <c r="AN208" s="496">
        <v>0</v>
      </c>
      <c r="AO208" s="496">
        <v>0</v>
      </c>
      <c r="AP208" s="496">
        <v>0</v>
      </c>
      <c r="AQ208" s="496">
        <v>0</v>
      </c>
      <c r="AR208" s="496">
        <v>0</v>
      </c>
      <c r="AS208" s="496">
        <v>0</v>
      </c>
      <c r="AT208" s="496">
        <v>0</v>
      </c>
      <c r="AU208" s="496">
        <v>0</v>
      </c>
      <c r="AV208" s="496">
        <v>0</v>
      </c>
      <c r="AW208" s="496">
        <v>0</v>
      </c>
      <c r="AX208" s="496">
        <v>0</v>
      </c>
      <c r="AY208" s="496">
        <v>0</v>
      </c>
      <c r="AZ208" s="496">
        <v>1.103448275862069</v>
      </c>
      <c r="BA208" s="496">
        <v>28.666666666666636</v>
      </c>
      <c r="BB208" s="496">
        <v>31.999999999999964</v>
      </c>
      <c r="BC208" s="496">
        <v>0</v>
      </c>
      <c r="BD208" s="496">
        <v>0</v>
      </c>
      <c r="BE208" s="496">
        <v>0</v>
      </c>
      <c r="BF208" s="496">
        <v>0</v>
      </c>
      <c r="BG208" s="496">
        <v>0</v>
      </c>
      <c r="BH208" s="496">
        <v>16.399999999999967</v>
      </c>
      <c r="BI208" s="496">
        <v>0</v>
      </c>
      <c r="BJ208" s="496">
        <v>1.95011260941176</v>
      </c>
      <c r="BK208" s="496">
        <v>0</v>
      </c>
      <c r="BL208" s="496">
        <v>0</v>
      </c>
      <c r="BM208" s="496">
        <v>1</v>
      </c>
      <c r="BN208" s="496">
        <v>0</v>
      </c>
      <c r="BO208" s="291"/>
      <c r="BP208" s="291"/>
      <c r="BQ208" s="291"/>
      <c r="BS208" s="496">
        <v>96</v>
      </c>
    </row>
    <row r="209" spans="1:71" ht="15" x14ac:dyDescent="0.25">
      <c r="A209" s="492">
        <v>442</v>
      </c>
      <c r="B209" s="492">
        <v>144218</v>
      </c>
      <c r="C209" s="492">
        <v>9352209</v>
      </c>
      <c r="D209" s="493" t="s">
        <v>1323</v>
      </c>
      <c r="E209" s="494" t="s">
        <v>40</v>
      </c>
      <c r="F209" s="495" t="s">
        <v>719</v>
      </c>
      <c r="G209" s="496">
        <v>1</v>
      </c>
      <c r="H209" s="496">
        <v>0</v>
      </c>
      <c r="I209" s="496">
        <v>0</v>
      </c>
      <c r="J209" s="496">
        <v>7</v>
      </c>
      <c r="K209" s="496">
        <v>0</v>
      </c>
      <c r="L209" s="496">
        <v>0</v>
      </c>
      <c r="M209" s="496">
        <v>0</v>
      </c>
      <c r="N209" s="496">
        <v>408</v>
      </c>
      <c r="O209" s="496">
        <v>408</v>
      </c>
      <c r="P209" s="496">
        <v>57</v>
      </c>
      <c r="Q209" s="496">
        <v>351</v>
      </c>
      <c r="R209" s="496">
        <v>0</v>
      </c>
      <c r="S209" s="496">
        <v>0</v>
      </c>
      <c r="T209" s="496">
        <v>0</v>
      </c>
      <c r="U209" s="496">
        <v>0</v>
      </c>
      <c r="V209" s="496">
        <v>0</v>
      </c>
      <c r="W209" s="496">
        <v>0</v>
      </c>
      <c r="X209" s="496">
        <v>0</v>
      </c>
      <c r="Y209" s="496">
        <v>0</v>
      </c>
      <c r="Z209" s="496">
        <v>408</v>
      </c>
      <c r="AA209" s="496">
        <v>58.285714285714285</v>
      </c>
      <c r="AB209" s="496">
        <v>40.999999999999851</v>
      </c>
      <c r="AC209" s="496">
        <v>89.817330210772838</v>
      </c>
      <c r="AD209" s="496">
        <v>0</v>
      </c>
      <c r="AE209" s="496">
        <v>0</v>
      </c>
      <c r="AF209" s="496">
        <v>294.00000000000011</v>
      </c>
      <c r="AG209" s="496">
        <v>36.999999999999993</v>
      </c>
      <c r="AH209" s="496">
        <v>6.0000000000000098</v>
      </c>
      <c r="AI209" s="496">
        <v>69.000000000000199</v>
      </c>
      <c r="AJ209" s="496">
        <v>2.0000000000000018</v>
      </c>
      <c r="AK209" s="496">
        <v>0</v>
      </c>
      <c r="AL209" s="496">
        <v>0</v>
      </c>
      <c r="AM209" s="496">
        <v>0</v>
      </c>
      <c r="AN209" s="496">
        <v>0</v>
      </c>
      <c r="AO209" s="496">
        <v>0</v>
      </c>
      <c r="AP209" s="496">
        <v>0</v>
      </c>
      <c r="AQ209" s="496">
        <v>0</v>
      </c>
      <c r="AR209" s="496">
        <v>0</v>
      </c>
      <c r="AS209" s="496">
        <v>0</v>
      </c>
      <c r="AT209" s="496">
        <v>4.6495726495726508</v>
      </c>
      <c r="AU209" s="496">
        <v>5.811965811965794</v>
      </c>
      <c r="AV209" s="496">
        <v>10.461538461538444</v>
      </c>
      <c r="AW209" s="496">
        <v>0</v>
      </c>
      <c r="AX209" s="496">
        <v>0</v>
      </c>
      <c r="AY209" s="496">
        <v>0</v>
      </c>
      <c r="AZ209" s="496">
        <v>0</v>
      </c>
      <c r="BA209" s="496">
        <v>120.07894736842115</v>
      </c>
      <c r="BB209" s="496">
        <v>139.57894736842118</v>
      </c>
      <c r="BC209" s="496">
        <v>0</v>
      </c>
      <c r="BD209" s="496">
        <v>0</v>
      </c>
      <c r="BE209" s="496">
        <v>0</v>
      </c>
      <c r="BF209" s="496">
        <v>0</v>
      </c>
      <c r="BG209" s="496">
        <v>0</v>
      </c>
      <c r="BH209" s="496">
        <v>256.19999999999993</v>
      </c>
      <c r="BI209" s="496">
        <v>0</v>
      </c>
      <c r="BJ209" s="496">
        <v>0.77724884687499995</v>
      </c>
      <c r="BK209" s="496">
        <v>0</v>
      </c>
      <c r="BL209" s="496">
        <v>0</v>
      </c>
      <c r="BM209" s="496">
        <v>1</v>
      </c>
      <c r="BN209" s="496">
        <v>0</v>
      </c>
      <c r="BO209" s="291"/>
      <c r="BP209" s="291"/>
      <c r="BQ209" s="291"/>
      <c r="BS209" s="496">
        <v>408</v>
      </c>
    </row>
    <row r="210" spans="1:71" ht="15" x14ac:dyDescent="0.25">
      <c r="A210" s="492">
        <v>521</v>
      </c>
      <c r="B210" s="492">
        <v>145031</v>
      </c>
      <c r="C210" s="492">
        <v>9352210</v>
      </c>
      <c r="D210" s="493" t="s">
        <v>1470</v>
      </c>
      <c r="E210" s="494" t="s">
        <v>40</v>
      </c>
      <c r="F210" s="495" t="s">
        <v>719</v>
      </c>
      <c r="G210" s="496">
        <v>1</v>
      </c>
      <c r="H210" s="496">
        <v>0</v>
      </c>
      <c r="I210" s="496">
        <v>0</v>
      </c>
      <c r="J210" s="496">
        <v>3</v>
      </c>
      <c r="K210" s="496">
        <v>0</v>
      </c>
      <c r="L210" s="496">
        <v>0</v>
      </c>
      <c r="M210" s="496">
        <v>0</v>
      </c>
      <c r="N210" s="496">
        <v>49.5</v>
      </c>
      <c r="O210" s="496">
        <v>49.5</v>
      </c>
      <c r="P210" s="496">
        <v>30</v>
      </c>
      <c r="Q210" s="496">
        <v>19.5</v>
      </c>
      <c r="R210" s="496">
        <v>0</v>
      </c>
      <c r="S210" s="496">
        <v>0</v>
      </c>
      <c r="T210" s="496">
        <v>0</v>
      </c>
      <c r="U210" s="496">
        <v>0</v>
      </c>
      <c r="V210" s="496">
        <v>0</v>
      </c>
      <c r="W210" s="496">
        <v>0</v>
      </c>
      <c r="X210" s="496">
        <v>0</v>
      </c>
      <c r="Y210" s="496">
        <v>0</v>
      </c>
      <c r="Z210" s="496">
        <v>49.5</v>
      </c>
      <c r="AA210" s="496">
        <v>16.5</v>
      </c>
      <c r="AB210" s="496">
        <v>0</v>
      </c>
      <c r="AC210" s="496">
        <v>0</v>
      </c>
      <c r="AD210" s="496">
        <v>0</v>
      </c>
      <c r="AE210" s="496">
        <v>0</v>
      </c>
      <c r="AF210" s="496">
        <v>49.5</v>
      </c>
      <c r="AG210" s="496">
        <v>0</v>
      </c>
      <c r="AH210" s="496">
        <v>0</v>
      </c>
      <c r="AI210" s="496">
        <v>0</v>
      </c>
      <c r="AJ210" s="496">
        <v>0</v>
      </c>
      <c r="AK210" s="496">
        <v>0</v>
      </c>
      <c r="AL210" s="496">
        <v>0</v>
      </c>
      <c r="AM210" s="496">
        <v>0</v>
      </c>
      <c r="AN210" s="496">
        <v>0</v>
      </c>
      <c r="AO210" s="496">
        <v>0</v>
      </c>
      <c r="AP210" s="496">
        <v>0</v>
      </c>
      <c r="AQ210" s="496">
        <v>0</v>
      </c>
      <c r="AR210" s="496">
        <v>0</v>
      </c>
      <c r="AS210" s="496">
        <v>0</v>
      </c>
      <c r="AT210" s="496">
        <v>0</v>
      </c>
      <c r="AU210" s="496">
        <v>4.4999999999999991</v>
      </c>
      <c r="AV210" s="496">
        <v>4.4999999999999991</v>
      </c>
      <c r="AW210" s="496">
        <v>0</v>
      </c>
      <c r="AX210" s="496">
        <v>0</v>
      </c>
      <c r="AY210" s="496">
        <v>0</v>
      </c>
      <c r="AZ210" s="496">
        <v>0</v>
      </c>
      <c r="BA210" s="496">
        <v>2.4375</v>
      </c>
      <c r="BB210" s="496">
        <v>6.1875</v>
      </c>
      <c r="BC210" s="496">
        <v>0</v>
      </c>
      <c r="BD210" s="496">
        <v>0</v>
      </c>
      <c r="BE210" s="496">
        <v>0</v>
      </c>
      <c r="BF210" s="496">
        <v>0</v>
      </c>
      <c r="BG210" s="496">
        <v>0</v>
      </c>
      <c r="BH210" s="496">
        <v>0</v>
      </c>
      <c r="BI210" s="496">
        <v>0</v>
      </c>
      <c r="BJ210" s="496">
        <v>0.95026007435897397</v>
      </c>
      <c r="BK210" s="496">
        <v>0</v>
      </c>
      <c r="BL210" s="496">
        <v>0</v>
      </c>
      <c r="BM210" s="496">
        <v>1</v>
      </c>
      <c r="BN210" s="496">
        <v>0</v>
      </c>
      <c r="BO210" s="291"/>
      <c r="BP210" s="291"/>
      <c r="BQ210" s="291"/>
      <c r="BS210" s="496">
        <v>49.5</v>
      </c>
    </row>
    <row r="211" spans="1:71" ht="15" x14ac:dyDescent="0.25">
      <c r="A211" s="492">
        <v>274</v>
      </c>
      <c r="B211" s="492">
        <v>145118</v>
      </c>
      <c r="C211" s="492">
        <v>9352211</v>
      </c>
      <c r="D211" s="493" t="s">
        <v>1324</v>
      </c>
      <c r="E211" s="494" t="s">
        <v>40</v>
      </c>
      <c r="F211" s="495" t="s">
        <v>719</v>
      </c>
      <c r="G211" s="496">
        <v>1</v>
      </c>
      <c r="H211" s="496">
        <v>0</v>
      </c>
      <c r="I211" s="496">
        <v>0</v>
      </c>
      <c r="J211" s="496">
        <v>7</v>
      </c>
      <c r="K211" s="496">
        <v>0</v>
      </c>
      <c r="L211" s="496">
        <v>0</v>
      </c>
      <c r="M211" s="496">
        <v>0</v>
      </c>
      <c r="N211" s="496">
        <v>338</v>
      </c>
      <c r="O211" s="496">
        <v>338</v>
      </c>
      <c r="P211" s="496">
        <v>33</v>
      </c>
      <c r="Q211" s="496">
        <v>305</v>
      </c>
      <c r="R211" s="496">
        <v>0</v>
      </c>
      <c r="S211" s="496">
        <v>0</v>
      </c>
      <c r="T211" s="496">
        <v>0</v>
      </c>
      <c r="U211" s="496">
        <v>0</v>
      </c>
      <c r="V211" s="496">
        <v>0</v>
      </c>
      <c r="W211" s="496">
        <v>0</v>
      </c>
      <c r="X211" s="496">
        <v>0</v>
      </c>
      <c r="Y211" s="496">
        <v>0</v>
      </c>
      <c r="Z211" s="496">
        <v>338</v>
      </c>
      <c r="AA211" s="496">
        <v>48.285714285714285</v>
      </c>
      <c r="AB211" s="496">
        <v>83.000000000000071</v>
      </c>
      <c r="AC211" s="496">
        <v>153.27906976744185</v>
      </c>
      <c r="AD211" s="496">
        <v>0</v>
      </c>
      <c r="AE211" s="496">
        <v>0</v>
      </c>
      <c r="AF211" s="496">
        <v>26.999999999999993</v>
      </c>
      <c r="AG211" s="496">
        <v>2.0000000000000004</v>
      </c>
      <c r="AH211" s="496">
        <v>13.000000000000012</v>
      </c>
      <c r="AI211" s="496">
        <v>78.000000000000085</v>
      </c>
      <c r="AJ211" s="496">
        <v>202.99999999999989</v>
      </c>
      <c r="AK211" s="496">
        <v>15.000000000000011</v>
      </c>
      <c r="AL211" s="496">
        <v>0</v>
      </c>
      <c r="AM211" s="496">
        <v>0</v>
      </c>
      <c r="AN211" s="496">
        <v>0</v>
      </c>
      <c r="AO211" s="496">
        <v>0</v>
      </c>
      <c r="AP211" s="496">
        <v>0</v>
      </c>
      <c r="AQ211" s="496">
        <v>0</v>
      </c>
      <c r="AR211" s="496">
        <v>0</v>
      </c>
      <c r="AS211" s="496">
        <v>0</v>
      </c>
      <c r="AT211" s="496">
        <v>17.731147540983599</v>
      </c>
      <c r="AU211" s="496">
        <v>29.921311475409826</v>
      </c>
      <c r="AV211" s="496">
        <v>44.327868852459169</v>
      </c>
      <c r="AW211" s="496">
        <v>0</v>
      </c>
      <c r="AX211" s="496">
        <v>0</v>
      </c>
      <c r="AY211" s="496">
        <v>0</v>
      </c>
      <c r="AZ211" s="496">
        <v>0</v>
      </c>
      <c r="BA211" s="496">
        <v>134.40677966101697</v>
      </c>
      <c r="BB211" s="496">
        <v>148.9491525423729</v>
      </c>
      <c r="BC211" s="496">
        <v>0</v>
      </c>
      <c r="BD211" s="496">
        <v>0</v>
      </c>
      <c r="BE211" s="496">
        <v>0</v>
      </c>
      <c r="BF211" s="496">
        <v>0</v>
      </c>
      <c r="BG211" s="496">
        <v>0</v>
      </c>
      <c r="BH211" s="496">
        <v>0</v>
      </c>
      <c r="BI211" s="496">
        <v>0</v>
      </c>
      <c r="BJ211" s="496">
        <v>0.42612778981132099</v>
      </c>
      <c r="BK211" s="496">
        <v>0</v>
      </c>
      <c r="BL211" s="496">
        <v>0</v>
      </c>
      <c r="BM211" s="496">
        <v>1</v>
      </c>
      <c r="BN211" s="496">
        <v>0</v>
      </c>
      <c r="BO211" s="291"/>
      <c r="BP211" s="291"/>
      <c r="BQ211" s="291"/>
      <c r="BS211" s="496">
        <v>338</v>
      </c>
    </row>
    <row r="212" spans="1:71" ht="15" x14ac:dyDescent="0.25">
      <c r="A212" s="492">
        <v>464</v>
      </c>
      <c r="B212" s="492">
        <v>145234</v>
      </c>
      <c r="C212" s="492">
        <v>9352212</v>
      </c>
      <c r="D212" s="493" t="s">
        <v>1471</v>
      </c>
      <c r="E212" s="494" t="s">
        <v>40</v>
      </c>
      <c r="F212" s="495" t="s">
        <v>719</v>
      </c>
      <c r="G212" s="496">
        <v>1</v>
      </c>
      <c r="H212" s="496">
        <v>0</v>
      </c>
      <c r="I212" s="496">
        <v>0</v>
      </c>
      <c r="J212" s="496">
        <v>7</v>
      </c>
      <c r="K212" s="496">
        <v>0</v>
      </c>
      <c r="L212" s="496">
        <v>0</v>
      </c>
      <c r="M212" s="496">
        <v>0</v>
      </c>
      <c r="N212" s="496">
        <v>161</v>
      </c>
      <c r="O212" s="496">
        <v>161</v>
      </c>
      <c r="P212" s="496">
        <v>22</v>
      </c>
      <c r="Q212" s="496">
        <v>139</v>
      </c>
      <c r="R212" s="496">
        <v>0</v>
      </c>
      <c r="S212" s="496">
        <v>0</v>
      </c>
      <c r="T212" s="496">
        <v>0</v>
      </c>
      <c r="U212" s="496">
        <v>0</v>
      </c>
      <c r="V212" s="496">
        <v>0</v>
      </c>
      <c r="W212" s="496">
        <v>0</v>
      </c>
      <c r="X212" s="496">
        <v>0</v>
      </c>
      <c r="Y212" s="496">
        <v>0</v>
      </c>
      <c r="Z212" s="496">
        <v>161</v>
      </c>
      <c r="AA212" s="496">
        <v>23</v>
      </c>
      <c r="AB212" s="496">
        <v>11.999999999999996</v>
      </c>
      <c r="AC212" s="496">
        <v>23</v>
      </c>
      <c r="AD212" s="496">
        <v>0</v>
      </c>
      <c r="AE212" s="496">
        <v>0</v>
      </c>
      <c r="AF212" s="496">
        <v>159.00000000000003</v>
      </c>
      <c r="AG212" s="496">
        <v>0.99999999999999967</v>
      </c>
      <c r="AH212" s="496">
        <v>0</v>
      </c>
      <c r="AI212" s="496">
        <v>0.99999999999999967</v>
      </c>
      <c r="AJ212" s="496">
        <v>0</v>
      </c>
      <c r="AK212" s="496">
        <v>0</v>
      </c>
      <c r="AL212" s="496">
        <v>0</v>
      </c>
      <c r="AM212" s="496">
        <v>0</v>
      </c>
      <c r="AN212" s="496">
        <v>0</v>
      </c>
      <c r="AO212" s="496">
        <v>0</v>
      </c>
      <c r="AP212" s="496">
        <v>0</v>
      </c>
      <c r="AQ212" s="496">
        <v>0</v>
      </c>
      <c r="AR212" s="496">
        <v>0</v>
      </c>
      <c r="AS212" s="496">
        <v>0</v>
      </c>
      <c r="AT212" s="496">
        <v>0</v>
      </c>
      <c r="AU212" s="496">
        <v>1.1582733812949646</v>
      </c>
      <c r="AV212" s="496">
        <v>1.1582733812949646</v>
      </c>
      <c r="AW212" s="496">
        <v>0</v>
      </c>
      <c r="AX212" s="496">
        <v>0</v>
      </c>
      <c r="AY212" s="496">
        <v>0</v>
      </c>
      <c r="AZ212" s="496">
        <v>0.95833333333333326</v>
      </c>
      <c r="BA212" s="496">
        <v>42.304347826087024</v>
      </c>
      <c r="BB212" s="496">
        <v>49.000000000000071</v>
      </c>
      <c r="BC212" s="496">
        <v>0</v>
      </c>
      <c r="BD212" s="496">
        <v>0</v>
      </c>
      <c r="BE212" s="496">
        <v>0</v>
      </c>
      <c r="BF212" s="496">
        <v>0</v>
      </c>
      <c r="BG212" s="496">
        <v>0</v>
      </c>
      <c r="BH212" s="496">
        <v>122.90000000000005</v>
      </c>
      <c r="BI212" s="496">
        <v>0</v>
      </c>
      <c r="BJ212" s="496">
        <v>2.1081598160427801</v>
      </c>
      <c r="BK212" s="496">
        <v>0</v>
      </c>
      <c r="BL212" s="496">
        <v>0</v>
      </c>
      <c r="BM212" s="496">
        <v>1</v>
      </c>
      <c r="BN212" s="496">
        <v>0</v>
      </c>
      <c r="BO212" s="291"/>
      <c r="BP212" s="291"/>
      <c r="BQ212" s="291"/>
      <c r="BS212" s="496">
        <v>161</v>
      </c>
    </row>
    <row r="213" spans="1:71" ht="15" x14ac:dyDescent="0.25">
      <c r="A213" s="492">
        <v>496</v>
      </c>
      <c r="B213" s="492">
        <v>145237</v>
      </c>
      <c r="C213" s="492">
        <v>9352213</v>
      </c>
      <c r="D213" s="493" t="s">
        <v>1472</v>
      </c>
      <c r="E213" s="494" t="s">
        <v>40</v>
      </c>
      <c r="F213" s="495" t="s">
        <v>719</v>
      </c>
      <c r="G213" s="496">
        <v>1</v>
      </c>
      <c r="H213" s="496">
        <v>0</v>
      </c>
      <c r="I213" s="496">
        <v>0</v>
      </c>
      <c r="J213" s="496">
        <v>7</v>
      </c>
      <c r="K213" s="496">
        <v>0</v>
      </c>
      <c r="L213" s="496">
        <v>0</v>
      </c>
      <c r="M213" s="496">
        <v>0</v>
      </c>
      <c r="N213" s="496">
        <v>182</v>
      </c>
      <c r="O213" s="496">
        <v>182</v>
      </c>
      <c r="P213" s="496">
        <v>20</v>
      </c>
      <c r="Q213" s="496">
        <v>162</v>
      </c>
      <c r="R213" s="496">
        <v>0</v>
      </c>
      <c r="S213" s="496">
        <v>0</v>
      </c>
      <c r="T213" s="496">
        <v>0</v>
      </c>
      <c r="U213" s="496">
        <v>0</v>
      </c>
      <c r="V213" s="496">
        <v>0</v>
      </c>
      <c r="W213" s="496">
        <v>0</v>
      </c>
      <c r="X213" s="496">
        <v>0</v>
      </c>
      <c r="Y213" s="496">
        <v>0</v>
      </c>
      <c r="Z213" s="496">
        <v>182</v>
      </c>
      <c r="AA213" s="496">
        <v>26</v>
      </c>
      <c r="AB213" s="496">
        <v>8.9999999999999911</v>
      </c>
      <c r="AC213" s="496">
        <v>15.326315789473684</v>
      </c>
      <c r="AD213" s="496">
        <v>0</v>
      </c>
      <c r="AE213" s="496">
        <v>0</v>
      </c>
      <c r="AF213" s="496">
        <v>181.00000000000009</v>
      </c>
      <c r="AG213" s="496">
        <v>0</v>
      </c>
      <c r="AH213" s="496">
        <v>0</v>
      </c>
      <c r="AI213" s="496">
        <v>0.99999999999999911</v>
      </c>
      <c r="AJ213" s="496">
        <v>0</v>
      </c>
      <c r="AK213" s="496">
        <v>0</v>
      </c>
      <c r="AL213" s="496">
        <v>0</v>
      </c>
      <c r="AM213" s="496">
        <v>0</v>
      </c>
      <c r="AN213" s="496">
        <v>0</v>
      </c>
      <c r="AO213" s="496">
        <v>0</v>
      </c>
      <c r="AP213" s="496">
        <v>0</v>
      </c>
      <c r="AQ213" s="496">
        <v>0</v>
      </c>
      <c r="AR213" s="496">
        <v>0</v>
      </c>
      <c r="AS213" s="496">
        <v>0</v>
      </c>
      <c r="AT213" s="496">
        <v>0</v>
      </c>
      <c r="AU213" s="496">
        <v>0</v>
      </c>
      <c r="AV213" s="496">
        <v>0</v>
      </c>
      <c r="AW213" s="496">
        <v>0</v>
      </c>
      <c r="AX213" s="496">
        <v>0</v>
      </c>
      <c r="AY213" s="496">
        <v>0</v>
      </c>
      <c r="AZ213" s="496">
        <v>0</v>
      </c>
      <c r="BA213" s="496">
        <v>49.528662420382148</v>
      </c>
      <c r="BB213" s="496">
        <v>55.643312101910809</v>
      </c>
      <c r="BC213" s="496">
        <v>0</v>
      </c>
      <c r="BD213" s="496">
        <v>0</v>
      </c>
      <c r="BE213" s="496">
        <v>0</v>
      </c>
      <c r="BF213" s="496">
        <v>0</v>
      </c>
      <c r="BG213" s="496">
        <v>0</v>
      </c>
      <c r="BH213" s="496">
        <v>135.79999999999998</v>
      </c>
      <c r="BI213" s="496">
        <v>0</v>
      </c>
      <c r="BJ213" s="496">
        <v>2.1164127744966401</v>
      </c>
      <c r="BK213" s="496">
        <v>0</v>
      </c>
      <c r="BL213" s="496">
        <v>0</v>
      </c>
      <c r="BM213" s="496">
        <v>1</v>
      </c>
      <c r="BN213" s="496">
        <v>0</v>
      </c>
      <c r="BO213" s="291"/>
      <c r="BP213" s="291"/>
      <c r="BQ213" s="291"/>
      <c r="BS213" s="496">
        <v>182</v>
      </c>
    </row>
    <row r="214" spans="1:71" ht="15" x14ac:dyDescent="0.25">
      <c r="A214" s="492">
        <v>413</v>
      </c>
      <c r="B214" s="492">
        <v>145476</v>
      </c>
      <c r="C214" s="492">
        <v>9352214</v>
      </c>
      <c r="D214" s="493" t="s">
        <v>1473</v>
      </c>
      <c r="E214" s="494" t="s">
        <v>40</v>
      </c>
      <c r="F214" s="495" t="s">
        <v>719</v>
      </c>
      <c r="G214" s="496">
        <v>1</v>
      </c>
      <c r="H214" s="496">
        <v>0</v>
      </c>
      <c r="I214" s="496">
        <v>0</v>
      </c>
      <c r="J214" s="496">
        <v>7</v>
      </c>
      <c r="K214" s="496">
        <v>0</v>
      </c>
      <c r="L214" s="496">
        <v>0</v>
      </c>
      <c r="M214" s="496">
        <v>0</v>
      </c>
      <c r="N214" s="496">
        <v>280</v>
      </c>
      <c r="O214" s="496">
        <v>280</v>
      </c>
      <c r="P214" s="496">
        <v>35</v>
      </c>
      <c r="Q214" s="496">
        <v>245</v>
      </c>
      <c r="R214" s="496">
        <v>0</v>
      </c>
      <c r="S214" s="496">
        <v>0</v>
      </c>
      <c r="T214" s="496">
        <v>0</v>
      </c>
      <c r="U214" s="496">
        <v>0</v>
      </c>
      <c r="V214" s="496">
        <v>0</v>
      </c>
      <c r="W214" s="496">
        <v>0</v>
      </c>
      <c r="X214" s="496">
        <v>0</v>
      </c>
      <c r="Y214" s="496">
        <v>0</v>
      </c>
      <c r="Z214" s="496">
        <v>280</v>
      </c>
      <c r="AA214" s="496">
        <v>40</v>
      </c>
      <c r="AB214" s="496">
        <v>42</v>
      </c>
      <c r="AC214" s="496">
        <v>80</v>
      </c>
      <c r="AD214" s="496">
        <v>0</v>
      </c>
      <c r="AE214" s="496">
        <v>0</v>
      </c>
      <c r="AF214" s="496">
        <v>243.87096774193552</v>
      </c>
      <c r="AG214" s="496">
        <v>34.121863799283119</v>
      </c>
      <c r="AH214" s="496">
        <v>0</v>
      </c>
      <c r="AI214" s="496">
        <v>2.0071684587813627</v>
      </c>
      <c r="AJ214" s="496">
        <v>0</v>
      </c>
      <c r="AK214" s="496">
        <v>0</v>
      </c>
      <c r="AL214" s="496">
        <v>0</v>
      </c>
      <c r="AM214" s="496">
        <v>0</v>
      </c>
      <c r="AN214" s="496">
        <v>0</v>
      </c>
      <c r="AO214" s="496">
        <v>0</v>
      </c>
      <c r="AP214" s="496">
        <v>0</v>
      </c>
      <c r="AQ214" s="496">
        <v>0</v>
      </c>
      <c r="AR214" s="496">
        <v>0</v>
      </c>
      <c r="AS214" s="496">
        <v>0</v>
      </c>
      <c r="AT214" s="496">
        <v>12.622950819672143</v>
      </c>
      <c r="AU214" s="496">
        <v>21.803278688524593</v>
      </c>
      <c r="AV214" s="496">
        <v>30.983606557377041</v>
      </c>
      <c r="AW214" s="496">
        <v>0</v>
      </c>
      <c r="AX214" s="496">
        <v>0</v>
      </c>
      <c r="AY214" s="496">
        <v>0</v>
      </c>
      <c r="AZ214" s="496">
        <v>2.1052631578947367</v>
      </c>
      <c r="BA214" s="496">
        <v>107.96610169491528</v>
      </c>
      <c r="BB214" s="496">
        <v>123.3898305084746</v>
      </c>
      <c r="BC214" s="496">
        <v>0</v>
      </c>
      <c r="BD214" s="496">
        <v>0</v>
      </c>
      <c r="BE214" s="496">
        <v>0</v>
      </c>
      <c r="BF214" s="496">
        <v>0</v>
      </c>
      <c r="BG214" s="496">
        <v>0</v>
      </c>
      <c r="BH214" s="496">
        <v>0</v>
      </c>
      <c r="BI214" s="496">
        <v>0</v>
      </c>
      <c r="BJ214" s="496">
        <v>0.46192578357348701</v>
      </c>
      <c r="BK214" s="496">
        <v>0</v>
      </c>
      <c r="BL214" s="496">
        <v>0</v>
      </c>
      <c r="BM214" s="496">
        <v>1</v>
      </c>
      <c r="BN214" s="496">
        <v>0</v>
      </c>
      <c r="BO214" s="291"/>
      <c r="BP214" s="291"/>
      <c r="BQ214" s="291"/>
      <c r="BS214" s="496">
        <v>280</v>
      </c>
    </row>
    <row r="215" spans="1:71" ht="15" x14ac:dyDescent="0.25">
      <c r="A215" s="492">
        <v>68</v>
      </c>
      <c r="B215" s="492">
        <v>145559</v>
      </c>
      <c r="C215" s="492">
        <v>9352215</v>
      </c>
      <c r="D215" s="493" t="s">
        <v>184</v>
      </c>
      <c r="E215" s="494" t="s">
        <v>40</v>
      </c>
      <c r="F215" s="495" t="s">
        <v>719</v>
      </c>
      <c r="G215" s="496">
        <v>1</v>
      </c>
      <c r="H215" s="496">
        <v>0</v>
      </c>
      <c r="I215" s="496">
        <v>0</v>
      </c>
      <c r="J215" s="496">
        <v>7</v>
      </c>
      <c r="K215" s="496">
        <v>0</v>
      </c>
      <c r="L215" s="496">
        <v>0</v>
      </c>
      <c r="M215" s="496">
        <v>0</v>
      </c>
      <c r="N215" s="496">
        <v>506</v>
      </c>
      <c r="O215" s="496">
        <v>506</v>
      </c>
      <c r="P215" s="496">
        <v>69</v>
      </c>
      <c r="Q215" s="496">
        <v>437</v>
      </c>
      <c r="R215" s="496">
        <v>0</v>
      </c>
      <c r="S215" s="496">
        <v>0</v>
      </c>
      <c r="T215" s="496">
        <v>0</v>
      </c>
      <c r="U215" s="496">
        <v>0</v>
      </c>
      <c r="V215" s="496">
        <v>0</v>
      </c>
      <c r="W215" s="496">
        <v>0</v>
      </c>
      <c r="X215" s="496">
        <v>0</v>
      </c>
      <c r="Y215" s="496">
        <v>0</v>
      </c>
      <c r="Z215" s="496">
        <v>506</v>
      </c>
      <c r="AA215" s="496">
        <v>72.285714285714292</v>
      </c>
      <c r="AB215" s="496">
        <v>199.99999999999977</v>
      </c>
      <c r="AC215" s="496">
        <v>266.05158730158729</v>
      </c>
      <c r="AD215" s="496">
        <v>0</v>
      </c>
      <c r="AE215" s="496">
        <v>0</v>
      </c>
      <c r="AF215" s="496">
        <v>30.059405940594058</v>
      </c>
      <c r="AG215" s="496">
        <v>11.021782178217832</v>
      </c>
      <c r="AH215" s="496">
        <v>28.055445544554431</v>
      </c>
      <c r="AI215" s="496">
        <v>13.025742574257404</v>
      </c>
      <c r="AJ215" s="496">
        <v>1.0019801980198018</v>
      </c>
      <c r="AK215" s="496">
        <v>278.55049504950517</v>
      </c>
      <c r="AL215" s="496">
        <v>144.28514851485141</v>
      </c>
      <c r="AM215" s="496">
        <v>0</v>
      </c>
      <c r="AN215" s="496">
        <v>0</v>
      </c>
      <c r="AO215" s="496">
        <v>0</v>
      </c>
      <c r="AP215" s="496">
        <v>0</v>
      </c>
      <c r="AQ215" s="496">
        <v>0</v>
      </c>
      <c r="AR215" s="496">
        <v>0</v>
      </c>
      <c r="AS215" s="496">
        <v>0</v>
      </c>
      <c r="AT215" s="496">
        <v>5.7894736842105248</v>
      </c>
      <c r="AU215" s="496">
        <v>10.421052631578943</v>
      </c>
      <c r="AV215" s="496">
        <v>13.894736842105257</v>
      </c>
      <c r="AW215" s="496">
        <v>0</v>
      </c>
      <c r="AX215" s="496">
        <v>0</v>
      </c>
      <c r="AY215" s="496">
        <v>0</v>
      </c>
      <c r="AZ215" s="496">
        <v>2.0079365079365079</v>
      </c>
      <c r="BA215" s="496">
        <v>163.875</v>
      </c>
      <c r="BB215" s="496">
        <v>189.75</v>
      </c>
      <c r="BC215" s="496">
        <v>0</v>
      </c>
      <c r="BD215" s="496">
        <v>0</v>
      </c>
      <c r="BE215" s="496">
        <v>0</v>
      </c>
      <c r="BF215" s="496">
        <v>0</v>
      </c>
      <c r="BG215" s="496">
        <v>0</v>
      </c>
      <c r="BH215" s="496">
        <v>374.40000000000015</v>
      </c>
      <c r="BI215" s="496">
        <v>0</v>
      </c>
      <c r="BJ215" s="496">
        <v>0.52239043656207396</v>
      </c>
      <c r="BK215" s="496">
        <v>0</v>
      </c>
      <c r="BL215" s="496">
        <v>0</v>
      </c>
      <c r="BM215" s="496">
        <v>1</v>
      </c>
      <c r="BN215" s="496">
        <v>0</v>
      </c>
      <c r="BO215" s="291"/>
      <c r="BP215" s="291"/>
      <c r="BQ215" s="291"/>
      <c r="BS215" s="496">
        <v>506</v>
      </c>
    </row>
    <row r="216" spans="1:71" ht="15" x14ac:dyDescent="0.25">
      <c r="A216" s="492">
        <v>476</v>
      </c>
      <c r="B216" s="492">
        <v>145277</v>
      </c>
      <c r="C216" s="492">
        <v>9352216</v>
      </c>
      <c r="D216" s="493" t="s">
        <v>1474</v>
      </c>
      <c r="E216" s="494" t="s">
        <v>40</v>
      </c>
      <c r="F216" s="495" t="s">
        <v>719</v>
      </c>
      <c r="G216" s="496">
        <v>1</v>
      </c>
      <c r="H216" s="496">
        <v>0</v>
      </c>
      <c r="I216" s="496">
        <v>0</v>
      </c>
      <c r="J216" s="496">
        <v>7</v>
      </c>
      <c r="K216" s="496">
        <v>0</v>
      </c>
      <c r="L216" s="496">
        <v>0</v>
      </c>
      <c r="M216" s="496">
        <v>0</v>
      </c>
      <c r="N216" s="496">
        <v>228</v>
      </c>
      <c r="O216" s="496">
        <v>228</v>
      </c>
      <c r="P216" s="496">
        <v>30</v>
      </c>
      <c r="Q216" s="496">
        <v>198</v>
      </c>
      <c r="R216" s="496">
        <v>0</v>
      </c>
      <c r="S216" s="496">
        <v>0</v>
      </c>
      <c r="T216" s="496">
        <v>0</v>
      </c>
      <c r="U216" s="496">
        <v>0</v>
      </c>
      <c r="V216" s="496">
        <v>0</v>
      </c>
      <c r="W216" s="496">
        <v>0</v>
      </c>
      <c r="X216" s="496">
        <v>0</v>
      </c>
      <c r="Y216" s="496">
        <v>0</v>
      </c>
      <c r="Z216" s="496">
        <v>228</v>
      </c>
      <c r="AA216" s="496">
        <v>32.571428571428569</v>
      </c>
      <c r="AB216" s="496">
        <v>18.999999999999993</v>
      </c>
      <c r="AC216" s="496">
        <v>29.327800829875514</v>
      </c>
      <c r="AD216" s="496">
        <v>0</v>
      </c>
      <c r="AE216" s="496">
        <v>0</v>
      </c>
      <c r="AF216" s="496">
        <v>222.00000000000006</v>
      </c>
      <c r="AG216" s="496">
        <v>0.99999999999999956</v>
      </c>
      <c r="AH216" s="496">
        <v>0</v>
      </c>
      <c r="AI216" s="496">
        <v>4.9999999999999982</v>
      </c>
      <c r="AJ216" s="496">
        <v>0</v>
      </c>
      <c r="AK216" s="496">
        <v>0</v>
      </c>
      <c r="AL216" s="496">
        <v>0</v>
      </c>
      <c r="AM216" s="496">
        <v>0</v>
      </c>
      <c r="AN216" s="496">
        <v>0</v>
      </c>
      <c r="AO216" s="496">
        <v>0</v>
      </c>
      <c r="AP216" s="496">
        <v>0</v>
      </c>
      <c r="AQ216" s="496">
        <v>0</v>
      </c>
      <c r="AR216" s="496">
        <v>0</v>
      </c>
      <c r="AS216" s="496">
        <v>0</v>
      </c>
      <c r="AT216" s="496">
        <v>2.3030303030303028</v>
      </c>
      <c r="AU216" s="496">
        <v>5.7575757575757684</v>
      </c>
      <c r="AV216" s="496">
        <v>9.212121212121211</v>
      </c>
      <c r="AW216" s="496">
        <v>0</v>
      </c>
      <c r="AX216" s="496">
        <v>0</v>
      </c>
      <c r="AY216" s="496">
        <v>0</v>
      </c>
      <c r="AZ216" s="496">
        <v>2.8381742738589208</v>
      </c>
      <c r="BA216" s="496">
        <v>76.819672131147598</v>
      </c>
      <c r="BB216" s="496">
        <v>88.459016393442681</v>
      </c>
      <c r="BC216" s="496">
        <v>0</v>
      </c>
      <c r="BD216" s="496">
        <v>0</v>
      </c>
      <c r="BE216" s="496">
        <v>0</v>
      </c>
      <c r="BF216" s="496">
        <v>0</v>
      </c>
      <c r="BG216" s="496">
        <v>0</v>
      </c>
      <c r="BH216" s="496">
        <v>166.20000000000007</v>
      </c>
      <c r="BI216" s="496">
        <v>0</v>
      </c>
      <c r="BJ216" s="496">
        <v>1.35194762659574</v>
      </c>
      <c r="BK216" s="496">
        <v>0</v>
      </c>
      <c r="BL216" s="496">
        <v>0</v>
      </c>
      <c r="BM216" s="496">
        <v>1</v>
      </c>
      <c r="BN216" s="496">
        <v>0</v>
      </c>
      <c r="BO216" s="291"/>
      <c r="BP216" s="291"/>
      <c r="BQ216" s="291"/>
      <c r="BS216" s="496">
        <v>228</v>
      </c>
    </row>
    <row r="217" spans="1:71" ht="15" x14ac:dyDescent="0.25">
      <c r="A217" s="492">
        <v>269</v>
      </c>
      <c r="B217" s="492">
        <v>145851</v>
      </c>
      <c r="C217" s="492">
        <v>9352217</v>
      </c>
      <c r="D217" s="493" t="s">
        <v>1475</v>
      </c>
      <c r="E217" s="494" t="s">
        <v>40</v>
      </c>
      <c r="F217" s="495" t="s">
        <v>719</v>
      </c>
      <c r="G217" s="496">
        <v>1</v>
      </c>
      <c r="H217" s="496">
        <v>0</v>
      </c>
      <c r="I217" s="496">
        <v>0</v>
      </c>
      <c r="J217" s="496">
        <v>7</v>
      </c>
      <c r="K217" s="496">
        <v>0</v>
      </c>
      <c r="L217" s="496">
        <v>0</v>
      </c>
      <c r="M217" s="496">
        <v>0</v>
      </c>
      <c r="N217" s="496">
        <v>371</v>
      </c>
      <c r="O217" s="496">
        <v>371</v>
      </c>
      <c r="P217" s="496">
        <v>46</v>
      </c>
      <c r="Q217" s="496">
        <v>325</v>
      </c>
      <c r="R217" s="496">
        <v>0</v>
      </c>
      <c r="S217" s="496">
        <v>0</v>
      </c>
      <c r="T217" s="496">
        <v>0</v>
      </c>
      <c r="U217" s="496">
        <v>0</v>
      </c>
      <c r="V217" s="496">
        <v>0</v>
      </c>
      <c r="W217" s="496">
        <v>0</v>
      </c>
      <c r="X217" s="496">
        <v>0</v>
      </c>
      <c r="Y217" s="496">
        <v>0</v>
      </c>
      <c r="Z217" s="496">
        <v>371</v>
      </c>
      <c r="AA217" s="496">
        <v>53</v>
      </c>
      <c r="AB217" s="496">
        <v>87.999999999999901</v>
      </c>
      <c r="AC217" s="496">
        <v>133.48148148148147</v>
      </c>
      <c r="AD217" s="496">
        <v>0</v>
      </c>
      <c r="AE217" s="496">
        <v>0</v>
      </c>
      <c r="AF217" s="496">
        <v>87.000000000000043</v>
      </c>
      <c r="AG217" s="496">
        <v>3.0000000000000009</v>
      </c>
      <c r="AH217" s="496">
        <v>33.999999999999993</v>
      </c>
      <c r="AI217" s="496">
        <v>87.000000000000043</v>
      </c>
      <c r="AJ217" s="496">
        <v>143</v>
      </c>
      <c r="AK217" s="496">
        <v>16.999999999999996</v>
      </c>
      <c r="AL217" s="496">
        <v>0</v>
      </c>
      <c r="AM217" s="496">
        <v>0</v>
      </c>
      <c r="AN217" s="496">
        <v>0</v>
      </c>
      <c r="AO217" s="496">
        <v>0</v>
      </c>
      <c r="AP217" s="496">
        <v>0</v>
      </c>
      <c r="AQ217" s="496">
        <v>0</v>
      </c>
      <c r="AR217" s="496">
        <v>0</v>
      </c>
      <c r="AS217" s="496">
        <v>0</v>
      </c>
      <c r="AT217" s="496">
        <v>3.4351851851851856</v>
      </c>
      <c r="AU217" s="496">
        <v>6.8703703703703631</v>
      </c>
      <c r="AV217" s="496">
        <v>20.611111111111128</v>
      </c>
      <c r="AW217" s="496">
        <v>0</v>
      </c>
      <c r="AX217" s="496">
        <v>0</v>
      </c>
      <c r="AY217" s="496">
        <v>0</v>
      </c>
      <c r="AZ217" s="496">
        <v>0.9814814814814814</v>
      </c>
      <c r="BA217" s="496">
        <v>183.96226415094353</v>
      </c>
      <c r="BB217" s="496">
        <v>210.00000000000017</v>
      </c>
      <c r="BC217" s="496">
        <v>0</v>
      </c>
      <c r="BD217" s="496">
        <v>0</v>
      </c>
      <c r="BE217" s="496">
        <v>0</v>
      </c>
      <c r="BF217" s="496">
        <v>0</v>
      </c>
      <c r="BG217" s="496">
        <v>0</v>
      </c>
      <c r="BH217" s="496">
        <v>280.89999999999998</v>
      </c>
      <c r="BI217" s="496">
        <v>0</v>
      </c>
      <c r="BJ217" s="496">
        <v>0.327053063508772</v>
      </c>
      <c r="BK217" s="496">
        <v>0</v>
      </c>
      <c r="BL217" s="496">
        <v>0</v>
      </c>
      <c r="BM217" s="496">
        <v>1</v>
      </c>
      <c r="BN217" s="496">
        <v>0</v>
      </c>
      <c r="BO217" s="291"/>
      <c r="BP217" s="291"/>
      <c r="BQ217" s="291"/>
      <c r="BS217" s="496">
        <v>371</v>
      </c>
    </row>
    <row r="218" spans="1:71" ht="15" x14ac:dyDescent="0.25">
      <c r="A218" s="492">
        <v>425</v>
      </c>
      <c r="B218" s="492">
        <v>145698</v>
      </c>
      <c r="C218" s="492">
        <v>9352220</v>
      </c>
      <c r="D218" s="493" t="s">
        <v>1476</v>
      </c>
      <c r="E218" s="494" t="s">
        <v>40</v>
      </c>
      <c r="F218" s="495" t="s">
        <v>719</v>
      </c>
      <c r="G218" s="496">
        <v>1</v>
      </c>
      <c r="H218" s="496">
        <v>0</v>
      </c>
      <c r="I218" s="496">
        <v>0</v>
      </c>
      <c r="J218" s="496">
        <v>7</v>
      </c>
      <c r="K218" s="496">
        <v>0</v>
      </c>
      <c r="L218" s="496">
        <v>0</v>
      </c>
      <c r="M218" s="496">
        <v>0</v>
      </c>
      <c r="N218" s="496">
        <v>403</v>
      </c>
      <c r="O218" s="496">
        <v>403</v>
      </c>
      <c r="P218" s="496">
        <v>53</v>
      </c>
      <c r="Q218" s="496">
        <v>350</v>
      </c>
      <c r="R218" s="496">
        <v>0</v>
      </c>
      <c r="S218" s="496">
        <v>0</v>
      </c>
      <c r="T218" s="496">
        <v>0</v>
      </c>
      <c r="U218" s="496">
        <v>0</v>
      </c>
      <c r="V218" s="496">
        <v>0</v>
      </c>
      <c r="W218" s="496">
        <v>0</v>
      </c>
      <c r="X218" s="496">
        <v>0</v>
      </c>
      <c r="Y218" s="496">
        <v>0</v>
      </c>
      <c r="Z218" s="496">
        <v>403</v>
      </c>
      <c r="AA218" s="496">
        <v>57.571428571428569</v>
      </c>
      <c r="AB218" s="496">
        <v>30.999999999999989</v>
      </c>
      <c r="AC218" s="496">
        <v>57.009756097560974</v>
      </c>
      <c r="AD218" s="496">
        <v>0</v>
      </c>
      <c r="AE218" s="496">
        <v>0</v>
      </c>
      <c r="AF218" s="496">
        <v>395.00000000000006</v>
      </c>
      <c r="AG218" s="496">
        <v>8.0000000000000107</v>
      </c>
      <c r="AH218" s="496">
        <v>0</v>
      </c>
      <c r="AI218" s="496">
        <v>0</v>
      </c>
      <c r="AJ218" s="496">
        <v>0</v>
      </c>
      <c r="AK218" s="496">
        <v>0</v>
      </c>
      <c r="AL218" s="496">
        <v>0</v>
      </c>
      <c r="AM218" s="496">
        <v>0</v>
      </c>
      <c r="AN218" s="496">
        <v>0</v>
      </c>
      <c r="AO218" s="496">
        <v>0</v>
      </c>
      <c r="AP218" s="496">
        <v>0</v>
      </c>
      <c r="AQ218" s="496">
        <v>0</v>
      </c>
      <c r="AR218" s="496">
        <v>0</v>
      </c>
      <c r="AS218" s="496">
        <v>0</v>
      </c>
      <c r="AT218" s="496">
        <v>1.1514285714285726</v>
      </c>
      <c r="AU218" s="496">
        <v>8.06</v>
      </c>
      <c r="AV218" s="496">
        <v>16.12</v>
      </c>
      <c r="AW218" s="496">
        <v>0</v>
      </c>
      <c r="AX218" s="496">
        <v>0</v>
      </c>
      <c r="AY218" s="496">
        <v>0</v>
      </c>
      <c r="AZ218" s="496">
        <v>0.98292682926829267</v>
      </c>
      <c r="BA218" s="496">
        <v>118.76876876876865</v>
      </c>
      <c r="BB218" s="496">
        <v>136.75375375375361</v>
      </c>
      <c r="BC218" s="496">
        <v>0</v>
      </c>
      <c r="BD218" s="496">
        <v>0</v>
      </c>
      <c r="BE218" s="496">
        <v>0</v>
      </c>
      <c r="BF218" s="496">
        <v>0</v>
      </c>
      <c r="BG218" s="496">
        <v>0</v>
      </c>
      <c r="BH218" s="496">
        <v>300.7</v>
      </c>
      <c r="BI218" s="496">
        <v>0</v>
      </c>
      <c r="BJ218" s="496">
        <v>0.67250365708955195</v>
      </c>
      <c r="BK218" s="496">
        <v>0</v>
      </c>
      <c r="BL218" s="496">
        <v>0</v>
      </c>
      <c r="BM218" s="496">
        <v>1</v>
      </c>
      <c r="BN218" s="496">
        <v>0</v>
      </c>
      <c r="BO218" s="291"/>
      <c r="BP218" s="291"/>
      <c r="BQ218" s="291"/>
      <c r="BS218" s="496">
        <v>403</v>
      </c>
    </row>
    <row r="219" spans="1:71" ht="15" x14ac:dyDescent="0.25">
      <c r="A219" s="492">
        <v>328</v>
      </c>
      <c r="B219" s="492">
        <v>145979</v>
      </c>
      <c r="C219" s="492">
        <v>9352221</v>
      </c>
      <c r="D219" s="493" t="s">
        <v>1477</v>
      </c>
      <c r="E219" s="494" t="s">
        <v>40</v>
      </c>
      <c r="F219" s="495" t="s">
        <v>719</v>
      </c>
      <c r="G219" s="496">
        <v>1</v>
      </c>
      <c r="H219" s="496">
        <v>0</v>
      </c>
      <c r="I219" s="496">
        <v>0</v>
      </c>
      <c r="J219" s="496">
        <v>7</v>
      </c>
      <c r="K219" s="496">
        <v>0</v>
      </c>
      <c r="L219" s="496">
        <v>0</v>
      </c>
      <c r="M219" s="496">
        <v>0</v>
      </c>
      <c r="N219" s="496">
        <v>30</v>
      </c>
      <c r="O219" s="496">
        <v>30</v>
      </c>
      <c r="P219" s="496">
        <v>4</v>
      </c>
      <c r="Q219" s="496">
        <v>26</v>
      </c>
      <c r="R219" s="496">
        <v>0</v>
      </c>
      <c r="S219" s="496">
        <v>0</v>
      </c>
      <c r="T219" s="496">
        <v>0</v>
      </c>
      <c r="U219" s="496">
        <v>0</v>
      </c>
      <c r="V219" s="496">
        <v>0</v>
      </c>
      <c r="W219" s="496">
        <v>0</v>
      </c>
      <c r="X219" s="496">
        <v>0</v>
      </c>
      <c r="Y219" s="496">
        <v>0</v>
      </c>
      <c r="Z219" s="496">
        <v>30</v>
      </c>
      <c r="AA219" s="496">
        <v>4.2857142857142856</v>
      </c>
      <c r="AB219" s="496">
        <v>0.99999999999999889</v>
      </c>
      <c r="AC219" s="496">
        <v>2.8571428571428568</v>
      </c>
      <c r="AD219" s="496">
        <v>0</v>
      </c>
      <c r="AE219" s="496">
        <v>0</v>
      </c>
      <c r="AF219" s="496">
        <v>24</v>
      </c>
      <c r="AG219" s="496">
        <v>0.99999999999999889</v>
      </c>
      <c r="AH219" s="496">
        <v>0</v>
      </c>
      <c r="AI219" s="496">
        <v>2.0000000000000009</v>
      </c>
      <c r="AJ219" s="496">
        <v>2.0000000000000009</v>
      </c>
      <c r="AK219" s="496">
        <v>0.99999999999999889</v>
      </c>
      <c r="AL219" s="496">
        <v>0</v>
      </c>
      <c r="AM219" s="496">
        <v>0</v>
      </c>
      <c r="AN219" s="496">
        <v>0</v>
      </c>
      <c r="AO219" s="496">
        <v>0</v>
      </c>
      <c r="AP219" s="496">
        <v>0</v>
      </c>
      <c r="AQ219" s="496">
        <v>0</v>
      </c>
      <c r="AR219" s="496">
        <v>0</v>
      </c>
      <c r="AS219" s="496">
        <v>0</v>
      </c>
      <c r="AT219" s="496">
        <v>1.1538461538461549</v>
      </c>
      <c r="AU219" s="496">
        <v>1.1538461538461549</v>
      </c>
      <c r="AV219" s="496">
        <v>1.1538461538461549</v>
      </c>
      <c r="AW219" s="496">
        <v>0</v>
      </c>
      <c r="AX219" s="496">
        <v>0</v>
      </c>
      <c r="AY219" s="496">
        <v>0</v>
      </c>
      <c r="AZ219" s="496">
        <v>0</v>
      </c>
      <c r="BA219" s="496">
        <v>10.833333333333343</v>
      </c>
      <c r="BB219" s="496">
        <v>12.500000000000011</v>
      </c>
      <c r="BC219" s="496">
        <v>0</v>
      </c>
      <c r="BD219" s="496">
        <v>0</v>
      </c>
      <c r="BE219" s="496">
        <v>0</v>
      </c>
      <c r="BF219" s="496">
        <v>0</v>
      </c>
      <c r="BG219" s="496">
        <v>0</v>
      </c>
      <c r="BH219" s="496">
        <v>2.0000000000000098</v>
      </c>
      <c r="BI219" s="496">
        <v>0</v>
      </c>
      <c r="BJ219" s="496">
        <v>1.329995875</v>
      </c>
      <c r="BK219" s="496">
        <v>0</v>
      </c>
      <c r="BL219" s="496">
        <v>0</v>
      </c>
      <c r="BM219" s="496">
        <v>1</v>
      </c>
      <c r="BN219" s="496">
        <v>0</v>
      </c>
      <c r="BO219" s="291"/>
      <c r="BP219" s="291"/>
      <c r="BQ219" s="291"/>
      <c r="BS219" s="496">
        <v>30</v>
      </c>
    </row>
    <row r="220" spans="1:71" ht="15" x14ac:dyDescent="0.25">
      <c r="A220" s="492">
        <v>481</v>
      </c>
      <c r="B220" s="492">
        <v>146086</v>
      </c>
      <c r="C220" s="492">
        <v>9352222</v>
      </c>
      <c r="D220" s="493" t="s">
        <v>1478</v>
      </c>
      <c r="E220" s="494" t="s">
        <v>40</v>
      </c>
      <c r="F220" s="495" t="s">
        <v>719</v>
      </c>
      <c r="G220" s="496">
        <v>1</v>
      </c>
      <c r="H220" s="496">
        <v>0</v>
      </c>
      <c r="I220" s="496">
        <v>0</v>
      </c>
      <c r="J220" s="496">
        <v>7</v>
      </c>
      <c r="K220" s="496">
        <v>0</v>
      </c>
      <c r="L220" s="496">
        <v>0</v>
      </c>
      <c r="M220" s="496">
        <v>0</v>
      </c>
      <c r="N220" s="496">
        <v>198</v>
      </c>
      <c r="O220" s="496">
        <v>198</v>
      </c>
      <c r="P220" s="496">
        <v>24</v>
      </c>
      <c r="Q220" s="496">
        <v>174</v>
      </c>
      <c r="R220" s="496">
        <v>0</v>
      </c>
      <c r="S220" s="496">
        <v>0</v>
      </c>
      <c r="T220" s="496">
        <v>0</v>
      </c>
      <c r="U220" s="496">
        <v>0</v>
      </c>
      <c r="V220" s="496">
        <v>0</v>
      </c>
      <c r="W220" s="496">
        <v>0</v>
      </c>
      <c r="X220" s="496">
        <v>0</v>
      </c>
      <c r="Y220" s="496">
        <v>0</v>
      </c>
      <c r="Z220" s="496">
        <v>198</v>
      </c>
      <c r="AA220" s="496">
        <v>28.285714285714285</v>
      </c>
      <c r="AB220" s="496">
        <v>20.999999999999986</v>
      </c>
      <c r="AC220" s="496">
        <v>32.521739130434781</v>
      </c>
      <c r="AD220" s="496">
        <v>0</v>
      </c>
      <c r="AE220" s="496">
        <v>0</v>
      </c>
      <c r="AF220" s="496">
        <v>176</v>
      </c>
      <c r="AG220" s="496">
        <v>21.999999999999975</v>
      </c>
      <c r="AH220" s="496">
        <v>0</v>
      </c>
      <c r="AI220" s="496">
        <v>0</v>
      </c>
      <c r="AJ220" s="496">
        <v>0</v>
      </c>
      <c r="AK220" s="496">
        <v>0</v>
      </c>
      <c r="AL220" s="496">
        <v>0</v>
      </c>
      <c r="AM220" s="496">
        <v>0</v>
      </c>
      <c r="AN220" s="496">
        <v>0</v>
      </c>
      <c r="AO220" s="496">
        <v>0</v>
      </c>
      <c r="AP220" s="496">
        <v>0</v>
      </c>
      <c r="AQ220" s="496">
        <v>0</v>
      </c>
      <c r="AR220" s="496">
        <v>0</v>
      </c>
      <c r="AS220" s="496">
        <v>0</v>
      </c>
      <c r="AT220" s="496">
        <v>12.517241379310343</v>
      </c>
      <c r="AU220" s="496">
        <v>30.724137931034395</v>
      </c>
      <c r="AV220" s="496">
        <v>36.413793103448178</v>
      </c>
      <c r="AW220" s="496">
        <v>0</v>
      </c>
      <c r="AX220" s="496">
        <v>0</v>
      </c>
      <c r="AY220" s="496">
        <v>0</v>
      </c>
      <c r="AZ220" s="496">
        <v>0</v>
      </c>
      <c r="BA220" s="496">
        <v>71.709090909090889</v>
      </c>
      <c r="BB220" s="496">
        <v>81.59999999999998</v>
      </c>
      <c r="BC220" s="496">
        <v>0</v>
      </c>
      <c r="BD220" s="496">
        <v>0</v>
      </c>
      <c r="BE220" s="496">
        <v>0</v>
      </c>
      <c r="BF220" s="496">
        <v>0</v>
      </c>
      <c r="BG220" s="496">
        <v>0</v>
      </c>
      <c r="BH220" s="496">
        <v>3.1999999999999655</v>
      </c>
      <c r="BI220" s="496">
        <v>0</v>
      </c>
      <c r="BJ220" s="496">
        <v>0.38580298603351998</v>
      </c>
      <c r="BK220" s="496">
        <v>0</v>
      </c>
      <c r="BL220" s="496">
        <v>0</v>
      </c>
      <c r="BM220" s="496">
        <v>1</v>
      </c>
      <c r="BN220" s="496">
        <v>0</v>
      </c>
      <c r="BO220" s="291"/>
      <c r="BP220" s="291"/>
      <c r="BQ220" s="291"/>
      <c r="BS220" s="496">
        <v>198</v>
      </c>
    </row>
    <row r="221" spans="1:71" ht="15" x14ac:dyDescent="0.25">
      <c r="A221" s="492">
        <v>322</v>
      </c>
      <c r="B221" s="492">
        <v>146271</v>
      </c>
      <c r="C221" s="492">
        <v>9352223</v>
      </c>
      <c r="D221" s="493" t="s">
        <v>1479</v>
      </c>
      <c r="E221" s="494" t="s">
        <v>40</v>
      </c>
      <c r="F221" s="495" t="s">
        <v>719</v>
      </c>
      <c r="G221" s="496">
        <v>1</v>
      </c>
      <c r="H221" s="496">
        <v>0</v>
      </c>
      <c r="I221" s="496">
        <v>0</v>
      </c>
      <c r="J221" s="496">
        <v>7</v>
      </c>
      <c r="K221" s="496">
        <v>0</v>
      </c>
      <c r="L221" s="496">
        <v>0</v>
      </c>
      <c r="M221" s="496">
        <v>0</v>
      </c>
      <c r="N221" s="496">
        <v>149</v>
      </c>
      <c r="O221" s="496">
        <v>149</v>
      </c>
      <c r="P221" s="496">
        <v>26</v>
      </c>
      <c r="Q221" s="496">
        <v>123</v>
      </c>
      <c r="R221" s="496">
        <v>0</v>
      </c>
      <c r="S221" s="496">
        <v>0</v>
      </c>
      <c r="T221" s="496">
        <v>0</v>
      </c>
      <c r="U221" s="496">
        <v>0</v>
      </c>
      <c r="V221" s="496">
        <v>0</v>
      </c>
      <c r="W221" s="496">
        <v>0</v>
      </c>
      <c r="X221" s="496">
        <v>0</v>
      </c>
      <c r="Y221" s="496">
        <v>0</v>
      </c>
      <c r="Z221" s="496">
        <v>149</v>
      </c>
      <c r="AA221" s="496">
        <v>21.285714285714285</v>
      </c>
      <c r="AB221" s="496">
        <v>20.999999999999964</v>
      </c>
      <c r="AC221" s="496">
        <v>33.111111111111107</v>
      </c>
      <c r="AD221" s="496">
        <v>0</v>
      </c>
      <c r="AE221" s="496">
        <v>0</v>
      </c>
      <c r="AF221" s="496">
        <v>149</v>
      </c>
      <c r="AG221" s="496">
        <v>0</v>
      </c>
      <c r="AH221" s="496">
        <v>0</v>
      </c>
      <c r="AI221" s="496">
        <v>0</v>
      </c>
      <c r="AJ221" s="496">
        <v>0</v>
      </c>
      <c r="AK221" s="496">
        <v>0</v>
      </c>
      <c r="AL221" s="496">
        <v>0</v>
      </c>
      <c r="AM221" s="496">
        <v>0</v>
      </c>
      <c r="AN221" s="496">
        <v>0</v>
      </c>
      <c r="AO221" s="496">
        <v>0</v>
      </c>
      <c r="AP221" s="496">
        <v>0</v>
      </c>
      <c r="AQ221" s="496">
        <v>0</v>
      </c>
      <c r="AR221" s="496">
        <v>0</v>
      </c>
      <c r="AS221" s="496">
        <v>0</v>
      </c>
      <c r="AT221" s="496">
        <v>0</v>
      </c>
      <c r="AU221" s="496">
        <v>0</v>
      </c>
      <c r="AV221" s="496">
        <v>0</v>
      </c>
      <c r="AW221" s="496">
        <v>0</v>
      </c>
      <c r="AX221" s="496">
        <v>0</v>
      </c>
      <c r="AY221" s="496">
        <v>0</v>
      </c>
      <c r="AZ221" s="496">
        <v>0</v>
      </c>
      <c r="BA221" s="496">
        <v>43.05</v>
      </c>
      <c r="BB221" s="496">
        <v>52.15</v>
      </c>
      <c r="BC221" s="496">
        <v>0</v>
      </c>
      <c r="BD221" s="496">
        <v>0</v>
      </c>
      <c r="BE221" s="496">
        <v>0</v>
      </c>
      <c r="BF221" s="496">
        <v>0</v>
      </c>
      <c r="BG221" s="496">
        <v>0</v>
      </c>
      <c r="BH221" s="496">
        <v>0</v>
      </c>
      <c r="BI221" s="496">
        <v>0</v>
      </c>
      <c r="BJ221" s="496">
        <v>1.8162717900584799</v>
      </c>
      <c r="BK221" s="496">
        <v>0</v>
      </c>
      <c r="BL221" s="496">
        <v>0</v>
      </c>
      <c r="BM221" s="496">
        <v>1</v>
      </c>
      <c r="BN221" s="496">
        <v>0</v>
      </c>
      <c r="BO221" s="291"/>
      <c r="BP221" s="291"/>
      <c r="BQ221" s="291"/>
      <c r="BS221" s="496">
        <v>149</v>
      </c>
    </row>
    <row r="222" spans="1:71" ht="15" x14ac:dyDescent="0.25">
      <c r="A222" s="492">
        <v>417</v>
      </c>
      <c r="B222" s="492">
        <v>146280</v>
      </c>
      <c r="C222" s="492">
        <v>9352224</v>
      </c>
      <c r="D222" s="493" t="s">
        <v>349</v>
      </c>
      <c r="E222" s="494" t="s">
        <v>40</v>
      </c>
      <c r="F222" s="495" t="s">
        <v>719</v>
      </c>
      <c r="G222" s="496">
        <v>1</v>
      </c>
      <c r="H222" s="496">
        <v>0</v>
      </c>
      <c r="I222" s="496">
        <v>0</v>
      </c>
      <c r="J222" s="496">
        <v>7</v>
      </c>
      <c r="K222" s="496">
        <v>0</v>
      </c>
      <c r="L222" s="496">
        <v>0</v>
      </c>
      <c r="M222" s="496">
        <v>0</v>
      </c>
      <c r="N222" s="496">
        <v>158</v>
      </c>
      <c r="O222" s="496">
        <v>158</v>
      </c>
      <c r="P222" s="496">
        <v>13</v>
      </c>
      <c r="Q222" s="496">
        <v>145</v>
      </c>
      <c r="R222" s="496">
        <v>0</v>
      </c>
      <c r="S222" s="496">
        <v>0</v>
      </c>
      <c r="T222" s="496">
        <v>0</v>
      </c>
      <c r="U222" s="496">
        <v>0</v>
      </c>
      <c r="V222" s="496">
        <v>0</v>
      </c>
      <c r="W222" s="496">
        <v>0</v>
      </c>
      <c r="X222" s="496">
        <v>0</v>
      </c>
      <c r="Y222" s="496">
        <v>0</v>
      </c>
      <c r="Z222" s="496">
        <v>158</v>
      </c>
      <c r="AA222" s="496">
        <v>22.571428571428573</v>
      </c>
      <c r="AB222" s="496">
        <v>34.999999999999979</v>
      </c>
      <c r="AC222" s="496">
        <v>65.146919431279613</v>
      </c>
      <c r="AD222" s="496">
        <v>0</v>
      </c>
      <c r="AE222" s="496">
        <v>0</v>
      </c>
      <c r="AF222" s="496">
        <v>46.890322580645147</v>
      </c>
      <c r="AG222" s="496">
        <v>72.374193548387055</v>
      </c>
      <c r="AH222" s="496">
        <v>0</v>
      </c>
      <c r="AI222" s="496">
        <v>38.735483870967798</v>
      </c>
      <c r="AJ222" s="496">
        <v>0</v>
      </c>
      <c r="AK222" s="496">
        <v>0</v>
      </c>
      <c r="AL222" s="496">
        <v>0</v>
      </c>
      <c r="AM222" s="496">
        <v>0</v>
      </c>
      <c r="AN222" s="496">
        <v>0</v>
      </c>
      <c r="AO222" s="496">
        <v>0</v>
      </c>
      <c r="AP222" s="496">
        <v>0</v>
      </c>
      <c r="AQ222" s="496">
        <v>0</v>
      </c>
      <c r="AR222" s="496">
        <v>0</v>
      </c>
      <c r="AS222" s="496">
        <v>0</v>
      </c>
      <c r="AT222" s="496">
        <v>3.2689655172413805</v>
      </c>
      <c r="AU222" s="496">
        <v>7.6275862068965496</v>
      </c>
      <c r="AV222" s="496">
        <v>9.8068965517241402</v>
      </c>
      <c r="AW222" s="496">
        <v>0</v>
      </c>
      <c r="AX222" s="496">
        <v>0</v>
      </c>
      <c r="AY222" s="496">
        <v>0</v>
      </c>
      <c r="AZ222" s="496">
        <v>1.4976303317535546</v>
      </c>
      <c r="BA222" s="496">
        <v>61.423611111111093</v>
      </c>
      <c r="BB222" s="496">
        <v>66.930555555555543</v>
      </c>
      <c r="BC222" s="496">
        <v>0</v>
      </c>
      <c r="BD222" s="496">
        <v>0</v>
      </c>
      <c r="BE222" s="496">
        <v>0</v>
      </c>
      <c r="BF222" s="496">
        <v>0</v>
      </c>
      <c r="BG222" s="496">
        <v>0</v>
      </c>
      <c r="BH222" s="496">
        <v>0</v>
      </c>
      <c r="BI222" s="496">
        <v>0</v>
      </c>
      <c r="BJ222" s="496">
        <v>0.82400695000000002</v>
      </c>
      <c r="BK222" s="496">
        <v>0</v>
      </c>
      <c r="BL222" s="496">
        <v>0</v>
      </c>
      <c r="BM222" s="496">
        <v>1</v>
      </c>
      <c r="BN222" s="496">
        <v>0</v>
      </c>
      <c r="BO222" s="291"/>
      <c r="BP222" s="291"/>
      <c r="BQ222" s="291"/>
      <c r="BS222" s="496">
        <v>158</v>
      </c>
    </row>
    <row r="223" spans="1:71" ht="15" x14ac:dyDescent="0.25">
      <c r="A223" s="492">
        <v>250</v>
      </c>
      <c r="B223" s="492">
        <v>146323</v>
      </c>
      <c r="C223" s="492">
        <v>9352225</v>
      </c>
      <c r="D223" s="493" t="s">
        <v>267</v>
      </c>
      <c r="E223" s="494" t="s">
        <v>40</v>
      </c>
      <c r="F223" s="495" t="s">
        <v>719</v>
      </c>
      <c r="G223" s="496">
        <v>1</v>
      </c>
      <c r="H223" s="496">
        <v>0</v>
      </c>
      <c r="I223" s="496">
        <v>0</v>
      </c>
      <c r="J223" s="496">
        <v>7</v>
      </c>
      <c r="K223" s="496">
        <v>0</v>
      </c>
      <c r="L223" s="496">
        <v>0</v>
      </c>
      <c r="M223" s="496">
        <v>0</v>
      </c>
      <c r="N223" s="496">
        <v>625</v>
      </c>
      <c r="O223" s="496">
        <v>625</v>
      </c>
      <c r="P223" s="496">
        <v>89</v>
      </c>
      <c r="Q223" s="496">
        <v>536</v>
      </c>
      <c r="R223" s="496">
        <v>0</v>
      </c>
      <c r="S223" s="496">
        <v>0</v>
      </c>
      <c r="T223" s="496">
        <v>0</v>
      </c>
      <c r="U223" s="496">
        <v>0</v>
      </c>
      <c r="V223" s="496">
        <v>0</v>
      </c>
      <c r="W223" s="496">
        <v>0</v>
      </c>
      <c r="X223" s="496">
        <v>0</v>
      </c>
      <c r="Y223" s="496">
        <v>0</v>
      </c>
      <c r="Z223" s="496">
        <v>625</v>
      </c>
      <c r="AA223" s="496">
        <v>89.285714285714292</v>
      </c>
      <c r="AB223" s="496">
        <v>37</v>
      </c>
      <c r="AC223" s="496">
        <v>78.748006379585334</v>
      </c>
      <c r="AD223" s="496">
        <v>0</v>
      </c>
      <c r="AE223" s="496">
        <v>0</v>
      </c>
      <c r="AF223" s="496">
        <v>587</v>
      </c>
      <c r="AG223" s="496">
        <v>10</v>
      </c>
      <c r="AH223" s="496">
        <v>7</v>
      </c>
      <c r="AI223" s="496">
        <v>7</v>
      </c>
      <c r="AJ223" s="496">
        <v>11.999999999999998</v>
      </c>
      <c r="AK223" s="496">
        <v>2</v>
      </c>
      <c r="AL223" s="496">
        <v>0</v>
      </c>
      <c r="AM223" s="496">
        <v>0</v>
      </c>
      <c r="AN223" s="496">
        <v>0</v>
      </c>
      <c r="AO223" s="496">
        <v>0</v>
      </c>
      <c r="AP223" s="496">
        <v>0</v>
      </c>
      <c r="AQ223" s="496">
        <v>0</v>
      </c>
      <c r="AR223" s="496">
        <v>0</v>
      </c>
      <c r="AS223" s="496">
        <v>0</v>
      </c>
      <c r="AT223" s="496">
        <v>22.154850746268625</v>
      </c>
      <c r="AU223" s="496">
        <v>39.645522388059689</v>
      </c>
      <c r="AV223" s="496">
        <v>58.302238805970127</v>
      </c>
      <c r="AW223" s="496">
        <v>0</v>
      </c>
      <c r="AX223" s="496">
        <v>0</v>
      </c>
      <c r="AY223" s="496">
        <v>0</v>
      </c>
      <c r="AZ223" s="496">
        <v>0</v>
      </c>
      <c r="BA223" s="496">
        <v>158.85277246653894</v>
      </c>
      <c r="BB223" s="496">
        <v>185.22944550669186</v>
      </c>
      <c r="BC223" s="496">
        <v>0</v>
      </c>
      <c r="BD223" s="496">
        <v>0</v>
      </c>
      <c r="BE223" s="496">
        <v>0</v>
      </c>
      <c r="BF223" s="496">
        <v>0</v>
      </c>
      <c r="BG223" s="496">
        <v>0</v>
      </c>
      <c r="BH223" s="496">
        <v>0</v>
      </c>
      <c r="BI223" s="496">
        <v>0</v>
      </c>
      <c r="BJ223" s="496">
        <v>0.474219425513699</v>
      </c>
      <c r="BK223" s="496">
        <v>0</v>
      </c>
      <c r="BL223" s="496">
        <v>0</v>
      </c>
      <c r="BM223" s="496">
        <v>1</v>
      </c>
      <c r="BN223" s="496">
        <v>0</v>
      </c>
      <c r="BO223" s="291"/>
      <c r="BP223" s="291"/>
      <c r="BQ223" s="291"/>
      <c r="BS223" s="496">
        <v>625</v>
      </c>
    </row>
    <row r="224" spans="1:71" ht="15" x14ac:dyDescent="0.25">
      <c r="A224" s="492">
        <v>303</v>
      </c>
      <c r="B224" s="492">
        <v>141849</v>
      </c>
      <c r="C224" s="492">
        <v>9352927</v>
      </c>
      <c r="D224" s="493" t="s">
        <v>296</v>
      </c>
      <c r="E224" s="494" t="s">
        <v>40</v>
      </c>
      <c r="F224" s="495" t="s">
        <v>719</v>
      </c>
      <c r="G224" s="496">
        <v>1</v>
      </c>
      <c r="H224" s="496">
        <v>0</v>
      </c>
      <c r="I224" s="496">
        <v>0</v>
      </c>
      <c r="J224" s="496">
        <v>7</v>
      </c>
      <c r="K224" s="496">
        <v>0</v>
      </c>
      <c r="L224" s="496">
        <v>0</v>
      </c>
      <c r="M224" s="496">
        <v>0</v>
      </c>
      <c r="N224" s="496">
        <v>317</v>
      </c>
      <c r="O224" s="496">
        <v>317</v>
      </c>
      <c r="P224" s="496">
        <v>29</v>
      </c>
      <c r="Q224" s="496">
        <v>288</v>
      </c>
      <c r="R224" s="496">
        <v>0</v>
      </c>
      <c r="S224" s="496">
        <v>0</v>
      </c>
      <c r="T224" s="496">
        <v>0</v>
      </c>
      <c r="U224" s="496">
        <v>0</v>
      </c>
      <c r="V224" s="496">
        <v>0</v>
      </c>
      <c r="W224" s="496">
        <v>0</v>
      </c>
      <c r="X224" s="496">
        <v>0</v>
      </c>
      <c r="Y224" s="496">
        <v>0</v>
      </c>
      <c r="Z224" s="496">
        <v>317</v>
      </c>
      <c r="AA224" s="496">
        <v>45.285714285714285</v>
      </c>
      <c r="AB224" s="496">
        <v>85.000000000000099</v>
      </c>
      <c r="AC224" s="496">
        <v>163.86461538461538</v>
      </c>
      <c r="AD224" s="496">
        <v>0</v>
      </c>
      <c r="AE224" s="496">
        <v>0</v>
      </c>
      <c r="AF224" s="496">
        <v>43.000000000000043</v>
      </c>
      <c r="AG224" s="496">
        <v>10.999999999999984</v>
      </c>
      <c r="AH224" s="496">
        <v>13.000000000000007</v>
      </c>
      <c r="AI224" s="496">
        <v>116.9999999999999</v>
      </c>
      <c r="AJ224" s="496">
        <v>132</v>
      </c>
      <c r="AK224" s="496">
        <v>0.99999999999999889</v>
      </c>
      <c r="AL224" s="496">
        <v>0</v>
      </c>
      <c r="AM224" s="496">
        <v>0</v>
      </c>
      <c r="AN224" s="496">
        <v>0</v>
      </c>
      <c r="AO224" s="496">
        <v>0</v>
      </c>
      <c r="AP224" s="496">
        <v>0</v>
      </c>
      <c r="AQ224" s="496">
        <v>0</v>
      </c>
      <c r="AR224" s="496">
        <v>0</v>
      </c>
      <c r="AS224" s="496">
        <v>0</v>
      </c>
      <c r="AT224" s="496">
        <v>23.114583333333343</v>
      </c>
      <c r="AU224" s="496">
        <v>33.020833333333442</v>
      </c>
      <c r="AV224" s="496">
        <v>45.128472222222186</v>
      </c>
      <c r="AW224" s="496">
        <v>0</v>
      </c>
      <c r="AX224" s="496">
        <v>0</v>
      </c>
      <c r="AY224" s="496">
        <v>0</v>
      </c>
      <c r="AZ224" s="496">
        <v>0.97538461538461541</v>
      </c>
      <c r="BA224" s="496">
        <v>125.45454545454557</v>
      </c>
      <c r="BB224" s="496">
        <v>138.08712121212133</v>
      </c>
      <c r="BC224" s="496">
        <v>0</v>
      </c>
      <c r="BD224" s="496">
        <v>0</v>
      </c>
      <c r="BE224" s="496">
        <v>0</v>
      </c>
      <c r="BF224" s="496">
        <v>0</v>
      </c>
      <c r="BG224" s="496">
        <v>0</v>
      </c>
      <c r="BH224" s="496">
        <v>18.3000000000001</v>
      </c>
      <c r="BI224" s="496">
        <v>0</v>
      </c>
      <c r="BJ224" s="496">
        <v>0.31346266456692901</v>
      </c>
      <c r="BK224" s="496">
        <v>0</v>
      </c>
      <c r="BL224" s="496">
        <v>0</v>
      </c>
      <c r="BM224" s="496">
        <v>1</v>
      </c>
      <c r="BN224" s="496">
        <v>0</v>
      </c>
      <c r="BO224" s="291"/>
      <c r="BP224" s="291"/>
      <c r="BQ224" s="291"/>
      <c r="BS224" s="496">
        <v>317</v>
      </c>
    </row>
    <row r="225" spans="1:71" ht="15" x14ac:dyDescent="0.25">
      <c r="A225" s="492">
        <v>404</v>
      </c>
      <c r="B225" s="492">
        <v>143056</v>
      </c>
      <c r="C225" s="492">
        <v>9353002</v>
      </c>
      <c r="D225" s="493" t="s">
        <v>1480</v>
      </c>
      <c r="E225" s="494" t="s">
        <v>40</v>
      </c>
      <c r="F225" s="495" t="s">
        <v>719</v>
      </c>
      <c r="G225" s="496">
        <v>1</v>
      </c>
      <c r="H225" s="496">
        <v>0</v>
      </c>
      <c r="I225" s="496">
        <v>0</v>
      </c>
      <c r="J225" s="496">
        <v>7</v>
      </c>
      <c r="K225" s="496">
        <v>0</v>
      </c>
      <c r="L225" s="496">
        <v>0</v>
      </c>
      <c r="M225" s="496">
        <v>0</v>
      </c>
      <c r="N225" s="496">
        <v>61</v>
      </c>
      <c r="O225" s="496">
        <v>61</v>
      </c>
      <c r="P225" s="496">
        <v>8</v>
      </c>
      <c r="Q225" s="496">
        <v>53</v>
      </c>
      <c r="R225" s="496">
        <v>0</v>
      </c>
      <c r="S225" s="496">
        <v>0</v>
      </c>
      <c r="T225" s="496">
        <v>0</v>
      </c>
      <c r="U225" s="496">
        <v>0</v>
      </c>
      <c r="V225" s="496">
        <v>0</v>
      </c>
      <c r="W225" s="496">
        <v>0</v>
      </c>
      <c r="X225" s="496">
        <v>0</v>
      </c>
      <c r="Y225" s="496">
        <v>0</v>
      </c>
      <c r="Z225" s="496">
        <v>61</v>
      </c>
      <c r="AA225" s="496">
        <v>8.7142857142857135</v>
      </c>
      <c r="AB225" s="496">
        <v>0.99999999999999878</v>
      </c>
      <c r="AC225" s="496">
        <v>4.295774647887324</v>
      </c>
      <c r="AD225" s="496">
        <v>0</v>
      </c>
      <c r="AE225" s="496">
        <v>0</v>
      </c>
      <c r="AF225" s="496">
        <v>61</v>
      </c>
      <c r="AG225" s="496">
        <v>0</v>
      </c>
      <c r="AH225" s="496">
        <v>0</v>
      </c>
      <c r="AI225" s="496">
        <v>0</v>
      </c>
      <c r="AJ225" s="496">
        <v>0</v>
      </c>
      <c r="AK225" s="496">
        <v>0</v>
      </c>
      <c r="AL225" s="496">
        <v>0</v>
      </c>
      <c r="AM225" s="496">
        <v>0</v>
      </c>
      <c r="AN225" s="496">
        <v>0</v>
      </c>
      <c r="AO225" s="496">
        <v>0</v>
      </c>
      <c r="AP225" s="496">
        <v>0</v>
      </c>
      <c r="AQ225" s="496">
        <v>0</v>
      </c>
      <c r="AR225" s="496">
        <v>0</v>
      </c>
      <c r="AS225" s="496">
        <v>0</v>
      </c>
      <c r="AT225" s="496">
        <v>0</v>
      </c>
      <c r="AU225" s="496">
        <v>0</v>
      </c>
      <c r="AV225" s="496">
        <v>0</v>
      </c>
      <c r="AW225" s="496">
        <v>0</v>
      </c>
      <c r="AX225" s="496">
        <v>0</v>
      </c>
      <c r="AY225" s="496">
        <v>0</v>
      </c>
      <c r="AZ225" s="496">
        <v>0</v>
      </c>
      <c r="BA225" s="496">
        <v>20.784313725490193</v>
      </c>
      <c r="BB225" s="496">
        <v>23.921568627450977</v>
      </c>
      <c r="BC225" s="496">
        <v>0</v>
      </c>
      <c r="BD225" s="496">
        <v>0</v>
      </c>
      <c r="BE225" s="496">
        <v>0</v>
      </c>
      <c r="BF225" s="496">
        <v>0</v>
      </c>
      <c r="BG225" s="496">
        <v>0</v>
      </c>
      <c r="BH225" s="496">
        <v>2.8999999999999773</v>
      </c>
      <c r="BI225" s="496">
        <v>0</v>
      </c>
      <c r="BJ225" s="496">
        <v>1.49994409642857</v>
      </c>
      <c r="BK225" s="496">
        <v>0</v>
      </c>
      <c r="BL225" s="496">
        <v>0</v>
      </c>
      <c r="BM225" s="496">
        <v>1</v>
      </c>
      <c r="BN225" s="496">
        <v>0</v>
      </c>
      <c r="BO225" s="291"/>
      <c r="BP225" s="291"/>
      <c r="BQ225" s="291"/>
      <c r="BS225" s="496">
        <v>61</v>
      </c>
    </row>
    <row r="226" spans="1:71" ht="15" x14ac:dyDescent="0.25">
      <c r="A226" s="492">
        <v>441</v>
      </c>
      <c r="B226" s="492">
        <v>142547</v>
      </c>
      <c r="C226" s="492">
        <v>9353025</v>
      </c>
      <c r="D226" s="493" t="s">
        <v>524</v>
      </c>
      <c r="E226" s="494" t="s">
        <v>40</v>
      </c>
      <c r="F226" s="495" t="s">
        <v>719</v>
      </c>
      <c r="G226" s="496">
        <v>1</v>
      </c>
      <c r="H226" s="496">
        <v>0</v>
      </c>
      <c r="I226" s="496">
        <v>0</v>
      </c>
      <c r="J226" s="496">
        <v>7</v>
      </c>
      <c r="K226" s="496">
        <v>0</v>
      </c>
      <c r="L226" s="496">
        <v>0</v>
      </c>
      <c r="M226" s="496">
        <v>0</v>
      </c>
      <c r="N226" s="496">
        <v>212</v>
      </c>
      <c r="O226" s="496">
        <v>212</v>
      </c>
      <c r="P226" s="496">
        <v>31</v>
      </c>
      <c r="Q226" s="496">
        <v>181</v>
      </c>
      <c r="R226" s="496">
        <v>0</v>
      </c>
      <c r="S226" s="496">
        <v>0</v>
      </c>
      <c r="T226" s="496">
        <v>0</v>
      </c>
      <c r="U226" s="496">
        <v>0</v>
      </c>
      <c r="V226" s="496">
        <v>0</v>
      </c>
      <c r="W226" s="496">
        <v>0</v>
      </c>
      <c r="X226" s="496">
        <v>0</v>
      </c>
      <c r="Y226" s="496">
        <v>0</v>
      </c>
      <c r="Z226" s="496">
        <v>212</v>
      </c>
      <c r="AA226" s="496">
        <v>30.285714285714285</v>
      </c>
      <c r="AB226" s="496">
        <v>2.9999999999999969</v>
      </c>
      <c r="AC226" s="496">
        <v>9.2173913043478262</v>
      </c>
      <c r="AD226" s="496">
        <v>0</v>
      </c>
      <c r="AE226" s="496">
        <v>0</v>
      </c>
      <c r="AF226" s="496">
        <v>209.99052132701422</v>
      </c>
      <c r="AG226" s="496">
        <v>2.0094786729857819</v>
      </c>
      <c r="AH226" s="496">
        <v>0</v>
      </c>
      <c r="AI226" s="496">
        <v>0</v>
      </c>
      <c r="AJ226" s="496">
        <v>0</v>
      </c>
      <c r="AK226" s="496">
        <v>0</v>
      </c>
      <c r="AL226" s="496">
        <v>0</v>
      </c>
      <c r="AM226" s="496">
        <v>0</v>
      </c>
      <c r="AN226" s="496">
        <v>0</v>
      </c>
      <c r="AO226" s="496">
        <v>0</v>
      </c>
      <c r="AP226" s="496">
        <v>0</v>
      </c>
      <c r="AQ226" s="496">
        <v>0</v>
      </c>
      <c r="AR226" s="496">
        <v>0</v>
      </c>
      <c r="AS226" s="496">
        <v>0</v>
      </c>
      <c r="AT226" s="496">
        <v>1.1712707182320445</v>
      </c>
      <c r="AU226" s="496">
        <v>1.1712707182320445</v>
      </c>
      <c r="AV226" s="496">
        <v>1.1712707182320445</v>
      </c>
      <c r="AW226" s="496">
        <v>0</v>
      </c>
      <c r="AX226" s="496">
        <v>0</v>
      </c>
      <c r="AY226" s="496">
        <v>0</v>
      </c>
      <c r="AZ226" s="496">
        <v>0</v>
      </c>
      <c r="BA226" s="496">
        <v>57.92</v>
      </c>
      <c r="BB226" s="496">
        <v>67.84</v>
      </c>
      <c r="BC226" s="496">
        <v>0</v>
      </c>
      <c r="BD226" s="496">
        <v>0</v>
      </c>
      <c r="BE226" s="496">
        <v>0</v>
      </c>
      <c r="BF226" s="496">
        <v>0</v>
      </c>
      <c r="BG226" s="496">
        <v>0</v>
      </c>
      <c r="BH226" s="496">
        <v>0</v>
      </c>
      <c r="BI226" s="496">
        <v>0</v>
      </c>
      <c r="BJ226" s="496">
        <v>1.84430926484848</v>
      </c>
      <c r="BK226" s="496">
        <v>0</v>
      </c>
      <c r="BL226" s="496">
        <v>0</v>
      </c>
      <c r="BM226" s="496">
        <v>1</v>
      </c>
      <c r="BN226" s="496">
        <v>0</v>
      </c>
      <c r="BO226" s="291"/>
      <c r="BP226" s="291"/>
      <c r="BQ226" s="291"/>
      <c r="BS226" s="496">
        <v>212</v>
      </c>
    </row>
    <row r="227" spans="1:71" ht="15" x14ac:dyDescent="0.25">
      <c r="A227" s="492">
        <v>492</v>
      </c>
      <c r="B227" s="492">
        <v>142554</v>
      </c>
      <c r="C227" s="492">
        <v>9353054</v>
      </c>
      <c r="D227" s="493" t="s">
        <v>1326</v>
      </c>
      <c r="E227" s="494" t="s">
        <v>40</v>
      </c>
      <c r="F227" s="495" t="s">
        <v>719</v>
      </c>
      <c r="G227" s="496">
        <v>1</v>
      </c>
      <c r="H227" s="496">
        <v>0</v>
      </c>
      <c r="I227" s="496">
        <v>0</v>
      </c>
      <c r="J227" s="496">
        <v>7</v>
      </c>
      <c r="K227" s="496">
        <v>0</v>
      </c>
      <c r="L227" s="496">
        <v>0</v>
      </c>
      <c r="M227" s="496">
        <v>0</v>
      </c>
      <c r="N227" s="496">
        <v>111</v>
      </c>
      <c r="O227" s="496">
        <v>111</v>
      </c>
      <c r="P227" s="496">
        <v>15</v>
      </c>
      <c r="Q227" s="496">
        <v>96</v>
      </c>
      <c r="R227" s="496">
        <v>0</v>
      </c>
      <c r="S227" s="496">
        <v>0</v>
      </c>
      <c r="T227" s="496">
        <v>0</v>
      </c>
      <c r="U227" s="496">
        <v>0</v>
      </c>
      <c r="V227" s="496">
        <v>0</v>
      </c>
      <c r="W227" s="496">
        <v>0</v>
      </c>
      <c r="X227" s="496">
        <v>0</v>
      </c>
      <c r="Y227" s="496">
        <v>0</v>
      </c>
      <c r="Z227" s="496">
        <v>111</v>
      </c>
      <c r="AA227" s="496">
        <v>15.857142857142858</v>
      </c>
      <c r="AB227" s="496">
        <v>9.0000000000000018</v>
      </c>
      <c r="AC227" s="496">
        <v>19.264462809917354</v>
      </c>
      <c r="AD227" s="496">
        <v>0</v>
      </c>
      <c r="AE227" s="496">
        <v>0</v>
      </c>
      <c r="AF227" s="496">
        <v>111</v>
      </c>
      <c r="AG227" s="496">
        <v>0</v>
      </c>
      <c r="AH227" s="496">
        <v>0</v>
      </c>
      <c r="AI227" s="496">
        <v>0</v>
      </c>
      <c r="AJ227" s="496">
        <v>0</v>
      </c>
      <c r="AK227" s="496">
        <v>0</v>
      </c>
      <c r="AL227" s="496">
        <v>0</v>
      </c>
      <c r="AM227" s="496">
        <v>0</v>
      </c>
      <c r="AN227" s="496">
        <v>0</v>
      </c>
      <c r="AO227" s="496">
        <v>0</v>
      </c>
      <c r="AP227" s="496">
        <v>0</v>
      </c>
      <c r="AQ227" s="496">
        <v>0</v>
      </c>
      <c r="AR227" s="496">
        <v>0</v>
      </c>
      <c r="AS227" s="496">
        <v>0</v>
      </c>
      <c r="AT227" s="496">
        <v>0</v>
      </c>
      <c r="AU227" s="496">
        <v>0</v>
      </c>
      <c r="AV227" s="496">
        <v>0</v>
      </c>
      <c r="AW227" s="496">
        <v>0</v>
      </c>
      <c r="AX227" s="496">
        <v>0</v>
      </c>
      <c r="AY227" s="496">
        <v>0</v>
      </c>
      <c r="AZ227" s="496">
        <v>0.9173553719008265</v>
      </c>
      <c r="BA227" s="496">
        <v>35.478260869565183</v>
      </c>
      <c r="BB227" s="496">
        <v>41.021739130434746</v>
      </c>
      <c r="BC227" s="496">
        <v>0</v>
      </c>
      <c r="BD227" s="496">
        <v>0</v>
      </c>
      <c r="BE227" s="496">
        <v>0</v>
      </c>
      <c r="BF227" s="496">
        <v>0</v>
      </c>
      <c r="BG227" s="496">
        <v>0</v>
      </c>
      <c r="BH227" s="496">
        <v>0</v>
      </c>
      <c r="BI227" s="496">
        <v>0</v>
      </c>
      <c r="BJ227" s="496">
        <v>2.2486368715384599</v>
      </c>
      <c r="BK227" s="496">
        <v>0</v>
      </c>
      <c r="BL227" s="496">
        <v>1</v>
      </c>
      <c r="BM227" s="496">
        <v>1</v>
      </c>
      <c r="BN227" s="496">
        <v>0</v>
      </c>
      <c r="BO227" s="291"/>
      <c r="BP227" s="291"/>
      <c r="BQ227" s="291"/>
      <c r="BS227" s="496">
        <v>111</v>
      </c>
    </row>
    <row r="228" spans="1:71" ht="15" x14ac:dyDescent="0.25">
      <c r="A228" s="492">
        <v>514</v>
      </c>
      <c r="B228" s="492">
        <v>142562</v>
      </c>
      <c r="C228" s="492">
        <v>9353062</v>
      </c>
      <c r="D228" s="493" t="s">
        <v>1327</v>
      </c>
      <c r="E228" s="494" t="s">
        <v>40</v>
      </c>
      <c r="F228" s="495" t="s">
        <v>719</v>
      </c>
      <c r="G228" s="496">
        <v>1</v>
      </c>
      <c r="H228" s="496">
        <v>0</v>
      </c>
      <c r="I228" s="496">
        <v>0</v>
      </c>
      <c r="J228" s="496">
        <v>7</v>
      </c>
      <c r="K228" s="496">
        <v>0</v>
      </c>
      <c r="L228" s="496">
        <v>0</v>
      </c>
      <c r="M228" s="496">
        <v>0</v>
      </c>
      <c r="N228" s="496">
        <v>205</v>
      </c>
      <c r="O228" s="496">
        <v>205</v>
      </c>
      <c r="P228" s="496">
        <v>29</v>
      </c>
      <c r="Q228" s="496">
        <v>176</v>
      </c>
      <c r="R228" s="496">
        <v>0</v>
      </c>
      <c r="S228" s="496">
        <v>0</v>
      </c>
      <c r="T228" s="496">
        <v>0</v>
      </c>
      <c r="U228" s="496">
        <v>0</v>
      </c>
      <c r="V228" s="496">
        <v>0</v>
      </c>
      <c r="W228" s="496">
        <v>0</v>
      </c>
      <c r="X228" s="496">
        <v>0</v>
      </c>
      <c r="Y228" s="496">
        <v>0</v>
      </c>
      <c r="Z228" s="496">
        <v>205</v>
      </c>
      <c r="AA228" s="496">
        <v>29.285714285714285</v>
      </c>
      <c r="AB228" s="496">
        <v>24.999999999999975</v>
      </c>
      <c r="AC228" s="496">
        <v>24.999999999999975</v>
      </c>
      <c r="AD228" s="496">
        <v>0</v>
      </c>
      <c r="AE228" s="496">
        <v>0</v>
      </c>
      <c r="AF228" s="496">
        <v>205</v>
      </c>
      <c r="AG228" s="496">
        <v>0</v>
      </c>
      <c r="AH228" s="496">
        <v>0</v>
      </c>
      <c r="AI228" s="496">
        <v>0</v>
      </c>
      <c r="AJ228" s="496">
        <v>0</v>
      </c>
      <c r="AK228" s="496">
        <v>0</v>
      </c>
      <c r="AL228" s="496">
        <v>0</v>
      </c>
      <c r="AM228" s="496">
        <v>0</v>
      </c>
      <c r="AN228" s="496">
        <v>0</v>
      </c>
      <c r="AO228" s="496">
        <v>0</v>
      </c>
      <c r="AP228" s="496">
        <v>0</v>
      </c>
      <c r="AQ228" s="496">
        <v>0</v>
      </c>
      <c r="AR228" s="496">
        <v>0</v>
      </c>
      <c r="AS228" s="496">
        <v>0</v>
      </c>
      <c r="AT228" s="496">
        <v>0</v>
      </c>
      <c r="AU228" s="496">
        <v>0</v>
      </c>
      <c r="AV228" s="496">
        <v>0</v>
      </c>
      <c r="AW228" s="496">
        <v>0</v>
      </c>
      <c r="AX228" s="496">
        <v>0</v>
      </c>
      <c r="AY228" s="496">
        <v>0</v>
      </c>
      <c r="AZ228" s="496">
        <v>2.0197044334975369</v>
      </c>
      <c r="BA228" s="496">
        <v>58.666666666666607</v>
      </c>
      <c r="BB228" s="496">
        <v>68.333333333333258</v>
      </c>
      <c r="BC228" s="496">
        <v>0</v>
      </c>
      <c r="BD228" s="496">
        <v>0</v>
      </c>
      <c r="BE228" s="496">
        <v>0</v>
      </c>
      <c r="BF228" s="496">
        <v>0</v>
      </c>
      <c r="BG228" s="496">
        <v>0</v>
      </c>
      <c r="BH228" s="496">
        <v>0</v>
      </c>
      <c r="BI228" s="496">
        <v>0</v>
      </c>
      <c r="BJ228" s="496">
        <v>1.68802422644928</v>
      </c>
      <c r="BK228" s="496">
        <v>0</v>
      </c>
      <c r="BL228" s="496">
        <v>0</v>
      </c>
      <c r="BM228" s="496">
        <v>1</v>
      </c>
      <c r="BN228" s="496">
        <v>0</v>
      </c>
      <c r="BO228" s="291"/>
      <c r="BP228" s="291"/>
      <c r="BQ228" s="291"/>
      <c r="BS228" s="496">
        <v>205</v>
      </c>
    </row>
    <row r="229" spans="1:71" ht="15" x14ac:dyDescent="0.25">
      <c r="A229" s="492">
        <v>20</v>
      </c>
      <c r="B229" s="492">
        <v>146148</v>
      </c>
      <c r="C229" s="492">
        <v>9353081</v>
      </c>
      <c r="D229" s="493" t="s">
        <v>1481</v>
      </c>
      <c r="E229" s="494" t="s">
        <v>40</v>
      </c>
      <c r="F229" s="495" t="s">
        <v>719</v>
      </c>
      <c r="G229" s="496">
        <v>1</v>
      </c>
      <c r="H229" s="496">
        <v>0</v>
      </c>
      <c r="I229" s="496">
        <v>0</v>
      </c>
      <c r="J229" s="496">
        <v>7</v>
      </c>
      <c r="K229" s="496">
        <v>0</v>
      </c>
      <c r="L229" s="496">
        <v>0</v>
      </c>
      <c r="M229" s="496">
        <v>0</v>
      </c>
      <c r="N229" s="496">
        <v>44</v>
      </c>
      <c r="O229" s="496">
        <v>44</v>
      </c>
      <c r="P229" s="496">
        <v>11</v>
      </c>
      <c r="Q229" s="496">
        <v>33</v>
      </c>
      <c r="R229" s="496">
        <v>0</v>
      </c>
      <c r="S229" s="496">
        <v>0</v>
      </c>
      <c r="T229" s="496">
        <v>0</v>
      </c>
      <c r="U229" s="496">
        <v>0</v>
      </c>
      <c r="V229" s="496">
        <v>0</v>
      </c>
      <c r="W229" s="496">
        <v>0</v>
      </c>
      <c r="X229" s="496">
        <v>0</v>
      </c>
      <c r="Y229" s="496">
        <v>0</v>
      </c>
      <c r="Z229" s="496">
        <v>44</v>
      </c>
      <c r="AA229" s="496">
        <v>6.2857142857142856</v>
      </c>
      <c r="AB229" s="496">
        <v>5.999999999999984</v>
      </c>
      <c r="AC229" s="496">
        <v>7.8222222222222229</v>
      </c>
      <c r="AD229" s="496">
        <v>0</v>
      </c>
      <c r="AE229" s="496">
        <v>0</v>
      </c>
      <c r="AF229" s="496">
        <v>42.000000000000021</v>
      </c>
      <c r="AG229" s="496">
        <v>0</v>
      </c>
      <c r="AH229" s="496">
        <v>0.99999999999999878</v>
      </c>
      <c r="AI229" s="496">
        <v>0</v>
      </c>
      <c r="AJ229" s="496">
        <v>0.99999999999999878</v>
      </c>
      <c r="AK229" s="496">
        <v>0</v>
      </c>
      <c r="AL229" s="496">
        <v>0</v>
      </c>
      <c r="AM229" s="496">
        <v>0</v>
      </c>
      <c r="AN229" s="496">
        <v>0</v>
      </c>
      <c r="AO229" s="496">
        <v>0</v>
      </c>
      <c r="AP229" s="496">
        <v>0</v>
      </c>
      <c r="AQ229" s="496">
        <v>0</v>
      </c>
      <c r="AR229" s="496">
        <v>0</v>
      </c>
      <c r="AS229" s="496">
        <v>0</v>
      </c>
      <c r="AT229" s="496">
        <v>0</v>
      </c>
      <c r="AU229" s="496">
        <v>0</v>
      </c>
      <c r="AV229" s="496">
        <v>0</v>
      </c>
      <c r="AW229" s="496">
        <v>0</v>
      </c>
      <c r="AX229" s="496">
        <v>0</v>
      </c>
      <c r="AY229" s="496">
        <v>0</v>
      </c>
      <c r="AZ229" s="496">
        <v>0</v>
      </c>
      <c r="BA229" s="496">
        <v>10.999999999999988</v>
      </c>
      <c r="BB229" s="496">
        <v>14.666666666666652</v>
      </c>
      <c r="BC229" s="496">
        <v>0</v>
      </c>
      <c r="BD229" s="496">
        <v>0</v>
      </c>
      <c r="BE229" s="496">
        <v>0</v>
      </c>
      <c r="BF229" s="496">
        <v>0</v>
      </c>
      <c r="BG229" s="496">
        <v>0</v>
      </c>
      <c r="BH229" s="496">
        <v>4.6000000000000201</v>
      </c>
      <c r="BI229" s="496">
        <v>0</v>
      </c>
      <c r="BJ229" s="496">
        <v>2.32068123333333</v>
      </c>
      <c r="BK229" s="496">
        <v>0</v>
      </c>
      <c r="BL229" s="496">
        <v>1</v>
      </c>
      <c r="BM229" s="496">
        <v>1</v>
      </c>
      <c r="BN229" s="496">
        <v>0</v>
      </c>
      <c r="BO229" s="291"/>
      <c r="BP229" s="291"/>
      <c r="BQ229" s="291"/>
      <c r="BS229" s="496">
        <v>44</v>
      </c>
    </row>
    <row r="230" spans="1:71" ht="15" x14ac:dyDescent="0.25">
      <c r="A230" s="492">
        <v>26</v>
      </c>
      <c r="B230" s="492">
        <v>146234</v>
      </c>
      <c r="C230" s="492">
        <v>9353084</v>
      </c>
      <c r="D230" s="493" t="s">
        <v>1482</v>
      </c>
      <c r="E230" s="494" t="s">
        <v>40</v>
      </c>
      <c r="F230" s="495" t="s">
        <v>719</v>
      </c>
      <c r="G230" s="496">
        <v>1</v>
      </c>
      <c r="H230" s="496">
        <v>0</v>
      </c>
      <c r="I230" s="496">
        <v>0</v>
      </c>
      <c r="J230" s="496">
        <v>7</v>
      </c>
      <c r="K230" s="496">
        <v>0</v>
      </c>
      <c r="L230" s="496">
        <v>0</v>
      </c>
      <c r="M230" s="496">
        <v>0</v>
      </c>
      <c r="N230" s="496">
        <v>62</v>
      </c>
      <c r="O230" s="496">
        <v>62</v>
      </c>
      <c r="P230" s="496">
        <v>13</v>
      </c>
      <c r="Q230" s="496">
        <v>49</v>
      </c>
      <c r="R230" s="496">
        <v>0</v>
      </c>
      <c r="S230" s="496">
        <v>0</v>
      </c>
      <c r="T230" s="496">
        <v>0</v>
      </c>
      <c r="U230" s="496">
        <v>0</v>
      </c>
      <c r="V230" s="496">
        <v>0</v>
      </c>
      <c r="W230" s="496">
        <v>0</v>
      </c>
      <c r="X230" s="496">
        <v>0</v>
      </c>
      <c r="Y230" s="496">
        <v>0</v>
      </c>
      <c r="Z230" s="496">
        <v>62</v>
      </c>
      <c r="AA230" s="496">
        <v>8.8571428571428577</v>
      </c>
      <c r="AB230" s="496">
        <v>6</v>
      </c>
      <c r="AC230" s="496">
        <v>24.16949152542373</v>
      </c>
      <c r="AD230" s="496">
        <v>0</v>
      </c>
      <c r="AE230" s="496">
        <v>0</v>
      </c>
      <c r="AF230" s="496">
        <v>62</v>
      </c>
      <c r="AG230" s="496">
        <v>0</v>
      </c>
      <c r="AH230" s="496">
        <v>0</v>
      </c>
      <c r="AI230" s="496">
        <v>0</v>
      </c>
      <c r="AJ230" s="496">
        <v>0</v>
      </c>
      <c r="AK230" s="496">
        <v>0</v>
      </c>
      <c r="AL230" s="496">
        <v>0</v>
      </c>
      <c r="AM230" s="496">
        <v>0</v>
      </c>
      <c r="AN230" s="496">
        <v>0</v>
      </c>
      <c r="AO230" s="496">
        <v>0</v>
      </c>
      <c r="AP230" s="496">
        <v>0</v>
      </c>
      <c r="AQ230" s="496">
        <v>0</v>
      </c>
      <c r="AR230" s="496">
        <v>0</v>
      </c>
      <c r="AS230" s="496">
        <v>0</v>
      </c>
      <c r="AT230" s="496">
        <v>0</v>
      </c>
      <c r="AU230" s="496">
        <v>0</v>
      </c>
      <c r="AV230" s="496">
        <v>0</v>
      </c>
      <c r="AW230" s="496">
        <v>0</v>
      </c>
      <c r="AX230" s="496">
        <v>0</v>
      </c>
      <c r="AY230" s="496">
        <v>0</v>
      </c>
      <c r="AZ230" s="496">
        <v>0</v>
      </c>
      <c r="BA230" s="496">
        <v>22.272727272727295</v>
      </c>
      <c r="BB230" s="496">
        <v>28.181818181818208</v>
      </c>
      <c r="BC230" s="496">
        <v>0</v>
      </c>
      <c r="BD230" s="496">
        <v>0</v>
      </c>
      <c r="BE230" s="496">
        <v>0</v>
      </c>
      <c r="BF230" s="496">
        <v>0</v>
      </c>
      <c r="BG230" s="496">
        <v>0</v>
      </c>
      <c r="BH230" s="496">
        <v>3.7999999999999892</v>
      </c>
      <c r="BI230" s="496">
        <v>0</v>
      </c>
      <c r="BJ230" s="496">
        <v>2.40873077123288</v>
      </c>
      <c r="BK230" s="496">
        <v>0</v>
      </c>
      <c r="BL230" s="496">
        <v>1</v>
      </c>
      <c r="BM230" s="496">
        <v>1</v>
      </c>
      <c r="BN230" s="496">
        <v>0</v>
      </c>
      <c r="BO230" s="291"/>
      <c r="BP230" s="291"/>
      <c r="BQ230" s="291"/>
      <c r="BS230" s="496">
        <v>62</v>
      </c>
    </row>
    <row r="231" spans="1:71" ht="15" x14ac:dyDescent="0.25">
      <c r="A231" s="492">
        <v>36</v>
      </c>
      <c r="B231" s="492">
        <v>145696</v>
      </c>
      <c r="C231" s="492">
        <v>9353089</v>
      </c>
      <c r="D231" s="493" t="s">
        <v>1483</v>
      </c>
      <c r="E231" s="494" t="s">
        <v>40</v>
      </c>
      <c r="F231" s="495" t="s">
        <v>719</v>
      </c>
      <c r="G231" s="496">
        <v>1</v>
      </c>
      <c r="H231" s="496">
        <v>0</v>
      </c>
      <c r="I231" s="496">
        <v>0</v>
      </c>
      <c r="J231" s="496">
        <v>7</v>
      </c>
      <c r="K231" s="496">
        <v>0</v>
      </c>
      <c r="L231" s="496">
        <v>0</v>
      </c>
      <c r="M231" s="496">
        <v>0</v>
      </c>
      <c r="N231" s="496">
        <v>131</v>
      </c>
      <c r="O231" s="496">
        <v>131</v>
      </c>
      <c r="P231" s="496">
        <v>18</v>
      </c>
      <c r="Q231" s="496">
        <v>113</v>
      </c>
      <c r="R231" s="496">
        <v>0</v>
      </c>
      <c r="S231" s="496">
        <v>0</v>
      </c>
      <c r="T231" s="496">
        <v>0</v>
      </c>
      <c r="U231" s="496">
        <v>0</v>
      </c>
      <c r="V231" s="496">
        <v>0</v>
      </c>
      <c r="W231" s="496">
        <v>0</v>
      </c>
      <c r="X231" s="496">
        <v>0</v>
      </c>
      <c r="Y231" s="496">
        <v>0</v>
      </c>
      <c r="Z231" s="496">
        <v>131</v>
      </c>
      <c r="AA231" s="496">
        <v>18.714285714285715</v>
      </c>
      <c r="AB231" s="496">
        <v>4.9999999999999982</v>
      </c>
      <c r="AC231" s="496">
        <v>14.910569105691057</v>
      </c>
      <c r="AD231" s="496">
        <v>0</v>
      </c>
      <c r="AE231" s="496">
        <v>0</v>
      </c>
      <c r="AF231" s="496">
        <v>131</v>
      </c>
      <c r="AG231" s="496">
        <v>0</v>
      </c>
      <c r="AH231" s="496">
        <v>0</v>
      </c>
      <c r="AI231" s="496">
        <v>0</v>
      </c>
      <c r="AJ231" s="496">
        <v>0</v>
      </c>
      <c r="AK231" s="496">
        <v>0</v>
      </c>
      <c r="AL231" s="496">
        <v>0</v>
      </c>
      <c r="AM231" s="496">
        <v>0</v>
      </c>
      <c r="AN231" s="496">
        <v>0</v>
      </c>
      <c r="AO231" s="496">
        <v>0</v>
      </c>
      <c r="AP231" s="496">
        <v>0</v>
      </c>
      <c r="AQ231" s="496">
        <v>0</v>
      </c>
      <c r="AR231" s="496">
        <v>0</v>
      </c>
      <c r="AS231" s="496">
        <v>0</v>
      </c>
      <c r="AT231" s="496">
        <v>0</v>
      </c>
      <c r="AU231" s="496">
        <v>0</v>
      </c>
      <c r="AV231" s="496">
        <v>2.318584070796462</v>
      </c>
      <c r="AW231" s="496">
        <v>0</v>
      </c>
      <c r="AX231" s="496">
        <v>0</v>
      </c>
      <c r="AY231" s="496">
        <v>0</v>
      </c>
      <c r="AZ231" s="496">
        <v>3.1951219512195124</v>
      </c>
      <c r="BA231" s="496">
        <v>38.684684684684647</v>
      </c>
      <c r="BB231" s="496">
        <v>44.846846846846802</v>
      </c>
      <c r="BC231" s="496">
        <v>0</v>
      </c>
      <c r="BD231" s="496">
        <v>0</v>
      </c>
      <c r="BE231" s="496">
        <v>0</v>
      </c>
      <c r="BF231" s="496">
        <v>0</v>
      </c>
      <c r="BG231" s="496">
        <v>0</v>
      </c>
      <c r="BH231" s="496">
        <v>0</v>
      </c>
      <c r="BI231" s="496">
        <v>0</v>
      </c>
      <c r="BJ231" s="496">
        <v>2.6047723264150902</v>
      </c>
      <c r="BK231" s="496">
        <v>0</v>
      </c>
      <c r="BL231" s="496">
        <v>1</v>
      </c>
      <c r="BM231" s="496">
        <v>1</v>
      </c>
      <c r="BN231" s="496">
        <v>0</v>
      </c>
      <c r="BO231" s="291"/>
      <c r="BP231" s="291"/>
      <c r="BQ231" s="291"/>
      <c r="BS231" s="496">
        <v>131</v>
      </c>
    </row>
    <row r="232" spans="1:71" ht="15" x14ac:dyDescent="0.25">
      <c r="A232" s="492">
        <v>449</v>
      </c>
      <c r="B232" s="492">
        <v>146175</v>
      </c>
      <c r="C232" s="492">
        <v>9353091</v>
      </c>
      <c r="D232" s="493" t="s">
        <v>1484</v>
      </c>
      <c r="E232" s="494" t="s">
        <v>40</v>
      </c>
      <c r="F232" s="495" t="s">
        <v>719</v>
      </c>
      <c r="G232" s="496">
        <v>1</v>
      </c>
      <c r="H232" s="496">
        <v>0</v>
      </c>
      <c r="I232" s="496">
        <v>0</v>
      </c>
      <c r="J232" s="496">
        <v>7</v>
      </c>
      <c r="K232" s="496">
        <v>0</v>
      </c>
      <c r="L232" s="496">
        <v>0</v>
      </c>
      <c r="M232" s="496">
        <v>0</v>
      </c>
      <c r="N232" s="496">
        <v>86</v>
      </c>
      <c r="O232" s="496">
        <v>86</v>
      </c>
      <c r="P232" s="496">
        <v>11</v>
      </c>
      <c r="Q232" s="496">
        <v>75</v>
      </c>
      <c r="R232" s="496">
        <v>0</v>
      </c>
      <c r="S232" s="496">
        <v>0</v>
      </c>
      <c r="T232" s="496">
        <v>0</v>
      </c>
      <c r="U232" s="496">
        <v>0</v>
      </c>
      <c r="V232" s="496">
        <v>0</v>
      </c>
      <c r="W232" s="496">
        <v>0</v>
      </c>
      <c r="X232" s="496">
        <v>0</v>
      </c>
      <c r="Y232" s="496">
        <v>0</v>
      </c>
      <c r="Z232" s="496">
        <v>86</v>
      </c>
      <c r="AA232" s="496">
        <v>12.285714285714286</v>
      </c>
      <c r="AB232" s="496">
        <v>16.000000000000004</v>
      </c>
      <c r="AC232" s="496">
        <v>19.236842105263158</v>
      </c>
      <c r="AD232" s="496">
        <v>0</v>
      </c>
      <c r="AE232" s="496">
        <v>0</v>
      </c>
      <c r="AF232" s="496">
        <v>85.000000000000014</v>
      </c>
      <c r="AG232" s="496">
        <v>1.0000000000000011</v>
      </c>
      <c r="AH232" s="496">
        <v>0</v>
      </c>
      <c r="AI232" s="496">
        <v>0</v>
      </c>
      <c r="AJ232" s="496">
        <v>0</v>
      </c>
      <c r="AK232" s="496">
        <v>0</v>
      </c>
      <c r="AL232" s="496">
        <v>0</v>
      </c>
      <c r="AM232" s="496">
        <v>0</v>
      </c>
      <c r="AN232" s="496">
        <v>0</v>
      </c>
      <c r="AO232" s="496">
        <v>0</v>
      </c>
      <c r="AP232" s="496">
        <v>0</v>
      </c>
      <c r="AQ232" s="496">
        <v>0</v>
      </c>
      <c r="AR232" s="496">
        <v>0</v>
      </c>
      <c r="AS232" s="496">
        <v>0</v>
      </c>
      <c r="AT232" s="496">
        <v>0</v>
      </c>
      <c r="AU232" s="496">
        <v>0</v>
      </c>
      <c r="AV232" s="496">
        <v>0</v>
      </c>
      <c r="AW232" s="496">
        <v>0</v>
      </c>
      <c r="AX232" s="496">
        <v>0</v>
      </c>
      <c r="AY232" s="496">
        <v>0</v>
      </c>
      <c r="AZ232" s="496">
        <v>0</v>
      </c>
      <c r="BA232" s="496">
        <v>34.85915492957745</v>
      </c>
      <c r="BB232" s="496">
        <v>39.971830985915474</v>
      </c>
      <c r="BC232" s="496">
        <v>0</v>
      </c>
      <c r="BD232" s="496">
        <v>0</v>
      </c>
      <c r="BE232" s="496">
        <v>0</v>
      </c>
      <c r="BF232" s="496">
        <v>0</v>
      </c>
      <c r="BG232" s="496">
        <v>0</v>
      </c>
      <c r="BH232" s="496">
        <v>8.3999999999999844</v>
      </c>
      <c r="BI232" s="496">
        <v>0</v>
      </c>
      <c r="BJ232" s="496">
        <v>1.7607436596638699</v>
      </c>
      <c r="BK232" s="496">
        <v>0</v>
      </c>
      <c r="BL232" s="496">
        <v>0</v>
      </c>
      <c r="BM232" s="496">
        <v>1</v>
      </c>
      <c r="BN232" s="496">
        <v>0</v>
      </c>
      <c r="BO232" s="291"/>
      <c r="BP232" s="291"/>
      <c r="BQ232" s="291"/>
      <c r="BS232" s="496">
        <v>86</v>
      </c>
    </row>
    <row r="233" spans="1:71" ht="15" x14ac:dyDescent="0.25">
      <c r="A233" s="492">
        <v>243</v>
      </c>
      <c r="B233" s="492">
        <v>145539</v>
      </c>
      <c r="C233" s="492">
        <v>9353092</v>
      </c>
      <c r="D233" s="493" t="s">
        <v>1485</v>
      </c>
      <c r="E233" s="494" t="s">
        <v>40</v>
      </c>
      <c r="F233" s="495" t="s">
        <v>719</v>
      </c>
      <c r="G233" s="496">
        <v>1</v>
      </c>
      <c r="H233" s="496">
        <v>0</v>
      </c>
      <c r="I233" s="496">
        <v>0</v>
      </c>
      <c r="J233" s="496">
        <v>7</v>
      </c>
      <c r="K233" s="496">
        <v>0</v>
      </c>
      <c r="L233" s="496">
        <v>0</v>
      </c>
      <c r="M233" s="496">
        <v>0</v>
      </c>
      <c r="N233" s="496">
        <v>95</v>
      </c>
      <c r="O233" s="496">
        <v>95</v>
      </c>
      <c r="P233" s="496">
        <v>12</v>
      </c>
      <c r="Q233" s="496">
        <v>83</v>
      </c>
      <c r="R233" s="496">
        <v>0</v>
      </c>
      <c r="S233" s="496">
        <v>0</v>
      </c>
      <c r="T233" s="496">
        <v>0</v>
      </c>
      <c r="U233" s="496">
        <v>0</v>
      </c>
      <c r="V233" s="496">
        <v>0</v>
      </c>
      <c r="W233" s="496">
        <v>0</v>
      </c>
      <c r="X233" s="496">
        <v>0</v>
      </c>
      <c r="Y233" s="496">
        <v>0</v>
      </c>
      <c r="Z233" s="496">
        <v>95</v>
      </c>
      <c r="AA233" s="496">
        <v>13.571428571428571</v>
      </c>
      <c r="AB233" s="496">
        <v>2.0000000000000031</v>
      </c>
      <c r="AC233" s="496">
        <v>2.087912087912088</v>
      </c>
      <c r="AD233" s="496">
        <v>0</v>
      </c>
      <c r="AE233" s="496">
        <v>0</v>
      </c>
      <c r="AF233" s="496">
        <v>86.000000000000014</v>
      </c>
      <c r="AG233" s="496">
        <v>2.0000000000000031</v>
      </c>
      <c r="AH233" s="496">
        <v>3.9999999999999964</v>
      </c>
      <c r="AI233" s="496">
        <v>2.0000000000000031</v>
      </c>
      <c r="AJ233" s="496">
        <v>0</v>
      </c>
      <c r="AK233" s="496">
        <v>1.0000000000000016</v>
      </c>
      <c r="AL233" s="496">
        <v>0</v>
      </c>
      <c r="AM233" s="496">
        <v>0</v>
      </c>
      <c r="AN233" s="496">
        <v>0</v>
      </c>
      <c r="AO233" s="496">
        <v>0</v>
      </c>
      <c r="AP233" s="496">
        <v>0</v>
      </c>
      <c r="AQ233" s="496">
        <v>0</v>
      </c>
      <c r="AR233" s="496">
        <v>0</v>
      </c>
      <c r="AS233" s="496">
        <v>0</v>
      </c>
      <c r="AT233" s="496">
        <v>1.1445783132530085</v>
      </c>
      <c r="AU233" s="496">
        <v>1.1445783132530085</v>
      </c>
      <c r="AV233" s="496">
        <v>1.1445783132530085</v>
      </c>
      <c r="AW233" s="496">
        <v>0</v>
      </c>
      <c r="AX233" s="496">
        <v>0</v>
      </c>
      <c r="AY233" s="496">
        <v>0</v>
      </c>
      <c r="AZ233" s="496">
        <v>0</v>
      </c>
      <c r="BA233" s="496">
        <v>16.195121951219498</v>
      </c>
      <c r="BB233" s="496">
        <v>18.536585365853643</v>
      </c>
      <c r="BC233" s="496">
        <v>0</v>
      </c>
      <c r="BD233" s="496">
        <v>0</v>
      </c>
      <c r="BE233" s="496">
        <v>0</v>
      </c>
      <c r="BF233" s="496">
        <v>0</v>
      </c>
      <c r="BG233" s="496">
        <v>0</v>
      </c>
      <c r="BH233" s="496">
        <v>0</v>
      </c>
      <c r="BI233" s="496">
        <v>0</v>
      </c>
      <c r="BJ233" s="496">
        <v>2.03028562236842</v>
      </c>
      <c r="BK233" s="496">
        <v>0</v>
      </c>
      <c r="BL233" s="496">
        <v>1</v>
      </c>
      <c r="BM233" s="496">
        <v>1</v>
      </c>
      <c r="BN233" s="496">
        <v>0</v>
      </c>
      <c r="BO233" s="291"/>
      <c r="BP233" s="291"/>
      <c r="BQ233" s="291"/>
      <c r="BS233" s="496">
        <v>95</v>
      </c>
    </row>
    <row r="234" spans="1:71" ht="15" x14ac:dyDescent="0.25">
      <c r="A234" s="492">
        <v>80</v>
      </c>
      <c r="B234" s="492">
        <v>143807</v>
      </c>
      <c r="C234" s="492">
        <v>9353096</v>
      </c>
      <c r="D234" s="493" t="s">
        <v>1486</v>
      </c>
      <c r="E234" s="494" t="s">
        <v>40</v>
      </c>
      <c r="F234" s="495" t="s">
        <v>719</v>
      </c>
      <c r="G234" s="496">
        <v>1</v>
      </c>
      <c r="H234" s="496">
        <v>0</v>
      </c>
      <c r="I234" s="496">
        <v>0</v>
      </c>
      <c r="J234" s="496">
        <v>7</v>
      </c>
      <c r="K234" s="496">
        <v>0</v>
      </c>
      <c r="L234" s="496">
        <v>0</v>
      </c>
      <c r="M234" s="496">
        <v>0</v>
      </c>
      <c r="N234" s="496">
        <v>178</v>
      </c>
      <c r="O234" s="496">
        <v>178</v>
      </c>
      <c r="P234" s="496">
        <v>23</v>
      </c>
      <c r="Q234" s="496">
        <v>155</v>
      </c>
      <c r="R234" s="496">
        <v>0</v>
      </c>
      <c r="S234" s="496">
        <v>0</v>
      </c>
      <c r="T234" s="496">
        <v>0</v>
      </c>
      <c r="U234" s="496">
        <v>0</v>
      </c>
      <c r="V234" s="496">
        <v>0</v>
      </c>
      <c r="W234" s="496">
        <v>0</v>
      </c>
      <c r="X234" s="496">
        <v>0</v>
      </c>
      <c r="Y234" s="496">
        <v>0</v>
      </c>
      <c r="Z234" s="496">
        <v>178</v>
      </c>
      <c r="AA234" s="496">
        <v>25.428571428571427</v>
      </c>
      <c r="AB234" s="496">
        <v>6.9999999999999973</v>
      </c>
      <c r="AC234" s="496">
        <v>9.8342541436464082</v>
      </c>
      <c r="AD234" s="496">
        <v>0</v>
      </c>
      <c r="AE234" s="496">
        <v>0</v>
      </c>
      <c r="AF234" s="496">
        <v>173.00000000000009</v>
      </c>
      <c r="AG234" s="496">
        <v>2.0000000000000044</v>
      </c>
      <c r="AH234" s="496">
        <v>0</v>
      </c>
      <c r="AI234" s="496">
        <v>3.0000000000000067</v>
      </c>
      <c r="AJ234" s="496">
        <v>0</v>
      </c>
      <c r="AK234" s="496">
        <v>0</v>
      </c>
      <c r="AL234" s="496">
        <v>0</v>
      </c>
      <c r="AM234" s="496">
        <v>0</v>
      </c>
      <c r="AN234" s="496">
        <v>0</v>
      </c>
      <c r="AO234" s="496">
        <v>0</v>
      </c>
      <c r="AP234" s="496">
        <v>0</v>
      </c>
      <c r="AQ234" s="496">
        <v>0</v>
      </c>
      <c r="AR234" s="496">
        <v>0</v>
      </c>
      <c r="AS234" s="496">
        <v>0</v>
      </c>
      <c r="AT234" s="496">
        <v>0</v>
      </c>
      <c r="AU234" s="496">
        <v>0</v>
      </c>
      <c r="AV234" s="496">
        <v>0</v>
      </c>
      <c r="AW234" s="496">
        <v>0</v>
      </c>
      <c r="AX234" s="496">
        <v>0</v>
      </c>
      <c r="AY234" s="496">
        <v>0</v>
      </c>
      <c r="AZ234" s="496">
        <v>0.98342541436464082</v>
      </c>
      <c r="BA234" s="496">
        <v>38.233333333333384</v>
      </c>
      <c r="BB234" s="496">
        <v>43.90666666666673</v>
      </c>
      <c r="BC234" s="496">
        <v>0</v>
      </c>
      <c r="BD234" s="496">
        <v>0</v>
      </c>
      <c r="BE234" s="496">
        <v>0</v>
      </c>
      <c r="BF234" s="496">
        <v>0</v>
      </c>
      <c r="BG234" s="496">
        <v>0</v>
      </c>
      <c r="BH234" s="496">
        <v>0</v>
      </c>
      <c r="BI234" s="496">
        <v>0</v>
      </c>
      <c r="BJ234" s="496">
        <v>1.86398841685393</v>
      </c>
      <c r="BK234" s="496">
        <v>0</v>
      </c>
      <c r="BL234" s="496">
        <v>0</v>
      </c>
      <c r="BM234" s="496">
        <v>1</v>
      </c>
      <c r="BN234" s="496">
        <v>0</v>
      </c>
      <c r="BO234" s="291"/>
      <c r="BP234" s="291"/>
      <c r="BQ234" s="291"/>
      <c r="BS234" s="496">
        <v>178</v>
      </c>
    </row>
    <row r="235" spans="1:71" ht="15" x14ac:dyDescent="0.25">
      <c r="A235" s="492">
        <v>316</v>
      </c>
      <c r="B235" s="492">
        <v>142994</v>
      </c>
      <c r="C235" s="492">
        <v>9353097</v>
      </c>
      <c r="D235" s="493" t="s">
        <v>521</v>
      </c>
      <c r="E235" s="494" t="s">
        <v>40</v>
      </c>
      <c r="F235" s="495" t="s">
        <v>719</v>
      </c>
      <c r="G235" s="496">
        <v>1</v>
      </c>
      <c r="H235" s="496">
        <v>0</v>
      </c>
      <c r="I235" s="496">
        <v>0</v>
      </c>
      <c r="J235" s="496">
        <v>7</v>
      </c>
      <c r="K235" s="496">
        <v>0</v>
      </c>
      <c r="L235" s="496">
        <v>0</v>
      </c>
      <c r="M235" s="496">
        <v>0</v>
      </c>
      <c r="N235" s="496">
        <v>99</v>
      </c>
      <c r="O235" s="496">
        <v>99</v>
      </c>
      <c r="P235" s="496">
        <v>14</v>
      </c>
      <c r="Q235" s="496">
        <v>85</v>
      </c>
      <c r="R235" s="496">
        <v>0</v>
      </c>
      <c r="S235" s="496">
        <v>0</v>
      </c>
      <c r="T235" s="496">
        <v>0</v>
      </c>
      <c r="U235" s="496">
        <v>0</v>
      </c>
      <c r="V235" s="496">
        <v>0</v>
      </c>
      <c r="W235" s="496">
        <v>0</v>
      </c>
      <c r="X235" s="496">
        <v>0</v>
      </c>
      <c r="Y235" s="496">
        <v>0</v>
      </c>
      <c r="Z235" s="496">
        <v>99</v>
      </c>
      <c r="AA235" s="496">
        <v>14.142857142857142</v>
      </c>
      <c r="AB235" s="496">
        <v>2.9999999999999996</v>
      </c>
      <c r="AC235" s="496">
        <v>7.144329896907216</v>
      </c>
      <c r="AD235" s="496">
        <v>0</v>
      </c>
      <c r="AE235" s="496">
        <v>0</v>
      </c>
      <c r="AF235" s="496">
        <v>76.000000000000028</v>
      </c>
      <c r="AG235" s="496">
        <v>8.9999999999999982</v>
      </c>
      <c r="AH235" s="496">
        <v>9.9999999999999982</v>
      </c>
      <c r="AI235" s="496">
        <v>2.9999999999999996</v>
      </c>
      <c r="AJ235" s="496">
        <v>0.99999999999999989</v>
      </c>
      <c r="AK235" s="496">
        <v>0</v>
      </c>
      <c r="AL235" s="496">
        <v>0</v>
      </c>
      <c r="AM235" s="496">
        <v>0</v>
      </c>
      <c r="AN235" s="496">
        <v>0</v>
      </c>
      <c r="AO235" s="496">
        <v>0</v>
      </c>
      <c r="AP235" s="496">
        <v>0</v>
      </c>
      <c r="AQ235" s="496">
        <v>0</v>
      </c>
      <c r="AR235" s="496">
        <v>0</v>
      </c>
      <c r="AS235" s="496">
        <v>0</v>
      </c>
      <c r="AT235" s="496">
        <v>0</v>
      </c>
      <c r="AU235" s="496">
        <v>0</v>
      </c>
      <c r="AV235" s="496">
        <v>1.164705882352937</v>
      </c>
      <c r="AW235" s="496">
        <v>0</v>
      </c>
      <c r="AX235" s="496">
        <v>0</v>
      </c>
      <c r="AY235" s="496">
        <v>0</v>
      </c>
      <c r="AZ235" s="496">
        <v>0</v>
      </c>
      <c r="BA235" s="496">
        <v>12.43902439024389</v>
      </c>
      <c r="BB235" s="496">
        <v>14.487804878048767</v>
      </c>
      <c r="BC235" s="496">
        <v>0</v>
      </c>
      <c r="BD235" s="496">
        <v>0</v>
      </c>
      <c r="BE235" s="496">
        <v>0</v>
      </c>
      <c r="BF235" s="496">
        <v>0</v>
      </c>
      <c r="BG235" s="496">
        <v>0</v>
      </c>
      <c r="BH235" s="496">
        <v>0</v>
      </c>
      <c r="BI235" s="496">
        <v>0</v>
      </c>
      <c r="BJ235" s="496">
        <v>1.75252741206897</v>
      </c>
      <c r="BK235" s="496">
        <v>0</v>
      </c>
      <c r="BL235" s="496">
        <v>0</v>
      </c>
      <c r="BM235" s="496">
        <v>1</v>
      </c>
      <c r="BN235" s="496">
        <v>0</v>
      </c>
      <c r="BO235" s="291"/>
      <c r="BP235" s="291"/>
      <c r="BQ235" s="291"/>
      <c r="BS235" s="496">
        <v>99</v>
      </c>
    </row>
    <row r="236" spans="1:71" ht="15" x14ac:dyDescent="0.25">
      <c r="A236" s="492">
        <v>489</v>
      </c>
      <c r="B236" s="492">
        <v>143070</v>
      </c>
      <c r="C236" s="492">
        <v>9353098</v>
      </c>
      <c r="D236" s="493" t="s">
        <v>1487</v>
      </c>
      <c r="E236" s="494" t="s">
        <v>40</v>
      </c>
      <c r="F236" s="495" t="s">
        <v>719</v>
      </c>
      <c r="G236" s="496">
        <v>1</v>
      </c>
      <c r="H236" s="496">
        <v>0</v>
      </c>
      <c r="I236" s="496">
        <v>0</v>
      </c>
      <c r="J236" s="496">
        <v>7</v>
      </c>
      <c r="K236" s="496">
        <v>0</v>
      </c>
      <c r="L236" s="496">
        <v>0</v>
      </c>
      <c r="M236" s="496">
        <v>0</v>
      </c>
      <c r="N236" s="496">
        <v>89</v>
      </c>
      <c r="O236" s="496">
        <v>89</v>
      </c>
      <c r="P236" s="496">
        <v>14</v>
      </c>
      <c r="Q236" s="496">
        <v>75</v>
      </c>
      <c r="R236" s="496">
        <v>0</v>
      </c>
      <c r="S236" s="496">
        <v>0</v>
      </c>
      <c r="T236" s="496">
        <v>0</v>
      </c>
      <c r="U236" s="496">
        <v>0</v>
      </c>
      <c r="V236" s="496">
        <v>0</v>
      </c>
      <c r="W236" s="496">
        <v>0</v>
      </c>
      <c r="X236" s="496">
        <v>0</v>
      </c>
      <c r="Y236" s="496">
        <v>0</v>
      </c>
      <c r="Z236" s="496">
        <v>89</v>
      </c>
      <c r="AA236" s="496">
        <v>12.714285714285714</v>
      </c>
      <c r="AB236" s="496">
        <v>8</v>
      </c>
      <c r="AC236" s="496">
        <v>8.5783132530120483</v>
      </c>
      <c r="AD236" s="496">
        <v>0</v>
      </c>
      <c r="AE236" s="496">
        <v>0</v>
      </c>
      <c r="AF236" s="496">
        <v>83.999999999999986</v>
      </c>
      <c r="AG236" s="496">
        <v>2.0000000000000044</v>
      </c>
      <c r="AH236" s="496">
        <v>1.0000000000000022</v>
      </c>
      <c r="AI236" s="496">
        <v>2.0000000000000044</v>
      </c>
      <c r="AJ236" s="496">
        <v>0</v>
      </c>
      <c r="AK236" s="496">
        <v>0</v>
      </c>
      <c r="AL236" s="496">
        <v>0</v>
      </c>
      <c r="AM236" s="496">
        <v>0</v>
      </c>
      <c r="AN236" s="496">
        <v>0</v>
      </c>
      <c r="AO236" s="496">
        <v>0</v>
      </c>
      <c r="AP236" s="496">
        <v>0</v>
      </c>
      <c r="AQ236" s="496">
        <v>0</v>
      </c>
      <c r="AR236" s="496">
        <v>0</v>
      </c>
      <c r="AS236" s="496">
        <v>0</v>
      </c>
      <c r="AT236" s="496">
        <v>0</v>
      </c>
      <c r="AU236" s="496">
        <v>0</v>
      </c>
      <c r="AV236" s="496">
        <v>0</v>
      </c>
      <c r="AW236" s="496">
        <v>0</v>
      </c>
      <c r="AX236" s="496">
        <v>0</v>
      </c>
      <c r="AY236" s="496">
        <v>0</v>
      </c>
      <c r="AZ236" s="496">
        <v>0</v>
      </c>
      <c r="BA236" s="496">
        <v>29.000000000000025</v>
      </c>
      <c r="BB236" s="496">
        <v>34.413333333333362</v>
      </c>
      <c r="BC236" s="496">
        <v>0</v>
      </c>
      <c r="BD236" s="496">
        <v>0</v>
      </c>
      <c r="BE236" s="496">
        <v>0</v>
      </c>
      <c r="BF236" s="496">
        <v>0</v>
      </c>
      <c r="BG236" s="496">
        <v>0</v>
      </c>
      <c r="BH236" s="496">
        <v>0</v>
      </c>
      <c r="BI236" s="496">
        <v>0</v>
      </c>
      <c r="BJ236" s="496">
        <v>1.5421877148648599</v>
      </c>
      <c r="BK236" s="496">
        <v>0</v>
      </c>
      <c r="BL236" s="496">
        <v>0</v>
      </c>
      <c r="BM236" s="496">
        <v>1</v>
      </c>
      <c r="BN236" s="496">
        <v>0</v>
      </c>
      <c r="BO236" s="291"/>
      <c r="BP236" s="291"/>
      <c r="BQ236" s="291"/>
      <c r="BS236" s="496">
        <v>89</v>
      </c>
    </row>
    <row r="237" spans="1:71" ht="15" x14ac:dyDescent="0.25">
      <c r="A237" s="492">
        <v>86</v>
      </c>
      <c r="B237" s="492">
        <v>143071</v>
      </c>
      <c r="C237" s="492">
        <v>9353099</v>
      </c>
      <c r="D237" s="493" t="s">
        <v>1488</v>
      </c>
      <c r="E237" s="494" t="s">
        <v>40</v>
      </c>
      <c r="F237" s="495" t="s">
        <v>719</v>
      </c>
      <c r="G237" s="496">
        <v>1</v>
      </c>
      <c r="H237" s="496">
        <v>0</v>
      </c>
      <c r="I237" s="496">
        <v>0</v>
      </c>
      <c r="J237" s="496">
        <v>7</v>
      </c>
      <c r="K237" s="496">
        <v>0</v>
      </c>
      <c r="L237" s="496">
        <v>0</v>
      </c>
      <c r="M237" s="496">
        <v>0</v>
      </c>
      <c r="N237" s="496">
        <v>83</v>
      </c>
      <c r="O237" s="496">
        <v>83</v>
      </c>
      <c r="P237" s="496">
        <v>9</v>
      </c>
      <c r="Q237" s="496">
        <v>74</v>
      </c>
      <c r="R237" s="496">
        <v>0</v>
      </c>
      <c r="S237" s="496">
        <v>0</v>
      </c>
      <c r="T237" s="496">
        <v>0</v>
      </c>
      <c r="U237" s="496">
        <v>0</v>
      </c>
      <c r="V237" s="496">
        <v>0</v>
      </c>
      <c r="W237" s="496">
        <v>0</v>
      </c>
      <c r="X237" s="496">
        <v>0</v>
      </c>
      <c r="Y237" s="496">
        <v>0</v>
      </c>
      <c r="Z237" s="496">
        <v>83</v>
      </c>
      <c r="AA237" s="496">
        <v>11.857142857142858</v>
      </c>
      <c r="AB237" s="496">
        <v>0</v>
      </c>
      <c r="AC237" s="496">
        <v>4.0487804878048781</v>
      </c>
      <c r="AD237" s="496">
        <v>0</v>
      </c>
      <c r="AE237" s="496">
        <v>0</v>
      </c>
      <c r="AF237" s="496">
        <v>80</v>
      </c>
      <c r="AG237" s="496">
        <v>2.9999999999999987</v>
      </c>
      <c r="AH237" s="496">
        <v>0</v>
      </c>
      <c r="AI237" s="496">
        <v>0</v>
      </c>
      <c r="AJ237" s="496">
        <v>0</v>
      </c>
      <c r="AK237" s="496">
        <v>0</v>
      </c>
      <c r="AL237" s="496">
        <v>0</v>
      </c>
      <c r="AM237" s="496">
        <v>0</v>
      </c>
      <c r="AN237" s="496">
        <v>0</v>
      </c>
      <c r="AO237" s="496">
        <v>0</v>
      </c>
      <c r="AP237" s="496">
        <v>0</v>
      </c>
      <c r="AQ237" s="496">
        <v>0</v>
      </c>
      <c r="AR237" s="496">
        <v>0</v>
      </c>
      <c r="AS237" s="496">
        <v>0</v>
      </c>
      <c r="AT237" s="496">
        <v>0</v>
      </c>
      <c r="AU237" s="496">
        <v>0</v>
      </c>
      <c r="AV237" s="496">
        <v>0</v>
      </c>
      <c r="AW237" s="496">
        <v>0</v>
      </c>
      <c r="AX237" s="496">
        <v>0</v>
      </c>
      <c r="AY237" s="496">
        <v>0</v>
      </c>
      <c r="AZ237" s="496">
        <v>0</v>
      </c>
      <c r="BA237" s="496">
        <v>21.000000000000014</v>
      </c>
      <c r="BB237" s="496">
        <v>23.55405405405407</v>
      </c>
      <c r="BC237" s="496">
        <v>0</v>
      </c>
      <c r="BD237" s="496">
        <v>0</v>
      </c>
      <c r="BE237" s="496">
        <v>0</v>
      </c>
      <c r="BF237" s="496">
        <v>0</v>
      </c>
      <c r="BG237" s="496">
        <v>0</v>
      </c>
      <c r="BH237" s="496">
        <v>0</v>
      </c>
      <c r="BI237" s="496">
        <v>0</v>
      </c>
      <c r="BJ237" s="496">
        <v>1.09350923777778</v>
      </c>
      <c r="BK237" s="496">
        <v>0</v>
      </c>
      <c r="BL237" s="496">
        <v>0</v>
      </c>
      <c r="BM237" s="496">
        <v>1</v>
      </c>
      <c r="BN237" s="496">
        <v>0</v>
      </c>
      <c r="BO237" s="291"/>
      <c r="BP237" s="291"/>
      <c r="BQ237" s="291"/>
      <c r="BS237" s="496">
        <v>83</v>
      </c>
    </row>
    <row r="238" spans="1:71" ht="15" x14ac:dyDescent="0.25">
      <c r="A238" s="492">
        <v>93</v>
      </c>
      <c r="B238" s="492">
        <v>144849</v>
      </c>
      <c r="C238" s="492">
        <v>9353101</v>
      </c>
      <c r="D238" s="493" t="s">
        <v>1331</v>
      </c>
      <c r="E238" s="494" t="s">
        <v>40</v>
      </c>
      <c r="F238" s="495" t="s">
        <v>719</v>
      </c>
      <c r="G238" s="496">
        <v>1</v>
      </c>
      <c r="H238" s="496">
        <v>0</v>
      </c>
      <c r="I238" s="496">
        <v>0</v>
      </c>
      <c r="J238" s="496">
        <v>7</v>
      </c>
      <c r="K238" s="496">
        <v>0</v>
      </c>
      <c r="L238" s="496">
        <v>0</v>
      </c>
      <c r="M238" s="496">
        <v>0</v>
      </c>
      <c r="N238" s="496">
        <v>94</v>
      </c>
      <c r="O238" s="496">
        <v>94</v>
      </c>
      <c r="P238" s="496">
        <v>17</v>
      </c>
      <c r="Q238" s="496">
        <v>77</v>
      </c>
      <c r="R238" s="496">
        <v>0</v>
      </c>
      <c r="S238" s="496">
        <v>0</v>
      </c>
      <c r="T238" s="496">
        <v>0</v>
      </c>
      <c r="U238" s="496">
        <v>0</v>
      </c>
      <c r="V238" s="496">
        <v>0</v>
      </c>
      <c r="W238" s="496">
        <v>0</v>
      </c>
      <c r="X238" s="496">
        <v>0</v>
      </c>
      <c r="Y238" s="496">
        <v>0</v>
      </c>
      <c r="Z238" s="496">
        <v>94</v>
      </c>
      <c r="AA238" s="496">
        <v>13.428571428571429</v>
      </c>
      <c r="AB238" s="496">
        <v>13.000000000000044</v>
      </c>
      <c r="AC238" s="496">
        <v>15.482352941176471</v>
      </c>
      <c r="AD238" s="496">
        <v>0</v>
      </c>
      <c r="AE238" s="496">
        <v>0</v>
      </c>
      <c r="AF238" s="496">
        <v>86.000000000000043</v>
      </c>
      <c r="AG238" s="496">
        <v>4.9999999999999973</v>
      </c>
      <c r="AH238" s="496">
        <v>0</v>
      </c>
      <c r="AI238" s="496">
        <v>0</v>
      </c>
      <c r="AJ238" s="496">
        <v>0</v>
      </c>
      <c r="AK238" s="496">
        <v>3.0000000000000022</v>
      </c>
      <c r="AL238" s="496">
        <v>0</v>
      </c>
      <c r="AM238" s="496">
        <v>0</v>
      </c>
      <c r="AN238" s="496">
        <v>0</v>
      </c>
      <c r="AO238" s="496">
        <v>0</v>
      </c>
      <c r="AP238" s="496">
        <v>0</v>
      </c>
      <c r="AQ238" s="496">
        <v>0</v>
      </c>
      <c r="AR238" s="496">
        <v>0</v>
      </c>
      <c r="AS238" s="496">
        <v>0</v>
      </c>
      <c r="AT238" s="496">
        <v>0</v>
      </c>
      <c r="AU238" s="496">
        <v>0</v>
      </c>
      <c r="AV238" s="496">
        <v>0</v>
      </c>
      <c r="AW238" s="496">
        <v>0</v>
      </c>
      <c r="AX238" s="496">
        <v>0</v>
      </c>
      <c r="AY238" s="496">
        <v>0</v>
      </c>
      <c r="AZ238" s="496">
        <v>0</v>
      </c>
      <c r="BA238" s="496">
        <v>27.054054054054024</v>
      </c>
      <c r="BB238" s="496">
        <v>33.027027027026989</v>
      </c>
      <c r="BC238" s="496">
        <v>0</v>
      </c>
      <c r="BD238" s="496">
        <v>0</v>
      </c>
      <c r="BE238" s="496">
        <v>0</v>
      </c>
      <c r="BF238" s="496">
        <v>0</v>
      </c>
      <c r="BG238" s="496">
        <v>0</v>
      </c>
      <c r="BH238" s="496">
        <v>0</v>
      </c>
      <c r="BI238" s="496">
        <v>0</v>
      </c>
      <c r="BJ238" s="496">
        <v>1.9012878591836699</v>
      </c>
      <c r="BK238" s="496">
        <v>0</v>
      </c>
      <c r="BL238" s="496">
        <v>0</v>
      </c>
      <c r="BM238" s="496">
        <v>1</v>
      </c>
      <c r="BN238" s="496">
        <v>0</v>
      </c>
      <c r="BO238" s="291"/>
      <c r="BP238" s="291"/>
      <c r="BQ238" s="291"/>
      <c r="BS238" s="496">
        <v>94</v>
      </c>
    </row>
    <row r="239" spans="1:71" ht="15" x14ac:dyDescent="0.25">
      <c r="A239" s="492">
        <v>102</v>
      </c>
      <c r="B239" s="492">
        <v>145697</v>
      </c>
      <c r="C239" s="492">
        <v>9353102</v>
      </c>
      <c r="D239" s="493" t="s">
        <v>1489</v>
      </c>
      <c r="E239" s="494" t="s">
        <v>40</v>
      </c>
      <c r="F239" s="495" t="s">
        <v>719</v>
      </c>
      <c r="G239" s="496">
        <v>1</v>
      </c>
      <c r="H239" s="496">
        <v>0</v>
      </c>
      <c r="I239" s="496">
        <v>0</v>
      </c>
      <c r="J239" s="496">
        <v>7</v>
      </c>
      <c r="K239" s="496">
        <v>0</v>
      </c>
      <c r="L239" s="496">
        <v>0</v>
      </c>
      <c r="M239" s="496">
        <v>0</v>
      </c>
      <c r="N239" s="496">
        <v>93</v>
      </c>
      <c r="O239" s="496">
        <v>93</v>
      </c>
      <c r="P239" s="496">
        <v>15</v>
      </c>
      <c r="Q239" s="496">
        <v>78</v>
      </c>
      <c r="R239" s="496">
        <v>0</v>
      </c>
      <c r="S239" s="496">
        <v>0</v>
      </c>
      <c r="T239" s="496">
        <v>0</v>
      </c>
      <c r="U239" s="496">
        <v>0</v>
      </c>
      <c r="V239" s="496">
        <v>0</v>
      </c>
      <c r="W239" s="496">
        <v>0</v>
      </c>
      <c r="X239" s="496">
        <v>0</v>
      </c>
      <c r="Y239" s="496">
        <v>0</v>
      </c>
      <c r="Z239" s="496">
        <v>93</v>
      </c>
      <c r="AA239" s="496">
        <v>13.285714285714286</v>
      </c>
      <c r="AB239" s="496">
        <v>10.999999999999989</v>
      </c>
      <c r="AC239" s="496">
        <v>14.152173913043478</v>
      </c>
      <c r="AD239" s="496">
        <v>0</v>
      </c>
      <c r="AE239" s="496">
        <v>0</v>
      </c>
      <c r="AF239" s="496">
        <v>93</v>
      </c>
      <c r="AG239" s="496">
        <v>0</v>
      </c>
      <c r="AH239" s="496">
        <v>0</v>
      </c>
      <c r="AI239" s="496">
        <v>0</v>
      </c>
      <c r="AJ239" s="496">
        <v>0</v>
      </c>
      <c r="AK239" s="496">
        <v>0</v>
      </c>
      <c r="AL239" s="496">
        <v>0</v>
      </c>
      <c r="AM239" s="496">
        <v>0</v>
      </c>
      <c r="AN239" s="496">
        <v>0</v>
      </c>
      <c r="AO239" s="496">
        <v>0</v>
      </c>
      <c r="AP239" s="496">
        <v>0</v>
      </c>
      <c r="AQ239" s="496">
        <v>0</v>
      </c>
      <c r="AR239" s="496">
        <v>0</v>
      </c>
      <c r="AS239" s="496">
        <v>0</v>
      </c>
      <c r="AT239" s="496">
        <v>0</v>
      </c>
      <c r="AU239" s="496">
        <v>1.1923076923076903</v>
      </c>
      <c r="AV239" s="496">
        <v>1.1923076923076903</v>
      </c>
      <c r="AW239" s="496">
        <v>0</v>
      </c>
      <c r="AX239" s="496">
        <v>0</v>
      </c>
      <c r="AY239" s="496">
        <v>0</v>
      </c>
      <c r="AZ239" s="496">
        <v>0</v>
      </c>
      <c r="BA239" s="496">
        <v>28.736842105263161</v>
      </c>
      <c r="BB239" s="496">
        <v>34.263157894736842</v>
      </c>
      <c r="BC239" s="496">
        <v>0</v>
      </c>
      <c r="BD239" s="496">
        <v>0</v>
      </c>
      <c r="BE239" s="496">
        <v>0</v>
      </c>
      <c r="BF239" s="496">
        <v>0</v>
      </c>
      <c r="BG239" s="496">
        <v>0</v>
      </c>
      <c r="BH239" s="496">
        <v>3.6999999999999855</v>
      </c>
      <c r="BI239" s="496">
        <v>0</v>
      </c>
      <c r="BJ239" s="496">
        <v>1.8425266317757001</v>
      </c>
      <c r="BK239" s="496">
        <v>0</v>
      </c>
      <c r="BL239" s="496">
        <v>0</v>
      </c>
      <c r="BM239" s="496">
        <v>1</v>
      </c>
      <c r="BN239" s="496">
        <v>0</v>
      </c>
      <c r="BO239" s="291"/>
      <c r="BP239" s="291"/>
      <c r="BQ239" s="291"/>
      <c r="BS239" s="496">
        <v>93</v>
      </c>
    </row>
    <row r="240" spans="1:71" ht="15" x14ac:dyDescent="0.25">
      <c r="A240" s="492">
        <v>325</v>
      </c>
      <c r="B240" s="492">
        <v>142595</v>
      </c>
      <c r="C240" s="492">
        <v>9353115</v>
      </c>
      <c r="D240" s="493" t="s">
        <v>520</v>
      </c>
      <c r="E240" s="494" t="s">
        <v>40</v>
      </c>
      <c r="F240" s="495" t="s">
        <v>719</v>
      </c>
      <c r="G240" s="496">
        <v>1</v>
      </c>
      <c r="H240" s="496">
        <v>0</v>
      </c>
      <c r="I240" s="496">
        <v>0</v>
      </c>
      <c r="J240" s="496">
        <v>7</v>
      </c>
      <c r="K240" s="496">
        <v>0</v>
      </c>
      <c r="L240" s="496">
        <v>0</v>
      </c>
      <c r="M240" s="496">
        <v>0</v>
      </c>
      <c r="N240" s="496">
        <v>101</v>
      </c>
      <c r="O240" s="496">
        <v>101</v>
      </c>
      <c r="P240" s="496">
        <v>15</v>
      </c>
      <c r="Q240" s="496">
        <v>86</v>
      </c>
      <c r="R240" s="496">
        <v>0</v>
      </c>
      <c r="S240" s="496">
        <v>0</v>
      </c>
      <c r="T240" s="496">
        <v>0</v>
      </c>
      <c r="U240" s="496">
        <v>0</v>
      </c>
      <c r="V240" s="496">
        <v>0</v>
      </c>
      <c r="W240" s="496">
        <v>0</v>
      </c>
      <c r="X240" s="496">
        <v>0</v>
      </c>
      <c r="Y240" s="496">
        <v>0</v>
      </c>
      <c r="Z240" s="496">
        <v>101</v>
      </c>
      <c r="AA240" s="496">
        <v>14.428571428571429</v>
      </c>
      <c r="AB240" s="496">
        <v>4.9999999999999991</v>
      </c>
      <c r="AC240" s="496">
        <v>10.100000000000001</v>
      </c>
      <c r="AD240" s="496">
        <v>0</v>
      </c>
      <c r="AE240" s="496">
        <v>0</v>
      </c>
      <c r="AF240" s="496">
        <v>81</v>
      </c>
      <c r="AG240" s="496">
        <v>7.9999999999999991</v>
      </c>
      <c r="AH240" s="496">
        <v>6.9999999999999991</v>
      </c>
      <c r="AI240" s="496">
        <v>3</v>
      </c>
      <c r="AJ240" s="496">
        <v>1.9999999999999998</v>
      </c>
      <c r="AK240" s="496">
        <v>0</v>
      </c>
      <c r="AL240" s="496">
        <v>0</v>
      </c>
      <c r="AM240" s="496">
        <v>0</v>
      </c>
      <c r="AN240" s="496">
        <v>0</v>
      </c>
      <c r="AO240" s="496">
        <v>0</v>
      </c>
      <c r="AP240" s="496">
        <v>0</v>
      </c>
      <c r="AQ240" s="496">
        <v>0</v>
      </c>
      <c r="AR240" s="496">
        <v>0</v>
      </c>
      <c r="AS240" s="496">
        <v>0</v>
      </c>
      <c r="AT240" s="496">
        <v>1.1744186046511642</v>
      </c>
      <c r="AU240" s="496">
        <v>1.1744186046511642</v>
      </c>
      <c r="AV240" s="496">
        <v>1.1744186046511642</v>
      </c>
      <c r="AW240" s="496">
        <v>0</v>
      </c>
      <c r="AX240" s="496">
        <v>0</v>
      </c>
      <c r="AY240" s="496">
        <v>0</v>
      </c>
      <c r="AZ240" s="496">
        <v>0</v>
      </c>
      <c r="BA240" s="496">
        <v>23.270588235294149</v>
      </c>
      <c r="BB240" s="496">
        <v>27.32941176470592</v>
      </c>
      <c r="BC240" s="496">
        <v>0</v>
      </c>
      <c r="BD240" s="496">
        <v>0</v>
      </c>
      <c r="BE240" s="496">
        <v>0</v>
      </c>
      <c r="BF240" s="496">
        <v>0</v>
      </c>
      <c r="BG240" s="496">
        <v>0</v>
      </c>
      <c r="BH240" s="496">
        <v>0</v>
      </c>
      <c r="BI240" s="496">
        <v>0</v>
      </c>
      <c r="BJ240" s="496">
        <v>0.862283044</v>
      </c>
      <c r="BK240" s="496">
        <v>0</v>
      </c>
      <c r="BL240" s="496">
        <v>0</v>
      </c>
      <c r="BM240" s="496">
        <v>1</v>
      </c>
      <c r="BN240" s="496">
        <v>0</v>
      </c>
      <c r="BO240" s="291"/>
      <c r="BP240" s="291"/>
      <c r="BQ240" s="291"/>
      <c r="BS240" s="496">
        <v>101</v>
      </c>
    </row>
    <row r="241" spans="1:71" ht="15" x14ac:dyDescent="0.25">
      <c r="A241" s="492">
        <v>38</v>
      </c>
      <c r="B241" s="492">
        <v>143065</v>
      </c>
      <c r="C241" s="492">
        <v>9353116</v>
      </c>
      <c r="D241" s="493" t="s">
        <v>1490</v>
      </c>
      <c r="E241" s="494" t="s">
        <v>40</v>
      </c>
      <c r="F241" s="495" t="s">
        <v>719</v>
      </c>
      <c r="G241" s="496">
        <v>1</v>
      </c>
      <c r="H241" s="496">
        <v>0</v>
      </c>
      <c r="I241" s="496">
        <v>0</v>
      </c>
      <c r="J241" s="496">
        <v>7</v>
      </c>
      <c r="K241" s="496">
        <v>0</v>
      </c>
      <c r="L241" s="496">
        <v>0</v>
      </c>
      <c r="M241" s="496">
        <v>0</v>
      </c>
      <c r="N241" s="496">
        <v>133</v>
      </c>
      <c r="O241" s="496">
        <v>133</v>
      </c>
      <c r="P241" s="496">
        <v>14</v>
      </c>
      <c r="Q241" s="496">
        <v>119</v>
      </c>
      <c r="R241" s="496">
        <v>0</v>
      </c>
      <c r="S241" s="496">
        <v>0</v>
      </c>
      <c r="T241" s="496">
        <v>0</v>
      </c>
      <c r="U241" s="496">
        <v>0</v>
      </c>
      <c r="V241" s="496">
        <v>0</v>
      </c>
      <c r="W241" s="496">
        <v>0</v>
      </c>
      <c r="X241" s="496">
        <v>0</v>
      </c>
      <c r="Y241" s="496">
        <v>0</v>
      </c>
      <c r="Z241" s="496">
        <v>133</v>
      </c>
      <c r="AA241" s="496">
        <v>19</v>
      </c>
      <c r="AB241" s="496">
        <v>7.9999999999999964</v>
      </c>
      <c r="AC241" s="496">
        <v>15.959999999999999</v>
      </c>
      <c r="AD241" s="496">
        <v>0</v>
      </c>
      <c r="AE241" s="496">
        <v>0</v>
      </c>
      <c r="AF241" s="496">
        <v>133</v>
      </c>
      <c r="AG241" s="496">
        <v>0</v>
      </c>
      <c r="AH241" s="496">
        <v>0</v>
      </c>
      <c r="AI241" s="496">
        <v>0</v>
      </c>
      <c r="AJ241" s="496">
        <v>0</v>
      </c>
      <c r="AK241" s="496">
        <v>0</v>
      </c>
      <c r="AL241" s="496">
        <v>0</v>
      </c>
      <c r="AM241" s="496">
        <v>0</v>
      </c>
      <c r="AN241" s="496">
        <v>0</v>
      </c>
      <c r="AO241" s="496">
        <v>0</v>
      </c>
      <c r="AP241" s="496">
        <v>0</v>
      </c>
      <c r="AQ241" s="496">
        <v>0</v>
      </c>
      <c r="AR241" s="496">
        <v>0</v>
      </c>
      <c r="AS241" s="496">
        <v>0</v>
      </c>
      <c r="AT241" s="496">
        <v>1.1176470588235288</v>
      </c>
      <c r="AU241" s="496">
        <v>1.1176470588235288</v>
      </c>
      <c r="AV241" s="496">
        <v>1.1176470588235288</v>
      </c>
      <c r="AW241" s="496">
        <v>0</v>
      </c>
      <c r="AX241" s="496">
        <v>0</v>
      </c>
      <c r="AY241" s="496">
        <v>0</v>
      </c>
      <c r="AZ241" s="496">
        <v>0</v>
      </c>
      <c r="BA241" s="496">
        <v>38.982758620689687</v>
      </c>
      <c r="BB241" s="496">
        <v>43.568965517241416</v>
      </c>
      <c r="BC241" s="496">
        <v>0</v>
      </c>
      <c r="BD241" s="496">
        <v>0</v>
      </c>
      <c r="BE241" s="496">
        <v>0</v>
      </c>
      <c r="BF241" s="496">
        <v>0</v>
      </c>
      <c r="BG241" s="496">
        <v>0</v>
      </c>
      <c r="BH241" s="496">
        <v>4.7000000000000464</v>
      </c>
      <c r="BI241" s="496">
        <v>0</v>
      </c>
      <c r="BJ241" s="496">
        <v>2.4410546750000002</v>
      </c>
      <c r="BK241" s="496">
        <v>0</v>
      </c>
      <c r="BL241" s="496">
        <v>1</v>
      </c>
      <c r="BM241" s="496">
        <v>1</v>
      </c>
      <c r="BN241" s="496">
        <v>0</v>
      </c>
      <c r="BO241" s="291"/>
      <c r="BP241" s="291"/>
      <c r="BQ241" s="291"/>
      <c r="BS241" s="496">
        <v>133</v>
      </c>
    </row>
    <row r="242" spans="1:71" ht="15" x14ac:dyDescent="0.25">
      <c r="A242" s="492">
        <v>240</v>
      </c>
      <c r="B242" s="492">
        <v>142597</v>
      </c>
      <c r="C242" s="492">
        <v>9353302</v>
      </c>
      <c r="D242" s="493" t="s">
        <v>1333</v>
      </c>
      <c r="E242" s="494" t="s">
        <v>40</v>
      </c>
      <c r="F242" s="495" t="s">
        <v>719</v>
      </c>
      <c r="G242" s="496">
        <v>1</v>
      </c>
      <c r="H242" s="496">
        <v>0</v>
      </c>
      <c r="I242" s="496">
        <v>0</v>
      </c>
      <c r="J242" s="496">
        <v>7</v>
      </c>
      <c r="K242" s="496">
        <v>0</v>
      </c>
      <c r="L242" s="496">
        <v>0</v>
      </c>
      <c r="M242" s="496">
        <v>0</v>
      </c>
      <c r="N242" s="496">
        <v>201</v>
      </c>
      <c r="O242" s="496">
        <v>201</v>
      </c>
      <c r="P242" s="496">
        <v>31</v>
      </c>
      <c r="Q242" s="496">
        <v>170</v>
      </c>
      <c r="R242" s="496">
        <v>0</v>
      </c>
      <c r="S242" s="496">
        <v>0</v>
      </c>
      <c r="T242" s="496">
        <v>0</v>
      </c>
      <c r="U242" s="496">
        <v>0</v>
      </c>
      <c r="V242" s="496">
        <v>0</v>
      </c>
      <c r="W242" s="496">
        <v>0</v>
      </c>
      <c r="X242" s="496">
        <v>0</v>
      </c>
      <c r="Y242" s="496">
        <v>0</v>
      </c>
      <c r="Z242" s="496">
        <v>201</v>
      </c>
      <c r="AA242" s="496">
        <v>28.714285714285715</v>
      </c>
      <c r="AB242" s="496">
        <v>21.000000000000099</v>
      </c>
      <c r="AC242" s="496">
        <v>40.418478260869563</v>
      </c>
      <c r="AD242" s="496">
        <v>0</v>
      </c>
      <c r="AE242" s="496">
        <v>0</v>
      </c>
      <c r="AF242" s="496">
        <v>134.99999999999997</v>
      </c>
      <c r="AG242" s="496">
        <v>64.000000000000014</v>
      </c>
      <c r="AH242" s="496">
        <v>0</v>
      </c>
      <c r="AI242" s="496">
        <v>0</v>
      </c>
      <c r="AJ242" s="496">
        <v>0</v>
      </c>
      <c r="AK242" s="496">
        <v>2.0000000000000009</v>
      </c>
      <c r="AL242" s="496">
        <v>0</v>
      </c>
      <c r="AM242" s="496">
        <v>0</v>
      </c>
      <c r="AN242" s="496">
        <v>0</v>
      </c>
      <c r="AO242" s="496">
        <v>0</v>
      </c>
      <c r="AP242" s="496">
        <v>0</v>
      </c>
      <c r="AQ242" s="496">
        <v>0</v>
      </c>
      <c r="AR242" s="496">
        <v>0</v>
      </c>
      <c r="AS242" s="496">
        <v>0</v>
      </c>
      <c r="AT242" s="496">
        <v>2.3647058823529328</v>
      </c>
      <c r="AU242" s="496">
        <v>3.5470588235294098</v>
      </c>
      <c r="AV242" s="496">
        <v>4.729411764705886</v>
      </c>
      <c r="AW242" s="496">
        <v>0</v>
      </c>
      <c r="AX242" s="496">
        <v>0</v>
      </c>
      <c r="AY242" s="496">
        <v>0</v>
      </c>
      <c r="AZ242" s="496">
        <v>2.1847826086956523</v>
      </c>
      <c r="BA242" s="496">
        <v>58.805031446540951</v>
      </c>
      <c r="BB242" s="496">
        <v>69.528301886792534</v>
      </c>
      <c r="BC242" s="496">
        <v>0</v>
      </c>
      <c r="BD242" s="496">
        <v>0</v>
      </c>
      <c r="BE242" s="496">
        <v>0</v>
      </c>
      <c r="BF242" s="496">
        <v>0</v>
      </c>
      <c r="BG242" s="496">
        <v>0</v>
      </c>
      <c r="BH242" s="496">
        <v>9.9000000000000856</v>
      </c>
      <c r="BI242" s="496">
        <v>0</v>
      </c>
      <c r="BJ242" s="496">
        <v>0.416657891103203</v>
      </c>
      <c r="BK242" s="496">
        <v>0</v>
      </c>
      <c r="BL242" s="496">
        <v>0</v>
      </c>
      <c r="BM242" s="496">
        <v>1</v>
      </c>
      <c r="BN242" s="496">
        <v>0</v>
      </c>
      <c r="BO242" s="291"/>
      <c r="BP242" s="291"/>
      <c r="BQ242" s="291"/>
      <c r="BS242" s="496">
        <v>201</v>
      </c>
    </row>
    <row r="243" spans="1:71" ht="15" x14ac:dyDescent="0.25">
      <c r="A243" s="492">
        <v>437</v>
      </c>
      <c r="B243" s="492">
        <v>139149</v>
      </c>
      <c r="C243" s="492">
        <v>9353312</v>
      </c>
      <c r="D243" s="493" t="s">
        <v>1334</v>
      </c>
      <c r="E243" s="494" t="s">
        <v>40</v>
      </c>
      <c r="F243" s="495" t="s">
        <v>719</v>
      </c>
      <c r="G243" s="496">
        <v>1</v>
      </c>
      <c r="H243" s="496">
        <v>0</v>
      </c>
      <c r="I243" s="496">
        <v>0</v>
      </c>
      <c r="J243" s="496">
        <v>7</v>
      </c>
      <c r="K243" s="496">
        <v>0</v>
      </c>
      <c r="L243" s="496">
        <v>0</v>
      </c>
      <c r="M243" s="496">
        <v>0</v>
      </c>
      <c r="N243" s="496">
        <v>84</v>
      </c>
      <c r="O243" s="496">
        <v>84</v>
      </c>
      <c r="P243" s="496">
        <v>12</v>
      </c>
      <c r="Q243" s="496">
        <v>72</v>
      </c>
      <c r="R243" s="496">
        <v>0</v>
      </c>
      <c r="S243" s="496">
        <v>0</v>
      </c>
      <c r="T243" s="496">
        <v>0</v>
      </c>
      <c r="U243" s="496">
        <v>0</v>
      </c>
      <c r="V243" s="496">
        <v>0</v>
      </c>
      <c r="W243" s="496">
        <v>0</v>
      </c>
      <c r="X243" s="496">
        <v>0</v>
      </c>
      <c r="Y243" s="496">
        <v>0</v>
      </c>
      <c r="Z243" s="496">
        <v>84</v>
      </c>
      <c r="AA243" s="496">
        <v>12</v>
      </c>
      <c r="AB243" s="496">
        <v>6.9999999999999973</v>
      </c>
      <c r="AC243" s="496">
        <v>12.144578313253012</v>
      </c>
      <c r="AD243" s="496">
        <v>0</v>
      </c>
      <c r="AE243" s="496">
        <v>0</v>
      </c>
      <c r="AF243" s="496">
        <v>65.000000000000014</v>
      </c>
      <c r="AG243" s="496">
        <v>0.99999999999999967</v>
      </c>
      <c r="AH243" s="496">
        <v>7.9999999999999973</v>
      </c>
      <c r="AI243" s="496">
        <v>7.9999999999999973</v>
      </c>
      <c r="AJ243" s="496">
        <v>0</v>
      </c>
      <c r="AK243" s="496">
        <v>1.9999999999999993</v>
      </c>
      <c r="AL243" s="496">
        <v>0</v>
      </c>
      <c r="AM243" s="496">
        <v>0</v>
      </c>
      <c r="AN243" s="496">
        <v>0</v>
      </c>
      <c r="AO243" s="496">
        <v>0</v>
      </c>
      <c r="AP243" s="496">
        <v>0</v>
      </c>
      <c r="AQ243" s="496">
        <v>0</v>
      </c>
      <c r="AR243" s="496">
        <v>0</v>
      </c>
      <c r="AS243" s="496">
        <v>0</v>
      </c>
      <c r="AT243" s="496">
        <v>0</v>
      </c>
      <c r="AU243" s="496">
        <v>0</v>
      </c>
      <c r="AV243" s="496">
        <v>0</v>
      </c>
      <c r="AW243" s="496">
        <v>0</v>
      </c>
      <c r="AX243" s="496">
        <v>0</v>
      </c>
      <c r="AY243" s="496">
        <v>0</v>
      </c>
      <c r="AZ243" s="496">
        <v>0</v>
      </c>
      <c r="BA243" s="496">
        <v>18.514285714285705</v>
      </c>
      <c r="BB243" s="496">
        <v>21.599999999999987</v>
      </c>
      <c r="BC243" s="496">
        <v>0</v>
      </c>
      <c r="BD243" s="496">
        <v>0</v>
      </c>
      <c r="BE243" s="496">
        <v>0</v>
      </c>
      <c r="BF243" s="496">
        <v>0</v>
      </c>
      <c r="BG243" s="496">
        <v>0</v>
      </c>
      <c r="BH243" s="496">
        <v>0</v>
      </c>
      <c r="BI243" s="496">
        <v>0</v>
      </c>
      <c r="BJ243" s="496">
        <v>3.3307254350000002</v>
      </c>
      <c r="BK243" s="496">
        <v>0</v>
      </c>
      <c r="BL243" s="496">
        <v>1</v>
      </c>
      <c r="BM243" s="496">
        <v>1</v>
      </c>
      <c r="BN243" s="496">
        <v>0</v>
      </c>
      <c r="BO243" s="291"/>
      <c r="BP243" s="291"/>
      <c r="BQ243" s="291"/>
      <c r="BS243" s="496">
        <v>84</v>
      </c>
    </row>
    <row r="244" spans="1:71" ht="15" x14ac:dyDescent="0.25">
      <c r="A244" s="492">
        <v>472</v>
      </c>
      <c r="B244" s="492">
        <v>137419</v>
      </c>
      <c r="C244" s="492">
        <v>9353314</v>
      </c>
      <c r="D244" s="493" t="s">
        <v>1335</v>
      </c>
      <c r="E244" s="494" t="s">
        <v>40</v>
      </c>
      <c r="F244" s="495" t="s">
        <v>719</v>
      </c>
      <c r="G244" s="496">
        <v>1</v>
      </c>
      <c r="H244" s="496">
        <v>0</v>
      </c>
      <c r="I244" s="496">
        <v>0</v>
      </c>
      <c r="J244" s="496">
        <v>7</v>
      </c>
      <c r="K244" s="496">
        <v>0</v>
      </c>
      <c r="L244" s="496">
        <v>0</v>
      </c>
      <c r="M244" s="496">
        <v>0</v>
      </c>
      <c r="N244" s="496">
        <v>416</v>
      </c>
      <c r="O244" s="496">
        <v>416</v>
      </c>
      <c r="P244" s="496">
        <v>60</v>
      </c>
      <c r="Q244" s="496">
        <v>356</v>
      </c>
      <c r="R244" s="496">
        <v>0</v>
      </c>
      <c r="S244" s="496">
        <v>0</v>
      </c>
      <c r="T244" s="496">
        <v>0</v>
      </c>
      <c r="U244" s="496">
        <v>0</v>
      </c>
      <c r="V244" s="496">
        <v>0</v>
      </c>
      <c r="W244" s="496">
        <v>0</v>
      </c>
      <c r="X244" s="496">
        <v>0</v>
      </c>
      <c r="Y244" s="496">
        <v>0</v>
      </c>
      <c r="Z244" s="496">
        <v>416</v>
      </c>
      <c r="AA244" s="496">
        <v>59.428571428571431</v>
      </c>
      <c r="AB244" s="496">
        <v>40.000000000000021</v>
      </c>
      <c r="AC244" s="496">
        <v>79.190361445783125</v>
      </c>
      <c r="AD244" s="496">
        <v>0</v>
      </c>
      <c r="AE244" s="496">
        <v>0</v>
      </c>
      <c r="AF244" s="496">
        <v>372.7922705314009</v>
      </c>
      <c r="AG244" s="496">
        <v>0</v>
      </c>
      <c r="AH244" s="496">
        <v>0</v>
      </c>
      <c r="AI244" s="496">
        <v>43.207729468599069</v>
      </c>
      <c r="AJ244" s="496">
        <v>0</v>
      </c>
      <c r="AK244" s="496">
        <v>0</v>
      </c>
      <c r="AL244" s="496">
        <v>0</v>
      </c>
      <c r="AM244" s="496">
        <v>0</v>
      </c>
      <c r="AN244" s="496">
        <v>0</v>
      </c>
      <c r="AO244" s="496">
        <v>0</v>
      </c>
      <c r="AP244" s="496">
        <v>0</v>
      </c>
      <c r="AQ244" s="496">
        <v>0</v>
      </c>
      <c r="AR244" s="496">
        <v>0</v>
      </c>
      <c r="AS244" s="496">
        <v>0</v>
      </c>
      <c r="AT244" s="496">
        <v>3.5056179775280891</v>
      </c>
      <c r="AU244" s="496">
        <v>12.853932584269669</v>
      </c>
      <c r="AV244" s="496">
        <v>14.022471910112348</v>
      </c>
      <c r="AW244" s="496">
        <v>0</v>
      </c>
      <c r="AX244" s="496">
        <v>0</v>
      </c>
      <c r="AY244" s="496">
        <v>0</v>
      </c>
      <c r="AZ244" s="496">
        <v>4.0096385542168678</v>
      </c>
      <c r="BA244" s="496">
        <v>140.55331412103754</v>
      </c>
      <c r="BB244" s="496">
        <v>164.24207492795398</v>
      </c>
      <c r="BC244" s="496">
        <v>0</v>
      </c>
      <c r="BD244" s="496">
        <v>0</v>
      </c>
      <c r="BE244" s="496">
        <v>0</v>
      </c>
      <c r="BF244" s="496">
        <v>0</v>
      </c>
      <c r="BG244" s="496">
        <v>0</v>
      </c>
      <c r="BH244" s="496">
        <v>0</v>
      </c>
      <c r="BI244" s="496">
        <v>0</v>
      </c>
      <c r="BJ244" s="496">
        <v>0.77132771940532097</v>
      </c>
      <c r="BK244" s="496">
        <v>0</v>
      </c>
      <c r="BL244" s="496">
        <v>0</v>
      </c>
      <c r="BM244" s="496">
        <v>1</v>
      </c>
      <c r="BN244" s="496">
        <v>0</v>
      </c>
      <c r="BO244" s="291"/>
      <c r="BP244" s="291"/>
      <c r="BQ244" s="291"/>
      <c r="BS244" s="496">
        <v>416</v>
      </c>
    </row>
    <row r="245" spans="1:71" ht="15" x14ac:dyDescent="0.25">
      <c r="A245" s="492">
        <v>487</v>
      </c>
      <c r="B245" s="492">
        <v>139448</v>
      </c>
      <c r="C245" s="492">
        <v>9353318</v>
      </c>
      <c r="D245" s="493" t="s">
        <v>1491</v>
      </c>
      <c r="E245" s="494" t="s">
        <v>40</v>
      </c>
      <c r="F245" s="495" t="s">
        <v>719</v>
      </c>
      <c r="G245" s="496">
        <v>1</v>
      </c>
      <c r="H245" s="496">
        <v>0</v>
      </c>
      <c r="I245" s="496">
        <v>0</v>
      </c>
      <c r="J245" s="496">
        <v>7</v>
      </c>
      <c r="K245" s="496">
        <v>0</v>
      </c>
      <c r="L245" s="496">
        <v>0</v>
      </c>
      <c r="M245" s="496">
        <v>0</v>
      </c>
      <c r="N245" s="496">
        <v>309</v>
      </c>
      <c r="O245" s="496">
        <v>309</v>
      </c>
      <c r="P245" s="496">
        <v>45</v>
      </c>
      <c r="Q245" s="496">
        <v>264</v>
      </c>
      <c r="R245" s="496">
        <v>0</v>
      </c>
      <c r="S245" s="496">
        <v>0</v>
      </c>
      <c r="T245" s="496">
        <v>0</v>
      </c>
      <c r="U245" s="496">
        <v>0</v>
      </c>
      <c r="V245" s="496">
        <v>0</v>
      </c>
      <c r="W245" s="496">
        <v>0</v>
      </c>
      <c r="X245" s="496">
        <v>0</v>
      </c>
      <c r="Y245" s="496">
        <v>0</v>
      </c>
      <c r="Z245" s="496">
        <v>309</v>
      </c>
      <c r="AA245" s="496">
        <v>44.142857142857146</v>
      </c>
      <c r="AB245" s="496">
        <v>19.999999999999989</v>
      </c>
      <c r="AC245" s="496">
        <v>33.458598726114651</v>
      </c>
      <c r="AD245" s="496">
        <v>0</v>
      </c>
      <c r="AE245" s="496">
        <v>0</v>
      </c>
      <c r="AF245" s="496">
        <v>251.00000000000009</v>
      </c>
      <c r="AG245" s="496">
        <v>57.000000000000085</v>
      </c>
      <c r="AH245" s="496">
        <v>1.0000000000000009</v>
      </c>
      <c r="AI245" s="496">
        <v>0</v>
      </c>
      <c r="AJ245" s="496">
        <v>0</v>
      </c>
      <c r="AK245" s="496">
        <v>0</v>
      </c>
      <c r="AL245" s="496">
        <v>0</v>
      </c>
      <c r="AM245" s="496">
        <v>0</v>
      </c>
      <c r="AN245" s="496">
        <v>0</v>
      </c>
      <c r="AO245" s="496">
        <v>0</v>
      </c>
      <c r="AP245" s="496">
        <v>0</v>
      </c>
      <c r="AQ245" s="496">
        <v>0</v>
      </c>
      <c r="AR245" s="496">
        <v>0</v>
      </c>
      <c r="AS245" s="496">
        <v>0</v>
      </c>
      <c r="AT245" s="496">
        <v>15.215909090909078</v>
      </c>
      <c r="AU245" s="496">
        <v>30.431818181818183</v>
      </c>
      <c r="AV245" s="496">
        <v>43.306818181818137</v>
      </c>
      <c r="AW245" s="496">
        <v>0</v>
      </c>
      <c r="AX245" s="496">
        <v>0</v>
      </c>
      <c r="AY245" s="496">
        <v>0</v>
      </c>
      <c r="AZ245" s="496">
        <v>0</v>
      </c>
      <c r="BA245" s="496">
        <v>78.992125984251999</v>
      </c>
      <c r="BB245" s="496">
        <v>92.456692913385865</v>
      </c>
      <c r="BC245" s="496">
        <v>0</v>
      </c>
      <c r="BD245" s="496">
        <v>0</v>
      </c>
      <c r="BE245" s="496">
        <v>0</v>
      </c>
      <c r="BF245" s="496">
        <v>0</v>
      </c>
      <c r="BG245" s="496">
        <v>0</v>
      </c>
      <c r="BH245" s="496">
        <v>0</v>
      </c>
      <c r="BI245" s="496">
        <v>0</v>
      </c>
      <c r="BJ245" s="496">
        <v>0.51984753021276597</v>
      </c>
      <c r="BK245" s="496">
        <v>0</v>
      </c>
      <c r="BL245" s="496">
        <v>0</v>
      </c>
      <c r="BM245" s="496">
        <v>1</v>
      </c>
      <c r="BN245" s="496">
        <v>0</v>
      </c>
      <c r="BO245" s="291"/>
      <c r="BP245" s="291"/>
      <c r="BQ245" s="291"/>
      <c r="BS245" s="496">
        <v>309</v>
      </c>
    </row>
    <row r="246" spans="1:71" ht="15" x14ac:dyDescent="0.25">
      <c r="A246" s="492">
        <v>455</v>
      </c>
      <c r="B246" s="492">
        <v>143624</v>
      </c>
      <c r="C246" s="492">
        <v>9353320</v>
      </c>
      <c r="D246" s="493" t="s">
        <v>1337</v>
      </c>
      <c r="E246" s="494" t="s">
        <v>40</v>
      </c>
      <c r="F246" s="495" t="s">
        <v>719</v>
      </c>
      <c r="G246" s="496">
        <v>1</v>
      </c>
      <c r="H246" s="496">
        <v>0</v>
      </c>
      <c r="I246" s="496">
        <v>0</v>
      </c>
      <c r="J246" s="496">
        <v>7</v>
      </c>
      <c r="K246" s="496">
        <v>0</v>
      </c>
      <c r="L246" s="496">
        <v>0</v>
      </c>
      <c r="M246" s="496">
        <v>0</v>
      </c>
      <c r="N246" s="496">
        <v>278</v>
      </c>
      <c r="O246" s="496">
        <v>278</v>
      </c>
      <c r="P246" s="496">
        <v>21</v>
      </c>
      <c r="Q246" s="496">
        <v>257</v>
      </c>
      <c r="R246" s="496">
        <v>0</v>
      </c>
      <c r="S246" s="496">
        <v>0</v>
      </c>
      <c r="T246" s="496">
        <v>0</v>
      </c>
      <c r="U246" s="496">
        <v>0</v>
      </c>
      <c r="V246" s="496">
        <v>0</v>
      </c>
      <c r="W246" s="496">
        <v>0</v>
      </c>
      <c r="X246" s="496">
        <v>0</v>
      </c>
      <c r="Y246" s="496">
        <v>0</v>
      </c>
      <c r="Z246" s="496">
        <v>278</v>
      </c>
      <c r="AA246" s="496">
        <v>39.714285714285715</v>
      </c>
      <c r="AB246" s="496">
        <v>13.000000000000014</v>
      </c>
      <c r="AC246" s="496">
        <v>22.240000000000002</v>
      </c>
      <c r="AD246" s="496">
        <v>0</v>
      </c>
      <c r="AE246" s="496">
        <v>0</v>
      </c>
      <c r="AF246" s="496">
        <v>207.49275362318843</v>
      </c>
      <c r="AG246" s="496">
        <v>38.275362318840621</v>
      </c>
      <c r="AH246" s="496">
        <v>32.231884057970944</v>
      </c>
      <c r="AI246" s="496">
        <v>0</v>
      </c>
      <c r="AJ246" s="496">
        <v>0</v>
      </c>
      <c r="AK246" s="496">
        <v>0</v>
      </c>
      <c r="AL246" s="496">
        <v>0</v>
      </c>
      <c r="AM246" s="496">
        <v>0</v>
      </c>
      <c r="AN246" s="496">
        <v>0</v>
      </c>
      <c r="AO246" s="496">
        <v>0</v>
      </c>
      <c r="AP246" s="496">
        <v>0</v>
      </c>
      <c r="AQ246" s="496">
        <v>0</v>
      </c>
      <c r="AR246" s="496">
        <v>0</v>
      </c>
      <c r="AS246" s="496">
        <v>0</v>
      </c>
      <c r="AT246" s="496">
        <v>17.307392996108948</v>
      </c>
      <c r="AU246" s="496">
        <v>44.350194552529153</v>
      </c>
      <c r="AV246" s="496">
        <v>61.657587548637999</v>
      </c>
      <c r="AW246" s="496">
        <v>0</v>
      </c>
      <c r="AX246" s="496">
        <v>0</v>
      </c>
      <c r="AY246" s="496">
        <v>0</v>
      </c>
      <c r="AZ246" s="496">
        <v>0.92666666666666675</v>
      </c>
      <c r="BA246" s="496">
        <v>89.079681274900381</v>
      </c>
      <c r="BB246" s="496">
        <v>96.358565737051762</v>
      </c>
      <c r="BC246" s="496">
        <v>0</v>
      </c>
      <c r="BD246" s="496">
        <v>0</v>
      </c>
      <c r="BE246" s="496">
        <v>0</v>
      </c>
      <c r="BF246" s="496">
        <v>0</v>
      </c>
      <c r="BG246" s="496">
        <v>0</v>
      </c>
      <c r="BH246" s="496">
        <v>0</v>
      </c>
      <c r="BI246" s="496">
        <v>0</v>
      </c>
      <c r="BJ246" s="496">
        <v>0.38809388751773</v>
      </c>
      <c r="BK246" s="496">
        <v>0</v>
      </c>
      <c r="BL246" s="496">
        <v>0</v>
      </c>
      <c r="BM246" s="496">
        <v>1</v>
      </c>
      <c r="BN246" s="496">
        <v>0</v>
      </c>
      <c r="BO246" s="291"/>
      <c r="BP246" s="291"/>
      <c r="BQ246" s="291"/>
      <c r="BS246" s="496">
        <v>278</v>
      </c>
    </row>
    <row r="247" spans="1:71" ht="15" x14ac:dyDescent="0.25">
      <c r="A247" s="492">
        <v>31</v>
      </c>
      <c r="B247" s="492">
        <v>145692</v>
      </c>
      <c r="C247" s="492">
        <v>9353323</v>
      </c>
      <c r="D247" s="493" t="s">
        <v>1492</v>
      </c>
      <c r="E247" s="494" t="s">
        <v>40</v>
      </c>
      <c r="F247" s="495" t="s">
        <v>719</v>
      </c>
      <c r="G247" s="496">
        <v>1</v>
      </c>
      <c r="H247" s="496">
        <v>0</v>
      </c>
      <c r="I247" s="496">
        <v>0</v>
      </c>
      <c r="J247" s="496">
        <v>7</v>
      </c>
      <c r="K247" s="496">
        <v>0</v>
      </c>
      <c r="L247" s="496">
        <v>0</v>
      </c>
      <c r="M247" s="496">
        <v>0</v>
      </c>
      <c r="N247" s="496">
        <v>193</v>
      </c>
      <c r="O247" s="496">
        <v>193</v>
      </c>
      <c r="P247" s="496">
        <v>20</v>
      </c>
      <c r="Q247" s="496">
        <v>173</v>
      </c>
      <c r="R247" s="496">
        <v>0</v>
      </c>
      <c r="S247" s="496">
        <v>0</v>
      </c>
      <c r="T247" s="496">
        <v>0</v>
      </c>
      <c r="U247" s="496">
        <v>0</v>
      </c>
      <c r="V247" s="496">
        <v>0</v>
      </c>
      <c r="W247" s="496">
        <v>0</v>
      </c>
      <c r="X247" s="496">
        <v>0</v>
      </c>
      <c r="Y247" s="496">
        <v>0</v>
      </c>
      <c r="Z247" s="496">
        <v>193</v>
      </c>
      <c r="AA247" s="496">
        <v>27.571428571428573</v>
      </c>
      <c r="AB247" s="496">
        <v>17.999999999999996</v>
      </c>
      <c r="AC247" s="496">
        <v>32.166666666666664</v>
      </c>
      <c r="AD247" s="496">
        <v>0</v>
      </c>
      <c r="AE247" s="496">
        <v>0</v>
      </c>
      <c r="AF247" s="496">
        <v>186.00000000000009</v>
      </c>
      <c r="AG247" s="496">
        <v>5.9999999999999991</v>
      </c>
      <c r="AH247" s="496">
        <v>0</v>
      </c>
      <c r="AI247" s="496">
        <v>1.0000000000000004</v>
      </c>
      <c r="AJ247" s="496">
        <v>0</v>
      </c>
      <c r="AK247" s="496">
        <v>0</v>
      </c>
      <c r="AL247" s="496">
        <v>0</v>
      </c>
      <c r="AM247" s="496">
        <v>0</v>
      </c>
      <c r="AN247" s="496">
        <v>0</v>
      </c>
      <c r="AO247" s="496">
        <v>0</v>
      </c>
      <c r="AP247" s="496">
        <v>0</v>
      </c>
      <c r="AQ247" s="496">
        <v>0</v>
      </c>
      <c r="AR247" s="496">
        <v>0</v>
      </c>
      <c r="AS247" s="496">
        <v>0</v>
      </c>
      <c r="AT247" s="496">
        <v>0</v>
      </c>
      <c r="AU247" s="496">
        <v>0</v>
      </c>
      <c r="AV247" s="496">
        <v>0</v>
      </c>
      <c r="AW247" s="496">
        <v>0</v>
      </c>
      <c r="AX247" s="496">
        <v>0</v>
      </c>
      <c r="AY247" s="496">
        <v>0</v>
      </c>
      <c r="AZ247" s="496">
        <v>0</v>
      </c>
      <c r="BA247" s="496">
        <v>41.190476190476176</v>
      </c>
      <c r="BB247" s="496">
        <v>45.952380952380935</v>
      </c>
      <c r="BC247" s="496">
        <v>0</v>
      </c>
      <c r="BD247" s="496">
        <v>0</v>
      </c>
      <c r="BE247" s="496">
        <v>0</v>
      </c>
      <c r="BF247" s="496">
        <v>0</v>
      </c>
      <c r="BG247" s="496">
        <v>0</v>
      </c>
      <c r="BH247" s="496">
        <v>0.69999999999993068</v>
      </c>
      <c r="BI247" s="496">
        <v>0</v>
      </c>
      <c r="BJ247" s="496">
        <v>2.20076931069182</v>
      </c>
      <c r="BK247" s="496">
        <v>0</v>
      </c>
      <c r="BL247" s="496">
        <v>0</v>
      </c>
      <c r="BM247" s="496">
        <v>1</v>
      </c>
      <c r="BN247" s="496">
        <v>0</v>
      </c>
      <c r="BO247" s="291"/>
      <c r="BP247" s="291"/>
      <c r="BQ247" s="291"/>
      <c r="BS247" s="496">
        <v>193</v>
      </c>
    </row>
    <row r="248" spans="1:71" ht="15" x14ac:dyDescent="0.25">
      <c r="A248" s="492">
        <v>344</v>
      </c>
      <c r="B248" s="492">
        <v>142598</v>
      </c>
      <c r="C248" s="492">
        <v>9353328</v>
      </c>
      <c r="D248" s="493" t="s">
        <v>1338</v>
      </c>
      <c r="E248" s="494" t="s">
        <v>40</v>
      </c>
      <c r="F248" s="495" t="s">
        <v>719</v>
      </c>
      <c r="G248" s="496">
        <v>1</v>
      </c>
      <c r="H248" s="496">
        <v>0</v>
      </c>
      <c r="I248" s="496">
        <v>0</v>
      </c>
      <c r="J248" s="496">
        <v>7</v>
      </c>
      <c r="K248" s="496">
        <v>0</v>
      </c>
      <c r="L248" s="496">
        <v>0</v>
      </c>
      <c r="M248" s="496">
        <v>0</v>
      </c>
      <c r="N248" s="496">
        <v>193</v>
      </c>
      <c r="O248" s="496">
        <v>193</v>
      </c>
      <c r="P248" s="496">
        <v>13</v>
      </c>
      <c r="Q248" s="496">
        <v>180</v>
      </c>
      <c r="R248" s="496">
        <v>0</v>
      </c>
      <c r="S248" s="496">
        <v>0</v>
      </c>
      <c r="T248" s="496">
        <v>0</v>
      </c>
      <c r="U248" s="496">
        <v>0</v>
      </c>
      <c r="V248" s="496">
        <v>0</v>
      </c>
      <c r="W248" s="496">
        <v>0</v>
      </c>
      <c r="X248" s="496">
        <v>0</v>
      </c>
      <c r="Y248" s="496">
        <v>0</v>
      </c>
      <c r="Z248" s="496">
        <v>193</v>
      </c>
      <c r="AA248" s="496">
        <v>27.571428571428573</v>
      </c>
      <c r="AB248" s="496">
        <v>7.0000000000000062</v>
      </c>
      <c r="AC248" s="496">
        <v>14.990291262135921</v>
      </c>
      <c r="AD248" s="496">
        <v>0</v>
      </c>
      <c r="AE248" s="496">
        <v>0</v>
      </c>
      <c r="AF248" s="496">
        <v>165</v>
      </c>
      <c r="AG248" s="496">
        <v>27.000000000000036</v>
      </c>
      <c r="AH248" s="496">
        <v>0</v>
      </c>
      <c r="AI248" s="496">
        <v>1.0000000000000004</v>
      </c>
      <c r="AJ248" s="496">
        <v>0</v>
      </c>
      <c r="AK248" s="496">
        <v>0</v>
      </c>
      <c r="AL248" s="496">
        <v>0</v>
      </c>
      <c r="AM248" s="496">
        <v>0</v>
      </c>
      <c r="AN248" s="496">
        <v>0</v>
      </c>
      <c r="AO248" s="496">
        <v>0</v>
      </c>
      <c r="AP248" s="496">
        <v>0</v>
      </c>
      <c r="AQ248" s="496">
        <v>0</v>
      </c>
      <c r="AR248" s="496">
        <v>0</v>
      </c>
      <c r="AS248" s="496">
        <v>0</v>
      </c>
      <c r="AT248" s="496">
        <v>0</v>
      </c>
      <c r="AU248" s="496">
        <v>2.1444444444444422</v>
      </c>
      <c r="AV248" s="496">
        <v>4.2888888888888843</v>
      </c>
      <c r="AW248" s="496">
        <v>0</v>
      </c>
      <c r="AX248" s="496">
        <v>0</v>
      </c>
      <c r="AY248" s="496">
        <v>0</v>
      </c>
      <c r="AZ248" s="496">
        <v>0</v>
      </c>
      <c r="BA248" s="496">
        <v>43.728813559322099</v>
      </c>
      <c r="BB248" s="496">
        <v>46.887005649717587</v>
      </c>
      <c r="BC248" s="496">
        <v>0</v>
      </c>
      <c r="BD248" s="496">
        <v>0</v>
      </c>
      <c r="BE248" s="496">
        <v>0</v>
      </c>
      <c r="BF248" s="496">
        <v>0</v>
      </c>
      <c r="BG248" s="496">
        <v>0</v>
      </c>
      <c r="BH248" s="496">
        <v>0</v>
      </c>
      <c r="BI248" s="496">
        <v>0</v>
      </c>
      <c r="BJ248" s="496">
        <v>0.60090321420765003</v>
      </c>
      <c r="BK248" s="496">
        <v>0</v>
      </c>
      <c r="BL248" s="496">
        <v>0</v>
      </c>
      <c r="BM248" s="496">
        <v>1</v>
      </c>
      <c r="BN248" s="496">
        <v>0</v>
      </c>
      <c r="BO248" s="291"/>
      <c r="BP248" s="291"/>
      <c r="BQ248" s="291"/>
      <c r="BS248" s="496">
        <v>193</v>
      </c>
    </row>
    <row r="249" spans="1:71" ht="15" x14ac:dyDescent="0.25">
      <c r="A249" s="492">
        <v>56</v>
      </c>
      <c r="B249" s="492">
        <v>145693</v>
      </c>
      <c r="C249" s="492">
        <v>9353331</v>
      </c>
      <c r="D249" s="493" t="s">
        <v>1493</v>
      </c>
      <c r="E249" s="494" t="s">
        <v>40</v>
      </c>
      <c r="F249" s="495" t="s">
        <v>719</v>
      </c>
      <c r="G249" s="496">
        <v>1</v>
      </c>
      <c r="H249" s="496">
        <v>0</v>
      </c>
      <c r="I249" s="496">
        <v>0</v>
      </c>
      <c r="J249" s="496">
        <v>7</v>
      </c>
      <c r="K249" s="496">
        <v>0</v>
      </c>
      <c r="L249" s="496">
        <v>0</v>
      </c>
      <c r="M249" s="496">
        <v>0</v>
      </c>
      <c r="N249" s="496">
        <v>118</v>
      </c>
      <c r="O249" s="496">
        <v>118</v>
      </c>
      <c r="P249" s="496">
        <v>21</v>
      </c>
      <c r="Q249" s="496">
        <v>97</v>
      </c>
      <c r="R249" s="496">
        <v>0</v>
      </c>
      <c r="S249" s="496">
        <v>0</v>
      </c>
      <c r="T249" s="496">
        <v>0</v>
      </c>
      <c r="U249" s="496">
        <v>0</v>
      </c>
      <c r="V249" s="496">
        <v>0</v>
      </c>
      <c r="W249" s="496">
        <v>0</v>
      </c>
      <c r="X249" s="496">
        <v>0</v>
      </c>
      <c r="Y249" s="496">
        <v>0</v>
      </c>
      <c r="Z249" s="496">
        <v>118</v>
      </c>
      <c r="AA249" s="496">
        <v>16.857142857142858</v>
      </c>
      <c r="AB249" s="496">
        <v>5.9999999999999947</v>
      </c>
      <c r="AC249" s="496">
        <v>12.851485148514852</v>
      </c>
      <c r="AD249" s="496">
        <v>0</v>
      </c>
      <c r="AE249" s="496">
        <v>0</v>
      </c>
      <c r="AF249" s="496">
        <v>115.99999999999999</v>
      </c>
      <c r="AG249" s="496">
        <v>1</v>
      </c>
      <c r="AH249" s="496">
        <v>0</v>
      </c>
      <c r="AI249" s="496">
        <v>0</v>
      </c>
      <c r="AJ249" s="496">
        <v>1</v>
      </c>
      <c r="AK249" s="496">
        <v>0</v>
      </c>
      <c r="AL249" s="496">
        <v>0</v>
      </c>
      <c r="AM249" s="496">
        <v>0</v>
      </c>
      <c r="AN249" s="496">
        <v>0</v>
      </c>
      <c r="AO249" s="496">
        <v>0</v>
      </c>
      <c r="AP249" s="496">
        <v>0</v>
      </c>
      <c r="AQ249" s="496">
        <v>0</v>
      </c>
      <c r="AR249" s="496">
        <v>0</v>
      </c>
      <c r="AS249" s="496">
        <v>0</v>
      </c>
      <c r="AT249" s="496">
        <v>0</v>
      </c>
      <c r="AU249" s="496">
        <v>0</v>
      </c>
      <c r="AV249" s="496">
        <v>0</v>
      </c>
      <c r="AW249" s="496">
        <v>0</v>
      </c>
      <c r="AX249" s="496">
        <v>0</v>
      </c>
      <c r="AY249" s="496">
        <v>0</v>
      </c>
      <c r="AZ249" s="496">
        <v>3.504950495049505</v>
      </c>
      <c r="BA249" s="496">
        <v>31.290322580645128</v>
      </c>
      <c r="BB249" s="496">
        <v>38.064516129032221</v>
      </c>
      <c r="BC249" s="496">
        <v>0</v>
      </c>
      <c r="BD249" s="496">
        <v>0</v>
      </c>
      <c r="BE249" s="496">
        <v>0</v>
      </c>
      <c r="BF249" s="496">
        <v>0</v>
      </c>
      <c r="BG249" s="496">
        <v>0</v>
      </c>
      <c r="BH249" s="496">
        <v>9.1999999999999691</v>
      </c>
      <c r="BI249" s="496">
        <v>0</v>
      </c>
      <c r="BJ249" s="496">
        <v>3.2574880814814802</v>
      </c>
      <c r="BK249" s="496">
        <v>0</v>
      </c>
      <c r="BL249" s="496">
        <v>1</v>
      </c>
      <c r="BM249" s="496">
        <v>1</v>
      </c>
      <c r="BN249" s="496">
        <v>0</v>
      </c>
      <c r="BO249" s="291"/>
      <c r="BP249" s="291"/>
      <c r="BQ249" s="291"/>
      <c r="BS249" s="496">
        <v>118</v>
      </c>
    </row>
    <row r="250" spans="1:71" ht="15" x14ac:dyDescent="0.25">
      <c r="A250" s="492">
        <v>72</v>
      </c>
      <c r="B250" s="492">
        <v>142806</v>
      </c>
      <c r="C250" s="492">
        <v>9353335</v>
      </c>
      <c r="D250" s="493" t="s">
        <v>1339</v>
      </c>
      <c r="E250" s="494" t="s">
        <v>40</v>
      </c>
      <c r="F250" s="495" t="s">
        <v>719</v>
      </c>
      <c r="G250" s="496">
        <v>1</v>
      </c>
      <c r="H250" s="496">
        <v>0</v>
      </c>
      <c r="I250" s="496">
        <v>0</v>
      </c>
      <c r="J250" s="496">
        <v>7</v>
      </c>
      <c r="K250" s="496">
        <v>0</v>
      </c>
      <c r="L250" s="496">
        <v>0</v>
      </c>
      <c r="M250" s="496">
        <v>0</v>
      </c>
      <c r="N250" s="496">
        <v>207</v>
      </c>
      <c r="O250" s="496">
        <v>207</v>
      </c>
      <c r="P250" s="496">
        <v>30</v>
      </c>
      <c r="Q250" s="496">
        <v>177</v>
      </c>
      <c r="R250" s="496">
        <v>0</v>
      </c>
      <c r="S250" s="496">
        <v>0</v>
      </c>
      <c r="T250" s="496">
        <v>0</v>
      </c>
      <c r="U250" s="496">
        <v>0</v>
      </c>
      <c r="V250" s="496">
        <v>0</v>
      </c>
      <c r="W250" s="496">
        <v>0</v>
      </c>
      <c r="X250" s="496">
        <v>0</v>
      </c>
      <c r="Y250" s="496">
        <v>0</v>
      </c>
      <c r="Z250" s="496">
        <v>207</v>
      </c>
      <c r="AA250" s="496">
        <v>29.571428571428573</v>
      </c>
      <c r="AB250" s="496">
        <v>28.000000000000043</v>
      </c>
      <c r="AC250" s="496">
        <v>35.317535545023702</v>
      </c>
      <c r="AD250" s="496">
        <v>0</v>
      </c>
      <c r="AE250" s="496">
        <v>0</v>
      </c>
      <c r="AF250" s="496">
        <v>69.999999999999915</v>
      </c>
      <c r="AG250" s="496">
        <v>61.999999999999922</v>
      </c>
      <c r="AH250" s="496">
        <v>24.999999999999922</v>
      </c>
      <c r="AI250" s="496">
        <v>14.999999999999995</v>
      </c>
      <c r="AJ250" s="496">
        <v>8.9999999999999964</v>
      </c>
      <c r="AK250" s="496">
        <v>14.000000000000002</v>
      </c>
      <c r="AL250" s="496">
        <v>11.999999999999996</v>
      </c>
      <c r="AM250" s="496">
        <v>0</v>
      </c>
      <c r="AN250" s="496">
        <v>0</v>
      </c>
      <c r="AO250" s="496">
        <v>0</v>
      </c>
      <c r="AP250" s="496">
        <v>0</v>
      </c>
      <c r="AQ250" s="496">
        <v>0</v>
      </c>
      <c r="AR250" s="496">
        <v>0</v>
      </c>
      <c r="AS250" s="496">
        <v>0</v>
      </c>
      <c r="AT250" s="496">
        <v>3.5895953757225336</v>
      </c>
      <c r="AU250" s="496">
        <v>10.768786127167623</v>
      </c>
      <c r="AV250" s="496">
        <v>16.751445086705207</v>
      </c>
      <c r="AW250" s="496">
        <v>0</v>
      </c>
      <c r="AX250" s="496">
        <v>0</v>
      </c>
      <c r="AY250" s="496">
        <v>0</v>
      </c>
      <c r="AZ250" s="496">
        <v>0.98104265402843605</v>
      </c>
      <c r="BA250" s="496">
        <v>59.335227272727316</v>
      </c>
      <c r="BB250" s="496">
        <v>69.39204545454551</v>
      </c>
      <c r="BC250" s="496">
        <v>0</v>
      </c>
      <c r="BD250" s="496">
        <v>0</v>
      </c>
      <c r="BE250" s="496">
        <v>0</v>
      </c>
      <c r="BF250" s="496">
        <v>0</v>
      </c>
      <c r="BG250" s="496">
        <v>0</v>
      </c>
      <c r="BH250" s="496">
        <v>0</v>
      </c>
      <c r="BI250" s="496">
        <v>0</v>
      </c>
      <c r="BJ250" s="496">
        <v>0.40283642551724103</v>
      </c>
      <c r="BK250" s="496">
        <v>0</v>
      </c>
      <c r="BL250" s="496">
        <v>0</v>
      </c>
      <c r="BM250" s="496">
        <v>1</v>
      </c>
      <c r="BN250" s="496">
        <v>0</v>
      </c>
      <c r="BO250" s="291"/>
      <c r="BP250" s="291"/>
      <c r="BQ250" s="291"/>
      <c r="BS250" s="496">
        <v>207</v>
      </c>
    </row>
    <row r="251" spans="1:71" ht="15" x14ac:dyDescent="0.25">
      <c r="A251" s="492">
        <v>289</v>
      </c>
      <c r="B251" s="492">
        <v>145382</v>
      </c>
      <c r="C251" s="492">
        <v>9353340</v>
      </c>
      <c r="D251" s="493" t="s">
        <v>289</v>
      </c>
      <c r="E251" s="494" t="s">
        <v>40</v>
      </c>
      <c r="F251" s="495" t="s">
        <v>719</v>
      </c>
      <c r="G251" s="496">
        <v>1</v>
      </c>
      <c r="H251" s="496">
        <v>0</v>
      </c>
      <c r="I251" s="496">
        <v>0</v>
      </c>
      <c r="J251" s="496">
        <v>7</v>
      </c>
      <c r="K251" s="496">
        <v>0</v>
      </c>
      <c r="L251" s="496">
        <v>0</v>
      </c>
      <c r="M251" s="496">
        <v>0</v>
      </c>
      <c r="N251" s="496">
        <v>213</v>
      </c>
      <c r="O251" s="496">
        <v>213</v>
      </c>
      <c r="P251" s="496">
        <v>30</v>
      </c>
      <c r="Q251" s="496">
        <v>183</v>
      </c>
      <c r="R251" s="496">
        <v>0</v>
      </c>
      <c r="S251" s="496">
        <v>0</v>
      </c>
      <c r="T251" s="496">
        <v>0</v>
      </c>
      <c r="U251" s="496">
        <v>0</v>
      </c>
      <c r="V251" s="496">
        <v>0</v>
      </c>
      <c r="W251" s="496">
        <v>0</v>
      </c>
      <c r="X251" s="496">
        <v>0</v>
      </c>
      <c r="Y251" s="496">
        <v>0</v>
      </c>
      <c r="Z251" s="496">
        <v>213</v>
      </c>
      <c r="AA251" s="496">
        <v>30.428571428571427</v>
      </c>
      <c r="AB251" s="496">
        <v>9.9999999999999929</v>
      </c>
      <c r="AC251" s="496">
        <v>16.151658767772513</v>
      </c>
      <c r="AD251" s="496">
        <v>0</v>
      </c>
      <c r="AE251" s="496">
        <v>0</v>
      </c>
      <c r="AF251" s="496">
        <v>177.00000000000006</v>
      </c>
      <c r="AG251" s="496">
        <v>13.999999999999993</v>
      </c>
      <c r="AH251" s="496">
        <v>6.9999999999999964</v>
      </c>
      <c r="AI251" s="496">
        <v>5.0000000000000062</v>
      </c>
      <c r="AJ251" s="496">
        <v>9.0000000000000071</v>
      </c>
      <c r="AK251" s="496">
        <v>0</v>
      </c>
      <c r="AL251" s="496">
        <v>0.99999999999999933</v>
      </c>
      <c r="AM251" s="496">
        <v>0</v>
      </c>
      <c r="AN251" s="496">
        <v>0</v>
      </c>
      <c r="AO251" s="496">
        <v>0</v>
      </c>
      <c r="AP251" s="496">
        <v>0</v>
      </c>
      <c r="AQ251" s="496">
        <v>0</v>
      </c>
      <c r="AR251" s="496">
        <v>0</v>
      </c>
      <c r="AS251" s="496">
        <v>0</v>
      </c>
      <c r="AT251" s="496">
        <v>16.295081967213125</v>
      </c>
      <c r="AU251" s="496">
        <v>27.934426229508293</v>
      </c>
      <c r="AV251" s="496">
        <v>45.393442622950893</v>
      </c>
      <c r="AW251" s="496">
        <v>0</v>
      </c>
      <c r="AX251" s="496">
        <v>0</v>
      </c>
      <c r="AY251" s="496">
        <v>0</v>
      </c>
      <c r="AZ251" s="496">
        <v>0</v>
      </c>
      <c r="BA251" s="496">
        <v>32.89887640449431</v>
      </c>
      <c r="BB251" s="496">
        <v>38.292134831460594</v>
      </c>
      <c r="BC251" s="496">
        <v>0</v>
      </c>
      <c r="BD251" s="496">
        <v>0</v>
      </c>
      <c r="BE251" s="496">
        <v>0</v>
      </c>
      <c r="BF251" s="496">
        <v>0</v>
      </c>
      <c r="BG251" s="496">
        <v>0</v>
      </c>
      <c r="BH251" s="496">
        <v>0</v>
      </c>
      <c r="BI251" s="496">
        <v>0</v>
      </c>
      <c r="BJ251" s="496">
        <v>0.33345119567567599</v>
      </c>
      <c r="BK251" s="496">
        <v>0</v>
      </c>
      <c r="BL251" s="496">
        <v>0</v>
      </c>
      <c r="BM251" s="496">
        <v>1</v>
      </c>
      <c r="BN251" s="496">
        <v>0</v>
      </c>
      <c r="BO251" s="291"/>
      <c r="BP251" s="291"/>
      <c r="BQ251" s="291"/>
      <c r="BS251" s="496">
        <v>213</v>
      </c>
    </row>
    <row r="252" spans="1:71" ht="15" x14ac:dyDescent="0.25">
      <c r="A252" s="492">
        <v>253</v>
      </c>
      <c r="B252" s="492">
        <v>141842</v>
      </c>
      <c r="C252" s="492">
        <v>9353344</v>
      </c>
      <c r="D252" s="493" t="s">
        <v>512</v>
      </c>
      <c r="E252" s="494" t="s">
        <v>40</v>
      </c>
      <c r="F252" s="495" t="s">
        <v>719</v>
      </c>
      <c r="G252" s="496">
        <v>1</v>
      </c>
      <c r="H252" s="496">
        <v>0</v>
      </c>
      <c r="I252" s="496">
        <v>0</v>
      </c>
      <c r="J252" s="496">
        <v>7</v>
      </c>
      <c r="K252" s="496">
        <v>0</v>
      </c>
      <c r="L252" s="496">
        <v>0</v>
      </c>
      <c r="M252" s="496">
        <v>0</v>
      </c>
      <c r="N252" s="496">
        <v>392</v>
      </c>
      <c r="O252" s="496">
        <v>392</v>
      </c>
      <c r="P252" s="496">
        <v>60</v>
      </c>
      <c r="Q252" s="496">
        <v>332</v>
      </c>
      <c r="R252" s="496">
        <v>0</v>
      </c>
      <c r="S252" s="496">
        <v>0</v>
      </c>
      <c r="T252" s="496">
        <v>0</v>
      </c>
      <c r="U252" s="496">
        <v>0</v>
      </c>
      <c r="V252" s="496">
        <v>0</v>
      </c>
      <c r="W252" s="496">
        <v>0</v>
      </c>
      <c r="X252" s="496">
        <v>0</v>
      </c>
      <c r="Y252" s="496">
        <v>0</v>
      </c>
      <c r="Z252" s="496">
        <v>392</v>
      </c>
      <c r="AA252" s="496">
        <v>56</v>
      </c>
      <c r="AB252" s="496">
        <v>91.999999999999844</v>
      </c>
      <c r="AC252" s="496">
        <v>149.38107416879797</v>
      </c>
      <c r="AD252" s="496">
        <v>0</v>
      </c>
      <c r="AE252" s="496">
        <v>0</v>
      </c>
      <c r="AF252" s="496">
        <v>21.161953727506436</v>
      </c>
      <c r="AG252" s="496">
        <v>61.470437017995039</v>
      </c>
      <c r="AH252" s="496">
        <v>61.470437017995039</v>
      </c>
      <c r="AI252" s="496">
        <v>19.14652956298201</v>
      </c>
      <c r="AJ252" s="496">
        <v>207.58868894601525</v>
      </c>
      <c r="AK252" s="496">
        <v>20.154241645244223</v>
      </c>
      <c r="AL252" s="496">
        <v>1.0077120822622112</v>
      </c>
      <c r="AM252" s="496">
        <v>0</v>
      </c>
      <c r="AN252" s="496">
        <v>0</v>
      </c>
      <c r="AO252" s="496">
        <v>0</v>
      </c>
      <c r="AP252" s="496">
        <v>0</v>
      </c>
      <c r="AQ252" s="496">
        <v>0</v>
      </c>
      <c r="AR252" s="496">
        <v>0</v>
      </c>
      <c r="AS252" s="496">
        <v>0</v>
      </c>
      <c r="AT252" s="496">
        <v>17.71084337349399</v>
      </c>
      <c r="AU252" s="496">
        <v>33.060240963855435</v>
      </c>
      <c r="AV252" s="496">
        <v>43.686746987951757</v>
      </c>
      <c r="AW252" s="496">
        <v>0</v>
      </c>
      <c r="AX252" s="496">
        <v>0</v>
      </c>
      <c r="AY252" s="496">
        <v>0</v>
      </c>
      <c r="AZ252" s="496">
        <v>4.0102301790281336</v>
      </c>
      <c r="BA252" s="496">
        <v>148.58024691358031</v>
      </c>
      <c r="BB252" s="496">
        <v>175.43209876543219</v>
      </c>
      <c r="BC252" s="496">
        <v>0</v>
      </c>
      <c r="BD252" s="496">
        <v>0</v>
      </c>
      <c r="BE252" s="496">
        <v>0</v>
      </c>
      <c r="BF252" s="496">
        <v>0</v>
      </c>
      <c r="BG252" s="496">
        <v>0</v>
      </c>
      <c r="BH252" s="496">
        <v>0</v>
      </c>
      <c r="BI252" s="496">
        <v>0</v>
      </c>
      <c r="BJ252" s="496">
        <v>0.35453742826086998</v>
      </c>
      <c r="BK252" s="496">
        <v>0</v>
      </c>
      <c r="BL252" s="496">
        <v>0</v>
      </c>
      <c r="BM252" s="496">
        <v>1</v>
      </c>
      <c r="BN252" s="496">
        <v>0</v>
      </c>
      <c r="BO252" s="291"/>
      <c r="BP252" s="291"/>
      <c r="BQ252" s="291"/>
      <c r="BS252" s="496">
        <v>392</v>
      </c>
    </row>
    <row r="253" spans="1:71" ht="15" x14ac:dyDescent="0.25">
      <c r="A253" s="492">
        <v>505</v>
      </c>
      <c r="B253" s="492">
        <v>143360</v>
      </c>
      <c r="C253" s="492">
        <v>9353345</v>
      </c>
      <c r="D253" s="493" t="s">
        <v>1340</v>
      </c>
      <c r="E253" s="494" t="s">
        <v>40</v>
      </c>
      <c r="F253" s="495" t="s">
        <v>719</v>
      </c>
      <c r="G253" s="496">
        <v>1</v>
      </c>
      <c r="H253" s="496">
        <v>0</v>
      </c>
      <c r="I253" s="496">
        <v>0</v>
      </c>
      <c r="J253" s="496">
        <v>7</v>
      </c>
      <c r="K253" s="496">
        <v>0</v>
      </c>
      <c r="L253" s="496">
        <v>0</v>
      </c>
      <c r="M253" s="496">
        <v>0</v>
      </c>
      <c r="N253" s="496">
        <v>437</v>
      </c>
      <c r="O253" s="496">
        <v>437</v>
      </c>
      <c r="P253" s="496">
        <v>58</v>
      </c>
      <c r="Q253" s="496">
        <v>379</v>
      </c>
      <c r="R253" s="496">
        <v>0</v>
      </c>
      <c r="S253" s="496">
        <v>0</v>
      </c>
      <c r="T253" s="496">
        <v>0</v>
      </c>
      <c r="U253" s="496">
        <v>0</v>
      </c>
      <c r="V253" s="496">
        <v>0</v>
      </c>
      <c r="W253" s="496">
        <v>0</v>
      </c>
      <c r="X253" s="496">
        <v>0</v>
      </c>
      <c r="Y253" s="496">
        <v>0</v>
      </c>
      <c r="Z253" s="496">
        <v>437</v>
      </c>
      <c r="AA253" s="496">
        <v>62.428571428571431</v>
      </c>
      <c r="AB253" s="496">
        <v>24.999999999999989</v>
      </c>
      <c r="AC253" s="496">
        <v>63.144495412844037</v>
      </c>
      <c r="AD253" s="496">
        <v>0</v>
      </c>
      <c r="AE253" s="496">
        <v>0</v>
      </c>
      <c r="AF253" s="496">
        <v>422.96788990825701</v>
      </c>
      <c r="AG253" s="496">
        <v>8.0183486238532069</v>
      </c>
      <c r="AH253" s="496">
        <v>6.0137614678899265</v>
      </c>
      <c r="AI253" s="496">
        <v>0</v>
      </c>
      <c r="AJ253" s="496">
        <v>0</v>
      </c>
      <c r="AK253" s="496">
        <v>0</v>
      </c>
      <c r="AL253" s="496">
        <v>0</v>
      </c>
      <c r="AM253" s="496">
        <v>0</v>
      </c>
      <c r="AN253" s="496">
        <v>0</v>
      </c>
      <c r="AO253" s="496">
        <v>0</v>
      </c>
      <c r="AP253" s="496">
        <v>0</v>
      </c>
      <c r="AQ253" s="496">
        <v>0</v>
      </c>
      <c r="AR253" s="496">
        <v>0</v>
      </c>
      <c r="AS253" s="496">
        <v>0</v>
      </c>
      <c r="AT253" s="496">
        <v>1.1530343007915553</v>
      </c>
      <c r="AU253" s="496">
        <v>2.3060686015831151</v>
      </c>
      <c r="AV253" s="496">
        <v>8.071240105540884</v>
      </c>
      <c r="AW253" s="496">
        <v>0</v>
      </c>
      <c r="AX253" s="496">
        <v>0</v>
      </c>
      <c r="AY253" s="496">
        <v>0</v>
      </c>
      <c r="AZ253" s="496">
        <v>0</v>
      </c>
      <c r="BA253" s="496">
        <v>107.26415094339612</v>
      </c>
      <c r="BB253" s="496">
        <v>123.67924528301874</v>
      </c>
      <c r="BC253" s="496">
        <v>0</v>
      </c>
      <c r="BD253" s="496">
        <v>0</v>
      </c>
      <c r="BE253" s="496">
        <v>0</v>
      </c>
      <c r="BF253" s="496">
        <v>0</v>
      </c>
      <c r="BG253" s="496">
        <v>0</v>
      </c>
      <c r="BH253" s="496">
        <v>0</v>
      </c>
      <c r="BI253" s="496">
        <v>0</v>
      </c>
      <c r="BJ253" s="496">
        <v>0.79346895125348205</v>
      </c>
      <c r="BK253" s="496">
        <v>0</v>
      </c>
      <c r="BL253" s="496">
        <v>0</v>
      </c>
      <c r="BM253" s="496">
        <v>1</v>
      </c>
      <c r="BN253" s="496">
        <v>0</v>
      </c>
      <c r="BO253" s="291"/>
      <c r="BP253" s="291"/>
      <c r="BQ253" s="291"/>
      <c r="BS253" s="496">
        <v>437</v>
      </c>
    </row>
    <row r="254" spans="1:71" ht="15" x14ac:dyDescent="0.25">
      <c r="A254" s="492">
        <v>320</v>
      </c>
      <c r="B254" s="492">
        <v>145795</v>
      </c>
      <c r="C254" s="492">
        <v>9353346</v>
      </c>
      <c r="D254" s="493" t="s">
        <v>1494</v>
      </c>
      <c r="E254" s="494" t="s">
        <v>40</v>
      </c>
      <c r="F254" s="495" t="s">
        <v>719</v>
      </c>
      <c r="G254" s="496">
        <v>1</v>
      </c>
      <c r="H254" s="496">
        <v>0</v>
      </c>
      <c r="I254" s="496">
        <v>0</v>
      </c>
      <c r="J254" s="496">
        <v>7</v>
      </c>
      <c r="K254" s="496">
        <v>0</v>
      </c>
      <c r="L254" s="496">
        <v>0</v>
      </c>
      <c r="M254" s="496">
        <v>0</v>
      </c>
      <c r="N254" s="496">
        <v>287</v>
      </c>
      <c r="O254" s="496">
        <v>287</v>
      </c>
      <c r="P254" s="496">
        <v>44</v>
      </c>
      <c r="Q254" s="496">
        <v>243</v>
      </c>
      <c r="R254" s="496">
        <v>0</v>
      </c>
      <c r="S254" s="496">
        <v>0</v>
      </c>
      <c r="T254" s="496">
        <v>0</v>
      </c>
      <c r="U254" s="496">
        <v>0</v>
      </c>
      <c r="V254" s="496">
        <v>0</v>
      </c>
      <c r="W254" s="496">
        <v>0</v>
      </c>
      <c r="X254" s="496">
        <v>0</v>
      </c>
      <c r="Y254" s="496">
        <v>0</v>
      </c>
      <c r="Z254" s="496">
        <v>287</v>
      </c>
      <c r="AA254" s="496">
        <v>41</v>
      </c>
      <c r="AB254" s="496">
        <v>3.0000000000000093</v>
      </c>
      <c r="AC254" s="496">
        <v>22.322222222222223</v>
      </c>
      <c r="AD254" s="496">
        <v>0</v>
      </c>
      <c r="AE254" s="496">
        <v>0</v>
      </c>
      <c r="AF254" s="496">
        <v>286.00000000000006</v>
      </c>
      <c r="AG254" s="496">
        <v>1.0000000000000002</v>
      </c>
      <c r="AH254" s="496">
        <v>0</v>
      </c>
      <c r="AI254" s="496">
        <v>0</v>
      </c>
      <c r="AJ254" s="496">
        <v>0</v>
      </c>
      <c r="AK254" s="496">
        <v>0</v>
      </c>
      <c r="AL254" s="496">
        <v>0</v>
      </c>
      <c r="AM254" s="496">
        <v>0</v>
      </c>
      <c r="AN254" s="496">
        <v>0</v>
      </c>
      <c r="AO254" s="496">
        <v>0</v>
      </c>
      <c r="AP254" s="496">
        <v>0</v>
      </c>
      <c r="AQ254" s="496">
        <v>0</v>
      </c>
      <c r="AR254" s="496">
        <v>0</v>
      </c>
      <c r="AS254" s="496">
        <v>0</v>
      </c>
      <c r="AT254" s="496">
        <v>1.1859504132231413</v>
      </c>
      <c r="AU254" s="496">
        <v>2.3719008264462826</v>
      </c>
      <c r="AV254" s="496">
        <v>4.7438016528925591</v>
      </c>
      <c r="AW254" s="496">
        <v>0</v>
      </c>
      <c r="AX254" s="496">
        <v>0</v>
      </c>
      <c r="AY254" s="496">
        <v>0</v>
      </c>
      <c r="AZ254" s="496">
        <v>1.0629629629629631</v>
      </c>
      <c r="BA254" s="496">
        <v>87.359504132231407</v>
      </c>
      <c r="BB254" s="496">
        <v>103.17768595041323</v>
      </c>
      <c r="BC254" s="496">
        <v>0</v>
      </c>
      <c r="BD254" s="496">
        <v>0</v>
      </c>
      <c r="BE254" s="496">
        <v>0</v>
      </c>
      <c r="BF254" s="496">
        <v>0</v>
      </c>
      <c r="BG254" s="496">
        <v>0</v>
      </c>
      <c r="BH254" s="496">
        <v>0</v>
      </c>
      <c r="BI254" s="496">
        <v>0</v>
      </c>
      <c r="BJ254" s="496">
        <v>1.9276335751231499</v>
      </c>
      <c r="BK254" s="496">
        <v>0</v>
      </c>
      <c r="BL254" s="496">
        <v>0</v>
      </c>
      <c r="BM254" s="496">
        <v>1</v>
      </c>
      <c r="BN254" s="496">
        <v>0</v>
      </c>
      <c r="BO254" s="291"/>
      <c r="BP254" s="291"/>
      <c r="BQ254" s="291"/>
      <c r="BS254" s="496">
        <v>287</v>
      </c>
    </row>
    <row r="255" spans="1:71" ht="15" x14ac:dyDescent="0.25">
      <c r="A255" s="492">
        <v>527</v>
      </c>
      <c r="B255" s="492">
        <v>137179</v>
      </c>
      <c r="C255" s="492">
        <v>9354029</v>
      </c>
      <c r="D255" s="493" t="s">
        <v>427</v>
      </c>
      <c r="E255" s="494" t="s">
        <v>722</v>
      </c>
      <c r="F255" s="495" t="s">
        <v>719</v>
      </c>
      <c r="G255" s="496">
        <v>1</v>
      </c>
      <c r="H255" s="496">
        <v>2</v>
      </c>
      <c r="I255" s="496">
        <v>2</v>
      </c>
      <c r="J255" s="496">
        <v>2</v>
      </c>
      <c r="K255" s="496">
        <v>2</v>
      </c>
      <c r="L255" s="496">
        <v>2</v>
      </c>
      <c r="M255" s="496">
        <v>0</v>
      </c>
      <c r="N255" s="496">
        <v>353</v>
      </c>
      <c r="O255" s="496">
        <v>170</v>
      </c>
      <c r="P255" s="496">
        <v>0</v>
      </c>
      <c r="Q255" s="496">
        <v>170</v>
      </c>
      <c r="R255" s="496">
        <v>183</v>
      </c>
      <c r="S255" s="496">
        <v>183</v>
      </c>
      <c r="T255" s="496">
        <v>0</v>
      </c>
      <c r="U255" s="496">
        <v>90</v>
      </c>
      <c r="V255" s="496">
        <v>93</v>
      </c>
      <c r="W255" s="496">
        <v>0</v>
      </c>
      <c r="X255" s="496">
        <v>0</v>
      </c>
      <c r="Y255" s="496">
        <v>0</v>
      </c>
      <c r="Z255" s="496">
        <v>353</v>
      </c>
      <c r="AA255" s="496">
        <v>88.25</v>
      </c>
      <c r="AB255" s="496">
        <v>25.000000000000039</v>
      </c>
      <c r="AC255" s="496">
        <v>40.33898305084746</v>
      </c>
      <c r="AD255" s="496">
        <v>12.999999999999996</v>
      </c>
      <c r="AE255" s="496">
        <v>27.401069518716575</v>
      </c>
      <c r="AF255" s="496">
        <v>142.99999999999994</v>
      </c>
      <c r="AG255" s="496">
        <v>19.999999999999929</v>
      </c>
      <c r="AH255" s="496">
        <v>0</v>
      </c>
      <c r="AI255" s="496">
        <v>7.0000000000000009</v>
      </c>
      <c r="AJ255" s="496">
        <v>0</v>
      </c>
      <c r="AK255" s="496">
        <v>0</v>
      </c>
      <c r="AL255" s="496">
        <v>0</v>
      </c>
      <c r="AM255" s="496">
        <v>164.99999999999997</v>
      </c>
      <c r="AN255" s="496">
        <v>12.000000000000004</v>
      </c>
      <c r="AO255" s="496">
        <v>0</v>
      </c>
      <c r="AP255" s="496">
        <v>5.9999999999999929</v>
      </c>
      <c r="AQ255" s="496">
        <v>0</v>
      </c>
      <c r="AR255" s="496">
        <v>0</v>
      </c>
      <c r="AS255" s="496">
        <v>0</v>
      </c>
      <c r="AT255" s="496">
        <v>0.99999999999999989</v>
      </c>
      <c r="AU255" s="496">
        <v>2.9999999999999982</v>
      </c>
      <c r="AV255" s="496">
        <v>2.9999999999999982</v>
      </c>
      <c r="AW255" s="496">
        <v>1</v>
      </c>
      <c r="AX255" s="496">
        <v>1</v>
      </c>
      <c r="AY255" s="496">
        <v>1</v>
      </c>
      <c r="AZ255" s="496">
        <v>0</v>
      </c>
      <c r="BA255" s="496">
        <v>62.22222222222225</v>
      </c>
      <c r="BB255" s="496">
        <v>62.22222222222225</v>
      </c>
      <c r="BC255" s="496">
        <v>27</v>
      </c>
      <c r="BD255" s="496">
        <v>25.655172413793082</v>
      </c>
      <c r="BE255" s="496">
        <v>0</v>
      </c>
      <c r="BF255" s="496">
        <v>0</v>
      </c>
      <c r="BG255" s="496">
        <v>32.059739941034472</v>
      </c>
      <c r="BH255" s="496">
        <v>0</v>
      </c>
      <c r="BI255" s="496">
        <v>10.69999999999995</v>
      </c>
      <c r="BJ255" s="496">
        <v>0</v>
      </c>
      <c r="BK255" s="496">
        <v>2.0422196814159301</v>
      </c>
      <c r="BL255" s="496">
        <v>0</v>
      </c>
      <c r="BM255" s="496">
        <v>0.48158640226628896</v>
      </c>
      <c r="BN255" s="496">
        <v>0.5184135977337111</v>
      </c>
      <c r="BO255" s="291"/>
      <c r="BP255" s="291"/>
      <c r="BQ255" s="291"/>
      <c r="BS255" s="496">
        <v>353</v>
      </c>
    </row>
    <row r="256" spans="1:71" ht="15" x14ac:dyDescent="0.25">
      <c r="A256" s="492">
        <v>531</v>
      </c>
      <c r="B256" s="492">
        <v>137180</v>
      </c>
      <c r="C256" s="492">
        <v>9354030</v>
      </c>
      <c r="D256" s="493" t="s">
        <v>428</v>
      </c>
      <c r="E256" s="494" t="s">
        <v>722</v>
      </c>
      <c r="F256" s="495" t="s">
        <v>719</v>
      </c>
      <c r="G256" s="496">
        <v>1</v>
      </c>
      <c r="H256" s="496">
        <v>2</v>
      </c>
      <c r="I256" s="496">
        <v>2</v>
      </c>
      <c r="J256" s="496">
        <v>2</v>
      </c>
      <c r="K256" s="496">
        <v>2</v>
      </c>
      <c r="L256" s="496">
        <v>2</v>
      </c>
      <c r="M256" s="496">
        <v>0</v>
      </c>
      <c r="N256" s="496">
        <v>489</v>
      </c>
      <c r="O256" s="496">
        <v>239</v>
      </c>
      <c r="P256" s="496">
        <v>0</v>
      </c>
      <c r="Q256" s="496">
        <v>239</v>
      </c>
      <c r="R256" s="496">
        <v>250</v>
      </c>
      <c r="S256" s="496">
        <v>250</v>
      </c>
      <c r="T256" s="496">
        <v>0</v>
      </c>
      <c r="U256" s="496">
        <v>141</v>
      </c>
      <c r="V256" s="496">
        <v>109</v>
      </c>
      <c r="W256" s="496">
        <v>0</v>
      </c>
      <c r="X256" s="496">
        <v>0</v>
      </c>
      <c r="Y256" s="496">
        <v>0</v>
      </c>
      <c r="Z256" s="496">
        <v>489</v>
      </c>
      <c r="AA256" s="496">
        <v>122.25</v>
      </c>
      <c r="AB256" s="496">
        <v>16.999999999999996</v>
      </c>
      <c r="AC256" s="496">
        <v>54.197026022304833</v>
      </c>
      <c r="AD256" s="496">
        <v>30</v>
      </c>
      <c r="AE256" s="496">
        <v>39.772727272727273</v>
      </c>
      <c r="AF256" s="496">
        <v>193.99999999999997</v>
      </c>
      <c r="AG256" s="496">
        <v>34.999999999999893</v>
      </c>
      <c r="AH256" s="496">
        <v>0.99999999999999944</v>
      </c>
      <c r="AI256" s="496">
        <v>9.0000000000000053</v>
      </c>
      <c r="AJ256" s="496">
        <v>0</v>
      </c>
      <c r="AK256" s="496">
        <v>0</v>
      </c>
      <c r="AL256" s="496">
        <v>0</v>
      </c>
      <c r="AM256" s="496">
        <v>195.7831325301205</v>
      </c>
      <c r="AN256" s="496">
        <v>47.188755020080251</v>
      </c>
      <c r="AO256" s="496">
        <v>0</v>
      </c>
      <c r="AP256" s="496">
        <v>7.0281124497991998</v>
      </c>
      <c r="AQ256" s="496">
        <v>0</v>
      </c>
      <c r="AR256" s="496">
        <v>0</v>
      </c>
      <c r="AS256" s="496">
        <v>0</v>
      </c>
      <c r="AT256" s="496">
        <v>1.0042016806722696</v>
      </c>
      <c r="AU256" s="496">
        <v>1.0042016806722696</v>
      </c>
      <c r="AV256" s="496">
        <v>2.0084033613445365</v>
      </c>
      <c r="AW256" s="496">
        <v>0</v>
      </c>
      <c r="AX256" s="496">
        <v>0</v>
      </c>
      <c r="AY256" s="496">
        <v>1.0040160642570275</v>
      </c>
      <c r="AZ256" s="496">
        <v>0</v>
      </c>
      <c r="BA256" s="496">
        <v>67.543478260869591</v>
      </c>
      <c r="BB256" s="496">
        <v>67.543478260869591</v>
      </c>
      <c r="BC256" s="496">
        <v>43.934782608695691</v>
      </c>
      <c r="BD256" s="496">
        <v>39.3611111111111</v>
      </c>
      <c r="BE256" s="496">
        <v>0</v>
      </c>
      <c r="BF256" s="496">
        <v>0</v>
      </c>
      <c r="BG256" s="496">
        <v>50.783477657596634</v>
      </c>
      <c r="BH256" s="496">
        <v>0</v>
      </c>
      <c r="BI256" s="496">
        <v>0</v>
      </c>
      <c r="BJ256" s="496">
        <v>0</v>
      </c>
      <c r="BK256" s="496">
        <v>2.3676216638036802</v>
      </c>
      <c r="BL256" s="496">
        <v>0</v>
      </c>
      <c r="BM256" s="496">
        <v>0.4887525562372188</v>
      </c>
      <c r="BN256" s="496">
        <v>0.5112474437627812</v>
      </c>
      <c r="BO256" s="291"/>
      <c r="BP256" s="291"/>
      <c r="BQ256" s="291"/>
      <c r="BS256" s="496">
        <v>489</v>
      </c>
    </row>
    <row r="257" spans="1:71" ht="15" x14ac:dyDescent="0.25">
      <c r="A257" s="492">
        <v>551</v>
      </c>
      <c r="B257" s="492">
        <v>136990</v>
      </c>
      <c r="C257" s="492">
        <v>9354000</v>
      </c>
      <c r="D257" s="493" t="s">
        <v>1341</v>
      </c>
      <c r="E257" s="494" t="s">
        <v>721</v>
      </c>
      <c r="F257" s="495" t="s">
        <v>719</v>
      </c>
      <c r="G257" s="496">
        <v>1</v>
      </c>
      <c r="H257" s="496">
        <v>0</v>
      </c>
      <c r="I257" s="496">
        <v>0</v>
      </c>
      <c r="J257" s="496">
        <v>0</v>
      </c>
      <c r="K257" s="496">
        <v>3</v>
      </c>
      <c r="L257" s="496">
        <v>1</v>
      </c>
      <c r="M257" s="496">
        <v>2</v>
      </c>
      <c r="N257" s="496">
        <v>764</v>
      </c>
      <c r="O257" s="496">
        <v>0</v>
      </c>
      <c r="P257" s="496">
        <v>0</v>
      </c>
      <c r="Q257" s="496">
        <v>0</v>
      </c>
      <c r="R257" s="496">
        <v>764</v>
      </c>
      <c r="S257" s="496">
        <v>228</v>
      </c>
      <c r="T257" s="496">
        <v>536</v>
      </c>
      <c r="U257" s="496">
        <v>0</v>
      </c>
      <c r="V257" s="496">
        <v>0</v>
      </c>
      <c r="W257" s="496">
        <v>228</v>
      </c>
      <c r="X257" s="496">
        <v>536</v>
      </c>
      <c r="Y257" s="496">
        <v>0</v>
      </c>
      <c r="Z257" s="496">
        <v>764</v>
      </c>
      <c r="AA257" s="496">
        <v>254.66666666666666</v>
      </c>
      <c r="AB257" s="496">
        <v>0</v>
      </c>
      <c r="AC257" s="496">
        <v>0</v>
      </c>
      <c r="AD257" s="496">
        <v>40.000000000000014</v>
      </c>
      <c r="AE257" s="496">
        <v>131.79247730220493</v>
      </c>
      <c r="AF257" s="496">
        <v>0</v>
      </c>
      <c r="AG257" s="496">
        <v>0</v>
      </c>
      <c r="AH257" s="496">
        <v>0</v>
      </c>
      <c r="AI257" s="496">
        <v>0</v>
      </c>
      <c r="AJ257" s="496">
        <v>0</v>
      </c>
      <c r="AK257" s="496">
        <v>0</v>
      </c>
      <c r="AL257" s="496">
        <v>0</v>
      </c>
      <c r="AM257" s="496">
        <v>619.00000000000023</v>
      </c>
      <c r="AN257" s="496">
        <v>119.99999999999989</v>
      </c>
      <c r="AO257" s="496">
        <v>1.0000000000000004</v>
      </c>
      <c r="AP257" s="496">
        <v>23.999999999999979</v>
      </c>
      <c r="AQ257" s="496">
        <v>0</v>
      </c>
      <c r="AR257" s="496">
        <v>0</v>
      </c>
      <c r="AS257" s="496">
        <v>0</v>
      </c>
      <c r="AT257" s="496">
        <v>0</v>
      </c>
      <c r="AU257" s="496">
        <v>0</v>
      </c>
      <c r="AV257" s="496">
        <v>0</v>
      </c>
      <c r="AW257" s="496">
        <v>1.0000000000000004</v>
      </c>
      <c r="AX257" s="496">
        <v>2.0000000000000009</v>
      </c>
      <c r="AY257" s="496">
        <v>4.0000000000000018</v>
      </c>
      <c r="AZ257" s="496">
        <v>4.9546044098573283</v>
      </c>
      <c r="BA257" s="496">
        <v>0</v>
      </c>
      <c r="BB257" s="496">
        <v>0</v>
      </c>
      <c r="BC257" s="496">
        <v>0</v>
      </c>
      <c r="BD257" s="496">
        <v>0</v>
      </c>
      <c r="BE257" s="496">
        <v>109.09090909090907</v>
      </c>
      <c r="BF257" s="496">
        <v>94.073469387755296</v>
      </c>
      <c r="BG257" s="496">
        <v>146.45809156957347</v>
      </c>
      <c r="BH257" s="496">
        <v>0</v>
      </c>
      <c r="BI257" s="496">
        <v>0</v>
      </c>
      <c r="BJ257" s="496">
        <v>0</v>
      </c>
      <c r="BK257" s="496">
        <v>1.65239197171717</v>
      </c>
      <c r="BL257" s="496">
        <v>0</v>
      </c>
      <c r="BM257" s="496">
        <v>0</v>
      </c>
      <c r="BN257" s="496">
        <v>1</v>
      </c>
      <c r="BO257" s="291"/>
      <c r="BP257" s="291"/>
      <c r="BQ257" s="291"/>
      <c r="BS257" s="496">
        <v>764</v>
      </c>
    </row>
    <row r="258" spans="1:71" ht="15" x14ac:dyDescent="0.25">
      <c r="A258" s="492">
        <v>990</v>
      </c>
      <c r="B258" s="492">
        <v>136757</v>
      </c>
      <c r="C258" s="492">
        <v>9354001</v>
      </c>
      <c r="D258" s="493" t="s">
        <v>440</v>
      </c>
      <c r="E258" s="494" t="s">
        <v>721</v>
      </c>
      <c r="F258" s="495" t="s">
        <v>719</v>
      </c>
      <c r="G258" s="496">
        <v>1</v>
      </c>
      <c r="H258" s="496">
        <v>0</v>
      </c>
      <c r="I258" s="496">
        <v>0</v>
      </c>
      <c r="J258" s="496">
        <v>0</v>
      </c>
      <c r="K258" s="496">
        <v>5</v>
      </c>
      <c r="L258" s="496">
        <v>3</v>
      </c>
      <c r="M258" s="496">
        <v>2</v>
      </c>
      <c r="N258" s="496">
        <v>577</v>
      </c>
      <c r="O258" s="496">
        <v>0</v>
      </c>
      <c r="P258" s="496">
        <v>0</v>
      </c>
      <c r="Q258" s="496">
        <v>0</v>
      </c>
      <c r="R258" s="496">
        <v>577</v>
      </c>
      <c r="S258" s="496">
        <v>353</v>
      </c>
      <c r="T258" s="496">
        <v>224</v>
      </c>
      <c r="U258" s="496">
        <v>118</v>
      </c>
      <c r="V258" s="496">
        <v>115</v>
      </c>
      <c r="W258" s="496">
        <v>120</v>
      </c>
      <c r="X258" s="496">
        <v>224</v>
      </c>
      <c r="Y258" s="496">
        <v>0</v>
      </c>
      <c r="Z258" s="496">
        <v>577</v>
      </c>
      <c r="AA258" s="496">
        <v>115.4</v>
      </c>
      <c r="AB258" s="496">
        <v>0</v>
      </c>
      <c r="AC258" s="496">
        <v>0</v>
      </c>
      <c r="AD258" s="496">
        <v>42.999999999999972</v>
      </c>
      <c r="AE258" s="496">
        <v>115.00343642611685</v>
      </c>
      <c r="AF258" s="496">
        <v>0</v>
      </c>
      <c r="AG258" s="496">
        <v>0</v>
      </c>
      <c r="AH258" s="496">
        <v>0</v>
      </c>
      <c r="AI258" s="496">
        <v>0</v>
      </c>
      <c r="AJ258" s="496">
        <v>0</v>
      </c>
      <c r="AK258" s="496">
        <v>0</v>
      </c>
      <c r="AL258" s="496">
        <v>0</v>
      </c>
      <c r="AM258" s="496">
        <v>515.99999999999977</v>
      </c>
      <c r="AN258" s="496">
        <v>52.999999999999979</v>
      </c>
      <c r="AO258" s="496">
        <v>2.0000000000000013</v>
      </c>
      <c r="AP258" s="496">
        <v>3.0000000000000018</v>
      </c>
      <c r="AQ258" s="496">
        <v>3.0000000000000018</v>
      </c>
      <c r="AR258" s="496">
        <v>0</v>
      </c>
      <c r="AS258" s="496">
        <v>0</v>
      </c>
      <c r="AT258" s="496">
        <v>0</v>
      </c>
      <c r="AU258" s="496">
        <v>0</v>
      </c>
      <c r="AV258" s="496">
        <v>0</v>
      </c>
      <c r="AW258" s="496">
        <v>0</v>
      </c>
      <c r="AX258" s="496">
        <v>0</v>
      </c>
      <c r="AY258" s="496">
        <v>0</v>
      </c>
      <c r="AZ258" s="496">
        <v>3.9656357388316152</v>
      </c>
      <c r="BA258" s="496">
        <v>0</v>
      </c>
      <c r="BB258" s="496">
        <v>0</v>
      </c>
      <c r="BC258" s="496">
        <v>38.324786324786352</v>
      </c>
      <c r="BD258" s="496">
        <v>31.651376146788973</v>
      </c>
      <c r="BE258" s="496">
        <v>61.05263157894732</v>
      </c>
      <c r="BF258" s="496">
        <v>48.229665071770341</v>
      </c>
      <c r="BG258" s="496">
        <v>120.28785822012682</v>
      </c>
      <c r="BH258" s="496">
        <v>0</v>
      </c>
      <c r="BI258" s="496">
        <v>0</v>
      </c>
      <c r="BJ258" s="496">
        <v>0</v>
      </c>
      <c r="BK258" s="496">
        <v>5.2234099361290296</v>
      </c>
      <c r="BL258" s="496">
        <v>1</v>
      </c>
      <c r="BM258" s="496">
        <v>0</v>
      </c>
      <c r="BN258" s="496">
        <v>1</v>
      </c>
      <c r="BO258" s="291"/>
      <c r="BP258" s="291"/>
      <c r="BQ258" s="291"/>
      <c r="BS258" s="496">
        <v>577</v>
      </c>
    </row>
    <row r="259" spans="1:71" ht="15" x14ac:dyDescent="0.25">
      <c r="A259" s="492">
        <v>170</v>
      </c>
      <c r="B259" s="492">
        <v>137134</v>
      </c>
      <c r="C259" s="492">
        <v>9354002</v>
      </c>
      <c r="D259" s="493" t="s">
        <v>236</v>
      </c>
      <c r="E259" s="494" t="s">
        <v>721</v>
      </c>
      <c r="F259" s="495" t="s">
        <v>719</v>
      </c>
      <c r="G259" s="496">
        <v>1</v>
      </c>
      <c r="H259" s="496">
        <v>0</v>
      </c>
      <c r="I259" s="496">
        <v>0</v>
      </c>
      <c r="J259" s="496">
        <v>0</v>
      </c>
      <c r="K259" s="496">
        <v>5</v>
      </c>
      <c r="L259" s="496">
        <v>3</v>
      </c>
      <c r="M259" s="496">
        <v>2</v>
      </c>
      <c r="N259" s="496">
        <v>638</v>
      </c>
      <c r="O259" s="496">
        <v>0</v>
      </c>
      <c r="P259" s="496">
        <v>0</v>
      </c>
      <c r="Q259" s="496">
        <v>0</v>
      </c>
      <c r="R259" s="496">
        <v>638</v>
      </c>
      <c r="S259" s="496">
        <v>445</v>
      </c>
      <c r="T259" s="496">
        <v>193</v>
      </c>
      <c r="U259" s="496">
        <v>177</v>
      </c>
      <c r="V259" s="496">
        <v>138</v>
      </c>
      <c r="W259" s="496">
        <v>130</v>
      </c>
      <c r="X259" s="496">
        <v>193</v>
      </c>
      <c r="Y259" s="496">
        <v>0</v>
      </c>
      <c r="Z259" s="496">
        <v>638</v>
      </c>
      <c r="AA259" s="496">
        <v>127.6</v>
      </c>
      <c r="AB259" s="496">
        <v>0</v>
      </c>
      <c r="AC259" s="496">
        <v>0</v>
      </c>
      <c r="AD259" s="496">
        <v>213.99999999999997</v>
      </c>
      <c r="AE259" s="496">
        <v>317.86879432624113</v>
      </c>
      <c r="AF259" s="496">
        <v>0</v>
      </c>
      <c r="AG259" s="496">
        <v>0</v>
      </c>
      <c r="AH259" s="496">
        <v>0</v>
      </c>
      <c r="AI259" s="496">
        <v>0</v>
      </c>
      <c r="AJ259" s="496">
        <v>0</v>
      </c>
      <c r="AK259" s="496">
        <v>0</v>
      </c>
      <c r="AL259" s="496">
        <v>0</v>
      </c>
      <c r="AM259" s="496">
        <v>157.24646781789619</v>
      </c>
      <c r="AN259" s="496">
        <v>128.20094191522793</v>
      </c>
      <c r="AO259" s="496">
        <v>12.018838304552611</v>
      </c>
      <c r="AP259" s="496">
        <v>130.20408163265293</v>
      </c>
      <c r="AQ259" s="496">
        <v>67.105180533751749</v>
      </c>
      <c r="AR259" s="496">
        <v>129.2025117739401</v>
      </c>
      <c r="AS259" s="496">
        <v>14.021978021978036</v>
      </c>
      <c r="AT259" s="496">
        <v>0</v>
      </c>
      <c r="AU259" s="496">
        <v>0</v>
      </c>
      <c r="AV259" s="496">
        <v>0</v>
      </c>
      <c r="AW259" s="496">
        <v>0</v>
      </c>
      <c r="AX259" s="496">
        <v>4.0000000000000009</v>
      </c>
      <c r="AY259" s="496">
        <v>8.0000000000000266</v>
      </c>
      <c r="AZ259" s="496">
        <v>10.180851063829786</v>
      </c>
      <c r="BA259" s="496">
        <v>0</v>
      </c>
      <c r="BB259" s="496">
        <v>0</v>
      </c>
      <c r="BC259" s="496">
        <v>67.526011560693576</v>
      </c>
      <c r="BD259" s="496">
        <v>77.688888888888897</v>
      </c>
      <c r="BE259" s="496">
        <v>80.725806451612925</v>
      </c>
      <c r="BF259" s="496">
        <v>83.31693989071033</v>
      </c>
      <c r="BG259" s="496">
        <v>210.11245401833469</v>
      </c>
      <c r="BH259" s="496">
        <v>0</v>
      </c>
      <c r="BI259" s="496">
        <v>1.2000000000001851</v>
      </c>
      <c r="BJ259" s="496">
        <v>0</v>
      </c>
      <c r="BK259" s="496">
        <v>1.2291415514942501</v>
      </c>
      <c r="BL259" s="496">
        <v>0</v>
      </c>
      <c r="BM259" s="496">
        <v>0</v>
      </c>
      <c r="BN259" s="496">
        <v>1</v>
      </c>
      <c r="BO259" s="291"/>
      <c r="BP259" s="291"/>
      <c r="BQ259" s="291"/>
      <c r="BS259" s="496">
        <v>638</v>
      </c>
    </row>
    <row r="260" spans="1:71" ht="15" x14ac:dyDescent="0.25">
      <c r="A260" s="492">
        <v>350</v>
      </c>
      <c r="B260" s="492">
        <v>137321</v>
      </c>
      <c r="C260" s="492">
        <v>9354003</v>
      </c>
      <c r="D260" s="493" t="s">
        <v>323</v>
      </c>
      <c r="E260" s="494" t="s">
        <v>721</v>
      </c>
      <c r="F260" s="495" t="s">
        <v>719</v>
      </c>
      <c r="G260" s="496">
        <v>1</v>
      </c>
      <c r="H260" s="496">
        <v>0</v>
      </c>
      <c r="I260" s="496">
        <v>0</v>
      </c>
      <c r="J260" s="496">
        <v>0</v>
      </c>
      <c r="K260" s="496">
        <v>5</v>
      </c>
      <c r="L260" s="496">
        <v>3</v>
      </c>
      <c r="M260" s="496">
        <v>2</v>
      </c>
      <c r="N260" s="496">
        <v>1055</v>
      </c>
      <c r="O260" s="496">
        <v>0</v>
      </c>
      <c r="P260" s="496">
        <v>0</v>
      </c>
      <c r="Q260" s="496">
        <v>0</v>
      </c>
      <c r="R260" s="496">
        <v>1055</v>
      </c>
      <c r="S260" s="496">
        <v>624</v>
      </c>
      <c r="T260" s="496">
        <v>431</v>
      </c>
      <c r="U260" s="496">
        <v>193</v>
      </c>
      <c r="V260" s="496">
        <v>217</v>
      </c>
      <c r="W260" s="496">
        <v>214</v>
      </c>
      <c r="X260" s="496">
        <v>431</v>
      </c>
      <c r="Y260" s="496">
        <v>0</v>
      </c>
      <c r="Z260" s="496">
        <v>1055</v>
      </c>
      <c r="AA260" s="496">
        <v>211</v>
      </c>
      <c r="AB260" s="496">
        <v>0</v>
      </c>
      <c r="AC260" s="496">
        <v>0</v>
      </c>
      <c r="AD260" s="496">
        <v>142.99999999999952</v>
      </c>
      <c r="AE260" s="496">
        <v>295.08419083255382</v>
      </c>
      <c r="AF260" s="496">
        <v>0</v>
      </c>
      <c r="AG260" s="496">
        <v>0</v>
      </c>
      <c r="AH260" s="496">
        <v>0</v>
      </c>
      <c r="AI260" s="496">
        <v>0</v>
      </c>
      <c r="AJ260" s="496">
        <v>0</v>
      </c>
      <c r="AK260" s="496">
        <v>0</v>
      </c>
      <c r="AL260" s="496">
        <v>0</v>
      </c>
      <c r="AM260" s="496">
        <v>616.58444022770414</v>
      </c>
      <c r="AN260" s="496">
        <v>83.078747628083534</v>
      </c>
      <c r="AO260" s="496">
        <v>180.17077798861507</v>
      </c>
      <c r="AP260" s="496">
        <v>171.16223908918434</v>
      </c>
      <c r="AQ260" s="496">
        <v>4.0037950664136632</v>
      </c>
      <c r="AR260" s="496">
        <v>0</v>
      </c>
      <c r="AS260" s="496">
        <v>0</v>
      </c>
      <c r="AT260" s="496">
        <v>0</v>
      </c>
      <c r="AU260" s="496">
        <v>0</v>
      </c>
      <c r="AV260" s="496">
        <v>0</v>
      </c>
      <c r="AW260" s="496">
        <v>10.1150527325024</v>
      </c>
      <c r="AX260" s="496">
        <v>16.184084372003809</v>
      </c>
      <c r="AY260" s="496">
        <v>23.264621284755535</v>
      </c>
      <c r="AZ260" s="496">
        <v>5.9214218896164637</v>
      </c>
      <c r="BA260" s="496">
        <v>0</v>
      </c>
      <c r="BB260" s="496">
        <v>0</v>
      </c>
      <c r="BC260" s="496">
        <v>93.484375</v>
      </c>
      <c r="BD260" s="496">
        <v>120.21596244131467</v>
      </c>
      <c r="BE260" s="496">
        <v>126.73786407766994</v>
      </c>
      <c r="BF260" s="496">
        <v>83.249388753056294</v>
      </c>
      <c r="BG260" s="496">
        <v>273.33031511399076</v>
      </c>
      <c r="BH260" s="496">
        <v>0</v>
      </c>
      <c r="BI260" s="496">
        <v>0</v>
      </c>
      <c r="BJ260" s="496">
        <v>0</v>
      </c>
      <c r="BK260" s="496">
        <v>4.39276250526681</v>
      </c>
      <c r="BL260" s="496">
        <v>0</v>
      </c>
      <c r="BM260" s="496">
        <v>0</v>
      </c>
      <c r="BN260" s="496">
        <v>1</v>
      </c>
      <c r="BO260" s="291"/>
      <c r="BP260" s="291"/>
      <c r="BQ260" s="291"/>
      <c r="BS260" s="496">
        <v>1055</v>
      </c>
    </row>
    <row r="261" spans="1:71" ht="15" x14ac:dyDescent="0.25">
      <c r="A261" s="492">
        <v>556</v>
      </c>
      <c r="B261" s="492">
        <v>138162</v>
      </c>
      <c r="C261" s="492">
        <v>9354004</v>
      </c>
      <c r="D261" s="493" t="s">
        <v>434</v>
      </c>
      <c r="E261" s="494" t="s">
        <v>721</v>
      </c>
      <c r="F261" s="495" t="s">
        <v>719</v>
      </c>
      <c r="G261" s="496">
        <v>1</v>
      </c>
      <c r="H261" s="496">
        <v>0</v>
      </c>
      <c r="I261" s="496">
        <v>0</v>
      </c>
      <c r="J261" s="496">
        <v>0</v>
      </c>
      <c r="K261" s="496">
        <v>5</v>
      </c>
      <c r="L261" s="496">
        <v>3</v>
      </c>
      <c r="M261" s="496">
        <v>2</v>
      </c>
      <c r="N261" s="496">
        <v>615</v>
      </c>
      <c r="O261" s="496">
        <v>0</v>
      </c>
      <c r="P261" s="496">
        <v>0</v>
      </c>
      <c r="Q261" s="496">
        <v>0</v>
      </c>
      <c r="R261" s="496">
        <v>615</v>
      </c>
      <c r="S261" s="496">
        <v>388</v>
      </c>
      <c r="T261" s="496">
        <v>227</v>
      </c>
      <c r="U261" s="496">
        <v>142</v>
      </c>
      <c r="V261" s="496">
        <v>127</v>
      </c>
      <c r="W261" s="496">
        <v>119</v>
      </c>
      <c r="X261" s="496">
        <v>227</v>
      </c>
      <c r="Y261" s="496">
        <v>0</v>
      </c>
      <c r="Z261" s="496">
        <v>615</v>
      </c>
      <c r="AA261" s="496">
        <v>123</v>
      </c>
      <c r="AB261" s="496">
        <v>0</v>
      </c>
      <c r="AC261" s="496">
        <v>0</v>
      </c>
      <c r="AD261" s="496">
        <v>111.99999999999977</v>
      </c>
      <c r="AE261" s="496">
        <v>211.91829484902308</v>
      </c>
      <c r="AF261" s="496">
        <v>0</v>
      </c>
      <c r="AG261" s="496">
        <v>0</v>
      </c>
      <c r="AH261" s="496">
        <v>0</v>
      </c>
      <c r="AI261" s="496">
        <v>0</v>
      </c>
      <c r="AJ261" s="496">
        <v>0</v>
      </c>
      <c r="AK261" s="496">
        <v>0</v>
      </c>
      <c r="AL261" s="496">
        <v>0</v>
      </c>
      <c r="AM261" s="496">
        <v>382.99999999999977</v>
      </c>
      <c r="AN261" s="496">
        <v>121.00000000000011</v>
      </c>
      <c r="AO261" s="496">
        <v>109.00000000000026</v>
      </c>
      <c r="AP261" s="496">
        <v>0</v>
      </c>
      <c r="AQ261" s="496">
        <v>0</v>
      </c>
      <c r="AR261" s="496">
        <v>1.9999999999999982</v>
      </c>
      <c r="AS261" s="496">
        <v>0</v>
      </c>
      <c r="AT261" s="496">
        <v>0</v>
      </c>
      <c r="AU261" s="496">
        <v>0</v>
      </c>
      <c r="AV261" s="496">
        <v>0</v>
      </c>
      <c r="AW261" s="496">
        <v>9.088669950738911</v>
      </c>
      <c r="AX261" s="496">
        <v>19.187192118226623</v>
      </c>
      <c r="AY261" s="496">
        <v>26.256157635467989</v>
      </c>
      <c r="AZ261" s="496">
        <v>3.27708703374778</v>
      </c>
      <c r="BA261" s="496">
        <v>0</v>
      </c>
      <c r="BB261" s="496">
        <v>0</v>
      </c>
      <c r="BC261" s="496">
        <v>60.857142857142918</v>
      </c>
      <c r="BD261" s="496">
        <v>73.909836065573757</v>
      </c>
      <c r="BE261" s="496">
        <v>85.63551401869158</v>
      </c>
      <c r="BF261" s="496">
        <v>70.183574879227123</v>
      </c>
      <c r="BG261" s="496">
        <v>192.90269155970068</v>
      </c>
      <c r="BH261" s="496">
        <v>0</v>
      </c>
      <c r="BI261" s="496">
        <v>0</v>
      </c>
      <c r="BJ261" s="496">
        <v>0</v>
      </c>
      <c r="BK261" s="496">
        <v>1.8460609721721</v>
      </c>
      <c r="BL261" s="496">
        <v>0</v>
      </c>
      <c r="BM261" s="496">
        <v>0</v>
      </c>
      <c r="BN261" s="496">
        <v>1</v>
      </c>
      <c r="BO261" s="291"/>
      <c r="BP261" s="291"/>
      <c r="BQ261" s="291"/>
      <c r="BS261" s="496">
        <v>615</v>
      </c>
    </row>
    <row r="262" spans="1:71" ht="15" x14ac:dyDescent="0.25">
      <c r="A262" s="492">
        <v>373</v>
      </c>
      <c r="B262" s="492">
        <v>137674</v>
      </c>
      <c r="C262" s="492">
        <v>9354006</v>
      </c>
      <c r="D262" s="493" t="s">
        <v>333</v>
      </c>
      <c r="E262" s="494" t="s">
        <v>721</v>
      </c>
      <c r="F262" s="495" t="s">
        <v>719</v>
      </c>
      <c r="G262" s="496">
        <v>1</v>
      </c>
      <c r="H262" s="496">
        <v>0</v>
      </c>
      <c r="I262" s="496">
        <v>0</v>
      </c>
      <c r="J262" s="496">
        <v>0</v>
      </c>
      <c r="K262" s="496">
        <v>5</v>
      </c>
      <c r="L262" s="496">
        <v>3</v>
      </c>
      <c r="M262" s="496">
        <v>2</v>
      </c>
      <c r="N262" s="496">
        <v>434</v>
      </c>
      <c r="O262" s="496">
        <v>0</v>
      </c>
      <c r="P262" s="496">
        <v>0</v>
      </c>
      <c r="Q262" s="496">
        <v>0</v>
      </c>
      <c r="R262" s="496">
        <v>434</v>
      </c>
      <c r="S262" s="496">
        <v>277</v>
      </c>
      <c r="T262" s="496">
        <v>157</v>
      </c>
      <c r="U262" s="496">
        <v>79</v>
      </c>
      <c r="V262" s="496">
        <v>88</v>
      </c>
      <c r="W262" s="496">
        <v>110</v>
      </c>
      <c r="X262" s="496">
        <v>157</v>
      </c>
      <c r="Y262" s="496">
        <v>0</v>
      </c>
      <c r="Z262" s="496">
        <v>434</v>
      </c>
      <c r="AA262" s="496">
        <v>86.8</v>
      </c>
      <c r="AB262" s="496">
        <v>0</v>
      </c>
      <c r="AC262" s="496">
        <v>0</v>
      </c>
      <c r="AD262" s="496">
        <v>91.999999999999787</v>
      </c>
      <c r="AE262" s="496">
        <v>171.44469525959369</v>
      </c>
      <c r="AF262" s="496">
        <v>0</v>
      </c>
      <c r="AG262" s="496">
        <v>0</v>
      </c>
      <c r="AH262" s="496">
        <v>0</v>
      </c>
      <c r="AI262" s="496">
        <v>0</v>
      </c>
      <c r="AJ262" s="496">
        <v>0</v>
      </c>
      <c r="AK262" s="496">
        <v>0</v>
      </c>
      <c r="AL262" s="496">
        <v>0</v>
      </c>
      <c r="AM262" s="496">
        <v>170</v>
      </c>
      <c r="AN262" s="496">
        <v>7.9999999999999982</v>
      </c>
      <c r="AO262" s="496">
        <v>11.000000000000014</v>
      </c>
      <c r="AP262" s="496">
        <v>79.999999999999986</v>
      </c>
      <c r="AQ262" s="496">
        <v>161.00000000000006</v>
      </c>
      <c r="AR262" s="496">
        <v>2.9999999999999982</v>
      </c>
      <c r="AS262" s="496">
        <v>1.0000000000000009</v>
      </c>
      <c r="AT262" s="496">
        <v>0</v>
      </c>
      <c r="AU262" s="496">
        <v>0</v>
      </c>
      <c r="AV262" s="496">
        <v>0</v>
      </c>
      <c r="AW262" s="496">
        <v>2.9999999999999982</v>
      </c>
      <c r="AX262" s="496">
        <v>5.9999999999999876</v>
      </c>
      <c r="AY262" s="496">
        <v>11.000000000000014</v>
      </c>
      <c r="AZ262" s="496">
        <v>3.9187358916478554</v>
      </c>
      <c r="BA262" s="496">
        <v>0</v>
      </c>
      <c r="BB262" s="496">
        <v>0</v>
      </c>
      <c r="BC262" s="496">
        <v>49</v>
      </c>
      <c r="BD262" s="496">
        <v>46.588235294117617</v>
      </c>
      <c r="BE262" s="496">
        <v>57.075471698113219</v>
      </c>
      <c r="BF262" s="496">
        <v>50.947019867549649</v>
      </c>
      <c r="BG262" s="496">
        <v>136.55346201995806</v>
      </c>
      <c r="BH262" s="496">
        <v>0</v>
      </c>
      <c r="BI262" s="496">
        <v>0</v>
      </c>
      <c r="BJ262" s="496">
        <v>0</v>
      </c>
      <c r="BK262" s="496">
        <v>0.94312007185628799</v>
      </c>
      <c r="BL262" s="496">
        <v>0</v>
      </c>
      <c r="BM262" s="496">
        <v>0</v>
      </c>
      <c r="BN262" s="496">
        <v>1</v>
      </c>
      <c r="BO262" s="291"/>
      <c r="BP262" s="291"/>
      <c r="BQ262" s="291"/>
      <c r="BS262" s="496">
        <v>434</v>
      </c>
    </row>
    <row r="263" spans="1:71" ht="15" x14ac:dyDescent="0.25">
      <c r="A263" s="492">
        <v>365</v>
      </c>
      <c r="B263" s="492">
        <v>138373</v>
      </c>
      <c r="C263" s="492">
        <v>9354007</v>
      </c>
      <c r="D263" s="493" t="s">
        <v>510</v>
      </c>
      <c r="E263" s="494" t="s">
        <v>721</v>
      </c>
      <c r="F263" s="495" t="s">
        <v>719</v>
      </c>
      <c r="G263" s="496">
        <v>1</v>
      </c>
      <c r="H263" s="496">
        <v>0</v>
      </c>
      <c r="I263" s="496">
        <v>0</v>
      </c>
      <c r="J263" s="496">
        <v>0</v>
      </c>
      <c r="K263" s="496">
        <v>5</v>
      </c>
      <c r="L263" s="496">
        <v>3</v>
      </c>
      <c r="M263" s="496">
        <v>2</v>
      </c>
      <c r="N263" s="496">
        <v>832</v>
      </c>
      <c r="O263" s="496">
        <v>0</v>
      </c>
      <c r="P263" s="496">
        <v>0</v>
      </c>
      <c r="Q263" s="496">
        <v>0</v>
      </c>
      <c r="R263" s="496">
        <v>832</v>
      </c>
      <c r="S263" s="496">
        <v>533</v>
      </c>
      <c r="T263" s="496">
        <v>299</v>
      </c>
      <c r="U263" s="496">
        <v>180</v>
      </c>
      <c r="V263" s="496">
        <v>179</v>
      </c>
      <c r="W263" s="496">
        <v>174</v>
      </c>
      <c r="X263" s="496">
        <v>299</v>
      </c>
      <c r="Y263" s="496">
        <v>0</v>
      </c>
      <c r="Z263" s="496">
        <v>832</v>
      </c>
      <c r="AA263" s="496">
        <v>166.4</v>
      </c>
      <c r="AB263" s="496">
        <v>0</v>
      </c>
      <c r="AC263" s="496">
        <v>0</v>
      </c>
      <c r="AD263" s="496">
        <v>176.0000000000004</v>
      </c>
      <c r="AE263" s="496">
        <v>360.99614890885755</v>
      </c>
      <c r="AF263" s="496">
        <v>0</v>
      </c>
      <c r="AG263" s="496">
        <v>0</v>
      </c>
      <c r="AH263" s="496">
        <v>0</v>
      </c>
      <c r="AI263" s="496">
        <v>0</v>
      </c>
      <c r="AJ263" s="496">
        <v>0</v>
      </c>
      <c r="AK263" s="496">
        <v>0</v>
      </c>
      <c r="AL263" s="496">
        <v>0</v>
      </c>
      <c r="AM263" s="496">
        <v>139.50301568154433</v>
      </c>
      <c r="AN263" s="496">
        <v>120.43425814234048</v>
      </c>
      <c r="AO263" s="496">
        <v>156.56453558504262</v>
      </c>
      <c r="AP263" s="496">
        <v>110.39806996381196</v>
      </c>
      <c r="AQ263" s="496">
        <v>231.83594692400479</v>
      </c>
      <c r="AR263" s="496">
        <v>73.264173703256972</v>
      </c>
      <c r="AS263" s="496">
        <v>0</v>
      </c>
      <c r="AT263" s="496">
        <v>0</v>
      </c>
      <c r="AU263" s="496">
        <v>0</v>
      </c>
      <c r="AV263" s="496">
        <v>0</v>
      </c>
      <c r="AW263" s="496">
        <v>8.0000000000000036</v>
      </c>
      <c r="AX263" s="496">
        <v>10.999999999999961</v>
      </c>
      <c r="AY263" s="496">
        <v>19.000000000000032</v>
      </c>
      <c r="AZ263" s="496">
        <v>8.5442875481386391</v>
      </c>
      <c r="BA263" s="496">
        <v>0</v>
      </c>
      <c r="BB263" s="496">
        <v>0</v>
      </c>
      <c r="BC263" s="496">
        <v>95.05617977528081</v>
      </c>
      <c r="BD263" s="496">
        <v>88.994350282485897</v>
      </c>
      <c r="BE263" s="496">
        <v>116.35582822085894</v>
      </c>
      <c r="BF263" s="496">
        <v>115.23958333333344</v>
      </c>
      <c r="BG263" s="496">
        <v>283.21186435254066</v>
      </c>
      <c r="BH263" s="496">
        <v>0</v>
      </c>
      <c r="BI263" s="496">
        <v>0</v>
      </c>
      <c r="BJ263" s="496">
        <v>0</v>
      </c>
      <c r="BK263" s="496">
        <v>1.28553599062901</v>
      </c>
      <c r="BL263" s="496">
        <v>0</v>
      </c>
      <c r="BM263" s="496">
        <v>0</v>
      </c>
      <c r="BN263" s="496">
        <v>1</v>
      </c>
      <c r="BO263" s="291"/>
      <c r="BP263" s="291"/>
      <c r="BQ263" s="291"/>
      <c r="BS263" s="496">
        <v>832</v>
      </c>
    </row>
    <row r="264" spans="1:71" ht="15" x14ac:dyDescent="0.25">
      <c r="A264" s="492">
        <v>559</v>
      </c>
      <c r="B264" s="492">
        <v>138506</v>
      </c>
      <c r="C264" s="492">
        <v>9354008</v>
      </c>
      <c r="D264" s="493" t="s">
        <v>509</v>
      </c>
      <c r="E264" s="494" t="s">
        <v>721</v>
      </c>
      <c r="F264" s="495" t="s">
        <v>719</v>
      </c>
      <c r="G264" s="496">
        <v>1</v>
      </c>
      <c r="H264" s="496">
        <v>0</v>
      </c>
      <c r="I264" s="496">
        <v>0</v>
      </c>
      <c r="J264" s="496">
        <v>0</v>
      </c>
      <c r="K264" s="496">
        <v>5</v>
      </c>
      <c r="L264" s="496">
        <v>3</v>
      </c>
      <c r="M264" s="496">
        <v>2</v>
      </c>
      <c r="N264" s="496">
        <v>615</v>
      </c>
      <c r="O264" s="496">
        <v>0</v>
      </c>
      <c r="P264" s="496">
        <v>0</v>
      </c>
      <c r="Q264" s="496">
        <v>0</v>
      </c>
      <c r="R264" s="496">
        <v>615</v>
      </c>
      <c r="S264" s="496">
        <v>379</v>
      </c>
      <c r="T264" s="496">
        <v>236</v>
      </c>
      <c r="U264" s="496">
        <v>145</v>
      </c>
      <c r="V264" s="496">
        <v>105</v>
      </c>
      <c r="W264" s="496">
        <v>129</v>
      </c>
      <c r="X264" s="496">
        <v>236</v>
      </c>
      <c r="Y264" s="496">
        <v>0</v>
      </c>
      <c r="Z264" s="496">
        <v>615</v>
      </c>
      <c r="AA264" s="496">
        <v>123</v>
      </c>
      <c r="AB264" s="496">
        <v>0</v>
      </c>
      <c r="AC264" s="496">
        <v>0</v>
      </c>
      <c r="AD264" s="496">
        <v>99.00000000000027</v>
      </c>
      <c r="AE264" s="496">
        <v>206.74023769100171</v>
      </c>
      <c r="AF264" s="496">
        <v>0</v>
      </c>
      <c r="AG264" s="496">
        <v>0</v>
      </c>
      <c r="AH264" s="496">
        <v>0</v>
      </c>
      <c r="AI264" s="496">
        <v>0</v>
      </c>
      <c r="AJ264" s="496">
        <v>0</v>
      </c>
      <c r="AK264" s="496">
        <v>0</v>
      </c>
      <c r="AL264" s="496">
        <v>0</v>
      </c>
      <c r="AM264" s="496">
        <v>319.51954397394132</v>
      </c>
      <c r="AN264" s="496">
        <v>86.140065146580085</v>
      </c>
      <c r="AO264" s="496">
        <v>91.148208469055618</v>
      </c>
      <c r="AP264" s="496">
        <v>59.096091205211735</v>
      </c>
      <c r="AQ264" s="496">
        <v>59.096091205211735</v>
      </c>
      <c r="AR264" s="496">
        <v>0</v>
      </c>
      <c r="AS264" s="496">
        <v>0</v>
      </c>
      <c r="AT264" s="496">
        <v>0</v>
      </c>
      <c r="AU264" s="496">
        <v>0</v>
      </c>
      <c r="AV264" s="496">
        <v>0</v>
      </c>
      <c r="AW264" s="496">
        <v>1.0032626427406193</v>
      </c>
      <c r="AX264" s="496">
        <v>2.0065252854812385</v>
      </c>
      <c r="AY264" s="496">
        <v>5.0163132137030955</v>
      </c>
      <c r="AZ264" s="496">
        <v>8.3531409168081492</v>
      </c>
      <c r="BA264" s="496">
        <v>0</v>
      </c>
      <c r="BB264" s="496">
        <v>0</v>
      </c>
      <c r="BC264" s="496">
        <v>57.18309859154936</v>
      </c>
      <c r="BD264" s="496">
        <v>47.912621359223358</v>
      </c>
      <c r="BE264" s="496">
        <v>75.512195121951265</v>
      </c>
      <c r="BF264" s="496">
        <v>89.409691629956001</v>
      </c>
      <c r="BG264" s="496">
        <v>189.84131899058821</v>
      </c>
      <c r="BH264" s="496">
        <v>0</v>
      </c>
      <c r="BI264" s="496">
        <v>0</v>
      </c>
      <c r="BJ264" s="496">
        <v>0</v>
      </c>
      <c r="BK264" s="496">
        <v>2.57922781136556</v>
      </c>
      <c r="BL264" s="496">
        <v>0</v>
      </c>
      <c r="BM264" s="496">
        <v>0</v>
      </c>
      <c r="BN264" s="496">
        <v>1</v>
      </c>
      <c r="BO264" s="291"/>
      <c r="BP264" s="291"/>
      <c r="BQ264" s="291"/>
      <c r="BS264" s="496">
        <v>615</v>
      </c>
    </row>
    <row r="265" spans="1:71" ht="15" x14ac:dyDescent="0.25">
      <c r="A265" s="492">
        <v>991</v>
      </c>
      <c r="B265" s="492">
        <v>138250</v>
      </c>
      <c r="C265" s="492">
        <v>9354009</v>
      </c>
      <c r="D265" s="493" t="s">
        <v>441</v>
      </c>
      <c r="E265" s="494" t="s">
        <v>721</v>
      </c>
      <c r="F265" s="495" t="s">
        <v>719</v>
      </c>
      <c r="G265" s="496">
        <v>1</v>
      </c>
      <c r="H265" s="496">
        <v>0</v>
      </c>
      <c r="I265" s="496">
        <v>0</v>
      </c>
      <c r="J265" s="496">
        <v>0</v>
      </c>
      <c r="K265" s="496">
        <v>5</v>
      </c>
      <c r="L265" s="496">
        <v>3</v>
      </c>
      <c r="M265" s="496">
        <v>2</v>
      </c>
      <c r="N265" s="496">
        <v>495</v>
      </c>
      <c r="O265" s="496">
        <v>0</v>
      </c>
      <c r="P265" s="496">
        <v>0</v>
      </c>
      <c r="Q265" s="496">
        <v>0</v>
      </c>
      <c r="R265" s="496">
        <v>495</v>
      </c>
      <c r="S265" s="496">
        <v>316</v>
      </c>
      <c r="T265" s="496">
        <v>179</v>
      </c>
      <c r="U265" s="496">
        <v>106</v>
      </c>
      <c r="V265" s="496">
        <v>101</v>
      </c>
      <c r="W265" s="496">
        <v>109</v>
      </c>
      <c r="X265" s="496">
        <v>179</v>
      </c>
      <c r="Y265" s="496">
        <v>0</v>
      </c>
      <c r="Z265" s="496">
        <v>495</v>
      </c>
      <c r="AA265" s="496">
        <v>99</v>
      </c>
      <c r="AB265" s="496">
        <v>0</v>
      </c>
      <c r="AC265" s="496">
        <v>0</v>
      </c>
      <c r="AD265" s="496">
        <v>48.000000000000014</v>
      </c>
      <c r="AE265" s="496">
        <v>116.22641509433963</v>
      </c>
      <c r="AF265" s="496">
        <v>0</v>
      </c>
      <c r="AG265" s="496">
        <v>0</v>
      </c>
      <c r="AH265" s="496">
        <v>0</v>
      </c>
      <c r="AI265" s="496">
        <v>0</v>
      </c>
      <c r="AJ265" s="496">
        <v>0</v>
      </c>
      <c r="AK265" s="496">
        <v>0</v>
      </c>
      <c r="AL265" s="496">
        <v>0</v>
      </c>
      <c r="AM265" s="496">
        <v>423.00000000000023</v>
      </c>
      <c r="AN265" s="496">
        <v>54.999999999999943</v>
      </c>
      <c r="AO265" s="496">
        <v>2.9999999999999996</v>
      </c>
      <c r="AP265" s="496">
        <v>10</v>
      </c>
      <c r="AQ265" s="496">
        <v>0</v>
      </c>
      <c r="AR265" s="496">
        <v>4</v>
      </c>
      <c r="AS265" s="496">
        <v>0</v>
      </c>
      <c r="AT265" s="496">
        <v>0</v>
      </c>
      <c r="AU265" s="496">
        <v>0</v>
      </c>
      <c r="AV265" s="496">
        <v>0</v>
      </c>
      <c r="AW265" s="496">
        <v>0</v>
      </c>
      <c r="AX265" s="496">
        <v>6.0121457489878782</v>
      </c>
      <c r="AY265" s="496">
        <v>6.0121457489878782</v>
      </c>
      <c r="AZ265" s="496">
        <v>3.1132075471698113</v>
      </c>
      <c r="BA265" s="496">
        <v>0</v>
      </c>
      <c r="BB265" s="496">
        <v>0</v>
      </c>
      <c r="BC265" s="496">
        <v>43.647058823529413</v>
      </c>
      <c r="BD265" s="496">
        <v>47.47</v>
      </c>
      <c r="BE265" s="496">
        <v>57.644230769230781</v>
      </c>
      <c r="BF265" s="496">
        <v>44.485207100591786</v>
      </c>
      <c r="BG265" s="496">
        <v>127.47289127105445</v>
      </c>
      <c r="BH265" s="496">
        <v>0</v>
      </c>
      <c r="BI265" s="496">
        <v>0</v>
      </c>
      <c r="BJ265" s="496">
        <v>0</v>
      </c>
      <c r="BK265" s="496">
        <v>5.2576471652482297</v>
      </c>
      <c r="BL265" s="496">
        <v>1</v>
      </c>
      <c r="BM265" s="496">
        <v>0</v>
      </c>
      <c r="BN265" s="496">
        <v>1</v>
      </c>
      <c r="BO265" s="291"/>
      <c r="BP265" s="291"/>
      <c r="BQ265" s="291"/>
      <c r="BS265" s="496">
        <v>495</v>
      </c>
    </row>
    <row r="266" spans="1:71" ht="15" x14ac:dyDescent="0.25">
      <c r="A266" s="492">
        <v>992</v>
      </c>
      <c r="B266" s="492">
        <v>138273</v>
      </c>
      <c r="C266" s="492">
        <v>9354010</v>
      </c>
      <c r="D266" s="493" t="s">
        <v>442</v>
      </c>
      <c r="E266" s="494" t="s">
        <v>721</v>
      </c>
      <c r="F266" s="495" t="s">
        <v>719</v>
      </c>
      <c r="G266" s="496">
        <v>1</v>
      </c>
      <c r="H266" s="496">
        <v>0</v>
      </c>
      <c r="I266" s="496">
        <v>0</v>
      </c>
      <c r="J266" s="496">
        <v>0</v>
      </c>
      <c r="K266" s="496">
        <v>5</v>
      </c>
      <c r="L266" s="496">
        <v>3</v>
      </c>
      <c r="M266" s="496">
        <v>2</v>
      </c>
      <c r="N266" s="496">
        <v>491</v>
      </c>
      <c r="O266" s="496">
        <v>0</v>
      </c>
      <c r="P266" s="496">
        <v>0</v>
      </c>
      <c r="Q266" s="496">
        <v>0</v>
      </c>
      <c r="R266" s="496">
        <v>491</v>
      </c>
      <c r="S266" s="496">
        <v>312</v>
      </c>
      <c r="T266" s="496">
        <v>179</v>
      </c>
      <c r="U266" s="496">
        <v>96</v>
      </c>
      <c r="V266" s="496">
        <v>92</v>
      </c>
      <c r="W266" s="496">
        <v>124</v>
      </c>
      <c r="X266" s="496">
        <v>179</v>
      </c>
      <c r="Y266" s="496">
        <v>0</v>
      </c>
      <c r="Z266" s="496">
        <v>491</v>
      </c>
      <c r="AA266" s="496">
        <v>98.2</v>
      </c>
      <c r="AB266" s="496">
        <v>0</v>
      </c>
      <c r="AC266" s="496">
        <v>0</v>
      </c>
      <c r="AD266" s="496">
        <v>66.999999999999858</v>
      </c>
      <c r="AE266" s="496">
        <v>143.62585034013605</v>
      </c>
      <c r="AF266" s="496">
        <v>0</v>
      </c>
      <c r="AG266" s="496">
        <v>0</v>
      </c>
      <c r="AH266" s="496">
        <v>0</v>
      </c>
      <c r="AI266" s="496">
        <v>0</v>
      </c>
      <c r="AJ266" s="496">
        <v>0</v>
      </c>
      <c r="AK266" s="496">
        <v>0</v>
      </c>
      <c r="AL266" s="496">
        <v>0</v>
      </c>
      <c r="AM266" s="496">
        <v>440.89795918367332</v>
      </c>
      <c r="AN266" s="496">
        <v>16.03265306122449</v>
      </c>
      <c r="AO266" s="496">
        <v>14.028571428571441</v>
      </c>
      <c r="AP266" s="496">
        <v>20.040816326530589</v>
      </c>
      <c r="AQ266" s="496">
        <v>0</v>
      </c>
      <c r="AR266" s="496">
        <v>0</v>
      </c>
      <c r="AS266" s="496">
        <v>0</v>
      </c>
      <c r="AT266" s="496">
        <v>0</v>
      </c>
      <c r="AU266" s="496">
        <v>0</v>
      </c>
      <c r="AV266" s="496">
        <v>0</v>
      </c>
      <c r="AW266" s="496">
        <v>4.0000000000000009</v>
      </c>
      <c r="AX266" s="496">
        <v>5.9999999999999787</v>
      </c>
      <c r="AY266" s="496">
        <v>5.9999999999999787</v>
      </c>
      <c r="AZ266" s="496">
        <v>3.3401360544217686</v>
      </c>
      <c r="BA266" s="496">
        <v>0</v>
      </c>
      <c r="BB266" s="496">
        <v>0</v>
      </c>
      <c r="BC266" s="496">
        <v>46.484210526315742</v>
      </c>
      <c r="BD266" s="496">
        <v>44.449438202247158</v>
      </c>
      <c r="BE266" s="496">
        <v>69.948717948717928</v>
      </c>
      <c r="BF266" s="496">
        <v>49.488235294117629</v>
      </c>
      <c r="BG266" s="496">
        <v>138.43516074467203</v>
      </c>
      <c r="BH266" s="496">
        <v>0</v>
      </c>
      <c r="BI266" s="496">
        <v>28.900000000000105</v>
      </c>
      <c r="BJ266" s="496">
        <v>0</v>
      </c>
      <c r="BK266" s="496">
        <v>5.03181358069883</v>
      </c>
      <c r="BL266" s="496">
        <v>1</v>
      </c>
      <c r="BM266" s="496">
        <v>0</v>
      </c>
      <c r="BN266" s="496">
        <v>1</v>
      </c>
      <c r="BO266" s="291"/>
      <c r="BP266" s="291"/>
      <c r="BQ266" s="291"/>
      <c r="BS266" s="496">
        <v>491</v>
      </c>
    </row>
    <row r="267" spans="1:71" ht="15" x14ac:dyDescent="0.25">
      <c r="A267" s="492">
        <v>993</v>
      </c>
      <c r="B267" s="492">
        <v>138274</v>
      </c>
      <c r="C267" s="492">
        <v>9354016</v>
      </c>
      <c r="D267" s="493" t="s">
        <v>443</v>
      </c>
      <c r="E267" s="494" t="s">
        <v>721</v>
      </c>
      <c r="F267" s="495" t="s">
        <v>719</v>
      </c>
      <c r="G267" s="496">
        <v>1</v>
      </c>
      <c r="H267" s="496">
        <v>0</v>
      </c>
      <c r="I267" s="496">
        <v>0</v>
      </c>
      <c r="J267" s="496">
        <v>0</v>
      </c>
      <c r="K267" s="496">
        <v>5</v>
      </c>
      <c r="L267" s="496">
        <v>3</v>
      </c>
      <c r="M267" s="496">
        <v>2</v>
      </c>
      <c r="N267" s="496">
        <v>307</v>
      </c>
      <c r="O267" s="496">
        <v>0</v>
      </c>
      <c r="P267" s="496">
        <v>0</v>
      </c>
      <c r="Q267" s="496">
        <v>0</v>
      </c>
      <c r="R267" s="496">
        <v>307</v>
      </c>
      <c r="S267" s="496">
        <v>161</v>
      </c>
      <c r="T267" s="496">
        <v>146</v>
      </c>
      <c r="U267" s="496">
        <v>43</v>
      </c>
      <c r="V267" s="496">
        <v>56</v>
      </c>
      <c r="W267" s="496">
        <v>62</v>
      </c>
      <c r="X267" s="496">
        <v>146</v>
      </c>
      <c r="Y267" s="496">
        <v>0</v>
      </c>
      <c r="Z267" s="496">
        <v>307</v>
      </c>
      <c r="AA267" s="496">
        <v>61.4</v>
      </c>
      <c r="AB267" s="496">
        <v>0</v>
      </c>
      <c r="AC267" s="496">
        <v>0</v>
      </c>
      <c r="AD267" s="496">
        <v>82.999999999999972</v>
      </c>
      <c r="AE267" s="496">
        <v>123.84067796610171</v>
      </c>
      <c r="AF267" s="496">
        <v>0</v>
      </c>
      <c r="AG267" s="496">
        <v>0</v>
      </c>
      <c r="AH267" s="496">
        <v>0</v>
      </c>
      <c r="AI267" s="496">
        <v>0</v>
      </c>
      <c r="AJ267" s="496">
        <v>0</v>
      </c>
      <c r="AK267" s="496">
        <v>0</v>
      </c>
      <c r="AL267" s="496">
        <v>0</v>
      </c>
      <c r="AM267" s="496">
        <v>185.99999999999989</v>
      </c>
      <c r="AN267" s="496">
        <v>32.999999999999872</v>
      </c>
      <c r="AO267" s="496">
        <v>10.999999999999986</v>
      </c>
      <c r="AP267" s="496">
        <v>25.999999999999986</v>
      </c>
      <c r="AQ267" s="496">
        <v>4.0000000000000142</v>
      </c>
      <c r="AR267" s="496">
        <v>46.000000000000121</v>
      </c>
      <c r="AS267" s="496">
        <v>0.99999999999999911</v>
      </c>
      <c r="AT267" s="496">
        <v>0</v>
      </c>
      <c r="AU267" s="496">
        <v>0</v>
      </c>
      <c r="AV267" s="496">
        <v>0</v>
      </c>
      <c r="AW267" s="496">
        <v>0</v>
      </c>
      <c r="AX267" s="496">
        <v>0</v>
      </c>
      <c r="AY267" s="496">
        <v>2.0000000000000013</v>
      </c>
      <c r="AZ267" s="496">
        <v>5.2033898305084749</v>
      </c>
      <c r="BA267" s="496">
        <v>0</v>
      </c>
      <c r="BB267" s="496">
        <v>0</v>
      </c>
      <c r="BC267" s="496">
        <v>20.948717948717942</v>
      </c>
      <c r="BD267" s="496">
        <v>36.296296296296291</v>
      </c>
      <c r="BE267" s="496">
        <v>45.46666666666664</v>
      </c>
      <c r="BF267" s="496">
        <v>57.970588235294152</v>
      </c>
      <c r="BG267" s="496">
        <v>114.19201871263317</v>
      </c>
      <c r="BH267" s="496">
        <v>0</v>
      </c>
      <c r="BI267" s="496">
        <v>15.300000000000122</v>
      </c>
      <c r="BJ267" s="496">
        <v>0</v>
      </c>
      <c r="BK267" s="496">
        <v>1.64635450393811</v>
      </c>
      <c r="BL267" s="496">
        <v>0</v>
      </c>
      <c r="BM267" s="496">
        <v>0</v>
      </c>
      <c r="BN267" s="496">
        <v>1</v>
      </c>
      <c r="BO267" s="291"/>
      <c r="BP267" s="291"/>
      <c r="BQ267" s="291"/>
      <c r="BS267" s="496">
        <v>307</v>
      </c>
    </row>
    <row r="268" spans="1:71" ht="15" x14ac:dyDescent="0.25">
      <c r="A268" s="492">
        <v>361</v>
      </c>
      <c r="B268" s="492">
        <v>136918</v>
      </c>
      <c r="C268" s="492">
        <v>9354017</v>
      </c>
      <c r="D268" s="493" t="s">
        <v>326</v>
      </c>
      <c r="E268" s="494" t="s">
        <v>721</v>
      </c>
      <c r="F268" s="495" t="s">
        <v>719</v>
      </c>
      <c r="G268" s="496">
        <v>1</v>
      </c>
      <c r="H268" s="496">
        <v>0</v>
      </c>
      <c r="I268" s="496">
        <v>0</v>
      </c>
      <c r="J268" s="496">
        <v>0</v>
      </c>
      <c r="K268" s="496">
        <v>5</v>
      </c>
      <c r="L268" s="496">
        <v>3</v>
      </c>
      <c r="M268" s="496">
        <v>2</v>
      </c>
      <c r="N268" s="496">
        <v>726</v>
      </c>
      <c r="O268" s="496">
        <v>0</v>
      </c>
      <c r="P268" s="496">
        <v>0</v>
      </c>
      <c r="Q268" s="496">
        <v>0</v>
      </c>
      <c r="R268" s="496">
        <v>726</v>
      </c>
      <c r="S268" s="496">
        <v>431</v>
      </c>
      <c r="T268" s="496">
        <v>295</v>
      </c>
      <c r="U268" s="496">
        <v>143</v>
      </c>
      <c r="V268" s="496">
        <v>134</v>
      </c>
      <c r="W268" s="496">
        <v>154</v>
      </c>
      <c r="X268" s="496">
        <v>295</v>
      </c>
      <c r="Y268" s="496">
        <v>0</v>
      </c>
      <c r="Z268" s="496">
        <v>726</v>
      </c>
      <c r="AA268" s="496">
        <v>145.19999999999999</v>
      </c>
      <c r="AB268" s="496">
        <v>0</v>
      </c>
      <c r="AC268" s="496">
        <v>0</v>
      </c>
      <c r="AD268" s="496">
        <v>60.000000000000028</v>
      </c>
      <c r="AE268" s="496">
        <v>122.66208791208793</v>
      </c>
      <c r="AF268" s="496">
        <v>0</v>
      </c>
      <c r="AG268" s="496">
        <v>0</v>
      </c>
      <c r="AH268" s="496">
        <v>0</v>
      </c>
      <c r="AI268" s="496">
        <v>0</v>
      </c>
      <c r="AJ268" s="496">
        <v>0</v>
      </c>
      <c r="AK268" s="496">
        <v>0</v>
      </c>
      <c r="AL268" s="496">
        <v>0</v>
      </c>
      <c r="AM268" s="496">
        <v>624.44044321329659</v>
      </c>
      <c r="AN268" s="496">
        <v>93.515235457063724</v>
      </c>
      <c r="AO268" s="496">
        <v>1.0055401662049881</v>
      </c>
      <c r="AP268" s="496">
        <v>5.0277008310249327</v>
      </c>
      <c r="AQ268" s="496">
        <v>1.0055401662049881</v>
      </c>
      <c r="AR268" s="496">
        <v>1.0055401662049881</v>
      </c>
      <c r="AS268" s="496">
        <v>0</v>
      </c>
      <c r="AT268" s="496">
        <v>0</v>
      </c>
      <c r="AU268" s="496">
        <v>0</v>
      </c>
      <c r="AV268" s="496">
        <v>0</v>
      </c>
      <c r="AW268" s="496">
        <v>1.0000000000000004</v>
      </c>
      <c r="AX268" s="496">
        <v>1.0000000000000004</v>
      </c>
      <c r="AY268" s="496">
        <v>4.0000000000000018</v>
      </c>
      <c r="AZ268" s="496">
        <v>1.9945054945054947</v>
      </c>
      <c r="BA268" s="496">
        <v>0</v>
      </c>
      <c r="BB268" s="496">
        <v>0</v>
      </c>
      <c r="BC268" s="496">
        <v>54.765957446808464</v>
      </c>
      <c r="BD268" s="496">
        <v>42.636363636363612</v>
      </c>
      <c r="BE268" s="496">
        <v>67.635135135135101</v>
      </c>
      <c r="BF268" s="496">
        <v>43.351254480286698</v>
      </c>
      <c r="BG268" s="496">
        <v>135.40080073460808</v>
      </c>
      <c r="BH268" s="496">
        <v>0</v>
      </c>
      <c r="BI268" s="496">
        <v>0</v>
      </c>
      <c r="BJ268" s="496">
        <v>0</v>
      </c>
      <c r="BK268" s="496">
        <v>5.4917944404052399</v>
      </c>
      <c r="BL268" s="496">
        <v>0</v>
      </c>
      <c r="BM268" s="496">
        <v>0</v>
      </c>
      <c r="BN268" s="496">
        <v>1</v>
      </c>
      <c r="BO268" s="291"/>
      <c r="BP268" s="291"/>
      <c r="BQ268" s="291"/>
      <c r="BS268" s="496">
        <v>726</v>
      </c>
    </row>
    <row r="269" spans="1:71" ht="15" x14ac:dyDescent="0.25">
      <c r="A269" s="492">
        <v>555</v>
      </c>
      <c r="B269" s="492">
        <v>141639</v>
      </c>
      <c r="C269" s="492">
        <v>9354019</v>
      </c>
      <c r="D269" s="493" t="s">
        <v>433</v>
      </c>
      <c r="E269" s="494" t="s">
        <v>721</v>
      </c>
      <c r="F269" s="495" t="s">
        <v>719</v>
      </c>
      <c r="G269" s="496">
        <v>1</v>
      </c>
      <c r="H269" s="496">
        <v>0</v>
      </c>
      <c r="I269" s="496">
        <v>0</v>
      </c>
      <c r="J269" s="496">
        <v>0</v>
      </c>
      <c r="K269" s="496">
        <v>5</v>
      </c>
      <c r="L269" s="496">
        <v>3</v>
      </c>
      <c r="M269" s="496">
        <v>2</v>
      </c>
      <c r="N269" s="496">
        <v>1348</v>
      </c>
      <c r="O269" s="496">
        <v>0</v>
      </c>
      <c r="P269" s="496">
        <v>0</v>
      </c>
      <c r="Q269" s="496">
        <v>0</v>
      </c>
      <c r="R269" s="496">
        <v>1348</v>
      </c>
      <c r="S269" s="496">
        <v>845</v>
      </c>
      <c r="T269" s="496">
        <v>503</v>
      </c>
      <c r="U269" s="496">
        <v>287</v>
      </c>
      <c r="V269" s="496">
        <v>278</v>
      </c>
      <c r="W269" s="496">
        <v>280</v>
      </c>
      <c r="X269" s="496">
        <v>503</v>
      </c>
      <c r="Y269" s="496">
        <v>0</v>
      </c>
      <c r="Z269" s="496">
        <v>1348</v>
      </c>
      <c r="AA269" s="496">
        <v>269.60000000000002</v>
      </c>
      <c r="AB269" s="496">
        <v>0</v>
      </c>
      <c r="AC269" s="496">
        <v>0</v>
      </c>
      <c r="AD269" s="496">
        <v>136.00000000000063</v>
      </c>
      <c r="AE269" s="496">
        <v>282.4581704456607</v>
      </c>
      <c r="AF269" s="496">
        <v>0</v>
      </c>
      <c r="AG269" s="496">
        <v>0</v>
      </c>
      <c r="AH269" s="496">
        <v>0</v>
      </c>
      <c r="AI269" s="496">
        <v>0</v>
      </c>
      <c r="AJ269" s="496">
        <v>0</v>
      </c>
      <c r="AK269" s="496">
        <v>0</v>
      </c>
      <c r="AL269" s="496">
        <v>0</v>
      </c>
      <c r="AM269" s="496">
        <v>1010.0000000000003</v>
      </c>
      <c r="AN269" s="496">
        <v>178.99999999999946</v>
      </c>
      <c r="AO269" s="496">
        <v>21.000000000000007</v>
      </c>
      <c r="AP269" s="496">
        <v>114.00000000000004</v>
      </c>
      <c r="AQ269" s="496">
        <v>23.999999999999968</v>
      </c>
      <c r="AR269" s="496">
        <v>0</v>
      </c>
      <c r="AS269" s="496">
        <v>0</v>
      </c>
      <c r="AT269" s="496">
        <v>0</v>
      </c>
      <c r="AU269" s="496">
        <v>0</v>
      </c>
      <c r="AV269" s="496">
        <v>0</v>
      </c>
      <c r="AW269" s="496">
        <v>1.0329501915708819</v>
      </c>
      <c r="AX269" s="496">
        <v>1.0329501915708819</v>
      </c>
      <c r="AY269" s="496">
        <v>1.0329501915708819</v>
      </c>
      <c r="AZ269" s="496">
        <v>6.3236903831118063</v>
      </c>
      <c r="BA269" s="496">
        <v>0</v>
      </c>
      <c r="BB269" s="496">
        <v>0</v>
      </c>
      <c r="BC269" s="496">
        <v>92.000000000000114</v>
      </c>
      <c r="BD269" s="496">
        <v>115.24363636363648</v>
      </c>
      <c r="BE269" s="496">
        <v>134.4404332129964</v>
      </c>
      <c r="BF269" s="496">
        <v>123.16255144032907</v>
      </c>
      <c r="BG269" s="496">
        <v>313.11213831270464</v>
      </c>
      <c r="BH269" s="496">
        <v>0</v>
      </c>
      <c r="BI269" s="496">
        <v>0</v>
      </c>
      <c r="BJ269" s="496">
        <v>0</v>
      </c>
      <c r="BK269" s="496">
        <v>2.61139148169491</v>
      </c>
      <c r="BL269" s="496">
        <v>0</v>
      </c>
      <c r="BM269" s="496">
        <v>0</v>
      </c>
      <c r="BN269" s="496">
        <v>1</v>
      </c>
      <c r="BO269" s="291"/>
      <c r="BP269" s="291"/>
      <c r="BQ269" s="291"/>
      <c r="BS269" s="496">
        <v>1348</v>
      </c>
    </row>
    <row r="270" spans="1:71" ht="15" x14ac:dyDescent="0.25">
      <c r="A270" s="492">
        <v>169</v>
      </c>
      <c r="B270" s="492">
        <v>139403</v>
      </c>
      <c r="C270" s="492">
        <v>9354032</v>
      </c>
      <c r="D270" s="493" t="s">
        <v>483</v>
      </c>
      <c r="E270" s="494" t="s">
        <v>721</v>
      </c>
      <c r="F270" s="495" t="s">
        <v>719</v>
      </c>
      <c r="G270" s="496">
        <v>1</v>
      </c>
      <c r="H270" s="496">
        <v>0</v>
      </c>
      <c r="I270" s="496">
        <v>0</v>
      </c>
      <c r="J270" s="496">
        <v>0</v>
      </c>
      <c r="K270" s="496">
        <v>5</v>
      </c>
      <c r="L270" s="496">
        <v>3</v>
      </c>
      <c r="M270" s="496">
        <v>2</v>
      </c>
      <c r="N270" s="496">
        <v>896</v>
      </c>
      <c r="O270" s="496">
        <v>0</v>
      </c>
      <c r="P270" s="496">
        <v>0</v>
      </c>
      <c r="Q270" s="496">
        <v>0</v>
      </c>
      <c r="R270" s="496">
        <v>896</v>
      </c>
      <c r="S270" s="496">
        <v>519</v>
      </c>
      <c r="T270" s="496">
        <v>377</v>
      </c>
      <c r="U270" s="496">
        <v>159</v>
      </c>
      <c r="V270" s="496">
        <v>165</v>
      </c>
      <c r="W270" s="496">
        <v>195</v>
      </c>
      <c r="X270" s="496">
        <v>377</v>
      </c>
      <c r="Y270" s="496">
        <v>0</v>
      </c>
      <c r="Z270" s="496">
        <v>896</v>
      </c>
      <c r="AA270" s="496">
        <v>179.2</v>
      </c>
      <c r="AB270" s="496">
        <v>0</v>
      </c>
      <c r="AC270" s="496">
        <v>0</v>
      </c>
      <c r="AD270" s="496">
        <v>340.00000000000023</v>
      </c>
      <c r="AE270" s="496">
        <v>482.09725158562367</v>
      </c>
      <c r="AF270" s="496">
        <v>0</v>
      </c>
      <c r="AG270" s="496">
        <v>0</v>
      </c>
      <c r="AH270" s="496">
        <v>0</v>
      </c>
      <c r="AI270" s="496">
        <v>0</v>
      </c>
      <c r="AJ270" s="496">
        <v>0</v>
      </c>
      <c r="AK270" s="496">
        <v>0</v>
      </c>
      <c r="AL270" s="496">
        <v>0</v>
      </c>
      <c r="AM270" s="496">
        <v>154.99999999999963</v>
      </c>
      <c r="AN270" s="496">
        <v>32.999999999999964</v>
      </c>
      <c r="AO270" s="496">
        <v>140</v>
      </c>
      <c r="AP270" s="496">
        <v>46.999999999999964</v>
      </c>
      <c r="AQ270" s="496">
        <v>4.9999999999999982</v>
      </c>
      <c r="AR270" s="496">
        <v>387.00000000000011</v>
      </c>
      <c r="AS270" s="496">
        <v>128.99999999999974</v>
      </c>
      <c r="AT270" s="496">
        <v>0</v>
      </c>
      <c r="AU270" s="496">
        <v>0</v>
      </c>
      <c r="AV270" s="496">
        <v>0</v>
      </c>
      <c r="AW270" s="496">
        <v>8.0000000000000018</v>
      </c>
      <c r="AX270" s="496">
        <v>10.999999999999988</v>
      </c>
      <c r="AY270" s="496">
        <v>14</v>
      </c>
      <c r="AZ270" s="496">
        <v>12.312896405919661</v>
      </c>
      <c r="BA270" s="496">
        <v>0</v>
      </c>
      <c r="BB270" s="496">
        <v>0</v>
      </c>
      <c r="BC270" s="496">
        <v>82.031847133757978</v>
      </c>
      <c r="BD270" s="496">
        <v>101.85185185185186</v>
      </c>
      <c r="BE270" s="496">
        <v>132.47282608695662</v>
      </c>
      <c r="BF270" s="496">
        <v>113.30601092896187</v>
      </c>
      <c r="BG270" s="496">
        <v>288.19915018222332</v>
      </c>
      <c r="BH270" s="496">
        <v>0</v>
      </c>
      <c r="BI270" s="496">
        <v>0</v>
      </c>
      <c r="BJ270" s="496">
        <v>0</v>
      </c>
      <c r="BK270" s="496">
        <v>0.999822398698482</v>
      </c>
      <c r="BL270" s="496">
        <v>0</v>
      </c>
      <c r="BM270" s="496">
        <v>0</v>
      </c>
      <c r="BN270" s="496">
        <v>1</v>
      </c>
      <c r="BO270" s="291"/>
      <c r="BP270" s="291"/>
      <c r="BQ270" s="291"/>
      <c r="BS270" s="496">
        <v>896</v>
      </c>
    </row>
    <row r="271" spans="1:71" ht="15" x14ac:dyDescent="0.25">
      <c r="A271" s="492">
        <v>561</v>
      </c>
      <c r="B271" s="492">
        <v>139867</v>
      </c>
      <c r="C271" s="492">
        <v>9354033</v>
      </c>
      <c r="D271" s="493" t="s">
        <v>477</v>
      </c>
      <c r="E271" s="494" t="s">
        <v>721</v>
      </c>
      <c r="F271" s="495" t="s">
        <v>719</v>
      </c>
      <c r="G271" s="496">
        <v>1</v>
      </c>
      <c r="H271" s="496">
        <v>0</v>
      </c>
      <c r="I271" s="496">
        <v>0</v>
      </c>
      <c r="J271" s="496">
        <v>0</v>
      </c>
      <c r="K271" s="496">
        <v>5</v>
      </c>
      <c r="L271" s="496">
        <v>3</v>
      </c>
      <c r="M271" s="496">
        <v>2</v>
      </c>
      <c r="N271" s="496">
        <v>985</v>
      </c>
      <c r="O271" s="496">
        <v>0</v>
      </c>
      <c r="P271" s="496">
        <v>0</v>
      </c>
      <c r="Q271" s="496">
        <v>0</v>
      </c>
      <c r="R271" s="496">
        <v>985</v>
      </c>
      <c r="S271" s="496">
        <v>612</v>
      </c>
      <c r="T271" s="496">
        <v>373</v>
      </c>
      <c r="U271" s="496">
        <v>206</v>
      </c>
      <c r="V271" s="496">
        <v>195</v>
      </c>
      <c r="W271" s="496">
        <v>211</v>
      </c>
      <c r="X271" s="496">
        <v>373</v>
      </c>
      <c r="Y271" s="496">
        <v>0</v>
      </c>
      <c r="Z271" s="496">
        <v>985</v>
      </c>
      <c r="AA271" s="496">
        <v>197</v>
      </c>
      <c r="AB271" s="496">
        <v>0</v>
      </c>
      <c r="AC271" s="496">
        <v>0</v>
      </c>
      <c r="AD271" s="496">
        <v>106.00000000000045</v>
      </c>
      <c r="AE271" s="496">
        <v>257.26847034339232</v>
      </c>
      <c r="AF271" s="496">
        <v>0</v>
      </c>
      <c r="AG271" s="496">
        <v>0</v>
      </c>
      <c r="AH271" s="496">
        <v>0</v>
      </c>
      <c r="AI271" s="496">
        <v>0</v>
      </c>
      <c r="AJ271" s="496">
        <v>0</v>
      </c>
      <c r="AK271" s="496">
        <v>0</v>
      </c>
      <c r="AL271" s="496">
        <v>0</v>
      </c>
      <c r="AM271" s="496">
        <v>863.99999999999966</v>
      </c>
      <c r="AN271" s="496">
        <v>15.000000000000014</v>
      </c>
      <c r="AO271" s="496">
        <v>0</v>
      </c>
      <c r="AP271" s="496">
        <v>106.00000000000045</v>
      </c>
      <c r="AQ271" s="496">
        <v>0</v>
      </c>
      <c r="AR271" s="496">
        <v>0</v>
      </c>
      <c r="AS271" s="496">
        <v>0</v>
      </c>
      <c r="AT271" s="496">
        <v>0</v>
      </c>
      <c r="AU271" s="496">
        <v>0</v>
      </c>
      <c r="AV271" s="496">
        <v>0</v>
      </c>
      <c r="AW271" s="496">
        <v>1.0000000000000009</v>
      </c>
      <c r="AX271" s="496">
        <v>4.0000000000000036</v>
      </c>
      <c r="AY271" s="496">
        <v>6.9999999999999964</v>
      </c>
      <c r="AZ271" s="496">
        <v>9.2247658688865766</v>
      </c>
      <c r="BA271" s="496">
        <v>0</v>
      </c>
      <c r="BB271" s="496">
        <v>0</v>
      </c>
      <c r="BC271" s="496">
        <v>93.911764705882263</v>
      </c>
      <c r="BD271" s="496">
        <v>102.04663212435237</v>
      </c>
      <c r="BE271" s="496">
        <v>119.26086956521743</v>
      </c>
      <c r="BF271" s="496">
        <v>114.45479452054789</v>
      </c>
      <c r="BG271" s="496">
        <v>290.67062177753564</v>
      </c>
      <c r="BH271" s="496">
        <v>0</v>
      </c>
      <c r="BI271" s="496">
        <v>0</v>
      </c>
      <c r="BJ271" s="496">
        <v>0</v>
      </c>
      <c r="BK271" s="496">
        <v>6.4500046780251701</v>
      </c>
      <c r="BL271" s="496">
        <v>0</v>
      </c>
      <c r="BM271" s="496">
        <v>0</v>
      </c>
      <c r="BN271" s="496">
        <v>1</v>
      </c>
      <c r="BO271" s="291"/>
      <c r="BP271" s="291"/>
      <c r="BQ271" s="291"/>
      <c r="BS271" s="496">
        <v>985</v>
      </c>
    </row>
    <row r="272" spans="1:71" ht="15" x14ac:dyDescent="0.25">
      <c r="A272" s="492">
        <v>371</v>
      </c>
      <c r="B272" s="492">
        <v>140032</v>
      </c>
      <c r="C272" s="492">
        <v>9354034</v>
      </c>
      <c r="D272" s="493" t="s">
        <v>508</v>
      </c>
      <c r="E272" s="494" t="s">
        <v>721</v>
      </c>
      <c r="F272" s="495" t="s">
        <v>719</v>
      </c>
      <c r="G272" s="496">
        <v>1</v>
      </c>
      <c r="H272" s="496">
        <v>0</v>
      </c>
      <c r="I272" s="496">
        <v>0</v>
      </c>
      <c r="J272" s="496">
        <v>0</v>
      </c>
      <c r="K272" s="496">
        <v>5</v>
      </c>
      <c r="L272" s="496">
        <v>3</v>
      </c>
      <c r="M272" s="496">
        <v>2</v>
      </c>
      <c r="N272" s="496">
        <v>670</v>
      </c>
      <c r="O272" s="496">
        <v>0</v>
      </c>
      <c r="P272" s="496">
        <v>0</v>
      </c>
      <c r="Q272" s="496">
        <v>0</v>
      </c>
      <c r="R272" s="496">
        <v>670</v>
      </c>
      <c r="S272" s="496">
        <v>407</v>
      </c>
      <c r="T272" s="496">
        <v>263</v>
      </c>
      <c r="U272" s="496">
        <v>141</v>
      </c>
      <c r="V272" s="496">
        <v>130</v>
      </c>
      <c r="W272" s="496">
        <v>136</v>
      </c>
      <c r="X272" s="496">
        <v>263</v>
      </c>
      <c r="Y272" s="496">
        <v>0</v>
      </c>
      <c r="Z272" s="496">
        <v>670</v>
      </c>
      <c r="AA272" s="496">
        <v>134</v>
      </c>
      <c r="AB272" s="496">
        <v>0</v>
      </c>
      <c r="AC272" s="496">
        <v>0</v>
      </c>
      <c r="AD272" s="496">
        <v>132.99999999999989</v>
      </c>
      <c r="AE272" s="496">
        <v>254.76047904191617</v>
      </c>
      <c r="AF272" s="496">
        <v>0</v>
      </c>
      <c r="AG272" s="496">
        <v>0</v>
      </c>
      <c r="AH272" s="496">
        <v>0</v>
      </c>
      <c r="AI272" s="496">
        <v>0</v>
      </c>
      <c r="AJ272" s="496">
        <v>0</v>
      </c>
      <c r="AK272" s="496">
        <v>0</v>
      </c>
      <c r="AL272" s="496">
        <v>0</v>
      </c>
      <c r="AM272" s="496">
        <v>149.67016491754092</v>
      </c>
      <c r="AN272" s="496">
        <v>31.139430284857568</v>
      </c>
      <c r="AO272" s="496">
        <v>184.8275862068964</v>
      </c>
      <c r="AP272" s="496">
        <v>129.58020989505275</v>
      </c>
      <c r="AQ272" s="496">
        <v>110.49475262368796</v>
      </c>
      <c r="AR272" s="496">
        <v>61.274362818590696</v>
      </c>
      <c r="AS272" s="496">
        <v>3.0134932533733125</v>
      </c>
      <c r="AT272" s="496">
        <v>0</v>
      </c>
      <c r="AU272" s="496">
        <v>0</v>
      </c>
      <c r="AV272" s="496">
        <v>0</v>
      </c>
      <c r="AW272" s="496">
        <v>24.000000000000028</v>
      </c>
      <c r="AX272" s="496">
        <v>55.999999999999993</v>
      </c>
      <c r="AY272" s="496">
        <v>90.999999999999957</v>
      </c>
      <c r="AZ272" s="496">
        <v>4.0119760479041915</v>
      </c>
      <c r="BA272" s="496">
        <v>0</v>
      </c>
      <c r="BB272" s="496">
        <v>0</v>
      </c>
      <c r="BC272" s="496">
        <v>85.231343283582021</v>
      </c>
      <c r="BD272" s="496">
        <v>66.638655462184914</v>
      </c>
      <c r="BE272" s="496">
        <v>86.243902439024438</v>
      </c>
      <c r="BF272" s="496">
        <v>74.798165137614774</v>
      </c>
      <c r="BG272" s="496">
        <v>209.08730188422956</v>
      </c>
      <c r="BH272" s="496">
        <v>0</v>
      </c>
      <c r="BI272" s="496">
        <v>4.9999999999998748</v>
      </c>
      <c r="BJ272" s="496">
        <v>0</v>
      </c>
      <c r="BK272" s="496">
        <v>1.01091088148984</v>
      </c>
      <c r="BL272" s="496">
        <v>0</v>
      </c>
      <c r="BM272" s="496">
        <v>0</v>
      </c>
      <c r="BN272" s="496">
        <v>1</v>
      </c>
      <c r="BO272" s="291"/>
      <c r="BP272" s="291"/>
      <c r="BQ272" s="291"/>
      <c r="BS272" s="496">
        <v>670</v>
      </c>
    </row>
    <row r="273" spans="1:71" ht="15" x14ac:dyDescent="0.25">
      <c r="A273" s="492">
        <v>994</v>
      </c>
      <c r="B273" s="492">
        <v>140047</v>
      </c>
      <c r="C273" s="492">
        <v>9354035</v>
      </c>
      <c r="D273" s="493" t="s">
        <v>444</v>
      </c>
      <c r="E273" s="494" t="s">
        <v>721</v>
      </c>
      <c r="F273" s="495" t="s">
        <v>719</v>
      </c>
      <c r="G273" s="496">
        <v>1</v>
      </c>
      <c r="H273" s="496">
        <v>0</v>
      </c>
      <c r="I273" s="496">
        <v>0</v>
      </c>
      <c r="J273" s="496">
        <v>0</v>
      </c>
      <c r="K273" s="496">
        <v>5</v>
      </c>
      <c r="L273" s="496">
        <v>3</v>
      </c>
      <c r="M273" s="496">
        <v>2</v>
      </c>
      <c r="N273" s="496">
        <v>262</v>
      </c>
      <c r="O273" s="496">
        <v>0</v>
      </c>
      <c r="P273" s="496">
        <v>0</v>
      </c>
      <c r="Q273" s="496">
        <v>0</v>
      </c>
      <c r="R273" s="496">
        <v>262</v>
      </c>
      <c r="S273" s="496">
        <v>176</v>
      </c>
      <c r="T273" s="496">
        <v>86</v>
      </c>
      <c r="U273" s="496">
        <v>66</v>
      </c>
      <c r="V273" s="496">
        <v>53</v>
      </c>
      <c r="W273" s="496">
        <v>57</v>
      </c>
      <c r="X273" s="496">
        <v>86</v>
      </c>
      <c r="Y273" s="496">
        <v>0</v>
      </c>
      <c r="Z273" s="496">
        <v>262</v>
      </c>
      <c r="AA273" s="496">
        <v>52.4</v>
      </c>
      <c r="AB273" s="496">
        <v>0</v>
      </c>
      <c r="AC273" s="496">
        <v>0</v>
      </c>
      <c r="AD273" s="496">
        <v>37.999999999999922</v>
      </c>
      <c r="AE273" s="496">
        <v>69.86666666666666</v>
      </c>
      <c r="AF273" s="496">
        <v>0</v>
      </c>
      <c r="AG273" s="496">
        <v>0</v>
      </c>
      <c r="AH273" s="496">
        <v>0</v>
      </c>
      <c r="AI273" s="496">
        <v>0</v>
      </c>
      <c r="AJ273" s="496">
        <v>0</v>
      </c>
      <c r="AK273" s="496">
        <v>0</v>
      </c>
      <c r="AL273" s="496">
        <v>0</v>
      </c>
      <c r="AM273" s="496">
        <v>247.99999999999994</v>
      </c>
      <c r="AN273" s="496">
        <v>0.99999999999999978</v>
      </c>
      <c r="AO273" s="496">
        <v>4.0000000000000044</v>
      </c>
      <c r="AP273" s="496">
        <v>8.0000000000000089</v>
      </c>
      <c r="AQ273" s="496">
        <v>0</v>
      </c>
      <c r="AR273" s="496">
        <v>0.99999999999999978</v>
      </c>
      <c r="AS273" s="496">
        <v>0</v>
      </c>
      <c r="AT273" s="496">
        <v>0</v>
      </c>
      <c r="AU273" s="496">
        <v>0</v>
      </c>
      <c r="AV273" s="496">
        <v>0</v>
      </c>
      <c r="AW273" s="496">
        <v>0.99999999999999978</v>
      </c>
      <c r="AX273" s="496">
        <v>0.99999999999999978</v>
      </c>
      <c r="AY273" s="496">
        <v>1.9999999999999996</v>
      </c>
      <c r="AZ273" s="496">
        <v>1.1644444444444444</v>
      </c>
      <c r="BA273" s="496">
        <v>0</v>
      </c>
      <c r="BB273" s="496">
        <v>0</v>
      </c>
      <c r="BC273" s="496">
        <v>28.875</v>
      </c>
      <c r="BD273" s="496">
        <v>30.000000000000021</v>
      </c>
      <c r="BE273" s="496">
        <v>39.696428571428541</v>
      </c>
      <c r="BF273" s="496">
        <v>31.851851851851823</v>
      </c>
      <c r="BG273" s="496">
        <v>86.687715234351828</v>
      </c>
      <c r="BH273" s="496">
        <v>0</v>
      </c>
      <c r="BI273" s="496">
        <v>13.800000000000043</v>
      </c>
      <c r="BJ273" s="496">
        <v>0</v>
      </c>
      <c r="BK273" s="496">
        <v>5.56868192352941</v>
      </c>
      <c r="BL273" s="496">
        <v>1</v>
      </c>
      <c r="BM273" s="496">
        <v>0</v>
      </c>
      <c r="BN273" s="496">
        <v>1</v>
      </c>
      <c r="BO273" s="291"/>
      <c r="BP273" s="291"/>
      <c r="BQ273" s="291"/>
      <c r="BS273" s="496">
        <v>262</v>
      </c>
    </row>
    <row r="274" spans="1:71" ht="15" x14ac:dyDescent="0.25">
      <c r="A274" s="492">
        <v>166</v>
      </c>
      <c r="B274" s="492">
        <v>136271</v>
      </c>
      <c r="C274" s="492">
        <v>9354036</v>
      </c>
      <c r="D274" s="493" t="s">
        <v>507</v>
      </c>
      <c r="E274" s="494" t="s">
        <v>721</v>
      </c>
      <c r="F274" s="495" t="s">
        <v>719</v>
      </c>
      <c r="G274" s="496">
        <v>1</v>
      </c>
      <c r="H274" s="496">
        <v>0</v>
      </c>
      <c r="I274" s="496">
        <v>0</v>
      </c>
      <c r="J274" s="496">
        <v>0</v>
      </c>
      <c r="K274" s="496">
        <v>5</v>
      </c>
      <c r="L274" s="496">
        <v>3</v>
      </c>
      <c r="M274" s="496">
        <v>2</v>
      </c>
      <c r="N274" s="496">
        <v>799</v>
      </c>
      <c r="O274" s="496">
        <v>0</v>
      </c>
      <c r="P274" s="496">
        <v>0</v>
      </c>
      <c r="Q274" s="496">
        <v>0</v>
      </c>
      <c r="R274" s="496">
        <v>799</v>
      </c>
      <c r="S274" s="496">
        <v>485</v>
      </c>
      <c r="T274" s="496">
        <v>314</v>
      </c>
      <c r="U274" s="496">
        <v>161</v>
      </c>
      <c r="V274" s="496">
        <v>161</v>
      </c>
      <c r="W274" s="496">
        <v>163</v>
      </c>
      <c r="X274" s="496">
        <v>314</v>
      </c>
      <c r="Y274" s="496">
        <v>0</v>
      </c>
      <c r="Z274" s="496">
        <v>799</v>
      </c>
      <c r="AA274" s="496">
        <v>159.80000000000001</v>
      </c>
      <c r="AB274" s="496">
        <v>0</v>
      </c>
      <c r="AC274" s="496">
        <v>0</v>
      </c>
      <c r="AD274" s="496">
        <v>45.999999999999964</v>
      </c>
      <c r="AE274" s="496">
        <v>107.07206068268016</v>
      </c>
      <c r="AF274" s="496">
        <v>0</v>
      </c>
      <c r="AG274" s="496">
        <v>0</v>
      </c>
      <c r="AH274" s="496">
        <v>0</v>
      </c>
      <c r="AI274" s="496">
        <v>0</v>
      </c>
      <c r="AJ274" s="496">
        <v>0</v>
      </c>
      <c r="AK274" s="496">
        <v>0</v>
      </c>
      <c r="AL274" s="496">
        <v>0</v>
      </c>
      <c r="AM274" s="496">
        <v>794.00000000000023</v>
      </c>
      <c r="AN274" s="496">
        <v>0.99999999999999845</v>
      </c>
      <c r="AO274" s="496">
        <v>0.99999999999999845</v>
      </c>
      <c r="AP274" s="496">
        <v>3.0000000000000036</v>
      </c>
      <c r="AQ274" s="496">
        <v>0</v>
      </c>
      <c r="AR274" s="496">
        <v>0</v>
      </c>
      <c r="AS274" s="496">
        <v>0</v>
      </c>
      <c r="AT274" s="496">
        <v>0</v>
      </c>
      <c r="AU274" s="496">
        <v>0</v>
      </c>
      <c r="AV274" s="496">
        <v>0</v>
      </c>
      <c r="AW274" s="496">
        <v>0</v>
      </c>
      <c r="AX274" s="496">
        <v>1.9999999999999969</v>
      </c>
      <c r="AY274" s="496">
        <v>1.9999999999999969</v>
      </c>
      <c r="AZ274" s="496">
        <v>6.0606826801517064</v>
      </c>
      <c r="BA274" s="496">
        <v>0</v>
      </c>
      <c r="BB274" s="496">
        <v>0</v>
      </c>
      <c r="BC274" s="496">
        <v>51.000000000000043</v>
      </c>
      <c r="BD274" s="496">
        <v>63</v>
      </c>
      <c r="BE274" s="496">
        <v>59.999999999999922</v>
      </c>
      <c r="BF274" s="496">
        <v>51.825242718446482</v>
      </c>
      <c r="BG274" s="496">
        <v>149.63400679844648</v>
      </c>
      <c r="BH274" s="496">
        <v>0</v>
      </c>
      <c r="BI274" s="496">
        <v>0</v>
      </c>
      <c r="BJ274" s="496">
        <v>0</v>
      </c>
      <c r="BK274" s="496">
        <v>4.4829257478723399</v>
      </c>
      <c r="BL274" s="496">
        <v>0</v>
      </c>
      <c r="BM274" s="496">
        <v>0</v>
      </c>
      <c r="BN274" s="496">
        <v>1</v>
      </c>
      <c r="BO274" s="291"/>
      <c r="BP274" s="291"/>
      <c r="BQ274" s="291"/>
      <c r="BS274" s="496">
        <v>799</v>
      </c>
    </row>
    <row r="275" spans="1:71" ht="15" x14ac:dyDescent="0.25">
      <c r="A275" s="492">
        <v>165</v>
      </c>
      <c r="B275" s="492">
        <v>136782</v>
      </c>
      <c r="C275" s="492">
        <v>9354040</v>
      </c>
      <c r="D275" s="493" t="s">
        <v>233</v>
      </c>
      <c r="E275" s="494" t="s">
        <v>721</v>
      </c>
      <c r="F275" s="495" t="s">
        <v>719</v>
      </c>
      <c r="G275" s="496">
        <v>1</v>
      </c>
      <c r="H275" s="496">
        <v>0</v>
      </c>
      <c r="I275" s="496">
        <v>0</v>
      </c>
      <c r="J275" s="496">
        <v>0</v>
      </c>
      <c r="K275" s="496">
        <v>5</v>
      </c>
      <c r="L275" s="496">
        <v>3</v>
      </c>
      <c r="M275" s="496">
        <v>2</v>
      </c>
      <c r="N275" s="496">
        <v>859</v>
      </c>
      <c r="O275" s="496">
        <v>0</v>
      </c>
      <c r="P275" s="496">
        <v>0</v>
      </c>
      <c r="Q275" s="496">
        <v>0</v>
      </c>
      <c r="R275" s="496">
        <v>859</v>
      </c>
      <c r="S275" s="496">
        <v>526</v>
      </c>
      <c r="T275" s="496">
        <v>333</v>
      </c>
      <c r="U275" s="496">
        <v>183</v>
      </c>
      <c r="V275" s="496">
        <v>170</v>
      </c>
      <c r="W275" s="496">
        <v>173</v>
      </c>
      <c r="X275" s="496">
        <v>333</v>
      </c>
      <c r="Y275" s="496">
        <v>0</v>
      </c>
      <c r="Z275" s="496">
        <v>859</v>
      </c>
      <c r="AA275" s="496">
        <v>171.8</v>
      </c>
      <c r="AB275" s="496">
        <v>0</v>
      </c>
      <c r="AC275" s="496">
        <v>0</v>
      </c>
      <c r="AD275" s="496">
        <v>55.000000000000007</v>
      </c>
      <c r="AE275" s="496">
        <v>122.71428571428571</v>
      </c>
      <c r="AF275" s="496">
        <v>0</v>
      </c>
      <c r="AG275" s="496">
        <v>0</v>
      </c>
      <c r="AH275" s="496">
        <v>0</v>
      </c>
      <c r="AI275" s="496">
        <v>0</v>
      </c>
      <c r="AJ275" s="496">
        <v>0</v>
      </c>
      <c r="AK275" s="496">
        <v>0</v>
      </c>
      <c r="AL275" s="496">
        <v>0</v>
      </c>
      <c r="AM275" s="496">
        <v>846.99999999999966</v>
      </c>
      <c r="AN275" s="496">
        <v>9.9999999999999698</v>
      </c>
      <c r="AO275" s="496">
        <v>2.0000000000000027</v>
      </c>
      <c r="AP275" s="496">
        <v>0</v>
      </c>
      <c r="AQ275" s="496">
        <v>0</v>
      </c>
      <c r="AR275" s="496">
        <v>0</v>
      </c>
      <c r="AS275" s="496">
        <v>0</v>
      </c>
      <c r="AT275" s="496">
        <v>0</v>
      </c>
      <c r="AU275" s="496">
        <v>0</v>
      </c>
      <c r="AV275" s="496">
        <v>0</v>
      </c>
      <c r="AW275" s="496">
        <v>1.0011655011655052</v>
      </c>
      <c r="AX275" s="496">
        <v>1.0011655011655052</v>
      </c>
      <c r="AY275" s="496">
        <v>7.0081585081585089</v>
      </c>
      <c r="AZ275" s="496">
        <v>7.0991735537190088</v>
      </c>
      <c r="BA275" s="496">
        <v>0</v>
      </c>
      <c r="BB275" s="496">
        <v>0</v>
      </c>
      <c r="BC275" s="496">
        <v>55.516853932584283</v>
      </c>
      <c r="BD275" s="496">
        <v>57.012195121951287</v>
      </c>
      <c r="BE275" s="496">
        <v>49.278787878787909</v>
      </c>
      <c r="BF275" s="496">
        <v>44.911184210526457</v>
      </c>
      <c r="BG275" s="496">
        <v>136.96812363687553</v>
      </c>
      <c r="BH275" s="496">
        <v>0</v>
      </c>
      <c r="BI275" s="496">
        <v>0</v>
      </c>
      <c r="BJ275" s="496">
        <v>0</v>
      </c>
      <c r="BK275" s="496">
        <v>5.5386308494535497</v>
      </c>
      <c r="BL275" s="496">
        <v>0</v>
      </c>
      <c r="BM275" s="496">
        <v>0</v>
      </c>
      <c r="BN275" s="496">
        <v>1</v>
      </c>
      <c r="BO275" s="291"/>
      <c r="BP275" s="291"/>
      <c r="BQ275" s="291"/>
      <c r="BS275" s="496">
        <v>859</v>
      </c>
    </row>
    <row r="276" spans="1:71" ht="15" x14ac:dyDescent="0.25">
      <c r="A276" s="492">
        <v>557</v>
      </c>
      <c r="B276" s="492">
        <v>140669</v>
      </c>
      <c r="C276" s="492">
        <v>9354041</v>
      </c>
      <c r="D276" s="493" t="s">
        <v>506</v>
      </c>
      <c r="E276" s="494" t="s">
        <v>721</v>
      </c>
      <c r="F276" s="495" t="s">
        <v>719</v>
      </c>
      <c r="G276" s="496">
        <v>1</v>
      </c>
      <c r="H276" s="496">
        <v>0</v>
      </c>
      <c r="I276" s="496">
        <v>0</v>
      </c>
      <c r="J276" s="496">
        <v>0</v>
      </c>
      <c r="K276" s="496">
        <v>5</v>
      </c>
      <c r="L276" s="496">
        <v>3</v>
      </c>
      <c r="M276" s="496">
        <v>2</v>
      </c>
      <c r="N276" s="496">
        <v>701</v>
      </c>
      <c r="O276" s="496">
        <v>0</v>
      </c>
      <c r="P276" s="496">
        <v>0</v>
      </c>
      <c r="Q276" s="496">
        <v>0</v>
      </c>
      <c r="R276" s="496">
        <v>701</v>
      </c>
      <c r="S276" s="496">
        <v>433</v>
      </c>
      <c r="T276" s="496">
        <v>268</v>
      </c>
      <c r="U276" s="496">
        <v>173</v>
      </c>
      <c r="V276" s="496">
        <v>135</v>
      </c>
      <c r="W276" s="496">
        <v>125</v>
      </c>
      <c r="X276" s="496">
        <v>268</v>
      </c>
      <c r="Y276" s="496">
        <v>0</v>
      </c>
      <c r="Z276" s="496">
        <v>701</v>
      </c>
      <c r="AA276" s="496">
        <v>140.19999999999999</v>
      </c>
      <c r="AB276" s="496">
        <v>0</v>
      </c>
      <c r="AC276" s="496">
        <v>0</v>
      </c>
      <c r="AD276" s="496">
        <v>67</v>
      </c>
      <c r="AE276" s="496">
        <v>163.15409309791332</v>
      </c>
      <c r="AF276" s="496">
        <v>0</v>
      </c>
      <c r="AG276" s="496">
        <v>0</v>
      </c>
      <c r="AH276" s="496">
        <v>0</v>
      </c>
      <c r="AI276" s="496">
        <v>0</v>
      </c>
      <c r="AJ276" s="496">
        <v>0</v>
      </c>
      <c r="AK276" s="496">
        <v>0</v>
      </c>
      <c r="AL276" s="496">
        <v>0</v>
      </c>
      <c r="AM276" s="496">
        <v>623.77968526466395</v>
      </c>
      <c r="AN276" s="496">
        <v>75.214592274678253</v>
      </c>
      <c r="AO276" s="496">
        <v>0</v>
      </c>
      <c r="AP276" s="496">
        <v>2.0057224606580846</v>
      </c>
      <c r="AQ276" s="496">
        <v>0</v>
      </c>
      <c r="AR276" s="496">
        <v>0</v>
      </c>
      <c r="AS276" s="496">
        <v>0</v>
      </c>
      <c r="AT276" s="496">
        <v>0</v>
      </c>
      <c r="AU276" s="496">
        <v>0</v>
      </c>
      <c r="AV276" s="496">
        <v>0</v>
      </c>
      <c r="AW276" s="496">
        <v>10.086330935251803</v>
      </c>
      <c r="AX276" s="496">
        <v>17.146762589928088</v>
      </c>
      <c r="AY276" s="496">
        <v>27.233093525179889</v>
      </c>
      <c r="AZ276" s="496">
        <v>3.3756019261637236</v>
      </c>
      <c r="BA276" s="496">
        <v>0</v>
      </c>
      <c r="BB276" s="496">
        <v>0</v>
      </c>
      <c r="BC276" s="496">
        <v>79.37647058823535</v>
      </c>
      <c r="BD276" s="496">
        <v>70.522388059701427</v>
      </c>
      <c r="BE276" s="496">
        <v>69.690265486725622</v>
      </c>
      <c r="BF276" s="496">
        <v>75.645161290322577</v>
      </c>
      <c r="BG276" s="496">
        <v>200.51684476771851</v>
      </c>
      <c r="BH276" s="496">
        <v>0</v>
      </c>
      <c r="BI276" s="496">
        <v>0</v>
      </c>
      <c r="BJ276" s="496">
        <v>0</v>
      </c>
      <c r="BK276" s="496">
        <v>5.8920193138537202</v>
      </c>
      <c r="BL276" s="496">
        <v>0</v>
      </c>
      <c r="BM276" s="496">
        <v>0</v>
      </c>
      <c r="BN276" s="496">
        <v>1</v>
      </c>
      <c r="BO276" s="291"/>
      <c r="BP276" s="291"/>
      <c r="BQ276" s="291"/>
      <c r="BS276" s="496">
        <v>701</v>
      </c>
    </row>
    <row r="277" spans="1:71" ht="15" x14ac:dyDescent="0.25">
      <c r="A277" s="492">
        <v>599</v>
      </c>
      <c r="B277" s="492">
        <v>140969</v>
      </c>
      <c r="C277" s="492">
        <v>9354042</v>
      </c>
      <c r="D277" s="493" t="s">
        <v>473</v>
      </c>
      <c r="E277" s="494" t="s">
        <v>721</v>
      </c>
      <c r="F277" s="495" t="s">
        <v>719</v>
      </c>
      <c r="G277" s="496">
        <v>1</v>
      </c>
      <c r="H277" s="496">
        <v>0</v>
      </c>
      <c r="I277" s="496">
        <v>0</v>
      </c>
      <c r="J277" s="496">
        <v>0</v>
      </c>
      <c r="K277" s="496">
        <v>5</v>
      </c>
      <c r="L277" s="496">
        <v>3</v>
      </c>
      <c r="M277" s="496">
        <v>2</v>
      </c>
      <c r="N277" s="496">
        <v>592</v>
      </c>
      <c r="O277" s="496">
        <v>0</v>
      </c>
      <c r="P277" s="496">
        <v>0</v>
      </c>
      <c r="Q277" s="496">
        <v>0</v>
      </c>
      <c r="R277" s="496">
        <v>592</v>
      </c>
      <c r="S277" s="496">
        <v>444</v>
      </c>
      <c r="T277" s="496">
        <v>148</v>
      </c>
      <c r="U277" s="496">
        <v>184</v>
      </c>
      <c r="V277" s="496">
        <v>146</v>
      </c>
      <c r="W277" s="496">
        <v>114</v>
      </c>
      <c r="X277" s="496">
        <v>148</v>
      </c>
      <c r="Y277" s="496">
        <v>0</v>
      </c>
      <c r="Z277" s="496">
        <v>592</v>
      </c>
      <c r="AA277" s="496">
        <v>118.4</v>
      </c>
      <c r="AB277" s="496">
        <v>0</v>
      </c>
      <c r="AC277" s="496">
        <v>0</v>
      </c>
      <c r="AD277" s="496">
        <v>42.999999999999979</v>
      </c>
      <c r="AE277" s="496">
        <v>118.4</v>
      </c>
      <c r="AF277" s="496">
        <v>0</v>
      </c>
      <c r="AG277" s="496">
        <v>0</v>
      </c>
      <c r="AH277" s="496">
        <v>0</v>
      </c>
      <c r="AI277" s="496">
        <v>0</v>
      </c>
      <c r="AJ277" s="496">
        <v>0</v>
      </c>
      <c r="AK277" s="496">
        <v>0</v>
      </c>
      <c r="AL277" s="496">
        <v>0</v>
      </c>
      <c r="AM277" s="496">
        <v>568.96108291032147</v>
      </c>
      <c r="AN277" s="496">
        <v>22.037225042301163</v>
      </c>
      <c r="AO277" s="496">
        <v>0</v>
      </c>
      <c r="AP277" s="496">
        <v>1.0016920473773294</v>
      </c>
      <c r="AQ277" s="496">
        <v>0</v>
      </c>
      <c r="AR277" s="496">
        <v>0</v>
      </c>
      <c r="AS277" s="496">
        <v>0</v>
      </c>
      <c r="AT277" s="496">
        <v>0</v>
      </c>
      <c r="AU277" s="496">
        <v>0</v>
      </c>
      <c r="AV277" s="496">
        <v>0</v>
      </c>
      <c r="AW277" s="496">
        <v>2.0033840947546531</v>
      </c>
      <c r="AX277" s="496">
        <v>4.0067681895093061</v>
      </c>
      <c r="AY277" s="496">
        <v>9.0152284263959483</v>
      </c>
      <c r="AZ277" s="496">
        <v>1.4095238095238096</v>
      </c>
      <c r="BA277" s="496">
        <v>0</v>
      </c>
      <c r="BB277" s="496">
        <v>0</v>
      </c>
      <c r="BC277" s="496">
        <v>80.879120879120961</v>
      </c>
      <c r="BD277" s="496">
        <v>59.633802816901394</v>
      </c>
      <c r="BE277" s="496">
        <v>51.028571428571475</v>
      </c>
      <c r="BF277" s="496">
        <v>61.75539568345328</v>
      </c>
      <c r="BG277" s="496">
        <v>172.30102070621638</v>
      </c>
      <c r="BH277" s="496">
        <v>0</v>
      </c>
      <c r="BI277" s="496">
        <v>3.8000000000000433</v>
      </c>
      <c r="BJ277" s="496">
        <v>0</v>
      </c>
      <c r="BK277" s="496">
        <v>2.6506316786924899</v>
      </c>
      <c r="BL277" s="496">
        <v>0</v>
      </c>
      <c r="BM277" s="496">
        <v>0</v>
      </c>
      <c r="BN277" s="496">
        <v>1</v>
      </c>
      <c r="BO277" s="291"/>
      <c r="BP277" s="291"/>
      <c r="BQ277" s="291"/>
      <c r="BS277" s="496">
        <v>592</v>
      </c>
    </row>
    <row r="278" spans="1:71" ht="15" x14ac:dyDescent="0.25">
      <c r="A278" s="492">
        <v>167</v>
      </c>
      <c r="B278" s="492">
        <v>141236</v>
      </c>
      <c r="C278" s="492">
        <v>9354043</v>
      </c>
      <c r="D278" s="493" t="s">
        <v>1342</v>
      </c>
      <c r="E278" s="494" t="s">
        <v>721</v>
      </c>
      <c r="F278" s="495" t="s">
        <v>719</v>
      </c>
      <c r="G278" s="496">
        <v>1</v>
      </c>
      <c r="H278" s="496">
        <v>0</v>
      </c>
      <c r="I278" s="496">
        <v>0</v>
      </c>
      <c r="J278" s="496">
        <v>0</v>
      </c>
      <c r="K278" s="496">
        <v>5</v>
      </c>
      <c r="L278" s="496">
        <v>3</v>
      </c>
      <c r="M278" s="496">
        <v>2</v>
      </c>
      <c r="N278" s="496">
        <v>385</v>
      </c>
      <c r="O278" s="496">
        <v>0</v>
      </c>
      <c r="P278" s="496">
        <v>0</v>
      </c>
      <c r="Q278" s="496">
        <v>0</v>
      </c>
      <c r="R278" s="496">
        <v>385</v>
      </c>
      <c r="S278" s="496">
        <v>244</v>
      </c>
      <c r="T278" s="496">
        <v>141</v>
      </c>
      <c r="U278" s="496">
        <v>66</v>
      </c>
      <c r="V278" s="496">
        <v>95</v>
      </c>
      <c r="W278" s="496">
        <v>83</v>
      </c>
      <c r="X278" s="496">
        <v>141</v>
      </c>
      <c r="Y278" s="496">
        <v>0</v>
      </c>
      <c r="Z278" s="496">
        <v>385</v>
      </c>
      <c r="AA278" s="496">
        <v>77</v>
      </c>
      <c r="AB278" s="496">
        <v>0</v>
      </c>
      <c r="AC278" s="496">
        <v>0</v>
      </c>
      <c r="AD278" s="496">
        <v>58.000000000000135</v>
      </c>
      <c r="AE278" s="496">
        <v>123.2</v>
      </c>
      <c r="AF278" s="496">
        <v>0</v>
      </c>
      <c r="AG278" s="496">
        <v>0</v>
      </c>
      <c r="AH278" s="496">
        <v>0</v>
      </c>
      <c r="AI278" s="496">
        <v>0</v>
      </c>
      <c r="AJ278" s="496">
        <v>0</v>
      </c>
      <c r="AK278" s="496">
        <v>0</v>
      </c>
      <c r="AL278" s="496">
        <v>0</v>
      </c>
      <c r="AM278" s="496">
        <v>309.00000000000017</v>
      </c>
      <c r="AN278" s="496">
        <v>75.999999999999844</v>
      </c>
      <c r="AO278" s="496">
        <v>0</v>
      </c>
      <c r="AP278" s="496">
        <v>0</v>
      </c>
      <c r="AQ278" s="496">
        <v>0</v>
      </c>
      <c r="AR278" s="496">
        <v>0</v>
      </c>
      <c r="AS278" s="496">
        <v>0</v>
      </c>
      <c r="AT278" s="496">
        <v>0</v>
      </c>
      <c r="AU278" s="496">
        <v>0</v>
      </c>
      <c r="AV278" s="496">
        <v>0</v>
      </c>
      <c r="AW278" s="496">
        <v>0</v>
      </c>
      <c r="AX278" s="496">
        <v>1.0000000000000011</v>
      </c>
      <c r="AY278" s="496">
        <v>4.0000000000000044</v>
      </c>
      <c r="AZ278" s="496">
        <v>7.1866666666666674</v>
      </c>
      <c r="BA278" s="496">
        <v>0</v>
      </c>
      <c r="BB278" s="496">
        <v>0</v>
      </c>
      <c r="BC278" s="496">
        <v>29.446153846153837</v>
      </c>
      <c r="BD278" s="496">
        <v>35.752688172042973</v>
      </c>
      <c r="BE278" s="496">
        <v>51.481012658227847</v>
      </c>
      <c r="BF278" s="496">
        <v>45.61764705882355</v>
      </c>
      <c r="BG278" s="496">
        <v>109.81472011148895</v>
      </c>
      <c r="BH278" s="496">
        <v>0</v>
      </c>
      <c r="BI278" s="496">
        <v>1.500000000000038</v>
      </c>
      <c r="BJ278" s="496">
        <v>0</v>
      </c>
      <c r="BK278" s="496">
        <v>4.8437622244008702</v>
      </c>
      <c r="BL278" s="496">
        <v>1</v>
      </c>
      <c r="BM278" s="496">
        <v>0</v>
      </c>
      <c r="BN278" s="496">
        <v>1</v>
      </c>
      <c r="BO278" s="291"/>
      <c r="BP278" s="291"/>
      <c r="BQ278" s="291"/>
      <c r="BS278" s="496">
        <v>385</v>
      </c>
    </row>
    <row r="279" spans="1:71" ht="15" x14ac:dyDescent="0.25">
      <c r="A279" s="492">
        <v>171</v>
      </c>
      <c r="B279" s="492">
        <v>142759</v>
      </c>
      <c r="C279" s="492">
        <v>9354045</v>
      </c>
      <c r="D279" s="493" t="s">
        <v>504</v>
      </c>
      <c r="E279" s="494" t="s">
        <v>721</v>
      </c>
      <c r="F279" s="495" t="s">
        <v>719</v>
      </c>
      <c r="G279" s="496">
        <v>1</v>
      </c>
      <c r="H279" s="496">
        <v>0</v>
      </c>
      <c r="I279" s="496">
        <v>0</v>
      </c>
      <c r="J279" s="496">
        <v>0</v>
      </c>
      <c r="K279" s="496">
        <v>5</v>
      </c>
      <c r="L279" s="496">
        <v>3</v>
      </c>
      <c r="M279" s="496">
        <v>2</v>
      </c>
      <c r="N279" s="496">
        <v>945</v>
      </c>
      <c r="O279" s="496">
        <v>0</v>
      </c>
      <c r="P279" s="496">
        <v>0</v>
      </c>
      <c r="Q279" s="496">
        <v>0</v>
      </c>
      <c r="R279" s="496">
        <v>945</v>
      </c>
      <c r="S279" s="496">
        <v>624</v>
      </c>
      <c r="T279" s="496">
        <v>321</v>
      </c>
      <c r="U279" s="496">
        <v>256</v>
      </c>
      <c r="V279" s="496">
        <v>220</v>
      </c>
      <c r="W279" s="496">
        <v>148</v>
      </c>
      <c r="X279" s="496">
        <v>321</v>
      </c>
      <c r="Y279" s="496">
        <v>0</v>
      </c>
      <c r="Z279" s="496">
        <v>945</v>
      </c>
      <c r="AA279" s="496">
        <v>189</v>
      </c>
      <c r="AB279" s="496">
        <v>0</v>
      </c>
      <c r="AC279" s="496">
        <v>0</v>
      </c>
      <c r="AD279" s="496">
        <v>187.00000000000011</v>
      </c>
      <c r="AE279" s="496">
        <v>288.68453865336659</v>
      </c>
      <c r="AF279" s="496">
        <v>0</v>
      </c>
      <c r="AG279" s="496">
        <v>0</v>
      </c>
      <c r="AH279" s="496">
        <v>0</v>
      </c>
      <c r="AI279" s="496">
        <v>0</v>
      </c>
      <c r="AJ279" s="496">
        <v>0</v>
      </c>
      <c r="AK279" s="496">
        <v>0</v>
      </c>
      <c r="AL279" s="496">
        <v>0</v>
      </c>
      <c r="AM279" s="496">
        <v>505.99999999999955</v>
      </c>
      <c r="AN279" s="496">
        <v>99.000000000000227</v>
      </c>
      <c r="AO279" s="496">
        <v>77.000000000000014</v>
      </c>
      <c r="AP279" s="496">
        <v>30.999999999999996</v>
      </c>
      <c r="AQ279" s="496">
        <v>1.0000000000000018</v>
      </c>
      <c r="AR279" s="496">
        <v>185.00000000000023</v>
      </c>
      <c r="AS279" s="496">
        <v>46.000000000000021</v>
      </c>
      <c r="AT279" s="496">
        <v>0</v>
      </c>
      <c r="AU279" s="496">
        <v>0</v>
      </c>
      <c r="AV279" s="496">
        <v>0</v>
      </c>
      <c r="AW279" s="496">
        <v>3.9999999999999969</v>
      </c>
      <c r="AX279" s="496">
        <v>3.9999999999999969</v>
      </c>
      <c r="AY279" s="496">
        <v>3.9999999999999969</v>
      </c>
      <c r="AZ279" s="496">
        <v>4.7132169576059848</v>
      </c>
      <c r="BA279" s="496">
        <v>0</v>
      </c>
      <c r="BB279" s="496">
        <v>0</v>
      </c>
      <c r="BC279" s="496">
        <v>104</v>
      </c>
      <c r="BD279" s="496">
        <v>88.202764976958491</v>
      </c>
      <c r="BE279" s="496">
        <v>65.442176870748256</v>
      </c>
      <c r="BF279" s="496">
        <v>77.447619047618957</v>
      </c>
      <c r="BG279" s="496">
        <v>226.19904912921646</v>
      </c>
      <c r="BH279" s="496">
        <v>0</v>
      </c>
      <c r="BI279" s="496">
        <v>256.4999999999996</v>
      </c>
      <c r="BJ279" s="496">
        <v>0</v>
      </c>
      <c r="BK279" s="496">
        <v>1.21744716132666</v>
      </c>
      <c r="BL279" s="496">
        <v>0</v>
      </c>
      <c r="BM279" s="496">
        <v>0</v>
      </c>
      <c r="BN279" s="496">
        <v>1</v>
      </c>
      <c r="BO279" s="291"/>
      <c r="BP279" s="291"/>
      <c r="BQ279" s="291"/>
      <c r="BS279" s="496">
        <v>945</v>
      </c>
    </row>
    <row r="280" spans="1:71" ht="15" x14ac:dyDescent="0.25">
      <c r="A280" s="492">
        <v>558</v>
      </c>
      <c r="B280" s="492">
        <v>145055</v>
      </c>
      <c r="C280" s="492">
        <v>9354048</v>
      </c>
      <c r="D280" s="493" t="s">
        <v>436</v>
      </c>
      <c r="E280" s="494" t="s">
        <v>721</v>
      </c>
      <c r="F280" s="495" t="s">
        <v>719</v>
      </c>
      <c r="G280" s="496">
        <v>1</v>
      </c>
      <c r="H280" s="496">
        <v>0</v>
      </c>
      <c r="I280" s="496">
        <v>0</v>
      </c>
      <c r="J280" s="496">
        <v>0</v>
      </c>
      <c r="K280" s="496">
        <v>5</v>
      </c>
      <c r="L280" s="496">
        <v>3</v>
      </c>
      <c r="M280" s="496">
        <v>2</v>
      </c>
      <c r="N280" s="496">
        <v>737</v>
      </c>
      <c r="O280" s="496">
        <v>0</v>
      </c>
      <c r="P280" s="496">
        <v>0</v>
      </c>
      <c r="Q280" s="496">
        <v>0</v>
      </c>
      <c r="R280" s="496">
        <v>737</v>
      </c>
      <c r="S280" s="496">
        <v>431</v>
      </c>
      <c r="T280" s="496">
        <v>306</v>
      </c>
      <c r="U280" s="496">
        <v>145</v>
      </c>
      <c r="V280" s="496">
        <v>123</v>
      </c>
      <c r="W280" s="496">
        <v>163</v>
      </c>
      <c r="X280" s="496">
        <v>306</v>
      </c>
      <c r="Y280" s="496">
        <v>0</v>
      </c>
      <c r="Z280" s="496">
        <v>737</v>
      </c>
      <c r="AA280" s="496">
        <v>147.4</v>
      </c>
      <c r="AB280" s="496">
        <v>0</v>
      </c>
      <c r="AC280" s="496">
        <v>0</v>
      </c>
      <c r="AD280" s="496">
        <v>97.999999999999659</v>
      </c>
      <c r="AE280" s="496">
        <v>210.57142857142856</v>
      </c>
      <c r="AF280" s="496">
        <v>0</v>
      </c>
      <c r="AG280" s="496">
        <v>0</v>
      </c>
      <c r="AH280" s="496">
        <v>0</v>
      </c>
      <c r="AI280" s="496">
        <v>0</v>
      </c>
      <c r="AJ280" s="496">
        <v>0</v>
      </c>
      <c r="AK280" s="496">
        <v>0</v>
      </c>
      <c r="AL280" s="496">
        <v>0</v>
      </c>
      <c r="AM280" s="496">
        <v>544.99999999999989</v>
      </c>
      <c r="AN280" s="496">
        <v>86.999999999999915</v>
      </c>
      <c r="AO280" s="496">
        <v>38.000000000000021</v>
      </c>
      <c r="AP280" s="496">
        <v>63.999999999999972</v>
      </c>
      <c r="AQ280" s="496">
        <v>3.0000000000000004</v>
      </c>
      <c r="AR280" s="496">
        <v>0</v>
      </c>
      <c r="AS280" s="496">
        <v>0</v>
      </c>
      <c r="AT280" s="496">
        <v>0</v>
      </c>
      <c r="AU280" s="496">
        <v>0</v>
      </c>
      <c r="AV280" s="496">
        <v>0</v>
      </c>
      <c r="AW280" s="496">
        <v>2.0136612021857925</v>
      </c>
      <c r="AX280" s="496">
        <v>4.027322404371585</v>
      </c>
      <c r="AY280" s="496">
        <v>7.0478142076502772</v>
      </c>
      <c r="AZ280" s="496">
        <v>2.0644257703081235</v>
      </c>
      <c r="BA280" s="496">
        <v>0</v>
      </c>
      <c r="BB280" s="496">
        <v>0</v>
      </c>
      <c r="BC280" s="496">
        <v>64.444444444444372</v>
      </c>
      <c r="BD280" s="496">
        <v>49.613445378151248</v>
      </c>
      <c r="BE280" s="496">
        <v>90.668750000000003</v>
      </c>
      <c r="BF280" s="496">
        <v>121.76470588235296</v>
      </c>
      <c r="BG280" s="496">
        <v>235.07881017843656</v>
      </c>
      <c r="BH280" s="496">
        <v>0</v>
      </c>
      <c r="BI280" s="496">
        <v>0</v>
      </c>
      <c r="BJ280" s="496">
        <v>0</v>
      </c>
      <c r="BK280" s="496">
        <v>3.0215449574892999</v>
      </c>
      <c r="BL280" s="496">
        <v>0</v>
      </c>
      <c r="BM280" s="496">
        <v>0</v>
      </c>
      <c r="BN280" s="496">
        <v>1</v>
      </c>
      <c r="BO280" s="291"/>
      <c r="BP280" s="291"/>
      <c r="BQ280" s="291"/>
      <c r="BS280" s="496">
        <v>737</v>
      </c>
    </row>
    <row r="281" spans="1:71" ht="15" x14ac:dyDescent="0.25">
      <c r="A281" s="492">
        <v>175</v>
      </c>
      <c r="B281" s="492">
        <v>137901</v>
      </c>
      <c r="C281" s="492">
        <v>9354051</v>
      </c>
      <c r="D281" s="493" t="s">
        <v>503</v>
      </c>
      <c r="E281" s="494" t="s">
        <v>721</v>
      </c>
      <c r="F281" s="495" t="s">
        <v>719</v>
      </c>
      <c r="G281" s="496">
        <v>1</v>
      </c>
      <c r="H281" s="496">
        <v>0</v>
      </c>
      <c r="I281" s="496">
        <v>0</v>
      </c>
      <c r="J281" s="496">
        <v>0</v>
      </c>
      <c r="K281" s="496">
        <v>5</v>
      </c>
      <c r="L281" s="496">
        <v>3</v>
      </c>
      <c r="M281" s="496">
        <v>2</v>
      </c>
      <c r="N281" s="496">
        <v>305</v>
      </c>
      <c r="O281" s="496">
        <v>0</v>
      </c>
      <c r="P281" s="496">
        <v>0</v>
      </c>
      <c r="Q281" s="496">
        <v>0</v>
      </c>
      <c r="R281" s="496">
        <v>305</v>
      </c>
      <c r="S281" s="496">
        <v>193</v>
      </c>
      <c r="T281" s="496">
        <v>112</v>
      </c>
      <c r="U281" s="496">
        <v>76</v>
      </c>
      <c r="V281" s="496">
        <v>61</v>
      </c>
      <c r="W281" s="496">
        <v>56</v>
      </c>
      <c r="X281" s="496">
        <v>112</v>
      </c>
      <c r="Y281" s="496">
        <v>0</v>
      </c>
      <c r="Z281" s="496">
        <v>305</v>
      </c>
      <c r="AA281" s="496">
        <v>61</v>
      </c>
      <c r="AB281" s="496">
        <v>0</v>
      </c>
      <c r="AC281" s="496">
        <v>0</v>
      </c>
      <c r="AD281" s="496">
        <v>26.000000000000011</v>
      </c>
      <c r="AE281" s="496">
        <v>70.297397769516721</v>
      </c>
      <c r="AF281" s="496">
        <v>0</v>
      </c>
      <c r="AG281" s="496">
        <v>0</v>
      </c>
      <c r="AH281" s="496">
        <v>0</v>
      </c>
      <c r="AI281" s="496">
        <v>0</v>
      </c>
      <c r="AJ281" s="496">
        <v>0</v>
      </c>
      <c r="AK281" s="496">
        <v>0</v>
      </c>
      <c r="AL281" s="496">
        <v>0</v>
      </c>
      <c r="AM281" s="496">
        <v>305</v>
      </c>
      <c r="AN281" s="496">
        <v>0</v>
      </c>
      <c r="AO281" s="496">
        <v>0</v>
      </c>
      <c r="AP281" s="496">
        <v>0</v>
      </c>
      <c r="AQ281" s="496">
        <v>0</v>
      </c>
      <c r="AR281" s="496">
        <v>0</v>
      </c>
      <c r="AS281" s="496">
        <v>0</v>
      </c>
      <c r="AT281" s="496">
        <v>0</v>
      </c>
      <c r="AU281" s="496">
        <v>0</v>
      </c>
      <c r="AV281" s="496">
        <v>0</v>
      </c>
      <c r="AW281" s="496">
        <v>0</v>
      </c>
      <c r="AX281" s="496">
        <v>0</v>
      </c>
      <c r="AY281" s="496">
        <v>0</v>
      </c>
      <c r="AZ281" s="496">
        <v>7.9368029739776951</v>
      </c>
      <c r="BA281" s="496">
        <v>0</v>
      </c>
      <c r="BB281" s="496">
        <v>0</v>
      </c>
      <c r="BC281" s="496">
        <v>33.891891891891895</v>
      </c>
      <c r="BD281" s="496">
        <v>19.316666666666688</v>
      </c>
      <c r="BE281" s="496">
        <v>21.381818181818193</v>
      </c>
      <c r="BF281" s="496">
        <v>30.999999999999972</v>
      </c>
      <c r="BG281" s="496">
        <v>74.030160060857071</v>
      </c>
      <c r="BH281" s="496">
        <v>0</v>
      </c>
      <c r="BI281" s="496">
        <v>0</v>
      </c>
      <c r="BJ281" s="496">
        <v>0</v>
      </c>
      <c r="BK281" s="496">
        <v>4.7345465614420101</v>
      </c>
      <c r="BL281" s="496">
        <v>1</v>
      </c>
      <c r="BM281" s="496">
        <v>0</v>
      </c>
      <c r="BN281" s="496">
        <v>1</v>
      </c>
      <c r="BO281" s="291"/>
      <c r="BP281" s="291"/>
      <c r="BQ281" s="291"/>
      <c r="BS281" s="496">
        <v>305</v>
      </c>
    </row>
    <row r="282" spans="1:71" ht="15" x14ac:dyDescent="0.25">
      <c r="A282" s="492">
        <v>155</v>
      </c>
      <c r="B282" s="492">
        <v>137055</v>
      </c>
      <c r="C282" s="492">
        <v>9354056</v>
      </c>
      <c r="D282" s="493" t="s">
        <v>229</v>
      </c>
      <c r="E282" s="494" t="s">
        <v>721</v>
      </c>
      <c r="F282" s="495" t="s">
        <v>719</v>
      </c>
      <c r="G282" s="496">
        <v>1</v>
      </c>
      <c r="H282" s="496">
        <v>0</v>
      </c>
      <c r="I282" s="496">
        <v>0</v>
      </c>
      <c r="J282" s="496">
        <v>0</v>
      </c>
      <c r="K282" s="496">
        <v>5</v>
      </c>
      <c r="L282" s="496">
        <v>3</v>
      </c>
      <c r="M282" s="496">
        <v>2</v>
      </c>
      <c r="N282" s="496">
        <v>1230</v>
      </c>
      <c r="O282" s="496">
        <v>0</v>
      </c>
      <c r="P282" s="496">
        <v>0</v>
      </c>
      <c r="Q282" s="496">
        <v>0</v>
      </c>
      <c r="R282" s="496">
        <v>1230</v>
      </c>
      <c r="S282" s="496">
        <v>743</v>
      </c>
      <c r="T282" s="496">
        <v>487</v>
      </c>
      <c r="U282" s="496">
        <v>249</v>
      </c>
      <c r="V282" s="496">
        <v>251</v>
      </c>
      <c r="W282" s="496">
        <v>243</v>
      </c>
      <c r="X282" s="496">
        <v>487</v>
      </c>
      <c r="Y282" s="496">
        <v>0</v>
      </c>
      <c r="Z282" s="496">
        <v>1230</v>
      </c>
      <c r="AA282" s="496">
        <v>246</v>
      </c>
      <c r="AB282" s="496">
        <v>0</v>
      </c>
      <c r="AC282" s="496">
        <v>0</v>
      </c>
      <c r="AD282" s="496">
        <v>129.99999999999986</v>
      </c>
      <c r="AE282" s="496">
        <v>261.03220478943024</v>
      </c>
      <c r="AF282" s="496">
        <v>0</v>
      </c>
      <c r="AG282" s="496">
        <v>0</v>
      </c>
      <c r="AH282" s="496">
        <v>0</v>
      </c>
      <c r="AI282" s="496">
        <v>0</v>
      </c>
      <c r="AJ282" s="496">
        <v>0</v>
      </c>
      <c r="AK282" s="496">
        <v>0</v>
      </c>
      <c r="AL282" s="496">
        <v>0</v>
      </c>
      <c r="AM282" s="496">
        <v>934.99999999999966</v>
      </c>
      <c r="AN282" s="496">
        <v>145.00000000000045</v>
      </c>
      <c r="AO282" s="496">
        <v>16.999999999999982</v>
      </c>
      <c r="AP282" s="496">
        <v>41.999999999999957</v>
      </c>
      <c r="AQ282" s="496">
        <v>5.9999999999999938</v>
      </c>
      <c r="AR282" s="496">
        <v>84.000000000000043</v>
      </c>
      <c r="AS282" s="496">
        <v>1.0000000000000002</v>
      </c>
      <c r="AT282" s="496">
        <v>0</v>
      </c>
      <c r="AU282" s="496">
        <v>0</v>
      </c>
      <c r="AV282" s="496">
        <v>0</v>
      </c>
      <c r="AW282" s="496">
        <v>1.0000000000000002</v>
      </c>
      <c r="AX282" s="496">
        <v>1.9999999999999982</v>
      </c>
      <c r="AY282" s="496">
        <v>1.9999999999999982</v>
      </c>
      <c r="AZ282" s="496">
        <v>9.1412056151940533</v>
      </c>
      <c r="BA282" s="496">
        <v>0</v>
      </c>
      <c r="BB282" s="496">
        <v>0</v>
      </c>
      <c r="BC282" s="496">
        <v>91.097560975609667</v>
      </c>
      <c r="BD282" s="496">
        <v>96.538461538461647</v>
      </c>
      <c r="BE282" s="496">
        <v>122.52100840336136</v>
      </c>
      <c r="BF282" s="496">
        <v>92.519832985386387</v>
      </c>
      <c r="BG282" s="496">
        <v>265.31448795274099</v>
      </c>
      <c r="BH282" s="496">
        <v>0</v>
      </c>
      <c r="BI282" s="496">
        <v>0</v>
      </c>
      <c r="BJ282" s="496">
        <v>0</v>
      </c>
      <c r="BK282" s="496">
        <v>2.8069679560509599</v>
      </c>
      <c r="BL282" s="496">
        <v>0</v>
      </c>
      <c r="BM282" s="496">
        <v>0</v>
      </c>
      <c r="BN282" s="496">
        <v>1</v>
      </c>
      <c r="BO282" s="291"/>
      <c r="BP282" s="291"/>
      <c r="BQ282" s="291"/>
      <c r="BS282" s="496">
        <v>1230</v>
      </c>
    </row>
    <row r="283" spans="1:71" ht="15" x14ac:dyDescent="0.25">
      <c r="A283" s="492">
        <v>156</v>
      </c>
      <c r="B283" s="492">
        <v>136998</v>
      </c>
      <c r="C283" s="492">
        <v>9354075</v>
      </c>
      <c r="D283" s="493" t="s">
        <v>230</v>
      </c>
      <c r="E283" s="494" t="s">
        <v>721</v>
      </c>
      <c r="F283" s="495" t="s">
        <v>719</v>
      </c>
      <c r="G283" s="496">
        <v>1</v>
      </c>
      <c r="H283" s="496">
        <v>0</v>
      </c>
      <c r="I283" s="496">
        <v>0</v>
      </c>
      <c r="J283" s="496">
        <v>0</v>
      </c>
      <c r="K283" s="496">
        <v>5</v>
      </c>
      <c r="L283" s="496">
        <v>3</v>
      </c>
      <c r="M283" s="496">
        <v>2</v>
      </c>
      <c r="N283" s="496">
        <v>748</v>
      </c>
      <c r="O283" s="496">
        <v>0</v>
      </c>
      <c r="P283" s="496">
        <v>0</v>
      </c>
      <c r="Q283" s="496">
        <v>0</v>
      </c>
      <c r="R283" s="496">
        <v>748</v>
      </c>
      <c r="S283" s="496">
        <v>411</v>
      </c>
      <c r="T283" s="496">
        <v>337</v>
      </c>
      <c r="U283" s="496">
        <v>142</v>
      </c>
      <c r="V283" s="496">
        <v>133</v>
      </c>
      <c r="W283" s="496">
        <v>136</v>
      </c>
      <c r="X283" s="496">
        <v>337</v>
      </c>
      <c r="Y283" s="496">
        <v>0</v>
      </c>
      <c r="Z283" s="496">
        <v>748</v>
      </c>
      <c r="AA283" s="496">
        <v>149.6</v>
      </c>
      <c r="AB283" s="496">
        <v>0</v>
      </c>
      <c r="AC283" s="496">
        <v>0</v>
      </c>
      <c r="AD283" s="496">
        <v>87.999999999999687</v>
      </c>
      <c r="AE283" s="496">
        <v>161.72972972972974</v>
      </c>
      <c r="AF283" s="496">
        <v>0</v>
      </c>
      <c r="AG283" s="496">
        <v>0</v>
      </c>
      <c r="AH283" s="496">
        <v>0</v>
      </c>
      <c r="AI283" s="496">
        <v>0</v>
      </c>
      <c r="AJ283" s="496">
        <v>0</v>
      </c>
      <c r="AK283" s="496">
        <v>0</v>
      </c>
      <c r="AL283" s="496">
        <v>0</v>
      </c>
      <c r="AM283" s="496">
        <v>612.81927710843377</v>
      </c>
      <c r="AN283" s="496">
        <v>120.16064257028076</v>
      </c>
      <c r="AO283" s="496">
        <v>2.0026773761713486</v>
      </c>
      <c r="AP283" s="496">
        <v>3.0040160642570264</v>
      </c>
      <c r="AQ283" s="496">
        <v>0</v>
      </c>
      <c r="AR283" s="496">
        <v>9.0120481927710561</v>
      </c>
      <c r="AS283" s="496">
        <v>1.0013386880856781</v>
      </c>
      <c r="AT283" s="496">
        <v>0</v>
      </c>
      <c r="AU283" s="496">
        <v>0</v>
      </c>
      <c r="AV283" s="496">
        <v>0</v>
      </c>
      <c r="AW283" s="496">
        <v>1.9999999999999998</v>
      </c>
      <c r="AX283" s="496">
        <v>3.0000000000000036</v>
      </c>
      <c r="AY283" s="496">
        <v>5.0000000000000036</v>
      </c>
      <c r="AZ283" s="496">
        <v>5.7760617760617761</v>
      </c>
      <c r="BA283" s="496">
        <v>0</v>
      </c>
      <c r="BB283" s="496">
        <v>0</v>
      </c>
      <c r="BC283" s="496">
        <v>56.397163120567392</v>
      </c>
      <c r="BD283" s="496">
        <v>67.523076923076957</v>
      </c>
      <c r="BE283" s="496">
        <v>63.39849624060156</v>
      </c>
      <c r="BF283" s="496">
        <v>66.363076923076946</v>
      </c>
      <c r="BG283" s="496">
        <v>171.86102568312498</v>
      </c>
      <c r="BH283" s="496">
        <v>0</v>
      </c>
      <c r="BI283" s="496">
        <v>0</v>
      </c>
      <c r="BJ283" s="496">
        <v>0</v>
      </c>
      <c r="BK283" s="496">
        <v>5.4803741824712597</v>
      </c>
      <c r="BL283" s="496">
        <v>0</v>
      </c>
      <c r="BM283" s="496">
        <v>0</v>
      </c>
      <c r="BN283" s="496">
        <v>1</v>
      </c>
      <c r="BO283" s="291"/>
      <c r="BP283" s="291"/>
      <c r="BQ283" s="291"/>
      <c r="BS283" s="496">
        <v>748</v>
      </c>
    </row>
    <row r="284" spans="1:71" ht="15" x14ac:dyDescent="0.25">
      <c r="A284" s="492">
        <v>378</v>
      </c>
      <c r="B284" s="492">
        <v>136834</v>
      </c>
      <c r="C284" s="492">
        <v>9354076</v>
      </c>
      <c r="D284" s="493" t="s">
        <v>336</v>
      </c>
      <c r="E284" s="494" t="s">
        <v>721</v>
      </c>
      <c r="F284" s="495" t="s">
        <v>719</v>
      </c>
      <c r="G284" s="496">
        <v>1</v>
      </c>
      <c r="H284" s="496">
        <v>0</v>
      </c>
      <c r="I284" s="496">
        <v>0</v>
      </c>
      <c r="J284" s="496">
        <v>0</v>
      </c>
      <c r="K284" s="496">
        <v>5</v>
      </c>
      <c r="L284" s="496">
        <v>3</v>
      </c>
      <c r="M284" s="496">
        <v>2</v>
      </c>
      <c r="N284" s="496">
        <v>1481</v>
      </c>
      <c r="O284" s="496">
        <v>0</v>
      </c>
      <c r="P284" s="496">
        <v>0</v>
      </c>
      <c r="Q284" s="496">
        <v>0</v>
      </c>
      <c r="R284" s="496">
        <v>1481</v>
      </c>
      <c r="S284" s="496">
        <v>893</v>
      </c>
      <c r="T284" s="496">
        <v>588</v>
      </c>
      <c r="U284" s="496">
        <v>304</v>
      </c>
      <c r="V284" s="496">
        <v>296</v>
      </c>
      <c r="W284" s="496">
        <v>293</v>
      </c>
      <c r="X284" s="496">
        <v>588</v>
      </c>
      <c r="Y284" s="496">
        <v>0</v>
      </c>
      <c r="Z284" s="496">
        <v>1481</v>
      </c>
      <c r="AA284" s="496">
        <v>296.2</v>
      </c>
      <c r="AB284" s="496">
        <v>0</v>
      </c>
      <c r="AC284" s="496">
        <v>0</v>
      </c>
      <c r="AD284" s="496">
        <v>116.00000000000006</v>
      </c>
      <c r="AE284" s="496">
        <v>297.60284167794316</v>
      </c>
      <c r="AF284" s="496">
        <v>0</v>
      </c>
      <c r="AG284" s="496">
        <v>0</v>
      </c>
      <c r="AH284" s="496">
        <v>0</v>
      </c>
      <c r="AI284" s="496">
        <v>0</v>
      </c>
      <c r="AJ284" s="496">
        <v>0</v>
      </c>
      <c r="AK284" s="496">
        <v>0</v>
      </c>
      <c r="AL284" s="496">
        <v>0</v>
      </c>
      <c r="AM284" s="496">
        <v>1331.8993243243237</v>
      </c>
      <c r="AN284" s="496">
        <v>127.08581081081078</v>
      </c>
      <c r="AO284" s="496">
        <v>12.008108108108111</v>
      </c>
      <c r="AP284" s="496">
        <v>9.0060810810810796</v>
      </c>
      <c r="AQ284" s="496">
        <v>0</v>
      </c>
      <c r="AR284" s="496">
        <v>1.0006756756756763</v>
      </c>
      <c r="AS284" s="496">
        <v>0</v>
      </c>
      <c r="AT284" s="496">
        <v>0</v>
      </c>
      <c r="AU284" s="496">
        <v>0</v>
      </c>
      <c r="AV284" s="496">
        <v>0</v>
      </c>
      <c r="AW284" s="496">
        <v>1.0027081922816514</v>
      </c>
      <c r="AX284" s="496">
        <v>2.005416384563306</v>
      </c>
      <c r="AY284" s="496">
        <v>2.005416384563306</v>
      </c>
      <c r="AZ284" s="496">
        <v>21.042625169147499</v>
      </c>
      <c r="BA284" s="496">
        <v>0</v>
      </c>
      <c r="BB284" s="496">
        <v>0</v>
      </c>
      <c r="BC284" s="496">
        <v>96.588628762541745</v>
      </c>
      <c r="BD284" s="496">
        <v>114.33935018050528</v>
      </c>
      <c r="BE284" s="496">
        <v>122.08333333333344</v>
      </c>
      <c r="BF284" s="496">
        <v>105.03677758318727</v>
      </c>
      <c r="BG284" s="496">
        <v>291.44538639785378</v>
      </c>
      <c r="BH284" s="496">
        <v>0</v>
      </c>
      <c r="BI284" s="496">
        <v>0</v>
      </c>
      <c r="BJ284" s="496">
        <v>0</v>
      </c>
      <c r="BK284" s="496">
        <v>4.7601591837976498</v>
      </c>
      <c r="BL284" s="496">
        <v>0</v>
      </c>
      <c r="BM284" s="496">
        <v>0</v>
      </c>
      <c r="BN284" s="496">
        <v>1</v>
      </c>
      <c r="BO284" s="291"/>
      <c r="BP284" s="291"/>
      <c r="BQ284" s="291"/>
      <c r="BS284" s="496">
        <v>1481</v>
      </c>
    </row>
    <row r="285" spans="1:71" ht="15" x14ac:dyDescent="0.25">
      <c r="A285" s="492">
        <v>366</v>
      </c>
      <c r="B285" s="492">
        <v>136827</v>
      </c>
      <c r="C285" s="492">
        <v>9354092</v>
      </c>
      <c r="D285" s="493" t="s">
        <v>328</v>
      </c>
      <c r="E285" s="494" t="s">
        <v>721</v>
      </c>
      <c r="F285" s="495" t="s">
        <v>719</v>
      </c>
      <c r="G285" s="496">
        <v>1</v>
      </c>
      <c r="H285" s="496">
        <v>0</v>
      </c>
      <c r="I285" s="496">
        <v>0</v>
      </c>
      <c r="J285" s="496">
        <v>0</v>
      </c>
      <c r="K285" s="496">
        <v>5</v>
      </c>
      <c r="L285" s="496">
        <v>3</v>
      </c>
      <c r="M285" s="496">
        <v>2</v>
      </c>
      <c r="N285" s="496">
        <v>1494</v>
      </c>
      <c r="O285" s="496">
        <v>0</v>
      </c>
      <c r="P285" s="496">
        <v>0</v>
      </c>
      <c r="Q285" s="496">
        <v>0</v>
      </c>
      <c r="R285" s="496">
        <v>1494</v>
      </c>
      <c r="S285" s="496">
        <v>891</v>
      </c>
      <c r="T285" s="496">
        <v>603</v>
      </c>
      <c r="U285" s="496">
        <v>296</v>
      </c>
      <c r="V285" s="496">
        <v>298</v>
      </c>
      <c r="W285" s="496">
        <v>297</v>
      </c>
      <c r="X285" s="496">
        <v>603</v>
      </c>
      <c r="Y285" s="496">
        <v>0</v>
      </c>
      <c r="Z285" s="496">
        <v>1494</v>
      </c>
      <c r="AA285" s="496">
        <v>298.8</v>
      </c>
      <c r="AB285" s="496">
        <v>0</v>
      </c>
      <c r="AC285" s="496">
        <v>0</v>
      </c>
      <c r="AD285" s="496">
        <v>121.00000000000006</v>
      </c>
      <c r="AE285" s="496">
        <v>306.46153846153845</v>
      </c>
      <c r="AF285" s="496">
        <v>0</v>
      </c>
      <c r="AG285" s="496">
        <v>0</v>
      </c>
      <c r="AH285" s="496">
        <v>0</v>
      </c>
      <c r="AI285" s="496">
        <v>0</v>
      </c>
      <c r="AJ285" s="496">
        <v>0</v>
      </c>
      <c r="AK285" s="496">
        <v>0</v>
      </c>
      <c r="AL285" s="496">
        <v>0</v>
      </c>
      <c r="AM285" s="496">
        <v>1220.8171466845272</v>
      </c>
      <c r="AN285" s="496">
        <v>91.0609511051574</v>
      </c>
      <c r="AO285" s="496">
        <v>35.023442732752819</v>
      </c>
      <c r="AP285" s="496">
        <v>73.048894842598827</v>
      </c>
      <c r="AQ285" s="496">
        <v>44.029470864032099</v>
      </c>
      <c r="AR285" s="496">
        <v>30.020093770931034</v>
      </c>
      <c r="AS285" s="496">
        <v>0</v>
      </c>
      <c r="AT285" s="496">
        <v>0</v>
      </c>
      <c r="AU285" s="496">
        <v>0</v>
      </c>
      <c r="AV285" s="496">
        <v>0</v>
      </c>
      <c r="AW285" s="496">
        <v>5.0472972972972991</v>
      </c>
      <c r="AX285" s="496">
        <v>12.113513513513517</v>
      </c>
      <c r="AY285" s="496">
        <v>22.20810810810816</v>
      </c>
      <c r="AZ285" s="496">
        <v>5.0404858299595148</v>
      </c>
      <c r="BA285" s="496">
        <v>0</v>
      </c>
      <c r="BB285" s="496">
        <v>0</v>
      </c>
      <c r="BC285" s="496">
        <v>107.17241379310333</v>
      </c>
      <c r="BD285" s="496">
        <v>116.16949152542365</v>
      </c>
      <c r="BE285" s="496">
        <v>158.81249999999994</v>
      </c>
      <c r="BF285" s="496">
        <v>118.72538860103654</v>
      </c>
      <c r="BG285" s="496">
        <v>330.56313102610324</v>
      </c>
      <c r="BH285" s="496">
        <v>0</v>
      </c>
      <c r="BI285" s="496">
        <v>0</v>
      </c>
      <c r="BJ285" s="496">
        <v>0</v>
      </c>
      <c r="BK285" s="496">
        <v>0.95200076812500001</v>
      </c>
      <c r="BL285" s="496">
        <v>0</v>
      </c>
      <c r="BM285" s="496">
        <v>0</v>
      </c>
      <c r="BN285" s="496">
        <v>1</v>
      </c>
      <c r="BO285" s="291"/>
      <c r="BP285" s="291"/>
      <c r="BQ285" s="291"/>
      <c r="BS285" s="496">
        <v>1494</v>
      </c>
    </row>
    <row r="286" spans="1:71" ht="15" x14ac:dyDescent="0.25">
      <c r="A286" s="492">
        <v>375</v>
      </c>
      <c r="B286" s="492">
        <v>139288</v>
      </c>
      <c r="C286" s="492">
        <v>9354095</v>
      </c>
      <c r="D286" s="493" t="s">
        <v>502</v>
      </c>
      <c r="E286" s="494" t="s">
        <v>721</v>
      </c>
      <c r="F286" s="495" t="s">
        <v>719</v>
      </c>
      <c r="G286" s="496">
        <v>1</v>
      </c>
      <c r="H286" s="496">
        <v>0</v>
      </c>
      <c r="I286" s="496">
        <v>0</v>
      </c>
      <c r="J286" s="496">
        <v>0</v>
      </c>
      <c r="K286" s="496">
        <v>5</v>
      </c>
      <c r="L286" s="496">
        <v>3</v>
      </c>
      <c r="M286" s="496">
        <v>2</v>
      </c>
      <c r="N286" s="496">
        <v>1012</v>
      </c>
      <c r="O286" s="496">
        <v>0</v>
      </c>
      <c r="P286" s="496">
        <v>0</v>
      </c>
      <c r="Q286" s="496">
        <v>0</v>
      </c>
      <c r="R286" s="496">
        <v>1012</v>
      </c>
      <c r="S286" s="496">
        <v>622</v>
      </c>
      <c r="T286" s="496">
        <v>390</v>
      </c>
      <c r="U286" s="496">
        <v>194</v>
      </c>
      <c r="V286" s="496">
        <v>217</v>
      </c>
      <c r="W286" s="496">
        <v>211</v>
      </c>
      <c r="X286" s="496">
        <v>390</v>
      </c>
      <c r="Y286" s="496">
        <v>0</v>
      </c>
      <c r="Z286" s="496">
        <v>1012</v>
      </c>
      <c r="AA286" s="496">
        <v>202.4</v>
      </c>
      <c r="AB286" s="496">
        <v>0</v>
      </c>
      <c r="AC286" s="496">
        <v>0</v>
      </c>
      <c r="AD286" s="496">
        <v>196.99999999999966</v>
      </c>
      <c r="AE286" s="496">
        <v>325.96630327056488</v>
      </c>
      <c r="AF286" s="496">
        <v>0</v>
      </c>
      <c r="AG286" s="496">
        <v>0</v>
      </c>
      <c r="AH286" s="496">
        <v>0</v>
      </c>
      <c r="AI286" s="496">
        <v>0</v>
      </c>
      <c r="AJ286" s="496">
        <v>0</v>
      </c>
      <c r="AK286" s="496">
        <v>0</v>
      </c>
      <c r="AL286" s="496">
        <v>0</v>
      </c>
      <c r="AM286" s="496">
        <v>353.34915924826947</v>
      </c>
      <c r="AN286" s="496">
        <v>180.17804154302647</v>
      </c>
      <c r="AO286" s="496">
        <v>108.10682492581628</v>
      </c>
      <c r="AP286" s="496">
        <v>238.23541048466873</v>
      </c>
      <c r="AQ286" s="496">
        <v>125.12363996043555</v>
      </c>
      <c r="AR286" s="496">
        <v>5.0049455984174127</v>
      </c>
      <c r="AS286" s="496">
        <v>2.0019782393669607</v>
      </c>
      <c r="AT286" s="496">
        <v>0</v>
      </c>
      <c r="AU286" s="496">
        <v>0</v>
      </c>
      <c r="AV286" s="496">
        <v>0</v>
      </c>
      <c r="AW286" s="496">
        <v>30.119047619047656</v>
      </c>
      <c r="AX286" s="496">
        <v>58.230158730158692</v>
      </c>
      <c r="AY286" s="496">
        <v>82.325396825396865</v>
      </c>
      <c r="AZ286" s="496">
        <v>2.0059464816650148</v>
      </c>
      <c r="BA286" s="496">
        <v>0</v>
      </c>
      <c r="BB286" s="496">
        <v>0</v>
      </c>
      <c r="BC286" s="496">
        <v>73.657754010695228</v>
      </c>
      <c r="BD286" s="496">
        <v>89.291866028708185</v>
      </c>
      <c r="BE286" s="496">
        <v>90.114583333333258</v>
      </c>
      <c r="BF286" s="496">
        <v>94.098837209302388</v>
      </c>
      <c r="BG286" s="496">
        <v>236.03666593787332</v>
      </c>
      <c r="BH286" s="496">
        <v>0</v>
      </c>
      <c r="BI286" s="496">
        <v>0</v>
      </c>
      <c r="BJ286" s="496">
        <v>0</v>
      </c>
      <c r="BK286" s="496">
        <v>1.2573269324324301</v>
      </c>
      <c r="BL286" s="496">
        <v>0</v>
      </c>
      <c r="BM286" s="496">
        <v>0</v>
      </c>
      <c r="BN286" s="496">
        <v>1</v>
      </c>
      <c r="BO286" s="291"/>
      <c r="BP286" s="291"/>
      <c r="BQ286" s="291"/>
      <c r="BS286" s="496">
        <v>1012</v>
      </c>
    </row>
    <row r="287" spans="1:71" ht="15" x14ac:dyDescent="0.25">
      <c r="A287" s="492">
        <v>356</v>
      </c>
      <c r="B287" s="492">
        <v>144214</v>
      </c>
      <c r="C287" s="492">
        <v>9354096</v>
      </c>
      <c r="D287" s="493" t="s">
        <v>324</v>
      </c>
      <c r="E287" s="494" t="s">
        <v>721</v>
      </c>
      <c r="F287" s="495" t="s">
        <v>719</v>
      </c>
      <c r="G287" s="496">
        <v>1</v>
      </c>
      <c r="H287" s="496">
        <v>0</v>
      </c>
      <c r="I287" s="496">
        <v>0</v>
      </c>
      <c r="J287" s="496">
        <v>0</v>
      </c>
      <c r="K287" s="496">
        <v>5</v>
      </c>
      <c r="L287" s="496">
        <v>3</v>
      </c>
      <c r="M287" s="496">
        <v>2</v>
      </c>
      <c r="N287" s="496">
        <v>717</v>
      </c>
      <c r="O287" s="496">
        <v>0</v>
      </c>
      <c r="P287" s="496">
        <v>0</v>
      </c>
      <c r="Q287" s="496">
        <v>0</v>
      </c>
      <c r="R287" s="496">
        <v>717</v>
      </c>
      <c r="S287" s="496">
        <v>444</v>
      </c>
      <c r="T287" s="496">
        <v>273</v>
      </c>
      <c r="U287" s="496">
        <v>149</v>
      </c>
      <c r="V287" s="496">
        <v>144</v>
      </c>
      <c r="W287" s="496">
        <v>151</v>
      </c>
      <c r="X287" s="496">
        <v>273</v>
      </c>
      <c r="Y287" s="496">
        <v>0</v>
      </c>
      <c r="Z287" s="496">
        <v>717</v>
      </c>
      <c r="AA287" s="496">
        <v>143.4</v>
      </c>
      <c r="AB287" s="496">
        <v>0</v>
      </c>
      <c r="AC287" s="496">
        <v>0</v>
      </c>
      <c r="AD287" s="496">
        <v>62.000000000000021</v>
      </c>
      <c r="AE287" s="496">
        <v>138.93776520509195</v>
      </c>
      <c r="AF287" s="496">
        <v>0</v>
      </c>
      <c r="AG287" s="496">
        <v>0</v>
      </c>
      <c r="AH287" s="496">
        <v>0</v>
      </c>
      <c r="AI287" s="496">
        <v>0</v>
      </c>
      <c r="AJ287" s="496">
        <v>0</v>
      </c>
      <c r="AK287" s="496">
        <v>0</v>
      </c>
      <c r="AL287" s="496">
        <v>0</v>
      </c>
      <c r="AM287" s="496">
        <v>599.99999999999977</v>
      </c>
      <c r="AN287" s="496">
        <v>20.000000000000014</v>
      </c>
      <c r="AO287" s="496">
        <v>20.000000000000014</v>
      </c>
      <c r="AP287" s="496">
        <v>38.999999999999964</v>
      </c>
      <c r="AQ287" s="496">
        <v>36.999999999999986</v>
      </c>
      <c r="AR287" s="496">
        <v>0.99999999999999711</v>
      </c>
      <c r="AS287" s="496">
        <v>0</v>
      </c>
      <c r="AT287" s="496">
        <v>0</v>
      </c>
      <c r="AU287" s="496">
        <v>0</v>
      </c>
      <c r="AV287" s="496">
        <v>0</v>
      </c>
      <c r="AW287" s="496">
        <v>2.0112201963534391</v>
      </c>
      <c r="AX287" s="496">
        <v>2.0112201963534391</v>
      </c>
      <c r="AY287" s="496">
        <v>4.0224403927068701</v>
      </c>
      <c r="AZ287" s="496">
        <v>7.0990099009900991</v>
      </c>
      <c r="BA287" s="496">
        <v>0</v>
      </c>
      <c r="BB287" s="496">
        <v>0</v>
      </c>
      <c r="BC287" s="496">
        <v>39.999999999999979</v>
      </c>
      <c r="BD287" s="496">
        <v>55.384615384615444</v>
      </c>
      <c r="BE287" s="496">
        <v>73.000000000000071</v>
      </c>
      <c r="BF287" s="496">
        <v>51.704545454545347</v>
      </c>
      <c r="BG287" s="496">
        <v>144.34102197223771</v>
      </c>
      <c r="BH287" s="496">
        <v>0</v>
      </c>
      <c r="BI287" s="496">
        <v>0</v>
      </c>
      <c r="BJ287" s="496">
        <v>0</v>
      </c>
      <c r="BK287" s="496">
        <v>2.8634977053465298</v>
      </c>
      <c r="BL287" s="496">
        <v>0</v>
      </c>
      <c r="BM287" s="496">
        <v>0</v>
      </c>
      <c r="BN287" s="496">
        <v>1</v>
      </c>
      <c r="BO287" s="291"/>
      <c r="BP287" s="291"/>
      <c r="BQ287" s="291"/>
      <c r="BS287" s="496">
        <v>717</v>
      </c>
    </row>
    <row r="288" spans="1:71" ht="15" x14ac:dyDescent="0.25">
      <c r="A288" s="492">
        <v>357</v>
      </c>
      <c r="B288" s="492">
        <v>137218</v>
      </c>
      <c r="C288" s="492">
        <v>9354097</v>
      </c>
      <c r="D288" s="493" t="s">
        <v>325</v>
      </c>
      <c r="E288" s="494" t="s">
        <v>721</v>
      </c>
      <c r="F288" s="495" t="s">
        <v>719</v>
      </c>
      <c r="G288" s="496">
        <v>1</v>
      </c>
      <c r="H288" s="496">
        <v>0</v>
      </c>
      <c r="I288" s="496">
        <v>0</v>
      </c>
      <c r="J288" s="496">
        <v>0</v>
      </c>
      <c r="K288" s="496">
        <v>5</v>
      </c>
      <c r="L288" s="496">
        <v>3</v>
      </c>
      <c r="M288" s="496">
        <v>2</v>
      </c>
      <c r="N288" s="496">
        <v>930</v>
      </c>
      <c r="O288" s="496">
        <v>0</v>
      </c>
      <c r="P288" s="496">
        <v>0</v>
      </c>
      <c r="Q288" s="496">
        <v>0</v>
      </c>
      <c r="R288" s="496">
        <v>930</v>
      </c>
      <c r="S288" s="496">
        <v>553</v>
      </c>
      <c r="T288" s="496">
        <v>377</v>
      </c>
      <c r="U288" s="496">
        <v>194</v>
      </c>
      <c r="V288" s="496">
        <v>172</v>
      </c>
      <c r="W288" s="496">
        <v>187</v>
      </c>
      <c r="X288" s="496">
        <v>377</v>
      </c>
      <c r="Y288" s="496">
        <v>0</v>
      </c>
      <c r="Z288" s="496">
        <v>930</v>
      </c>
      <c r="AA288" s="496">
        <v>186</v>
      </c>
      <c r="AB288" s="496">
        <v>0</v>
      </c>
      <c r="AC288" s="496">
        <v>0</v>
      </c>
      <c r="AD288" s="496">
        <v>62.000000000000028</v>
      </c>
      <c r="AE288" s="496">
        <v>137.81558726673984</v>
      </c>
      <c r="AF288" s="496">
        <v>0</v>
      </c>
      <c r="AG288" s="496">
        <v>0</v>
      </c>
      <c r="AH288" s="496">
        <v>0</v>
      </c>
      <c r="AI288" s="496">
        <v>0</v>
      </c>
      <c r="AJ288" s="496">
        <v>0</v>
      </c>
      <c r="AK288" s="496">
        <v>0</v>
      </c>
      <c r="AL288" s="496">
        <v>0</v>
      </c>
      <c r="AM288" s="496">
        <v>834.99999999999966</v>
      </c>
      <c r="AN288" s="496">
        <v>26.999999999999972</v>
      </c>
      <c r="AO288" s="496">
        <v>20.999999999999979</v>
      </c>
      <c r="AP288" s="496">
        <v>18.999999999999982</v>
      </c>
      <c r="AQ288" s="496">
        <v>11.999999999999989</v>
      </c>
      <c r="AR288" s="496">
        <v>11.999999999999989</v>
      </c>
      <c r="AS288" s="496">
        <v>3.999999999999996</v>
      </c>
      <c r="AT288" s="496">
        <v>0</v>
      </c>
      <c r="AU288" s="496">
        <v>0</v>
      </c>
      <c r="AV288" s="496">
        <v>0</v>
      </c>
      <c r="AW288" s="496">
        <v>0</v>
      </c>
      <c r="AX288" s="496">
        <v>0</v>
      </c>
      <c r="AY288" s="496">
        <v>2.0021528525295995</v>
      </c>
      <c r="AZ288" s="496">
        <v>4.0834248079034028</v>
      </c>
      <c r="BA288" s="496">
        <v>0</v>
      </c>
      <c r="BB288" s="496">
        <v>0</v>
      </c>
      <c r="BC288" s="496">
        <v>75.000000000000028</v>
      </c>
      <c r="BD288" s="496">
        <v>53.309941520467795</v>
      </c>
      <c r="BE288" s="496">
        <v>74.190217391304415</v>
      </c>
      <c r="BF288" s="496">
        <v>44.591397849462318</v>
      </c>
      <c r="BG288" s="496">
        <v>158.85008788022671</v>
      </c>
      <c r="BH288" s="496">
        <v>0</v>
      </c>
      <c r="BI288" s="496">
        <v>0</v>
      </c>
      <c r="BJ288" s="496">
        <v>0</v>
      </c>
      <c r="BK288" s="496">
        <v>3.4576873477326999</v>
      </c>
      <c r="BL288" s="496">
        <v>0</v>
      </c>
      <c r="BM288" s="496">
        <v>0</v>
      </c>
      <c r="BN288" s="496">
        <v>1</v>
      </c>
      <c r="BO288" s="291"/>
      <c r="BP288" s="291"/>
      <c r="BQ288" s="291"/>
      <c r="BS288" s="496">
        <v>930</v>
      </c>
    </row>
    <row r="289" spans="1:71" ht="15" x14ac:dyDescent="0.25">
      <c r="A289" s="492">
        <v>362</v>
      </c>
      <c r="B289" s="492">
        <v>137208</v>
      </c>
      <c r="C289" s="492">
        <v>9354098</v>
      </c>
      <c r="D289" s="493" t="s">
        <v>501</v>
      </c>
      <c r="E289" s="494" t="s">
        <v>721</v>
      </c>
      <c r="F289" s="495" t="s">
        <v>719</v>
      </c>
      <c r="G289" s="496">
        <v>1</v>
      </c>
      <c r="H289" s="496">
        <v>0</v>
      </c>
      <c r="I289" s="496">
        <v>0</v>
      </c>
      <c r="J289" s="496">
        <v>0</v>
      </c>
      <c r="K289" s="496">
        <v>5</v>
      </c>
      <c r="L289" s="496">
        <v>3</v>
      </c>
      <c r="M289" s="496">
        <v>2</v>
      </c>
      <c r="N289" s="496">
        <v>558</v>
      </c>
      <c r="O289" s="496">
        <v>0</v>
      </c>
      <c r="P289" s="496">
        <v>0</v>
      </c>
      <c r="Q289" s="496">
        <v>0</v>
      </c>
      <c r="R289" s="496">
        <v>558</v>
      </c>
      <c r="S289" s="496">
        <v>355</v>
      </c>
      <c r="T289" s="496">
        <v>203</v>
      </c>
      <c r="U289" s="496">
        <v>119</v>
      </c>
      <c r="V289" s="496">
        <v>118</v>
      </c>
      <c r="W289" s="496">
        <v>118</v>
      </c>
      <c r="X289" s="496">
        <v>203</v>
      </c>
      <c r="Y289" s="496">
        <v>0</v>
      </c>
      <c r="Z289" s="496">
        <v>558</v>
      </c>
      <c r="AA289" s="496">
        <v>111.6</v>
      </c>
      <c r="AB289" s="496">
        <v>0</v>
      </c>
      <c r="AC289" s="496">
        <v>0</v>
      </c>
      <c r="AD289" s="496">
        <v>54</v>
      </c>
      <c r="AE289" s="496">
        <v>113.87755102040816</v>
      </c>
      <c r="AF289" s="496">
        <v>0</v>
      </c>
      <c r="AG289" s="496">
        <v>0</v>
      </c>
      <c r="AH289" s="496">
        <v>0</v>
      </c>
      <c r="AI289" s="496">
        <v>0</v>
      </c>
      <c r="AJ289" s="496">
        <v>0</v>
      </c>
      <c r="AK289" s="496">
        <v>0</v>
      </c>
      <c r="AL289" s="496">
        <v>0</v>
      </c>
      <c r="AM289" s="496">
        <v>410.73608617594232</v>
      </c>
      <c r="AN289" s="496">
        <v>9.0161579892280184</v>
      </c>
      <c r="AO289" s="496">
        <v>56.100538599641176</v>
      </c>
      <c r="AP289" s="496">
        <v>30.053859964093373</v>
      </c>
      <c r="AQ289" s="496">
        <v>37.066427289048491</v>
      </c>
      <c r="AR289" s="496">
        <v>14.025134649910237</v>
      </c>
      <c r="AS289" s="496">
        <v>1.0017953321364439</v>
      </c>
      <c r="AT289" s="496">
        <v>0</v>
      </c>
      <c r="AU289" s="496">
        <v>0</v>
      </c>
      <c r="AV289" s="496">
        <v>0</v>
      </c>
      <c r="AW289" s="496">
        <v>0.999999999999999</v>
      </c>
      <c r="AX289" s="496">
        <v>3.0000000000000027</v>
      </c>
      <c r="AY289" s="496">
        <v>4.0000000000000018</v>
      </c>
      <c r="AZ289" s="496">
        <v>2.2775510204081635</v>
      </c>
      <c r="BA289" s="496">
        <v>0</v>
      </c>
      <c r="BB289" s="496">
        <v>0</v>
      </c>
      <c r="BC289" s="496">
        <v>41.034482758620747</v>
      </c>
      <c r="BD289" s="496">
        <v>46.173913043478265</v>
      </c>
      <c r="BE289" s="496">
        <v>62.591304347826132</v>
      </c>
      <c r="BF289" s="496">
        <v>44.30964467005078</v>
      </c>
      <c r="BG289" s="496">
        <v>127.25933674907333</v>
      </c>
      <c r="BH289" s="496">
        <v>0</v>
      </c>
      <c r="BI289" s="496">
        <v>6.1999999999999318</v>
      </c>
      <c r="BJ289" s="496">
        <v>0</v>
      </c>
      <c r="BK289" s="496">
        <v>3.4327293655172402</v>
      </c>
      <c r="BL289" s="496">
        <v>1</v>
      </c>
      <c r="BM289" s="496">
        <v>0</v>
      </c>
      <c r="BN289" s="496">
        <v>1</v>
      </c>
      <c r="BO289" s="291"/>
      <c r="BP289" s="291"/>
      <c r="BQ289" s="291"/>
      <c r="BS289" s="496">
        <v>558</v>
      </c>
    </row>
    <row r="290" spans="1:71" ht="15" x14ac:dyDescent="0.25">
      <c r="A290" s="492">
        <v>376</v>
      </c>
      <c r="B290" s="492">
        <v>136969</v>
      </c>
      <c r="C290" s="492">
        <v>9354099</v>
      </c>
      <c r="D290" s="493" t="s">
        <v>335</v>
      </c>
      <c r="E290" s="494" t="s">
        <v>721</v>
      </c>
      <c r="F290" s="495" t="s">
        <v>719</v>
      </c>
      <c r="G290" s="496">
        <v>1</v>
      </c>
      <c r="H290" s="496">
        <v>0</v>
      </c>
      <c r="I290" s="496">
        <v>0</v>
      </c>
      <c r="J290" s="496">
        <v>0</v>
      </c>
      <c r="K290" s="496">
        <v>5</v>
      </c>
      <c r="L290" s="496">
        <v>3</v>
      </c>
      <c r="M290" s="496">
        <v>2</v>
      </c>
      <c r="N290" s="496">
        <v>1516</v>
      </c>
      <c r="O290" s="496">
        <v>0</v>
      </c>
      <c r="P290" s="496">
        <v>0</v>
      </c>
      <c r="Q290" s="496">
        <v>0</v>
      </c>
      <c r="R290" s="496">
        <v>1516</v>
      </c>
      <c r="S290" s="496">
        <v>925</v>
      </c>
      <c r="T290" s="496">
        <v>591</v>
      </c>
      <c r="U290" s="496">
        <v>308</v>
      </c>
      <c r="V290" s="496">
        <v>307</v>
      </c>
      <c r="W290" s="496">
        <v>310</v>
      </c>
      <c r="X290" s="496">
        <v>591</v>
      </c>
      <c r="Y290" s="496">
        <v>0</v>
      </c>
      <c r="Z290" s="496">
        <v>1516</v>
      </c>
      <c r="AA290" s="496">
        <v>303.2</v>
      </c>
      <c r="AB290" s="496">
        <v>0</v>
      </c>
      <c r="AC290" s="496">
        <v>0</v>
      </c>
      <c r="AD290" s="496">
        <v>87.999999999999957</v>
      </c>
      <c r="AE290" s="496">
        <v>166.87124749833222</v>
      </c>
      <c r="AF290" s="496">
        <v>0</v>
      </c>
      <c r="AG290" s="496">
        <v>0</v>
      </c>
      <c r="AH290" s="496">
        <v>0</v>
      </c>
      <c r="AI290" s="496">
        <v>0</v>
      </c>
      <c r="AJ290" s="496">
        <v>0</v>
      </c>
      <c r="AK290" s="496">
        <v>0</v>
      </c>
      <c r="AL290" s="496">
        <v>0</v>
      </c>
      <c r="AM290" s="496">
        <v>1423.9999999999993</v>
      </c>
      <c r="AN290" s="496">
        <v>20.999999999999961</v>
      </c>
      <c r="AO290" s="496">
        <v>30.000000000000075</v>
      </c>
      <c r="AP290" s="496">
        <v>12</v>
      </c>
      <c r="AQ290" s="496">
        <v>22.999999999999936</v>
      </c>
      <c r="AR290" s="496">
        <v>6</v>
      </c>
      <c r="AS290" s="496">
        <v>0</v>
      </c>
      <c r="AT290" s="496">
        <v>0</v>
      </c>
      <c r="AU290" s="496">
        <v>0</v>
      </c>
      <c r="AV290" s="496">
        <v>0</v>
      </c>
      <c r="AW290" s="496">
        <v>2.0000000000000053</v>
      </c>
      <c r="AX290" s="496">
        <v>8.0000000000000053</v>
      </c>
      <c r="AY290" s="496">
        <v>17.999999999999925</v>
      </c>
      <c r="AZ290" s="496">
        <v>8.0907271514342884</v>
      </c>
      <c r="BA290" s="496">
        <v>0</v>
      </c>
      <c r="BB290" s="496">
        <v>0</v>
      </c>
      <c r="BC290" s="496">
        <v>103.00327868852467</v>
      </c>
      <c r="BD290" s="496">
        <v>107.80936454849501</v>
      </c>
      <c r="BE290" s="496">
        <v>146.73333333333323</v>
      </c>
      <c r="BF290" s="496">
        <v>98.839655172413899</v>
      </c>
      <c r="BG290" s="496">
        <v>297.37343800509348</v>
      </c>
      <c r="BH290" s="496">
        <v>0</v>
      </c>
      <c r="BI290" s="496">
        <v>0</v>
      </c>
      <c r="BJ290" s="496">
        <v>0</v>
      </c>
      <c r="BK290" s="496">
        <v>2.0483110640269602</v>
      </c>
      <c r="BL290" s="496">
        <v>0</v>
      </c>
      <c r="BM290" s="496">
        <v>0</v>
      </c>
      <c r="BN290" s="496">
        <v>1</v>
      </c>
      <c r="BO290" s="291"/>
      <c r="BP290" s="291"/>
      <c r="BQ290" s="291"/>
      <c r="BS290" s="496">
        <v>1516</v>
      </c>
    </row>
    <row r="291" spans="1:71" ht="15" x14ac:dyDescent="0.25">
      <c r="A291" s="492">
        <v>554</v>
      </c>
      <c r="B291" s="492">
        <v>136322</v>
      </c>
      <c r="C291" s="492">
        <v>9354102</v>
      </c>
      <c r="D291" s="493" t="s">
        <v>432</v>
      </c>
      <c r="E291" s="494" t="s">
        <v>721</v>
      </c>
      <c r="F291" s="495" t="s">
        <v>719</v>
      </c>
      <c r="G291" s="496">
        <v>1</v>
      </c>
      <c r="H291" s="496">
        <v>0</v>
      </c>
      <c r="I291" s="496">
        <v>0</v>
      </c>
      <c r="J291" s="496">
        <v>0</v>
      </c>
      <c r="K291" s="496">
        <v>5</v>
      </c>
      <c r="L291" s="496">
        <v>3</v>
      </c>
      <c r="M291" s="496">
        <v>2</v>
      </c>
      <c r="N291" s="496">
        <v>1162</v>
      </c>
      <c r="O291" s="496">
        <v>0</v>
      </c>
      <c r="P291" s="496">
        <v>0</v>
      </c>
      <c r="Q291" s="496">
        <v>0</v>
      </c>
      <c r="R291" s="496">
        <v>1162</v>
      </c>
      <c r="S291" s="496">
        <v>712</v>
      </c>
      <c r="T291" s="496">
        <v>450</v>
      </c>
      <c r="U291" s="496">
        <v>240</v>
      </c>
      <c r="V291" s="496">
        <v>224</v>
      </c>
      <c r="W291" s="496">
        <v>248</v>
      </c>
      <c r="X291" s="496">
        <v>450</v>
      </c>
      <c r="Y291" s="496">
        <v>0</v>
      </c>
      <c r="Z291" s="496">
        <v>1162</v>
      </c>
      <c r="AA291" s="496">
        <v>232.4</v>
      </c>
      <c r="AB291" s="496">
        <v>0</v>
      </c>
      <c r="AC291" s="496">
        <v>0</v>
      </c>
      <c r="AD291" s="496">
        <v>80.999999999999957</v>
      </c>
      <c r="AE291" s="496">
        <v>196.66151202749143</v>
      </c>
      <c r="AF291" s="496">
        <v>0</v>
      </c>
      <c r="AG291" s="496">
        <v>0</v>
      </c>
      <c r="AH291" s="496">
        <v>0</v>
      </c>
      <c r="AI291" s="496">
        <v>0</v>
      </c>
      <c r="AJ291" s="496">
        <v>0</v>
      </c>
      <c r="AK291" s="496">
        <v>0</v>
      </c>
      <c r="AL291" s="496">
        <v>0</v>
      </c>
      <c r="AM291" s="496">
        <v>1042.0000000000005</v>
      </c>
      <c r="AN291" s="496">
        <v>77.000000000000057</v>
      </c>
      <c r="AO291" s="496">
        <v>41.999999999999979</v>
      </c>
      <c r="AP291" s="496">
        <v>0</v>
      </c>
      <c r="AQ291" s="496">
        <v>1.0000000000000004</v>
      </c>
      <c r="AR291" s="496">
        <v>0</v>
      </c>
      <c r="AS291" s="496">
        <v>0</v>
      </c>
      <c r="AT291" s="496">
        <v>0</v>
      </c>
      <c r="AU291" s="496">
        <v>0</v>
      </c>
      <c r="AV291" s="496">
        <v>0</v>
      </c>
      <c r="AW291" s="496">
        <v>1.0025884383088874</v>
      </c>
      <c r="AX291" s="496">
        <v>3.007765314926659</v>
      </c>
      <c r="AY291" s="496">
        <v>9.0232959447799779</v>
      </c>
      <c r="AZ291" s="496">
        <v>13.975945017182131</v>
      </c>
      <c r="BA291" s="496">
        <v>0</v>
      </c>
      <c r="BB291" s="496">
        <v>0</v>
      </c>
      <c r="BC291" s="496">
        <v>80.334728033472715</v>
      </c>
      <c r="BD291" s="496">
        <v>72.322869955157017</v>
      </c>
      <c r="BE291" s="496">
        <v>125.01639344262303</v>
      </c>
      <c r="BF291" s="496">
        <v>80.536912751677946</v>
      </c>
      <c r="BG291" s="496">
        <v>233.63019075154898</v>
      </c>
      <c r="BH291" s="496">
        <v>0</v>
      </c>
      <c r="BI291" s="496">
        <v>0</v>
      </c>
      <c r="BJ291" s="496">
        <v>0</v>
      </c>
      <c r="BK291" s="496">
        <v>1.73691969336801</v>
      </c>
      <c r="BL291" s="496">
        <v>0</v>
      </c>
      <c r="BM291" s="496">
        <v>0</v>
      </c>
      <c r="BN291" s="496">
        <v>1</v>
      </c>
      <c r="BO291" s="291"/>
      <c r="BP291" s="291"/>
      <c r="BQ291" s="291"/>
      <c r="BS291" s="496">
        <v>1162</v>
      </c>
    </row>
    <row r="292" spans="1:71" ht="15" x14ac:dyDescent="0.25">
      <c r="A292" s="492">
        <v>562</v>
      </c>
      <c r="B292" s="492">
        <v>143362</v>
      </c>
      <c r="C292" s="492">
        <v>9354103</v>
      </c>
      <c r="D292" s="493" t="s">
        <v>439</v>
      </c>
      <c r="E292" s="494" t="s">
        <v>721</v>
      </c>
      <c r="F292" s="495" t="s">
        <v>719</v>
      </c>
      <c r="G292" s="496">
        <v>1</v>
      </c>
      <c r="H292" s="496">
        <v>0</v>
      </c>
      <c r="I292" s="496">
        <v>0</v>
      </c>
      <c r="J292" s="496">
        <v>0</v>
      </c>
      <c r="K292" s="496">
        <v>5</v>
      </c>
      <c r="L292" s="496">
        <v>3</v>
      </c>
      <c r="M292" s="496">
        <v>2</v>
      </c>
      <c r="N292" s="496">
        <v>925</v>
      </c>
      <c r="O292" s="496">
        <v>0</v>
      </c>
      <c r="P292" s="496">
        <v>0</v>
      </c>
      <c r="Q292" s="496">
        <v>0</v>
      </c>
      <c r="R292" s="496">
        <v>925</v>
      </c>
      <c r="S292" s="496">
        <v>576</v>
      </c>
      <c r="T292" s="496">
        <v>349</v>
      </c>
      <c r="U292" s="496">
        <v>182</v>
      </c>
      <c r="V292" s="496">
        <v>217</v>
      </c>
      <c r="W292" s="496">
        <v>177</v>
      </c>
      <c r="X292" s="496">
        <v>349</v>
      </c>
      <c r="Y292" s="496">
        <v>0</v>
      </c>
      <c r="Z292" s="496">
        <v>925</v>
      </c>
      <c r="AA292" s="496">
        <v>185</v>
      </c>
      <c r="AB292" s="496">
        <v>0</v>
      </c>
      <c r="AC292" s="496">
        <v>0</v>
      </c>
      <c r="AD292" s="496">
        <v>93.000000000000426</v>
      </c>
      <c r="AE292" s="496">
        <v>203.66052060737528</v>
      </c>
      <c r="AF292" s="496">
        <v>0</v>
      </c>
      <c r="AG292" s="496">
        <v>0</v>
      </c>
      <c r="AH292" s="496">
        <v>0</v>
      </c>
      <c r="AI292" s="496">
        <v>0</v>
      </c>
      <c r="AJ292" s="496">
        <v>0</v>
      </c>
      <c r="AK292" s="496">
        <v>0</v>
      </c>
      <c r="AL292" s="496">
        <v>0</v>
      </c>
      <c r="AM292" s="496">
        <v>833.90151515151467</v>
      </c>
      <c r="AN292" s="496">
        <v>30.03246753246756</v>
      </c>
      <c r="AO292" s="496">
        <v>19.020562770562805</v>
      </c>
      <c r="AP292" s="496">
        <v>42.045454545454582</v>
      </c>
      <c r="AQ292" s="496">
        <v>0</v>
      </c>
      <c r="AR292" s="496">
        <v>0</v>
      </c>
      <c r="AS292" s="496">
        <v>0</v>
      </c>
      <c r="AT292" s="496">
        <v>0</v>
      </c>
      <c r="AU292" s="496">
        <v>0</v>
      </c>
      <c r="AV292" s="496">
        <v>0</v>
      </c>
      <c r="AW292" s="496">
        <v>1.999999999999998</v>
      </c>
      <c r="AX292" s="496">
        <v>1.999999999999998</v>
      </c>
      <c r="AY292" s="496">
        <v>1.999999999999998</v>
      </c>
      <c r="AZ292" s="496">
        <v>3.0097613882863339</v>
      </c>
      <c r="BA292" s="496">
        <v>0</v>
      </c>
      <c r="BB292" s="496">
        <v>0</v>
      </c>
      <c r="BC292" s="496">
        <v>86.000000000000085</v>
      </c>
      <c r="BD292" s="496">
        <v>103.47685185185189</v>
      </c>
      <c r="BE292" s="496">
        <v>89.517241379310406</v>
      </c>
      <c r="BF292" s="496">
        <v>85.736994219653155</v>
      </c>
      <c r="BG292" s="496">
        <v>243.46959803210379</v>
      </c>
      <c r="BH292" s="496">
        <v>0</v>
      </c>
      <c r="BI292" s="496">
        <v>0</v>
      </c>
      <c r="BJ292" s="496">
        <v>0</v>
      </c>
      <c r="BK292" s="496">
        <v>2.9300828567685602</v>
      </c>
      <c r="BL292" s="496">
        <v>0</v>
      </c>
      <c r="BM292" s="496">
        <v>0</v>
      </c>
      <c r="BN292" s="496">
        <v>1</v>
      </c>
      <c r="BO292" s="291"/>
      <c r="BP292" s="291"/>
      <c r="BQ292" s="291"/>
      <c r="BS292" s="496">
        <v>925</v>
      </c>
    </row>
    <row r="293" spans="1:71" ht="15" x14ac:dyDescent="0.25">
      <c r="A293" s="492">
        <v>159</v>
      </c>
      <c r="B293" s="492">
        <v>136416</v>
      </c>
      <c r="C293" s="492">
        <v>9354504</v>
      </c>
      <c r="D293" s="493" t="s">
        <v>232</v>
      </c>
      <c r="E293" s="494" t="s">
        <v>721</v>
      </c>
      <c r="F293" s="495" t="s">
        <v>719</v>
      </c>
      <c r="G293" s="496">
        <v>1</v>
      </c>
      <c r="H293" s="496">
        <v>0</v>
      </c>
      <c r="I293" s="496">
        <v>0</v>
      </c>
      <c r="J293" s="496">
        <v>0</v>
      </c>
      <c r="K293" s="496">
        <v>5</v>
      </c>
      <c r="L293" s="496">
        <v>3</v>
      </c>
      <c r="M293" s="496">
        <v>2</v>
      </c>
      <c r="N293" s="496">
        <v>676</v>
      </c>
      <c r="O293" s="496">
        <v>0</v>
      </c>
      <c r="P293" s="496">
        <v>0</v>
      </c>
      <c r="Q293" s="496">
        <v>0</v>
      </c>
      <c r="R293" s="496">
        <v>676</v>
      </c>
      <c r="S293" s="496">
        <v>403</v>
      </c>
      <c r="T293" s="496">
        <v>273</v>
      </c>
      <c r="U293" s="496">
        <v>135</v>
      </c>
      <c r="V293" s="496">
        <v>135</v>
      </c>
      <c r="W293" s="496">
        <v>133</v>
      </c>
      <c r="X293" s="496">
        <v>273</v>
      </c>
      <c r="Y293" s="496">
        <v>0</v>
      </c>
      <c r="Z293" s="496">
        <v>676</v>
      </c>
      <c r="AA293" s="496">
        <v>135.19999999999999</v>
      </c>
      <c r="AB293" s="496">
        <v>0</v>
      </c>
      <c r="AC293" s="496">
        <v>0</v>
      </c>
      <c r="AD293" s="496">
        <v>36.000000000000007</v>
      </c>
      <c r="AE293" s="496">
        <v>72.892171344165433</v>
      </c>
      <c r="AF293" s="496">
        <v>0</v>
      </c>
      <c r="AG293" s="496">
        <v>0</v>
      </c>
      <c r="AH293" s="496">
        <v>0</v>
      </c>
      <c r="AI293" s="496">
        <v>0</v>
      </c>
      <c r="AJ293" s="496">
        <v>0</v>
      </c>
      <c r="AK293" s="496">
        <v>0</v>
      </c>
      <c r="AL293" s="496">
        <v>0</v>
      </c>
      <c r="AM293" s="496">
        <v>670.00000000000023</v>
      </c>
      <c r="AN293" s="496">
        <v>0.99999999999999833</v>
      </c>
      <c r="AO293" s="496">
        <v>0.99999999999999833</v>
      </c>
      <c r="AP293" s="496">
        <v>0.99999999999999833</v>
      </c>
      <c r="AQ293" s="496">
        <v>3.0000000000000018</v>
      </c>
      <c r="AR293" s="496">
        <v>0</v>
      </c>
      <c r="AS293" s="496">
        <v>0</v>
      </c>
      <c r="AT293" s="496">
        <v>0</v>
      </c>
      <c r="AU293" s="496">
        <v>0</v>
      </c>
      <c r="AV293" s="496">
        <v>0</v>
      </c>
      <c r="AW293" s="496">
        <v>0</v>
      </c>
      <c r="AX293" s="496">
        <v>0</v>
      </c>
      <c r="AY293" s="496">
        <v>0</v>
      </c>
      <c r="AZ293" s="496">
        <v>3.9940915805022161</v>
      </c>
      <c r="BA293" s="496">
        <v>0</v>
      </c>
      <c r="BB293" s="496">
        <v>0</v>
      </c>
      <c r="BC293" s="496">
        <v>45.692307692307629</v>
      </c>
      <c r="BD293" s="496">
        <v>52.325581395348813</v>
      </c>
      <c r="BE293" s="496">
        <v>60.361538461538487</v>
      </c>
      <c r="BF293" s="496">
        <v>36.330798479087385</v>
      </c>
      <c r="BG293" s="496">
        <v>124.74223714623761</v>
      </c>
      <c r="BH293" s="496">
        <v>0</v>
      </c>
      <c r="BI293" s="496">
        <v>0</v>
      </c>
      <c r="BJ293" s="496">
        <v>0</v>
      </c>
      <c r="BK293" s="496">
        <v>5.3273248341902297</v>
      </c>
      <c r="BL293" s="496">
        <v>0</v>
      </c>
      <c r="BM293" s="496">
        <v>0</v>
      </c>
      <c r="BN293" s="496">
        <v>1</v>
      </c>
      <c r="BO293" s="291"/>
      <c r="BP293" s="291"/>
      <c r="BQ293" s="291"/>
      <c r="BS293" s="496">
        <v>676</v>
      </c>
    </row>
    <row r="294" spans="1:71" ht="15" x14ac:dyDescent="0.25">
      <c r="A294" s="492">
        <v>372</v>
      </c>
      <c r="B294" s="492">
        <v>137849</v>
      </c>
      <c r="C294" s="492">
        <v>9354603</v>
      </c>
      <c r="D294" s="493" t="s">
        <v>332</v>
      </c>
      <c r="E294" s="494" t="s">
        <v>721</v>
      </c>
      <c r="F294" s="495" t="s">
        <v>719</v>
      </c>
      <c r="G294" s="496">
        <v>1</v>
      </c>
      <c r="H294" s="496">
        <v>0</v>
      </c>
      <c r="I294" s="496">
        <v>0</v>
      </c>
      <c r="J294" s="496">
        <v>0</v>
      </c>
      <c r="K294" s="496">
        <v>5</v>
      </c>
      <c r="L294" s="496">
        <v>3</v>
      </c>
      <c r="M294" s="496">
        <v>2</v>
      </c>
      <c r="N294" s="496">
        <v>830</v>
      </c>
      <c r="O294" s="496">
        <v>0</v>
      </c>
      <c r="P294" s="496">
        <v>0</v>
      </c>
      <c r="Q294" s="496">
        <v>0</v>
      </c>
      <c r="R294" s="496">
        <v>830</v>
      </c>
      <c r="S294" s="496">
        <v>496</v>
      </c>
      <c r="T294" s="496">
        <v>334</v>
      </c>
      <c r="U294" s="496">
        <v>165</v>
      </c>
      <c r="V294" s="496">
        <v>164</v>
      </c>
      <c r="W294" s="496">
        <v>167</v>
      </c>
      <c r="X294" s="496">
        <v>334</v>
      </c>
      <c r="Y294" s="496">
        <v>0</v>
      </c>
      <c r="Z294" s="496">
        <v>830</v>
      </c>
      <c r="AA294" s="496">
        <v>166</v>
      </c>
      <c r="AB294" s="496">
        <v>0</v>
      </c>
      <c r="AC294" s="496">
        <v>0</v>
      </c>
      <c r="AD294" s="496">
        <v>70.000000000000028</v>
      </c>
      <c r="AE294" s="496">
        <v>150.63701923076923</v>
      </c>
      <c r="AF294" s="496">
        <v>0</v>
      </c>
      <c r="AG294" s="496">
        <v>0</v>
      </c>
      <c r="AH294" s="496">
        <v>0</v>
      </c>
      <c r="AI294" s="496">
        <v>0</v>
      </c>
      <c r="AJ294" s="496">
        <v>0</v>
      </c>
      <c r="AK294" s="496">
        <v>0</v>
      </c>
      <c r="AL294" s="496">
        <v>0</v>
      </c>
      <c r="AM294" s="496">
        <v>493.00000000000011</v>
      </c>
      <c r="AN294" s="496">
        <v>70.000000000000028</v>
      </c>
      <c r="AO294" s="496">
        <v>87.000000000000213</v>
      </c>
      <c r="AP294" s="496">
        <v>90.999999999999602</v>
      </c>
      <c r="AQ294" s="496">
        <v>64.000000000000028</v>
      </c>
      <c r="AR294" s="496">
        <v>21.999999999999964</v>
      </c>
      <c r="AS294" s="496">
        <v>2.9999999999999991</v>
      </c>
      <c r="AT294" s="496">
        <v>0</v>
      </c>
      <c r="AU294" s="496">
        <v>0</v>
      </c>
      <c r="AV294" s="496">
        <v>0</v>
      </c>
      <c r="AW294" s="496">
        <v>2.9999999999999991</v>
      </c>
      <c r="AX294" s="496">
        <v>9.999999999999968</v>
      </c>
      <c r="AY294" s="496">
        <v>14.999999999999993</v>
      </c>
      <c r="AZ294" s="496">
        <v>7.9807692307692308</v>
      </c>
      <c r="BA294" s="496">
        <v>0</v>
      </c>
      <c r="BB294" s="496">
        <v>0</v>
      </c>
      <c r="BC294" s="496">
        <v>53.323170731707307</v>
      </c>
      <c r="BD294" s="496">
        <v>47.02097902097907</v>
      </c>
      <c r="BE294" s="496">
        <v>65.570552147239269</v>
      </c>
      <c r="BF294" s="496">
        <v>38.984227129337476</v>
      </c>
      <c r="BG294" s="496">
        <v>131.67004066476025</v>
      </c>
      <c r="BH294" s="496">
        <v>0</v>
      </c>
      <c r="BI294" s="496">
        <v>0</v>
      </c>
      <c r="BJ294" s="496">
        <v>0</v>
      </c>
      <c r="BK294" s="496">
        <v>0.73902789666011803</v>
      </c>
      <c r="BL294" s="496">
        <v>0</v>
      </c>
      <c r="BM294" s="496">
        <v>0</v>
      </c>
      <c r="BN294" s="496">
        <v>1</v>
      </c>
      <c r="BO294" s="291"/>
      <c r="BP294" s="291"/>
      <c r="BQ294" s="291"/>
      <c r="BS294" s="496">
        <v>830</v>
      </c>
    </row>
    <row r="295" spans="1:71" ht="15" x14ac:dyDescent="0.25">
      <c r="A295" s="492">
        <v>368</v>
      </c>
      <c r="B295" s="492">
        <v>136453</v>
      </c>
      <c r="C295" s="492">
        <v>9354606</v>
      </c>
      <c r="D295" s="493" t="s">
        <v>329</v>
      </c>
      <c r="E295" s="494" t="s">
        <v>721</v>
      </c>
      <c r="F295" s="495" t="s">
        <v>719</v>
      </c>
      <c r="G295" s="496">
        <v>1</v>
      </c>
      <c r="H295" s="496">
        <v>0</v>
      </c>
      <c r="I295" s="496">
        <v>0</v>
      </c>
      <c r="J295" s="496">
        <v>0</v>
      </c>
      <c r="K295" s="496">
        <v>5</v>
      </c>
      <c r="L295" s="496">
        <v>3</v>
      </c>
      <c r="M295" s="496">
        <v>2</v>
      </c>
      <c r="N295" s="496">
        <v>802</v>
      </c>
      <c r="O295" s="496">
        <v>0</v>
      </c>
      <c r="P295" s="496">
        <v>0</v>
      </c>
      <c r="Q295" s="496">
        <v>0</v>
      </c>
      <c r="R295" s="496">
        <v>802</v>
      </c>
      <c r="S295" s="496">
        <v>476</v>
      </c>
      <c r="T295" s="496">
        <v>326</v>
      </c>
      <c r="U295" s="496">
        <v>152</v>
      </c>
      <c r="V295" s="496">
        <v>160</v>
      </c>
      <c r="W295" s="496">
        <v>164</v>
      </c>
      <c r="X295" s="496">
        <v>326</v>
      </c>
      <c r="Y295" s="496">
        <v>0</v>
      </c>
      <c r="Z295" s="496">
        <v>802</v>
      </c>
      <c r="AA295" s="496">
        <v>160.4</v>
      </c>
      <c r="AB295" s="496">
        <v>0</v>
      </c>
      <c r="AC295" s="496">
        <v>0</v>
      </c>
      <c r="AD295" s="496">
        <v>190.00000000000023</v>
      </c>
      <c r="AE295" s="496">
        <v>374.05107526881716</v>
      </c>
      <c r="AF295" s="496">
        <v>0</v>
      </c>
      <c r="AG295" s="496">
        <v>0</v>
      </c>
      <c r="AH295" s="496">
        <v>0</v>
      </c>
      <c r="AI295" s="496">
        <v>0</v>
      </c>
      <c r="AJ295" s="496">
        <v>0</v>
      </c>
      <c r="AK295" s="496">
        <v>0</v>
      </c>
      <c r="AL295" s="496">
        <v>0</v>
      </c>
      <c r="AM295" s="496">
        <v>211.26342072409454</v>
      </c>
      <c r="AN295" s="496">
        <v>36.044943820224717</v>
      </c>
      <c r="AO295" s="496">
        <v>88.109862671660053</v>
      </c>
      <c r="AP295" s="496">
        <v>156.19475655430702</v>
      </c>
      <c r="AQ295" s="496">
        <v>220.27465667915092</v>
      </c>
      <c r="AR295" s="496">
        <v>90.11235955056199</v>
      </c>
      <c r="AS295" s="496">
        <v>0</v>
      </c>
      <c r="AT295" s="496">
        <v>0</v>
      </c>
      <c r="AU295" s="496">
        <v>0</v>
      </c>
      <c r="AV295" s="496">
        <v>0</v>
      </c>
      <c r="AW295" s="496">
        <v>27.067500000000003</v>
      </c>
      <c r="AX295" s="496">
        <v>43.107500000000002</v>
      </c>
      <c r="AY295" s="496">
        <v>54.135000000000005</v>
      </c>
      <c r="AZ295" s="496">
        <v>1.077956989247312</v>
      </c>
      <c r="BA295" s="496">
        <v>0</v>
      </c>
      <c r="BB295" s="496">
        <v>0</v>
      </c>
      <c r="BC295" s="496">
        <v>78.054054054053978</v>
      </c>
      <c r="BD295" s="496">
        <v>87.272727272727195</v>
      </c>
      <c r="BE295" s="496">
        <v>113.36912751677855</v>
      </c>
      <c r="BF295" s="496">
        <v>91.6875</v>
      </c>
      <c r="BG295" s="496">
        <v>246.41537652008699</v>
      </c>
      <c r="BH295" s="496">
        <v>0</v>
      </c>
      <c r="BI295" s="496">
        <v>0</v>
      </c>
      <c r="BJ295" s="496">
        <v>0</v>
      </c>
      <c r="BK295" s="496">
        <v>1.37172866110652</v>
      </c>
      <c r="BL295" s="496">
        <v>0</v>
      </c>
      <c r="BM295" s="496">
        <v>0</v>
      </c>
      <c r="BN295" s="496">
        <v>1</v>
      </c>
      <c r="BO295" s="291"/>
      <c r="BP295" s="291"/>
      <c r="BQ295" s="291"/>
      <c r="BS295" s="496">
        <v>802</v>
      </c>
    </row>
    <row r="296" spans="1:71" ht="15" x14ac:dyDescent="0.25">
      <c r="A296" s="492">
        <v>60</v>
      </c>
      <c r="B296" s="492">
        <v>142580</v>
      </c>
      <c r="C296" s="492">
        <v>9352113</v>
      </c>
      <c r="D296" s="493" t="s">
        <v>1310</v>
      </c>
      <c r="E296" s="494" t="s">
        <v>1504</v>
      </c>
      <c r="F296" s="495" t="s">
        <v>719</v>
      </c>
      <c r="G296" s="496">
        <v>1</v>
      </c>
      <c r="H296" s="496">
        <v>0</v>
      </c>
      <c r="I296" s="496">
        <v>0</v>
      </c>
      <c r="J296" s="496">
        <v>7</v>
      </c>
      <c r="K296" s="496">
        <v>0</v>
      </c>
      <c r="L296" s="496">
        <v>0</v>
      </c>
      <c r="M296" s="496">
        <v>0</v>
      </c>
      <c r="N296" s="496">
        <v>361</v>
      </c>
      <c r="O296" s="496">
        <v>361</v>
      </c>
      <c r="P296" s="496">
        <v>53</v>
      </c>
      <c r="Q296" s="496">
        <v>308</v>
      </c>
      <c r="R296" s="496">
        <v>0</v>
      </c>
      <c r="S296" s="496">
        <v>0</v>
      </c>
      <c r="T296" s="496">
        <v>0</v>
      </c>
      <c r="U296" s="496">
        <v>0</v>
      </c>
      <c r="V296" s="496">
        <v>0</v>
      </c>
      <c r="W296" s="496">
        <v>0</v>
      </c>
      <c r="X296" s="496">
        <v>0</v>
      </c>
      <c r="Y296" s="496">
        <v>0</v>
      </c>
      <c r="Z296" s="496">
        <v>361</v>
      </c>
      <c r="AA296" s="496">
        <v>51.571428571428569</v>
      </c>
      <c r="AB296" s="496">
        <v>82.999999999999929</v>
      </c>
      <c r="AC296" s="496">
        <v>107.48876404494382</v>
      </c>
      <c r="AD296" s="496">
        <v>0</v>
      </c>
      <c r="AE296" s="496">
        <v>0</v>
      </c>
      <c r="AF296" s="496">
        <v>163.45277777777787</v>
      </c>
      <c r="AG296" s="496">
        <v>58.161111111111076</v>
      </c>
      <c r="AH296" s="496">
        <v>7.0194444444444279</v>
      </c>
      <c r="AI296" s="496">
        <v>74.205555555555719</v>
      </c>
      <c r="AJ296" s="496">
        <v>14.038888888888895</v>
      </c>
      <c r="AK296" s="496">
        <v>39.108333333333213</v>
      </c>
      <c r="AL296" s="496">
        <v>5.0138888888888928</v>
      </c>
      <c r="AM296" s="496">
        <v>0</v>
      </c>
      <c r="AN296" s="496">
        <v>0</v>
      </c>
      <c r="AO296" s="496">
        <v>0</v>
      </c>
      <c r="AP296" s="496">
        <v>0</v>
      </c>
      <c r="AQ296" s="496">
        <v>0</v>
      </c>
      <c r="AR296" s="496">
        <v>0</v>
      </c>
      <c r="AS296" s="496">
        <v>0</v>
      </c>
      <c r="AT296" s="496">
        <v>1.1720779220779232</v>
      </c>
      <c r="AU296" s="496">
        <v>4.6883116883116926</v>
      </c>
      <c r="AV296" s="496">
        <v>4.6883116883116926</v>
      </c>
      <c r="AW296" s="496">
        <v>0</v>
      </c>
      <c r="AX296" s="496">
        <v>0</v>
      </c>
      <c r="AY296" s="496">
        <v>0</v>
      </c>
      <c r="AZ296" s="496">
        <v>5.0702247191011232</v>
      </c>
      <c r="BA296" s="496">
        <v>119.32450331125817</v>
      </c>
      <c r="BB296" s="496">
        <v>139.85761589403961</v>
      </c>
      <c r="BC296" s="496">
        <v>0</v>
      </c>
      <c r="BD296" s="496">
        <v>0</v>
      </c>
      <c r="BE296" s="496">
        <v>0</v>
      </c>
      <c r="BF296" s="496">
        <v>0</v>
      </c>
      <c r="BG296" s="496">
        <v>0</v>
      </c>
      <c r="BH296" s="496">
        <v>2.9000000000000266</v>
      </c>
      <c r="BI296" s="496">
        <v>0</v>
      </c>
      <c r="BJ296" s="496">
        <v>0</v>
      </c>
      <c r="BK296" s="496">
        <v>0.392106279710145</v>
      </c>
      <c r="BL296" s="496">
        <v>0</v>
      </c>
      <c r="BM296" s="496">
        <v>1</v>
      </c>
      <c r="BN296" s="496">
        <v>0</v>
      </c>
      <c r="BO296" s="291"/>
      <c r="BP296" s="291"/>
      <c r="BQ296" s="291"/>
      <c r="BS296" s="496">
        <v>361</v>
      </c>
    </row>
    <row r="297" spans="1:71" ht="15" x14ac:dyDescent="0.25">
      <c r="A297" s="492">
        <v>249</v>
      </c>
      <c r="B297" s="492">
        <v>124671</v>
      </c>
      <c r="C297" s="492">
        <v>9352194</v>
      </c>
      <c r="D297" s="493" t="s">
        <v>266</v>
      </c>
      <c r="E297" s="494" t="s">
        <v>40</v>
      </c>
      <c r="F297" s="495" t="s">
        <v>719</v>
      </c>
      <c r="G297" s="496">
        <v>1</v>
      </c>
      <c r="H297" s="496">
        <v>0</v>
      </c>
      <c r="I297" s="496">
        <v>0</v>
      </c>
      <c r="J297" s="496">
        <v>7</v>
      </c>
      <c r="K297" s="496">
        <v>0</v>
      </c>
      <c r="L297" s="496">
        <v>0</v>
      </c>
      <c r="M297" s="496">
        <v>0</v>
      </c>
      <c r="N297" s="496">
        <v>624</v>
      </c>
      <c r="O297" s="496">
        <v>624</v>
      </c>
      <c r="P297" s="496">
        <v>89</v>
      </c>
      <c r="Q297" s="496">
        <v>535</v>
      </c>
      <c r="R297" s="496">
        <v>0</v>
      </c>
      <c r="S297" s="496">
        <v>0</v>
      </c>
      <c r="T297" s="496">
        <v>0</v>
      </c>
      <c r="U297" s="496">
        <v>0</v>
      </c>
      <c r="V297" s="496">
        <v>0</v>
      </c>
      <c r="W297" s="496">
        <v>0</v>
      </c>
      <c r="X297" s="496">
        <v>0</v>
      </c>
      <c r="Y297" s="496">
        <v>0</v>
      </c>
      <c r="Z297" s="496">
        <v>624</v>
      </c>
      <c r="AA297" s="496">
        <v>89.142857142857139</v>
      </c>
      <c r="AB297" s="496">
        <v>21.000000000000028</v>
      </c>
      <c r="AC297" s="496">
        <v>37.697933227344997</v>
      </c>
      <c r="AD297" s="496">
        <v>0</v>
      </c>
      <c r="AE297" s="496">
        <v>0</v>
      </c>
      <c r="AF297" s="496">
        <v>565.90690208667763</v>
      </c>
      <c r="AG297" s="496">
        <v>3.0048154093097903</v>
      </c>
      <c r="AH297" s="496">
        <v>10.016051364365966</v>
      </c>
      <c r="AI297" s="496">
        <v>13.020866773675737</v>
      </c>
      <c r="AJ297" s="496">
        <v>23.036918138041766</v>
      </c>
      <c r="AK297" s="496">
        <v>9.0144462279293762</v>
      </c>
      <c r="AL297" s="496">
        <v>0</v>
      </c>
      <c r="AM297" s="496">
        <v>0</v>
      </c>
      <c r="AN297" s="496">
        <v>0</v>
      </c>
      <c r="AO297" s="496">
        <v>0</v>
      </c>
      <c r="AP297" s="496">
        <v>0</v>
      </c>
      <c r="AQ297" s="496">
        <v>0</v>
      </c>
      <c r="AR297" s="496">
        <v>0</v>
      </c>
      <c r="AS297" s="496">
        <v>0</v>
      </c>
      <c r="AT297" s="496">
        <v>10.497196261682271</v>
      </c>
      <c r="AU297" s="496">
        <v>20.994392523364478</v>
      </c>
      <c r="AV297" s="496">
        <v>29.158878504672884</v>
      </c>
      <c r="AW297" s="496">
        <v>0</v>
      </c>
      <c r="AX297" s="496">
        <v>0</v>
      </c>
      <c r="AY297" s="496">
        <v>0</v>
      </c>
      <c r="AZ297" s="496">
        <v>0</v>
      </c>
      <c r="BA297" s="496">
        <v>136.03415559772296</v>
      </c>
      <c r="BB297" s="496">
        <v>158.66413662239088</v>
      </c>
      <c r="BC297" s="496">
        <v>0</v>
      </c>
      <c r="BD297" s="496">
        <v>0</v>
      </c>
      <c r="BE297" s="496">
        <v>0</v>
      </c>
      <c r="BF297" s="496">
        <v>0</v>
      </c>
      <c r="BG297" s="496">
        <v>0</v>
      </c>
      <c r="BH297" s="496">
        <v>0</v>
      </c>
      <c r="BI297" s="496">
        <v>0</v>
      </c>
      <c r="BJ297" s="496">
        <v>0.83860633520309502</v>
      </c>
      <c r="BK297" s="496">
        <v>0</v>
      </c>
      <c r="BL297" s="496">
        <v>0</v>
      </c>
      <c r="BM297" s="496">
        <v>1</v>
      </c>
      <c r="BN297" s="496">
        <v>0</v>
      </c>
      <c r="BO297" s="291"/>
      <c r="BP297" s="291"/>
      <c r="BQ297" s="291"/>
      <c r="BS297" s="496">
        <v>624</v>
      </c>
    </row>
    <row r="298" spans="1:71" ht="15" x14ac:dyDescent="0.25">
      <c r="A298" s="492">
        <v>98</v>
      </c>
      <c r="B298" s="492">
        <v>124608</v>
      </c>
      <c r="C298" s="492">
        <v>9352109</v>
      </c>
      <c r="D298" s="493" t="s">
        <v>215</v>
      </c>
      <c r="E298" s="494" t="s">
        <v>40</v>
      </c>
      <c r="F298" s="495" t="s">
        <v>719</v>
      </c>
      <c r="G298" s="496">
        <v>1</v>
      </c>
      <c r="H298" s="496">
        <v>0</v>
      </c>
      <c r="I298" s="496">
        <v>0</v>
      </c>
      <c r="J298" s="496">
        <v>7</v>
      </c>
      <c r="K298" s="496">
        <v>0</v>
      </c>
      <c r="L298" s="496">
        <v>0</v>
      </c>
      <c r="M298" s="496">
        <v>0</v>
      </c>
      <c r="N298" s="496">
        <v>59</v>
      </c>
      <c r="O298" s="496">
        <v>59</v>
      </c>
      <c r="P298" s="496">
        <v>5</v>
      </c>
      <c r="Q298" s="496">
        <v>54</v>
      </c>
      <c r="R298" s="496">
        <v>0</v>
      </c>
      <c r="S298" s="496">
        <v>0</v>
      </c>
      <c r="T298" s="496">
        <v>0</v>
      </c>
      <c r="U298" s="496">
        <v>0</v>
      </c>
      <c r="V298" s="496">
        <v>0</v>
      </c>
      <c r="W298" s="496">
        <v>0</v>
      </c>
      <c r="X298" s="496">
        <v>0</v>
      </c>
      <c r="Y298" s="496">
        <v>0</v>
      </c>
      <c r="Z298" s="496">
        <v>59</v>
      </c>
      <c r="AA298" s="496">
        <v>8.4285714285714288</v>
      </c>
      <c r="AB298" s="496">
        <v>2.9999999999999973</v>
      </c>
      <c r="AC298" s="496">
        <v>8.4285714285714288</v>
      </c>
      <c r="AD298" s="496">
        <v>0</v>
      </c>
      <c r="AE298" s="496">
        <v>0</v>
      </c>
      <c r="AF298" s="496">
        <v>54.999999999999972</v>
      </c>
      <c r="AG298" s="496">
        <v>1.0000000000000011</v>
      </c>
      <c r="AH298" s="496">
        <v>0</v>
      </c>
      <c r="AI298" s="496">
        <v>1.0000000000000011</v>
      </c>
      <c r="AJ298" s="496">
        <v>1.0000000000000011</v>
      </c>
      <c r="AK298" s="496">
        <v>1.0000000000000011</v>
      </c>
      <c r="AL298" s="496">
        <v>0</v>
      </c>
      <c r="AM298" s="496">
        <v>0</v>
      </c>
      <c r="AN298" s="496">
        <v>0</v>
      </c>
      <c r="AO298" s="496">
        <v>0</v>
      </c>
      <c r="AP298" s="496">
        <v>0</v>
      </c>
      <c r="AQ298" s="496">
        <v>0</v>
      </c>
      <c r="AR298" s="496">
        <v>0</v>
      </c>
      <c r="AS298" s="496">
        <v>0</v>
      </c>
      <c r="AT298" s="496">
        <v>0</v>
      </c>
      <c r="AU298" s="496">
        <v>0</v>
      </c>
      <c r="AV298" s="496">
        <v>0</v>
      </c>
      <c r="AW298" s="496">
        <v>0</v>
      </c>
      <c r="AX298" s="496">
        <v>0</v>
      </c>
      <c r="AY298" s="496">
        <v>0</v>
      </c>
      <c r="AZ298" s="496">
        <v>1.873015873015873</v>
      </c>
      <c r="BA298" s="496">
        <v>18.339622641509436</v>
      </c>
      <c r="BB298" s="496">
        <v>20.037735849056606</v>
      </c>
      <c r="BC298" s="496">
        <v>0</v>
      </c>
      <c r="BD298" s="496">
        <v>0</v>
      </c>
      <c r="BE298" s="496">
        <v>0</v>
      </c>
      <c r="BF298" s="496">
        <v>0</v>
      </c>
      <c r="BG298" s="496">
        <v>0</v>
      </c>
      <c r="BH298" s="496">
        <v>0</v>
      </c>
      <c r="BI298" s="496">
        <v>0</v>
      </c>
      <c r="BJ298" s="496">
        <v>2.0999826872727301</v>
      </c>
      <c r="BK298" s="496">
        <v>0</v>
      </c>
      <c r="BL298" s="496">
        <v>1</v>
      </c>
      <c r="BM298" s="496">
        <v>1</v>
      </c>
      <c r="BN298" s="496">
        <v>0</v>
      </c>
      <c r="BO298" s="291"/>
      <c r="BP298" s="291"/>
      <c r="BQ298" s="291"/>
      <c r="BS298" s="496">
        <v>59</v>
      </c>
    </row>
    <row r="299" spans="1:71" ht="15" x14ac:dyDescent="0.25">
      <c r="A299" s="492">
        <v>294</v>
      </c>
      <c r="B299" s="492">
        <v>124657</v>
      </c>
      <c r="C299" s="492">
        <v>9352171</v>
      </c>
      <c r="D299" s="493" t="s">
        <v>293</v>
      </c>
      <c r="E299" s="494" t="s">
        <v>40</v>
      </c>
      <c r="F299" s="495" t="s">
        <v>719</v>
      </c>
      <c r="G299" s="496">
        <v>1</v>
      </c>
      <c r="H299" s="496">
        <v>0</v>
      </c>
      <c r="I299" s="496">
        <v>0</v>
      </c>
      <c r="J299" s="496">
        <v>4</v>
      </c>
      <c r="K299" s="496">
        <v>0</v>
      </c>
      <c r="L299" s="496">
        <v>0</v>
      </c>
      <c r="M299" s="496">
        <v>0</v>
      </c>
      <c r="N299" s="496">
        <v>347</v>
      </c>
      <c r="O299" s="496">
        <v>347</v>
      </c>
      <c r="P299" s="496">
        <v>0</v>
      </c>
      <c r="Q299" s="496">
        <v>347</v>
      </c>
      <c r="R299" s="496">
        <v>0</v>
      </c>
      <c r="S299" s="496">
        <v>0</v>
      </c>
      <c r="T299" s="496">
        <v>0</v>
      </c>
      <c r="U299" s="496">
        <v>0</v>
      </c>
      <c r="V299" s="496">
        <v>0</v>
      </c>
      <c r="W299" s="496">
        <v>0</v>
      </c>
      <c r="X299" s="496">
        <v>0</v>
      </c>
      <c r="Y299" s="496">
        <v>0</v>
      </c>
      <c r="Z299" s="496">
        <v>347</v>
      </c>
      <c r="AA299" s="496">
        <v>86.75</v>
      </c>
      <c r="AB299" s="496">
        <v>67.000000000000099</v>
      </c>
      <c r="AC299" s="496">
        <v>109.90029325513197</v>
      </c>
      <c r="AD299" s="496">
        <v>0</v>
      </c>
      <c r="AE299" s="496">
        <v>0</v>
      </c>
      <c r="AF299" s="496">
        <v>176.01449275362313</v>
      </c>
      <c r="AG299" s="496">
        <v>33.19130434782609</v>
      </c>
      <c r="AH299" s="496">
        <v>92.533333333333445</v>
      </c>
      <c r="AI299" s="496">
        <v>37.214492753623119</v>
      </c>
      <c r="AJ299" s="496">
        <v>7.0405797101449394</v>
      </c>
      <c r="AK299" s="496">
        <v>1.005797101449275</v>
      </c>
      <c r="AL299" s="496">
        <v>0</v>
      </c>
      <c r="AM299" s="496">
        <v>0</v>
      </c>
      <c r="AN299" s="496">
        <v>0</v>
      </c>
      <c r="AO299" s="496">
        <v>0</v>
      </c>
      <c r="AP299" s="496">
        <v>0</v>
      </c>
      <c r="AQ299" s="496">
        <v>0</v>
      </c>
      <c r="AR299" s="496">
        <v>0</v>
      </c>
      <c r="AS299" s="496">
        <v>0</v>
      </c>
      <c r="AT299" s="496">
        <v>3.0000000000000022</v>
      </c>
      <c r="AU299" s="496">
        <v>3.9999999999999885</v>
      </c>
      <c r="AV299" s="496">
        <v>27.999999999999989</v>
      </c>
      <c r="AW299" s="496">
        <v>0</v>
      </c>
      <c r="AX299" s="496">
        <v>0</v>
      </c>
      <c r="AY299" s="496">
        <v>0</v>
      </c>
      <c r="AZ299" s="496">
        <v>1.0175953079178885</v>
      </c>
      <c r="BA299" s="496">
        <v>125.00621118012425</v>
      </c>
      <c r="BB299" s="496">
        <v>125.00621118012425</v>
      </c>
      <c r="BC299" s="496">
        <v>0</v>
      </c>
      <c r="BD299" s="496">
        <v>0</v>
      </c>
      <c r="BE299" s="496">
        <v>0</v>
      </c>
      <c r="BF299" s="496">
        <v>0</v>
      </c>
      <c r="BG299" s="496">
        <v>0</v>
      </c>
      <c r="BH299" s="496">
        <v>0</v>
      </c>
      <c r="BI299" s="496">
        <v>0</v>
      </c>
      <c r="BJ299" s="496">
        <v>0.45187302487804898</v>
      </c>
      <c r="BK299" s="496">
        <v>0</v>
      </c>
      <c r="BL299" s="496">
        <v>0</v>
      </c>
      <c r="BM299" s="496">
        <v>1</v>
      </c>
      <c r="BN299" s="496">
        <v>0</v>
      </c>
      <c r="BO299" s="291"/>
      <c r="BP299" s="291"/>
      <c r="BQ299" s="291"/>
      <c r="BS299" s="496">
        <v>347</v>
      </c>
    </row>
    <row r="300" spans="1:71" ht="15" x14ac:dyDescent="0.25">
      <c r="A300" s="492">
        <v>231</v>
      </c>
      <c r="B300" s="492">
        <v>124630</v>
      </c>
      <c r="C300" s="492">
        <v>9352137</v>
      </c>
      <c r="D300" s="493" t="s">
        <v>254</v>
      </c>
      <c r="E300" s="494" t="s">
        <v>40</v>
      </c>
      <c r="F300" s="495" t="s">
        <v>719</v>
      </c>
      <c r="G300" s="496">
        <v>1</v>
      </c>
      <c r="H300" s="496">
        <v>0</v>
      </c>
      <c r="I300" s="496">
        <v>0</v>
      </c>
      <c r="J300" s="496">
        <v>7</v>
      </c>
      <c r="K300" s="496">
        <v>0</v>
      </c>
      <c r="L300" s="496">
        <v>0</v>
      </c>
      <c r="M300" s="496">
        <v>0</v>
      </c>
      <c r="N300" s="496">
        <v>184</v>
      </c>
      <c r="O300" s="496">
        <v>184</v>
      </c>
      <c r="P300" s="496">
        <v>28</v>
      </c>
      <c r="Q300" s="496">
        <v>156</v>
      </c>
      <c r="R300" s="496">
        <v>0</v>
      </c>
      <c r="S300" s="496">
        <v>0</v>
      </c>
      <c r="T300" s="496">
        <v>0</v>
      </c>
      <c r="U300" s="496">
        <v>0</v>
      </c>
      <c r="V300" s="496">
        <v>0</v>
      </c>
      <c r="W300" s="496">
        <v>0</v>
      </c>
      <c r="X300" s="496">
        <v>0</v>
      </c>
      <c r="Y300" s="496">
        <v>0</v>
      </c>
      <c r="Z300" s="496">
        <v>184</v>
      </c>
      <c r="AA300" s="496">
        <v>26.285714285714285</v>
      </c>
      <c r="AB300" s="496">
        <v>44.999999999999936</v>
      </c>
      <c r="AC300" s="496">
        <v>68.397905759162299</v>
      </c>
      <c r="AD300" s="496">
        <v>0</v>
      </c>
      <c r="AE300" s="496">
        <v>0</v>
      </c>
      <c r="AF300" s="496">
        <v>70.000000000000071</v>
      </c>
      <c r="AG300" s="496">
        <v>35.999999999999908</v>
      </c>
      <c r="AH300" s="496">
        <v>27.99999999999995</v>
      </c>
      <c r="AI300" s="496">
        <v>50.000000000000071</v>
      </c>
      <c r="AJ300" s="496">
        <v>0</v>
      </c>
      <c r="AK300" s="496">
        <v>0</v>
      </c>
      <c r="AL300" s="496">
        <v>0</v>
      </c>
      <c r="AM300" s="496">
        <v>0</v>
      </c>
      <c r="AN300" s="496">
        <v>0</v>
      </c>
      <c r="AO300" s="496">
        <v>0</v>
      </c>
      <c r="AP300" s="496">
        <v>0</v>
      </c>
      <c r="AQ300" s="496">
        <v>0</v>
      </c>
      <c r="AR300" s="496">
        <v>0</v>
      </c>
      <c r="AS300" s="496">
        <v>0</v>
      </c>
      <c r="AT300" s="496">
        <v>5.897435897435888</v>
      </c>
      <c r="AU300" s="496">
        <v>8.2564102564102608</v>
      </c>
      <c r="AV300" s="496">
        <v>9.4358974358974397</v>
      </c>
      <c r="AW300" s="496">
        <v>0</v>
      </c>
      <c r="AX300" s="496">
        <v>0</v>
      </c>
      <c r="AY300" s="496">
        <v>0</v>
      </c>
      <c r="AZ300" s="496">
        <v>0</v>
      </c>
      <c r="BA300" s="496">
        <v>67.29411764705884</v>
      </c>
      <c r="BB300" s="496">
        <v>79.372549019607874</v>
      </c>
      <c r="BC300" s="496">
        <v>0</v>
      </c>
      <c r="BD300" s="496">
        <v>0</v>
      </c>
      <c r="BE300" s="496">
        <v>0</v>
      </c>
      <c r="BF300" s="496">
        <v>0</v>
      </c>
      <c r="BG300" s="496">
        <v>0</v>
      </c>
      <c r="BH300" s="496">
        <v>0</v>
      </c>
      <c r="BI300" s="496">
        <v>0</v>
      </c>
      <c r="BJ300" s="496">
        <v>0.51443483440860205</v>
      </c>
      <c r="BK300" s="496">
        <v>0</v>
      </c>
      <c r="BL300" s="496">
        <v>0</v>
      </c>
      <c r="BM300" s="496">
        <v>1</v>
      </c>
      <c r="BN300" s="496">
        <v>0</v>
      </c>
      <c r="BO300" s="291"/>
      <c r="BP300" s="291"/>
      <c r="BQ300" s="291"/>
      <c r="BS300" s="496">
        <v>184</v>
      </c>
    </row>
    <row r="301" spans="1:71" ht="15" x14ac:dyDescent="0.25">
      <c r="A301" s="492">
        <v>96</v>
      </c>
      <c r="B301" s="492">
        <v>124605</v>
      </c>
      <c r="C301" s="492">
        <v>9352106</v>
      </c>
      <c r="D301" s="493" t="s">
        <v>211</v>
      </c>
      <c r="E301" s="494" t="s">
        <v>40</v>
      </c>
      <c r="F301" s="495" t="s">
        <v>719</v>
      </c>
      <c r="G301" s="496">
        <v>1</v>
      </c>
      <c r="H301" s="496">
        <v>0</v>
      </c>
      <c r="I301" s="496">
        <v>0</v>
      </c>
      <c r="J301" s="496">
        <v>7</v>
      </c>
      <c r="K301" s="496">
        <v>0</v>
      </c>
      <c r="L301" s="496">
        <v>0</v>
      </c>
      <c r="M301" s="496">
        <v>0</v>
      </c>
      <c r="N301" s="496">
        <v>273</v>
      </c>
      <c r="O301" s="496">
        <v>273</v>
      </c>
      <c r="P301" s="496">
        <v>30</v>
      </c>
      <c r="Q301" s="496">
        <v>243</v>
      </c>
      <c r="R301" s="496">
        <v>0</v>
      </c>
      <c r="S301" s="496">
        <v>0</v>
      </c>
      <c r="T301" s="496">
        <v>0</v>
      </c>
      <c r="U301" s="496">
        <v>0</v>
      </c>
      <c r="V301" s="496">
        <v>0</v>
      </c>
      <c r="W301" s="496">
        <v>0</v>
      </c>
      <c r="X301" s="496">
        <v>0</v>
      </c>
      <c r="Y301" s="496">
        <v>0</v>
      </c>
      <c r="Z301" s="496">
        <v>273</v>
      </c>
      <c r="AA301" s="496">
        <v>39</v>
      </c>
      <c r="AB301" s="496">
        <v>40.000000000000128</v>
      </c>
      <c r="AC301" s="496">
        <v>66.561837455830386</v>
      </c>
      <c r="AD301" s="496">
        <v>0</v>
      </c>
      <c r="AE301" s="496">
        <v>0</v>
      </c>
      <c r="AF301" s="496">
        <v>267</v>
      </c>
      <c r="AG301" s="496">
        <v>4.9999999999999956</v>
      </c>
      <c r="AH301" s="496">
        <v>0</v>
      </c>
      <c r="AI301" s="496">
        <v>0.99999999999999922</v>
      </c>
      <c r="AJ301" s="496">
        <v>0</v>
      </c>
      <c r="AK301" s="496">
        <v>0</v>
      </c>
      <c r="AL301" s="496">
        <v>0</v>
      </c>
      <c r="AM301" s="496">
        <v>0</v>
      </c>
      <c r="AN301" s="496">
        <v>0</v>
      </c>
      <c r="AO301" s="496">
        <v>0</v>
      </c>
      <c r="AP301" s="496">
        <v>0</v>
      </c>
      <c r="AQ301" s="496">
        <v>0</v>
      </c>
      <c r="AR301" s="496">
        <v>0</v>
      </c>
      <c r="AS301" s="496">
        <v>0</v>
      </c>
      <c r="AT301" s="496">
        <v>2.2469135802469138</v>
      </c>
      <c r="AU301" s="496">
        <v>3.370370370370376</v>
      </c>
      <c r="AV301" s="496">
        <v>5.617283950617284</v>
      </c>
      <c r="AW301" s="496">
        <v>0</v>
      </c>
      <c r="AX301" s="496">
        <v>0</v>
      </c>
      <c r="AY301" s="496">
        <v>0</v>
      </c>
      <c r="AZ301" s="496">
        <v>0.96466431095406358</v>
      </c>
      <c r="BA301" s="496">
        <v>102.26249999999992</v>
      </c>
      <c r="BB301" s="496">
        <v>114.8874999999999</v>
      </c>
      <c r="BC301" s="496">
        <v>0</v>
      </c>
      <c r="BD301" s="496">
        <v>0</v>
      </c>
      <c r="BE301" s="496">
        <v>0</v>
      </c>
      <c r="BF301" s="496">
        <v>0</v>
      </c>
      <c r="BG301" s="496">
        <v>0</v>
      </c>
      <c r="BH301" s="496">
        <v>0</v>
      </c>
      <c r="BI301" s="496">
        <v>0</v>
      </c>
      <c r="BJ301" s="496">
        <v>0.96731958266666696</v>
      </c>
      <c r="BK301" s="496">
        <v>0</v>
      </c>
      <c r="BL301" s="496">
        <v>0</v>
      </c>
      <c r="BM301" s="496">
        <v>1</v>
      </c>
      <c r="BN301" s="496">
        <v>0</v>
      </c>
      <c r="BO301" s="291"/>
      <c r="BP301" s="291"/>
      <c r="BQ301" s="291"/>
      <c r="BS301" s="496">
        <v>273</v>
      </c>
    </row>
    <row r="302" spans="1:71" ht="15" x14ac:dyDescent="0.25">
      <c r="A302">
        <v>1001</v>
      </c>
      <c r="B302" s="329" t="s">
        <v>13</v>
      </c>
      <c r="C302" s="329" t="s">
        <v>13</v>
      </c>
      <c r="D302" s="330" t="s">
        <v>476</v>
      </c>
      <c r="E302" s="350" t="s">
        <v>720</v>
      </c>
      <c r="BO302" s="291"/>
      <c r="BP302" s="291"/>
      <c r="BQ302" s="291"/>
    </row>
    <row r="303" spans="1:71" ht="15" x14ac:dyDescent="0.25">
      <c r="A303" s="302">
        <v>1002</v>
      </c>
      <c r="B303" s="329"/>
      <c r="C303" s="329"/>
      <c r="D303" s="330" t="s">
        <v>1393</v>
      </c>
      <c r="E303" s="350"/>
      <c r="BO303" s="291"/>
      <c r="BP303" s="291"/>
      <c r="BQ303" s="291"/>
    </row>
    <row r="304" spans="1:71" ht="15" x14ac:dyDescent="0.25">
      <c r="A304">
        <v>195</v>
      </c>
      <c r="B304" s="329" t="s">
        <v>13</v>
      </c>
      <c r="C304" s="329" t="s">
        <v>13</v>
      </c>
      <c r="D304" s="330" t="s">
        <v>445</v>
      </c>
      <c r="E304" s="350" t="s">
        <v>720</v>
      </c>
      <c r="BO304" s="291"/>
      <c r="BP304" s="291"/>
      <c r="BQ304" s="291"/>
    </row>
    <row r="305" spans="1:69" ht="15" x14ac:dyDescent="0.25">
      <c r="A305">
        <v>196</v>
      </c>
      <c r="B305" s="329" t="s">
        <v>13</v>
      </c>
      <c r="C305" s="329" t="s">
        <v>13</v>
      </c>
      <c r="D305" s="330" t="s">
        <v>446</v>
      </c>
      <c r="E305" s="350" t="s">
        <v>720</v>
      </c>
      <c r="BO305" s="291"/>
      <c r="BP305" s="291"/>
      <c r="BQ305" s="291"/>
    </row>
    <row r="306" spans="1:69" ht="15" x14ac:dyDescent="0.25">
      <c r="A306">
        <v>393</v>
      </c>
      <c r="B306" s="329" t="s">
        <v>13</v>
      </c>
      <c r="C306" s="329" t="s">
        <v>13</v>
      </c>
      <c r="D306" s="330" t="s">
        <v>475</v>
      </c>
      <c r="E306" s="350" t="s">
        <v>720</v>
      </c>
      <c r="BO306" s="291"/>
      <c r="BP306" s="291"/>
      <c r="BQ306" s="291"/>
    </row>
    <row r="307" spans="1:69" ht="15" x14ac:dyDescent="0.25">
      <c r="A307">
        <v>395</v>
      </c>
      <c r="B307" s="329" t="s">
        <v>13</v>
      </c>
      <c r="C307" s="329" t="s">
        <v>13</v>
      </c>
      <c r="D307" s="330" t="s">
        <v>447</v>
      </c>
      <c r="E307" s="350" t="s">
        <v>720</v>
      </c>
      <c r="BO307" s="291"/>
      <c r="BP307" s="291"/>
      <c r="BQ307" s="291"/>
    </row>
    <row r="308" spans="1:69" ht="15" x14ac:dyDescent="0.25">
      <c r="A308">
        <v>396</v>
      </c>
      <c r="B308" s="329" t="s">
        <v>13</v>
      </c>
      <c r="C308" s="329" t="s">
        <v>13</v>
      </c>
      <c r="D308" s="330" t="s">
        <v>448</v>
      </c>
      <c r="E308" s="350" t="s">
        <v>720</v>
      </c>
      <c r="BO308" s="291"/>
      <c r="BP308" s="291">
        <v>138</v>
      </c>
      <c r="BQ308" s="291"/>
    </row>
    <row r="309" spans="1:69" ht="15" x14ac:dyDescent="0.25">
      <c r="A309">
        <v>575</v>
      </c>
      <c r="B309" s="329" t="s">
        <v>13</v>
      </c>
      <c r="C309" s="329" t="s">
        <v>13</v>
      </c>
      <c r="D309" s="330" t="s">
        <v>449</v>
      </c>
      <c r="E309" s="350" t="s">
        <v>720</v>
      </c>
      <c r="BO309" s="291"/>
      <c r="BP309" s="291"/>
      <c r="BQ309" s="291"/>
    </row>
    <row r="310" spans="1:69" ht="15" x14ac:dyDescent="0.25">
      <c r="A310">
        <v>576</v>
      </c>
      <c r="B310" s="329" t="s">
        <v>13</v>
      </c>
      <c r="C310" s="329" t="s">
        <v>13</v>
      </c>
      <c r="D310" s="330" t="s">
        <v>450</v>
      </c>
      <c r="E310" s="350" t="s">
        <v>720</v>
      </c>
      <c r="BO310" s="291"/>
      <c r="BP310" s="291"/>
      <c r="BQ310" s="291"/>
    </row>
    <row r="311" spans="1:69" ht="15" x14ac:dyDescent="0.25">
      <c r="A311">
        <v>579</v>
      </c>
      <c r="B311" s="329" t="s">
        <v>13</v>
      </c>
      <c r="C311" s="329" t="s">
        <v>13</v>
      </c>
      <c r="D311" s="330" t="s">
        <v>451</v>
      </c>
      <c r="E311" s="350" t="s">
        <v>720</v>
      </c>
      <c r="BO311" s="291"/>
      <c r="BP311" s="291">
        <v>78</v>
      </c>
      <c r="BQ311" s="291"/>
    </row>
    <row r="312" spans="1:69" ht="15" x14ac:dyDescent="0.25">
      <c r="A312">
        <v>176</v>
      </c>
      <c r="B312" s="329" t="s">
        <v>13</v>
      </c>
      <c r="C312" s="329" t="s">
        <v>13</v>
      </c>
      <c r="D312" s="330" t="s">
        <v>452</v>
      </c>
      <c r="E312" s="350" t="s">
        <v>720</v>
      </c>
      <c r="BO312" s="291"/>
      <c r="BP312" s="291"/>
      <c r="BQ312" s="291">
        <v>24</v>
      </c>
    </row>
    <row r="313" spans="1:69" ht="15" x14ac:dyDescent="0.25">
      <c r="A313">
        <v>187</v>
      </c>
      <c r="B313" s="329" t="s">
        <v>13</v>
      </c>
      <c r="C313" s="329" t="s">
        <v>13</v>
      </c>
      <c r="D313" s="330" t="s">
        <v>474</v>
      </c>
      <c r="E313" s="350" t="s">
        <v>453</v>
      </c>
      <c r="BO313" s="291"/>
      <c r="BP313" s="291"/>
      <c r="BQ313" s="291">
        <v>50</v>
      </c>
    </row>
    <row r="314" spans="1:69" ht="15" x14ac:dyDescent="0.25">
      <c r="A314">
        <v>189</v>
      </c>
      <c r="B314" s="329" t="s">
        <v>13</v>
      </c>
      <c r="C314" s="329" t="s">
        <v>13</v>
      </c>
      <c r="D314" s="330" t="s">
        <v>454</v>
      </c>
      <c r="E314" s="350" t="s">
        <v>453</v>
      </c>
      <c r="BO314" s="291"/>
      <c r="BP314" s="291"/>
      <c r="BQ314" s="291">
        <v>12</v>
      </c>
    </row>
    <row r="315" spans="1:69" ht="15" x14ac:dyDescent="0.25">
      <c r="A315">
        <v>190</v>
      </c>
      <c r="B315" s="329" t="s">
        <v>13</v>
      </c>
      <c r="C315" s="329" t="s">
        <v>13</v>
      </c>
      <c r="D315" s="330" t="s">
        <v>455</v>
      </c>
      <c r="E315" s="350" t="s">
        <v>453</v>
      </c>
      <c r="BO315" s="291"/>
      <c r="BP315" s="291"/>
      <c r="BQ315" s="291">
        <v>24</v>
      </c>
    </row>
    <row r="316" spans="1:69" ht="15" x14ac:dyDescent="0.25">
      <c r="A316">
        <v>351</v>
      </c>
      <c r="B316" s="329" t="s">
        <v>13</v>
      </c>
      <c r="C316" s="329" t="s">
        <v>13</v>
      </c>
      <c r="D316" s="330" t="s">
        <v>456</v>
      </c>
      <c r="E316" s="350" t="s">
        <v>453</v>
      </c>
      <c r="BO316" s="291"/>
      <c r="BP316" s="291"/>
      <c r="BQ316" s="291"/>
    </row>
    <row r="317" spans="1:69" ht="15" x14ac:dyDescent="0.25">
      <c r="A317">
        <v>352</v>
      </c>
      <c r="B317" s="329" t="s">
        <v>13</v>
      </c>
      <c r="C317" s="329" t="s">
        <v>13</v>
      </c>
      <c r="D317" s="330" t="s">
        <v>457</v>
      </c>
      <c r="E317" s="350" t="s">
        <v>453</v>
      </c>
      <c r="BO317" s="291"/>
      <c r="BP317" s="291"/>
      <c r="BQ317" s="291"/>
    </row>
    <row r="318" spans="1:69" ht="15" x14ac:dyDescent="0.25">
      <c r="A318">
        <v>353</v>
      </c>
      <c r="B318" s="329" t="s">
        <v>13</v>
      </c>
      <c r="C318" s="329" t="s">
        <v>13</v>
      </c>
      <c r="D318" s="330" t="s">
        <v>458</v>
      </c>
      <c r="E318" s="350" t="s">
        <v>453</v>
      </c>
      <c r="BO318" s="291"/>
      <c r="BP318" s="291"/>
      <c r="BQ318" s="291"/>
    </row>
    <row r="319" spans="1:69" ht="15" x14ac:dyDescent="0.25">
      <c r="A319">
        <v>367</v>
      </c>
      <c r="B319" s="329" t="s">
        <v>13</v>
      </c>
      <c r="C319" s="329" t="s">
        <v>13</v>
      </c>
      <c r="D319" s="330" t="s">
        <v>459</v>
      </c>
      <c r="E319" s="350" t="s">
        <v>453</v>
      </c>
      <c r="BO319" s="291"/>
      <c r="BP319" s="291"/>
      <c r="BQ319" s="291"/>
    </row>
    <row r="320" spans="1:69" ht="15" x14ac:dyDescent="0.25">
      <c r="A320">
        <v>389</v>
      </c>
      <c r="B320" s="329" t="s">
        <v>13</v>
      </c>
      <c r="C320" s="329" t="s">
        <v>13</v>
      </c>
      <c r="D320" s="330" t="s">
        <v>460</v>
      </c>
      <c r="E320" s="350" t="s">
        <v>453</v>
      </c>
      <c r="BO320" s="291"/>
      <c r="BP320" s="291"/>
      <c r="BQ320" s="291"/>
    </row>
    <row r="321" spans="1:69" ht="15" x14ac:dyDescent="0.25">
      <c r="A321">
        <v>577</v>
      </c>
      <c r="B321" s="329" t="s">
        <v>13</v>
      </c>
      <c r="C321" s="329" t="s">
        <v>13</v>
      </c>
      <c r="D321" s="330" t="s">
        <v>461</v>
      </c>
      <c r="E321" s="350" t="s">
        <v>453</v>
      </c>
      <c r="BO321" s="291"/>
      <c r="BP321" s="291"/>
      <c r="BQ321" s="291">
        <v>24</v>
      </c>
    </row>
  </sheetData>
  <autoFilter ref="A2:BN301" xr:uid="{00000000-0009-0000-0000-000007000000}">
    <filterColumn colId="1" showButton="0"/>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tabColor rgb="FF92D050"/>
  </sheetPr>
  <dimension ref="A1:AA687"/>
  <sheetViews>
    <sheetView topLeftCell="F16" workbookViewId="0">
      <selection activeCell="V45" sqref="V45"/>
    </sheetView>
  </sheetViews>
  <sheetFormatPr defaultRowHeight="15" x14ac:dyDescent="0.25"/>
  <cols>
    <col min="1" max="1" width="3.33203125" style="497" customWidth="1"/>
    <col min="2" max="2" width="11" style="518" customWidth="1"/>
    <col min="3" max="3" width="66.83203125" style="518" customWidth="1"/>
    <col min="4" max="4" width="16.1640625" style="519" customWidth="1"/>
    <col min="5" max="5" width="15.1640625" style="520" customWidth="1"/>
    <col min="6" max="6" width="13.5" style="520" customWidth="1"/>
    <col min="7" max="12" width="12.5" style="520" customWidth="1"/>
    <col min="13" max="13" width="13.1640625" style="520" customWidth="1"/>
    <col min="14" max="15" width="13" style="520" customWidth="1"/>
    <col min="16" max="16" width="12.5" style="520" customWidth="1"/>
    <col min="17" max="17" width="16.1640625" style="520" bestFit="1" customWidth="1"/>
    <col min="18" max="19" width="14.83203125" style="520" bestFit="1" customWidth="1"/>
    <col min="20" max="20" width="15.5" style="521" customWidth="1"/>
    <col min="21" max="21" width="14.5" style="521" customWidth="1"/>
    <col min="22" max="23" width="15" style="497" customWidth="1"/>
    <col min="24" max="24" width="16.1640625" style="497" bestFit="1" customWidth="1"/>
    <col min="25" max="27" width="14.83203125" style="497" customWidth="1"/>
    <col min="28" max="16384" width="9.33203125" style="485"/>
  </cols>
  <sheetData>
    <row r="1" spans="1:27" ht="15" customHeight="1" x14ac:dyDescent="0.25">
      <c r="B1" s="793" t="s">
        <v>814</v>
      </c>
      <c r="C1" s="794"/>
      <c r="D1" s="794"/>
      <c r="E1" s="794"/>
      <c r="F1" s="794"/>
      <c r="G1" s="794"/>
      <c r="H1" s="794"/>
      <c r="I1" s="794"/>
      <c r="J1" s="795"/>
      <c r="K1" s="497"/>
      <c r="L1" s="497"/>
      <c r="M1" s="497"/>
      <c r="N1" s="497"/>
      <c r="O1" s="497"/>
      <c r="P1" s="497"/>
      <c r="Q1" s="497"/>
      <c r="R1" s="497"/>
      <c r="S1" s="497"/>
      <c r="T1" s="497"/>
      <c r="U1" s="497"/>
    </row>
    <row r="2" spans="1:27" ht="15.75" thickBot="1" x14ac:dyDescent="0.3">
      <c r="B2" s="796"/>
      <c r="C2" s="797"/>
      <c r="D2" s="797"/>
      <c r="E2" s="797"/>
      <c r="F2" s="797"/>
      <c r="G2" s="797"/>
      <c r="H2" s="797"/>
      <c r="I2" s="797"/>
      <c r="J2" s="798"/>
      <c r="K2" s="497"/>
      <c r="L2" s="497"/>
      <c r="M2" s="497"/>
      <c r="N2" s="497"/>
      <c r="O2" s="497"/>
      <c r="P2" s="497"/>
      <c r="Q2" s="497"/>
      <c r="R2" s="497"/>
      <c r="S2" s="497"/>
      <c r="T2" s="497"/>
      <c r="U2" s="497"/>
    </row>
    <row r="3" spans="1:27" x14ac:dyDescent="0.25">
      <c r="B3" s="498"/>
      <c r="C3" s="498"/>
      <c r="D3" s="498"/>
      <c r="E3" s="498"/>
      <c r="F3" s="498"/>
      <c r="G3" s="498"/>
      <c r="H3" s="498"/>
      <c r="I3" s="498"/>
      <c r="J3" s="498"/>
      <c r="K3" s="497"/>
      <c r="L3" s="497"/>
      <c r="M3" s="497"/>
      <c r="N3" s="497"/>
      <c r="O3" s="497"/>
      <c r="P3" s="497"/>
      <c r="Q3" s="497"/>
      <c r="R3" s="497"/>
      <c r="S3" s="497"/>
      <c r="T3" s="497"/>
      <c r="U3" s="497"/>
    </row>
    <row r="4" spans="1:27" x14ac:dyDescent="0.25">
      <c r="B4" s="498"/>
      <c r="C4" s="498"/>
      <c r="D4" s="498"/>
      <c r="E4" s="498"/>
      <c r="F4" s="499" t="s">
        <v>813</v>
      </c>
      <c r="G4" s="498"/>
      <c r="H4" s="498"/>
      <c r="I4" s="498"/>
      <c r="J4" s="498"/>
      <c r="K4" s="498"/>
      <c r="L4" s="498"/>
      <c r="M4" s="497"/>
      <c r="N4" s="497"/>
      <c r="O4" s="497"/>
      <c r="P4" s="497"/>
      <c r="Q4" s="497"/>
      <c r="R4" s="497"/>
      <c r="S4" s="497"/>
      <c r="T4" s="497"/>
      <c r="U4" s="497"/>
    </row>
    <row r="5" spans="1:27" x14ac:dyDescent="0.25">
      <c r="B5" s="497"/>
      <c r="C5" s="497"/>
      <c r="D5" s="497"/>
      <c r="E5" s="497"/>
      <c r="F5" s="497"/>
      <c r="G5" s="497"/>
      <c r="H5" s="497"/>
      <c r="I5" s="497"/>
      <c r="J5" s="497"/>
      <c r="K5" s="497"/>
      <c r="L5" s="497"/>
      <c r="M5" s="497"/>
      <c r="N5" s="497"/>
      <c r="O5" s="497"/>
      <c r="P5" s="497"/>
      <c r="Q5" s="497"/>
      <c r="R5" s="497"/>
      <c r="S5" s="497"/>
      <c r="T5" s="497"/>
      <c r="U5" s="497"/>
    </row>
    <row r="6" spans="1:27" ht="15" customHeight="1" x14ac:dyDescent="0.25">
      <c r="B6" s="500"/>
      <c r="C6" s="498"/>
      <c r="D6" s="799" t="s">
        <v>1505</v>
      </c>
      <c r="E6" s="799"/>
      <c r="F6" s="790" t="s">
        <v>812</v>
      </c>
      <c r="G6" s="791"/>
      <c r="H6" s="790" t="s">
        <v>1506</v>
      </c>
      <c r="I6" s="791"/>
      <c r="J6" s="790" t="s">
        <v>811</v>
      </c>
      <c r="K6" s="791"/>
      <c r="L6" s="790" t="s">
        <v>810</v>
      </c>
      <c r="M6" s="791"/>
      <c r="N6" s="790" t="s">
        <v>1507</v>
      </c>
      <c r="O6" s="791"/>
      <c r="P6" s="790" t="s">
        <v>809</v>
      </c>
      <c r="Q6" s="791"/>
      <c r="R6" s="790" t="s">
        <v>808</v>
      </c>
      <c r="S6" s="791"/>
      <c r="T6" s="792" t="s">
        <v>1508</v>
      </c>
      <c r="U6" s="792"/>
      <c r="V6" s="790" t="s">
        <v>807</v>
      </c>
      <c r="W6" s="791"/>
      <c r="X6" s="788" t="s">
        <v>1509</v>
      </c>
      <c r="Y6" s="789"/>
      <c r="Z6" s="788" t="s">
        <v>1510</v>
      </c>
      <c r="AA6" s="789"/>
    </row>
    <row r="7" spans="1:27" x14ac:dyDescent="0.25">
      <c r="B7" s="497"/>
      <c r="C7" s="497"/>
      <c r="D7" s="501" t="s">
        <v>40</v>
      </c>
      <c r="E7" s="502" t="s">
        <v>721</v>
      </c>
      <c r="F7" s="501" t="s">
        <v>40</v>
      </c>
      <c r="G7" s="502" t="s">
        <v>721</v>
      </c>
      <c r="H7" s="501" t="s">
        <v>40</v>
      </c>
      <c r="I7" s="502" t="s">
        <v>721</v>
      </c>
      <c r="J7" s="501" t="s">
        <v>40</v>
      </c>
      <c r="K7" s="502" t="s">
        <v>721</v>
      </c>
      <c r="L7" s="501" t="s">
        <v>40</v>
      </c>
      <c r="M7" s="502" t="s">
        <v>721</v>
      </c>
      <c r="N7" s="501" t="s">
        <v>40</v>
      </c>
      <c r="O7" s="502" t="s">
        <v>721</v>
      </c>
      <c r="P7" s="501" t="s">
        <v>40</v>
      </c>
      <c r="Q7" s="502" t="s">
        <v>721</v>
      </c>
      <c r="R7" s="501" t="s">
        <v>40</v>
      </c>
      <c r="S7" s="502" t="s">
        <v>721</v>
      </c>
      <c r="T7" s="501" t="s">
        <v>40</v>
      </c>
      <c r="U7" s="502" t="s">
        <v>721</v>
      </c>
      <c r="V7" s="502" t="s">
        <v>40</v>
      </c>
      <c r="W7" s="502" t="s">
        <v>721</v>
      </c>
      <c r="X7" s="501" t="s">
        <v>40</v>
      </c>
      <c r="Y7" s="501" t="s">
        <v>721</v>
      </c>
      <c r="Z7" s="501" t="s">
        <v>40</v>
      </c>
      <c r="AA7" s="501" t="s">
        <v>721</v>
      </c>
    </row>
    <row r="8" spans="1:27" x14ac:dyDescent="0.25">
      <c r="A8" s="503"/>
      <c r="B8" s="783" t="s">
        <v>806</v>
      </c>
      <c r="C8" s="783"/>
      <c r="D8" s="159">
        <v>24188.25</v>
      </c>
      <c r="E8" s="170"/>
      <c r="F8" s="163">
        <v>11</v>
      </c>
      <c r="G8" s="169"/>
      <c r="H8" s="162"/>
      <c r="I8" s="169"/>
      <c r="J8" s="163"/>
      <c r="K8" s="169"/>
      <c r="L8" s="163"/>
      <c r="M8" s="169"/>
      <c r="N8" s="163">
        <v>1.5</v>
      </c>
      <c r="O8" s="169"/>
      <c r="P8" s="163">
        <v>1.91</v>
      </c>
      <c r="Q8" s="169"/>
      <c r="R8" s="163">
        <v>12.18</v>
      </c>
      <c r="S8" s="169"/>
      <c r="T8" s="163"/>
      <c r="U8" s="169"/>
      <c r="V8" s="163"/>
      <c r="W8" s="169"/>
      <c r="X8" s="151">
        <v>26.59</v>
      </c>
      <c r="Y8" s="166"/>
      <c r="Z8" s="160">
        <v>643165.5675</v>
      </c>
      <c r="AA8" s="165"/>
    </row>
    <row r="9" spans="1:27" x14ac:dyDescent="0.25">
      <c r="A9" s="503"/>
      <c r="B9" s="783" t="s">
        <v>805</v>
      </c>
      <c r="C9" s="783"/>
      <c r="D9" s="170"/>
      <c r="E9" s="159">
        <v>5356</v>
      </c>
      <c r="F9" s="169"/>
      <c r="G9" s="163">
        <v>9.68</v>
      </c>
      <c r="H9" s="169"/>
      <c r="I9" s="162"/>
      <c r="J9" s="169"/>
      <c r="K9" s="163"/>
      <c r="L9" s="169"/>
      <c r="M9" s="163"/>
      <c r="N9" s="169"/>
      <c r="O9" s="163">
        <v>1.5</v>
      </c>
      <c r="P9" s="169"/>
      <c r="Q9" s="163">
        <v>1.91</v>
      </c>
      <c r="R9" s="169"/>
      <c r="S9" s="163">
        <v>12.18</v>
      </c>
      <c r="T9" s="169"/>
      <c r="U9" s="163"/>
      <c r="V9" s="169"/>
      <c r="W9" s="163"/>
      <c r="X9" s="166"/>
      <c r="Y9" s="151">
        <v>25.27</v>
      </c>
      <c r="Z9" s="165"/>
      <c r="AA9" s="160">
        <v>135346.12</v>
      </c>
    </row>
    <row r="10" spans="1:27" x14ac:dyDescent="0.25">
      <c r="A10" s="503"/>
      <c r="B10" s="782" t="s">
        <v>791</v>
      </c>
      <c r="C10" s="782"/>
      <c r="D10" s="159">
        <v>2371.2235992706842</v>
      </c>
      <c r="E10" s="159">
        <v>468.99999999999943</v>
      </c>
      <c r="F10" s="161"/>
      <c r="G10" s="161"/>
      <c r="H10" s="161"/>
      <c r="I10" s="161"/>
      <c r="J10" s="161"/>
      <c r="K10" s="161"/>
      <c r="L10" s="161"/>
      <c r="M10" s="161"/>
      <c r="N10" s="161"/>
      <c r="O10" s="161"/>
      <c r="P10" s="161"/>
      <c r="Q10" s="161"/>
      <c r="R10" s="161"/>
      <c r="S10" s="161"/>
      <c r="T10" s="161"/>
      <c r="U10" s="161"/>
      <c r="V10" s="161"/>
      <c r="W10" s="161"/>
      <c r="X10" s="151">
        <v>0</v>
      </c>
      <c r="Y10" s="151">
        <v>0</v>
      </c>
      <c r="Z10" s="160">
        <v>0</v>
      </c>
      <c r="AA10" s="160">
        <v>0</v>
      </c>
    </row>
    <row r="11" spans="1:27" x14ac:dyDescent="0.25">
      <c r="A11" s="503"/>
      <c r="B11" s="782" t="s">
        <v>1356</v>
      </c>
      <c r="C11" s="782"/>
      <c r="D11" s="159">
        <v>3838.6824653332851</v>
      </c>
      <c r="E11" s="159">
        <v>1056.4207997058927</v>
      </c>
      <c r="F11" s="161"/>
      <c r="G11" s="161"/>
      <c r="H11" s="161"/>
      <c r="I11" s="161"/>
      <c r="J11" s="161"/>
      <c r="K11" s="161"/>
      <c r="L11" s="161"/>
      <c r="M11" s="161"/>
      <c r="N11" s="161"/>
      <c r="O11" s="161"/>
      <c r="P11" s="161"/>
      <c r="Q11" s="161"/>
      <c r="R11" s="161"/>
      <c r="S11" s="161"/>
      <c r="T11" s="161"/>
      <c r="U11" s="161"/>
      <c r="V11" s="161"/>
      <c r="W11" s="161"/>
      <c r="X11" s="151">
        <v>0</v>
      </c>
      <c r="Y11" s="151">
        <v>0</v>
      </c>
      <c r="Z11" s="160">
        <v>0</v>
      </c>
      <c r="AA11" s="160">
        <v>0</v>
      </c>
    </row>
    <row r="12" spans="1:27" x14ac:dyDescent="0.25">
      <c r="A12" s="503"/>
      <c r="B12" s="800" t="s">
        <v>804</v>
      </c>
      <c r="C12" s="800"/>
      <c r="D12" s="159">
        <v>2093.1689814876336</v>
      </c>
      <c r="E12" s="159">
        <v>553.44207374546352</v>
      </c>
      <c r="F12" s="163"/>
      <c r="G12" s="163"/>
      <c r="H12" s="162"/>
      <c r="I12" s="162"/>
      <c r="J12" s="163"/>
      <c r="K12" s="163"/>
      <c r="L12" s="163"/>
      <c r="M12" s="163"/>
      <c r="N12" s="163"/>
      <c r="O12" s="163"/>
      <c r="P12" s="163"/>
      <c r="Q12" s="163"/>
      <c r="R12" s="163"/>
      <c r="S12" s="163"/>
      <c r="T12" s="163"/>
      <c r="U12" s="163"/>
      <c r="V12" s="163"/>
      <c r="W12" s="163"/>
      <c r="X12" s="151">
        <v>0</v>
      </c>
      <c r="Y12" s="151">
        <v>0</v>
      </c>
      <c r="Z12" s="160">
        <v>0</v>
      </c>
      <c r="AA12" s="160">
        <v>0</v>
      </c>
    </row>
    <row r="13" spans="1:27" x14ac:dyDescent="0.25">
      <c r="A13" s="503"/>
      <c r="B13" s="783" t="s">
        <v>803</v>
      </c>
      <c r="C13" s="783"/>
      <c r="D13" s="159">
        <v>1192.9321169353916</v>
      </c>
      <c r="E13" s="159">
        <v>275.13150239590914</v>
      </c>
      <c r="F13" s="163"/>
      <c r="G13" s="163"/>
      <c r="H13" s="162"/>
      <c r="I13" s="162"/>
      <c r="J13" s="163"/>
      <c r="K13" s="163"/>
      <c r="L13" s="163"/>
      <c r="M13" s="163"/>
      <c r="N13" s="163"/>
      <c r="O13" s="163"/>
      <c r="P13" s="163"/>
      <c r="Q13" s="163"/>
      <c r="R13" s="163"/>
      <c r="S13" s="163"/>
      <c r="T13" s="163"/>
      <c r="U13" s="163"/>
      <c r="V13" s="163"/>
      <c r="W13" s="163"/>
      <c r="X13" s="151">
        <v>0</v>
      </c>
      <c r="Y13" s="151">
        <v>0</v>
      </c>
      <c r="Z13" s="160">
        <v>0</v>
      </c>
      <c r="AA13" s="160">
        <v>0</v>
      </c>
    </row>
    <row r="14" spans="1:27" x14ac:dyDescent="0.25">
      <c r="A14" s="503"/>
      <c r="B14" s="783" t="s">
        <v>802</v>
      </c>
      <c r="C14" s="783"/>
      <c r="D14" s="159">
        <v>1244.9175081963679</v>
      </c>
      <c r="E14" s="159">
        <v>213.2277908532144</v>
      </c>
      <c r="F14" s="163"/>
      <c r="G14" s="163"/>
      <c r="H14" s="162"/>
      <c r="I14" s="162"/>
      <c r="J14" s="163"/>
      <c r="K14" s="163"/>
      <c r="L14" s="163"/>
      <c r="M14" s="163"/>
      <c r="N14" s="163"/>
      <c r="O14" s="163"/>
      <c r="P14" s="163"/>
      <c r="Q14" s="163"/>
      <c r="R14" s="163"/>
      <c r="S14" s="163"/>
      <c r="T14" s="163"/>
      <c r="U14" s="163"/>
      <c r="V14" s="163"/>
      <c r="W14" s="163"/>
      <c r="X14" s="151">
        <v>0</v>
      </c>
      <c r="Y14" s="151">
        <v>0</v>
      </c>
      <c r="Z14" s="160">
        <v>0</v>
      </c>
      <c r="AA14" s="160">
        <v>0</v>
      </c>
    </row>
    <row r="15" spans="1:27" x14ac:dyDescent="0.25">
      <c r="A15" s="503"/>
      <c r="B15" s="783" t="s">
        <v>801</v>
      </c>
      <c r="C15" s="783"/>
      <c r="D15" s="159">
        <v>538.27589809771155</v>
      </c>
      <c r="E15" s="159">
        <v>58.053268765133183</v>
      </c>
      <c r="F15" s="163"/>
      <c r="G15" s="163"/>
      <c r="H15" s="162"/>
      <c r="I15" s="162"/>
      <c r="J15" s="163"/>
      <c r="K15" s="163"/>
      <c r="L15" s="163"/>
      <c r="M15" s="163"/>
      <c r="N15" s="163"/>
      <c r="O15" s="163"/>
      <c r="P15" s="163"/>
      <c r="Q15" s="163"/>
      <c r="R15" s="163"/>
      <c r="S15" s="163"/>
      <c r="T15" s="163"/>
      <c r="U15" s="163"/>
      <c r="V15" s="163"/>
      <c r="W15" s="163"/>
      <c r="X15" s="151">
        <v>0</v>
      </c>
      <c r="Y15" s="151">
        <v>0</v>
      </c>
      <c r="Z15" s="160">
        <v>0</v>
      </c>
      <c r="AA15" s="160">
        <v>0</v>
      </c>
    </row>
    <row r="16" spans="1:27" x14ac:dyDescent="0.25">
      <c r="A16" s="503"/>
      <c r="B16" s="783" t="s">
        <v>800</v>
      </c>
      <c r="C16" s="783"/>
      <c r="D16" s="159">
        <v>113.0779713841079</v>
      </c>
      <c r="E16" s="159">
        <v>45.058702879041853</v>
      </c>
      <c r="F16" s="163"/>
      <c r="G16" s="163"/>
      <c r="H16" s="162"/>
      <c r="I16" s="162"/>
      <c r="J16" s="163"/>
      <c r="K16" s="163"/>
      <c r="L16" s="163"/>
      <c r="M16" s="163"/>
      <c r="N16" s="163"/>
      <c r="O16" s="163"/>
      <c r="P16" s="163"/>
      <c r="Q16" s="163"/>
      <c r="R16" s="163"/>
      <c r="S16" s="163"/>
      <c r="T16" s="163"/>
      <c r="U16" s="163"/>
      <c r="V16" s="163"/>
      <c r="W16" s="163"/>
      <c r="X16" s="151">
        <v>0</v>
      </c>
      <c r="Y16" s="151">
        <v>0</v>
      </c>
      <c r="Z16" s="160">
        <v>0</v>
      </c>
      <c r="AA16" s="160">
        <v>0</v>
      </c>
    </row>
    <row r="17" spans="1:27" x14ac:dyDescent="0.25">
      <c r="A17" s="503"/>
      <c r="B17" s="783" t="s">
        <v>799</v>
      </c>
      <c r="C17" s="783"/>
      <c r="D17" s="159">
        <v>21.01754385964913</v>
      </c>
      <c r="E17" s="159">
        <v>6.0072639225181632</v>
      </c>
      <c r="F17" s="163"/>
      <c r="G17" s="163"/>
      <c r="H17" s="162"/>
      <c r="I17" s="162"/>
      <c r="J17" s="163"/>
      <c r="K17" s="163"/>
      <c r="L17" s="163"/>
      <c r="M17" s="163"/>
      <c r="N17" s="163"/>
      <c r="O17" s="163"/>
      <c r="P17" s="163"/>
      <c r="Q17" s="163"/>
      <c r="R17" s="163"/>
      <c r="S17" s="163"/>
      <c r="T17" s="163"/>
      <c r="U17" s="163"/>
      <c r="V17" s="163"/>
      <c r="W17" s="163"/>
      <c r="X17" s="151">
        <v>0</v>
      </c>
      <c r="Y17" s="151">
        <v>0</v>
      </c>
      <c r="Z17" s="160">
        <v>0</v>
      </c>
      <c r="AA17" s="160">
        <v>0</v>
      </c>
    </row>
    <row r="18" spans="1:27" x14ac:dyDescent="0.25">
      <c r="A18" s="503"/>
      <c r="B18" s="782" t="s">
        <v>798</v>
      </c>
      <c r="C18" s="782"/>
      <c r="D18" s="159">
        <v>59.895648420805699</v>
      </c>
      <c r="E18" s="159">
        <v>52.604933591967217</v>
      </c>
      <c r="F18" s="161"/>
      <c r="G18" s="163"/>
      <c r="H18" s="162"/>
      <c r="I18" s="162"/>
      <c r="J18" s="161"/>
      <c r="K18" s="161"/>
      <c r="L18" s="161"/>
      <c r="M18" s="161"/>
      <c r="N18" s="161"/>
      <c r="O18" s="161"/>
      <c r="P18" s="161"/>
      <c r="Q18" s="161"/>
      <c r="R18" s="161"/>
      <c r="S18" s="161"/>
      <c r="T18" s="161"/>
      <c r="U18" s="161"/>
      <c r="V18" s="161"/>
      <c r="W18" s="161"/>
      <c r="X18" s="151">
        <v>0</v>
      </c>
      <c r="Y18" s="151">
        <v>0</v>
      </c>
      <c r="Z18" s="160">
        <v>0</v>
      </c>
      <c r="AA18" s="160">
        <v>0</v>
      </c>
    </row>
    <row r="19" spans="1:27" x14ac:dyDescent="0.25">
      <c r="A19" s="503"/>
      <c r="B19" s="782" t="s">
        <v>1420</v>
      </c>
      <c r="C19" s="782"/>
      <c r="D19" s="159">
        <v>7821.4195912194991</v>
      </c>
      <c r="E19" s="168"/>
      <c r="F19" s="161"/>
      <c r="G19" s="167"/>
      <c r="H19" s="162"/>
      <c r="I19" s="167"/>
      <c r="J19" s="161"/>
      <c r="K19" s="167"/>
      <c r="L19" s="161"/>
      <c r="M19" s="167"/>
      <c r="N19" s="161"/>
      <c r="O19" s="167"/>
      <c r="P19" s="161"/>
      <c r="Q19" s="167"/>
      <c r="R19" s="161"/>
      <c r="S19" s="167"/>
      <c r="T19" s="161"/>
      <c r="U19" s="167"/>
      <c r="V19" s="161"/>
      <c r="W19" s="167"/>
      <c r="X19" s="151">
        <v>0</v>
      </c>
      <c r="Y19" s="166"/>
      <c r="Z19" s="160">
        <v>0</v>
      </c>
      <c r="AA19" s="165"/>
    </row>
    <row r="20" spans="1:27" x14ac:dyDescent="0.25">
      <c r="A20" s="503"/>
      <c r="B20" s="783" t="s">
        <v>797</v>
      </c>
      <c r="C20" s="783"/>
      <c r="D20" s="170"/>
      <c r="E20" s="159">
        <v>1253.4775575893277</v>
      </c>
      <c r="F20" s="169"/>
      <c r="G20" s="163"/>
      <c r="H20" s="169"/>
      <c r="I20" s="162"/>
      <c r="J20" s="169"/>
      <c r="K20" s="163"/>
      <c r="L20" s="169"/>
      <c r="M20" s="163"/>
      <c r="N20" s="169"/>
      <c r="O20" s="163"/>
      <c r="P20" s="169"/>
      <c r="Q20" s="163"/>
      <c r="R20" s="169"/>
      <c r="S20" s="163"/>
      <c r="T20" s="169"/>
      <c r="U20" s="163"/>
      <c r="V20" s="169"/>
      <c r="W20" s="163"/>
      <c r="X20" s="166"/>
      <c r="Y20" s="151">
        <v>0</v>
      </c>
      <c r="Z20" s="165"/>
      <c r="AA20" s="160">
        <v>0</v>
      </c>
    </row>
    <row r="21" spans="1:27" x14ac:dyDescent="0.25">
      <c r="A21" s="503"/>
      <c r="B21" s="784" t="s">
        <v>796</v>
      </c>
      <c r="C21" s="784"/>
      <c r="D21" s="159">
        <v>391.71600472843204</v>
      </c>
      <c r="E21" s="168"/>
      <c r="F21" s="161"/>
      <c r="G21" s="167"/>
      <c r="H21" s="162"/>
      <c r="I21" s="167"/>
      <c r="J21" s="161"/>
      <c r="K21" s="167"/>
      <c r="L21" s="161"/>
      <c r="M21" s="167"/>
      <c r="N21" s="161"/>
      <c r="O21" s="167"/>
      <c r="P21" s="161"/>
      <c r="Q21" s="167"/>
      <c r="R21" s="161"/>
      <c r="S21" s="167"/>
      <c r="T21" s="161"/>
      <c r="U21" s="167"/>
      <c r="V21" s="161"/>
      <c r="W21" s="167"/>
      <c r="X21" s="151">
        <v>0</v>
      </c>
      <c r="Y21" s="166"/>
      <c r="Z21" s="160">
        <v>0</v>
      </c>
      <c r="AA21" s="165"/>
    </row>
    <row r="22" spans="1:27" x14ac:dyDescent="0.25">
      <c r="A22" s="503"/>
      <c r="B22" s="784" t="s">
        <v>795</v>
      </c>
      <c r="C22" s="784"/>
      <c r="D22" s="168"/>
      <c r="E22" s="159">
        <v>16.016087942610053</v>
      </c>
      <c r="F22" s="167"/>
      <c r="G22" s="161"/>
      <c r="H22" s="167"/>
      <c r="I22" s="162"/>
      <c r="J22" s="167"/>
      <c r="K22" s="161"/>
      <c r="L22" s="167"/>
      <c r="M22" s="161"/>
      <c r="N22" s="167"/>
      <c r="O22" s="161"/>
      <c r="P22" s="167"/>
      <c r="Q22" s="161"/>
      <c r="R22" s="167"/>
      <c r="S22" s="161"/>
      <c r="T22" s="167"/>
      <c r="U22" s="161"/>
      <c r="V22" s="167"/>
      <c r="W22" s="161"/>
      <c r="X22" s="166"/>
      <c r="Y22" s="151">
        <v>0</v>
      </c>
      <c r="Z22" s="165"/>
      <c r="AA22" s="160">
        <v>0</v>
      </c>
    </row>
    <row r="23" spans="1:27" x14ac:dyDescent="0.25">
      <c r="A23" s="503"/>
      <c r="B23" s="783" t="s">
        <v>794</v>
      </c>
      <c r="C23" s="783"/>
      <c r="D23" s="159">
        <v>212.39999999999992</v>
      </c>
      <c r="E23" s="159">
        <v>0</v>
      </c>
      <c r="F23" s="163"/>
      <c r="G23" s="163"/>
      <c r="H23" s="164"/>
      <c r="I23" s="162"/>
      <c r="J23" s="163"/>
      <c r="K23" s="163"/>
      <c r="L23" s="163"/>
      <c r="M23" s="163"/>
      <c r="N23" s="163"/>
      <c r="O23" s="163"/>
      <c r="P23" s="163"/>
      <c r="Q23" s="163"/>
      <c r="R23" s="163"/>
      <c r="S23" s="163"/>
      <c r="T23" s="163"/>
      <c r="U23" s="163"/>
      <c r="V23" s="163"/>
      <c r="W23" s="163"/>
      <c r="X23" s="151">
        <v>0</v>
      </c>
      <c r="Y23" s="151">
        <v>0</v>
      </c>
      <c r="Z23" s="160">
        <v>0</v>
      </c>
      <c r="AA23" s="160">
        <v>0</v>
      </c>
    </row>
    <row r="24" spans="1:27" x14ac:dyDescent="0.25">
      <c r="B24" s="785" t="s">
        <v>5</v>
      </c>
      <c r="C24" s="785"/>
      <c r="D24" s="159">
        <v>118</v>
      </c>
      <c r="E24" s="159">
        <v>5</v>
      </c>
      <c r="F24" s="161"/>
      <c r="G24" s="161"/>
      <c r="H24" s="162"/>
      <c r="I24" s="162"/>
      <c r="J24" s="161"/>
      <c r="K24" s="161"/>
      <c r="L24" s="161"/>
      <c r="M24" s="161"/>
      <c r="N24" s="161"/>
      <c r="O24" s="161"/>
      <c r="P24" s="161"/>
      <c r="Q24" s="161"/>
      <c r="R24" s="161"/>
      <c r="S24" s="161"/>
      <c r="T24" s="161"/>
      <c r="U24" s="161"/>
      <c r="V24" s="161"/>
      <c r="W24" s="161"/>
      <c r="X24" s="151">
        <v>0</v>
      </c>
      <c r="Y24" s="151">
        <v>0</v>
      </c>
      <c r="Z24" s="160">
        <v>0</v>
      </c>
      <c r="AA24" s="160">
        <v>0</v>
      </c>
    </row>
    <row r="25" spans="1:27" x14ac:dyDescent="0.25">
      <c r="B25" s="504" t="s">
        <v>1357</v>
      </c>
      <c r="C25" s="505"/>
      <c r="D25" s="505"/>
      <c r="E25" s="505"/>
      <c r="F25" s="786"/>
      <c r="G25" s="786"/>
      <c r="H25" s="786"/>
      <c r="I25" s="786"/>
      <c r="J25" s="786"/>
      <c r="K25" s="786"/>
      <c r="L25" s="786"/>
      <c r="M25" s="786"/>
      <c r="N25" s="786"/>
      <c r="O25" s="786"/>
      <c r="P25" s="786"/>
      <c r="Q25" s="786"/>
      <c r="R25" s="786"/>
      <c r="S25" s="786"/>
      <c r="T25" s="786"/>
      <c r="U25" s="786"/>
      <c r="V25" s="786"/>
      <c r="W25" s="786"/>
      <c r="X25" s="786"/>
      <c r="Y25" s="786"/>
      <c r="Z25" s="786"/>
      <c r="AA25" s="787"/>
    </row>
    <row r="26" spans="1:27" x14ac:dyDescent="0.25">
      <c r="B26" s="785" t="s">
        <v>793</v>
      </c>
      <c r="C26" s="785"/>
      <c r="D26" s="159">
        <v>18</v>
      </c>
      <c r="E26" s="159">
        <v>0</v>
      </c>
      <c r="F26" s="506"/>
      <c r="G26" s="506"/>
      <c r="H26" s="158"/>
      <c r="I26" s="158"/>
      <c r="J26" s="506"/>
      <c r="K26" s="506"/>
      <c r="L26" s="506"/>
      <c r="M26" s="506"/>
      <c r="N26" s="506"/>
      <c r="O26" s="506"/>
      <c r="P26" s="506"/>
      <c r="Q26" s="506"/>
      <c r="R26" s="506"/>
      <c r="S26" s="506"/>
      <c r="T26" s="506"/>
      <c r="U26" s="506"/>
      <c r="V26" s="506"/>
      <c r="W26" s="506"/>
      <c r="X26" s="157">
        <v>0</v>
      </c>
      <c r="Y26" s="157">
        <v>0</v>
      </c>
      <c r="Z26" s="156">
        <v>0</v>
      </c>
      <c r="AA26" s="156">
        <v>0</v>
      </c>
    </row>
    <row r="27" spans="1:27" ht="15" customHeight="1" x14ac:dyDescent="0.25">
      <c r="B27" s="507"/>
      <c r="C27" s="507"/>
      <c r="D27" s="507"/>
      <c r="E27" s="507"/>
      <c r="F27" s="155"/>
      <c r="G27" s="155"/>
      <c r="H27" s="508"/>
      <c r="I27" s="508"/>
      <c r="J27" s="155"/>
      <c r="K27" s="155"/>
      <c r="L27" s="508"/>
      <c r="M27" s="508"/>
      <c r="N27" s="508"/>
      <c r="O27" s="508"/>
      <c r="P27" s="508"/>
      <c r="Q27" s="508"/>
      <c r="R27" s="508"/>
      <c r="S27" s="508"/>
      <c r="T27" s="508"/>
      <c r="U27" s="508"/>
      <c r="V27" s="508"/>
      <c r="W27" s="508"/>
      <c r="X27" s="779" t="s">
        <v>1510</v>
      </c>
      <c r="Y27" s="779"/>
      <c r="Z27" s="509">
        <v>643165.5675</v>
      </c>
      <c r="AA27" s="509">
        <v>135346.12</v>
      </c>
    </row>
    <row r="28" spans="1:27" x14ac:dyDescent="0.25">
      <c r="B28" s="497"/>
      <c r="C28" s="497"/>
      <c r="D28" s="510" t="s">
        <v>792</v>
      </c>
      <c r="E28" s="497"/>
      <c r="F28" s="511"/>
      <c r="G28" s="511"/>
      <c r="H28" s="511"/>
      <c r="I28" s="511"/>
      <c r="J28" s="511"/>
      <c r="K28" s="511"/>
      <c r="L28" s="511"/>
      <c r="M28" s="511"/>
      <c r="N28" s="511"/>
      <c r="O28" s="511"/>
      <c r="P28" s="511"/>
      <c r="Q28" s="511"/>
      <c r="R28" s="511"/>
      <c r="S28" s="497"/>
      <c r="T28" s="497"/>
      <c r="U28" s="497"/>
    </row>
    <row r="29" spans="1:27" x14ac:dyDescent="0.25">
      <c r="A29" s="512"/>
      <c r="B29" s="512"/>
      <c r="C29" s="512"/>
      <c r="D29" s="512"/>
      <c r="E29" s="513">
        <v>778511.6875</v>
      </c>
      <c r="F29" s="513">
        <v>0</v>
      </c>
      <c r="G29" s="513">
        <v>0</v>
      </c>
      <c r="H29" s="513">
        <v>0</v>
      </c>
      <c r="I29" s="513">
        <v>0</v>
      </c>
      <c r="J29" s="513">
        <v>0</v>
      </c>
      <c r="K29" s="513">
        <v>0</v>
      </c>
      <c r="L29" s="513">
        <v>0</v>
      </c>
      <c r="M29" s="513">
        <v>0</v>
      </c>
      <c r="N29" s="513">
        <v>0</v>
      </c>
      <c r="O29" s="513">
        <v>0</v>
      </c>
      <c r="P29" s="513">
        <v>0</v>
      </c>
      <c r="Q29" s="513">
        <v>0</v>
      </c>
      <c r="R29" s="514">
        <v>0</v>
      </c>
      <c r="S29" s="513" t="e">
        <v>#REF!</v>
      </c>
      <c r="T29" s="513">
        <v>778511.6875</v>
      </c>
      <c r="U29" s="515" t="e">
        <v>#REF!</v>
      </c>
      <c r="V29" s="512"/>
      <c r="W29" s="512"/>
      <c r="X29" s="512"/>
      <c r="Y29" s="512"/>
      <c r="Z29" s="512"/>
      <c r="AA29" s="512"/>
    </row>
    <row r="30" spans="1:27" ht="45" x14ac:dyDescent="0.2">
      <c r="A30" s="516"/>
      <c r="B30" s="141" t="s">
        <v>713</v>
      </c>
      <c r="C30" s="154" t="s">
        <v>712</v>
      </c>
      <c r="D30" s="154" t="s">
        <v>778</v>
      </c>
      <c r="E30" s="154" t="s">
        <v>57</v>
      </c>
      <c r="F30" s="154" t="s">
        <v>791</v>
      </c>
      <c r="G30" s="154" t="s">
        <v>1356</v>
      </c>
      <c r="H30" s="153" t="s">
        <v>790</v>
      </c>
      <c r="I30" s="153" t="s">
        <v>789</v>
      </c>
      <c r="J30" s="153" t="s">
        <v>788</v>
      </c>
      <c r="K30" s="153" t="s">
        <v>787</v>
      </c>
      <c r="L30" s="153" t="s">
        <v>786</v>
      </c>
      <c r="M30" s="153" t="s">
        <v>785</v>
      </c>
      <c r="N30" s="153" t="s">
        <v>2</v>
      </c>
      <c r="O30" s="153" t="s">
        <v>784</v>
      </c>
      <c r="P30" s="153" t="s">
        <v>3</v>
      </c>
      <c r="Q30" s="153" t="s">
        <v>4</v>
      </c>
      <c r="R30" s="153" t="s">
        <v>61</v>
      </c>
      <c r="S30" s="153" t="s">
        <v>5</v>
      </c>
      <c r="T30" s="153" t="s">
        <v>783</v>
      </c>
      <c r="U30" s="153" t="s">
        <v>782</v>
      </c>
      <c r="V30" s="153" t="s">
        <v>44</v>
      </c>
      <c r="W30" s="516"/>
      <c r="X30" s="516"/>
      <c r="Y30" s="516"/>
      <c r="Z30" s="516"/>
      <c r="AA30" s="516"/>
    </row>
    <row r="31" spans="1:27" x14ac:dyDescent="0.25">
      <c r="B31" s="780" t="s">
        <v>44</v>
      </c>
      <c r="C31" s="781"/>
      <c r="D31" s="517"/>
      <c r="E31" s="152">
        <v>894009.00499999989</v>
      </c>
      <c r="F31" s="152">
        <v>0</v>
      </c>
      <c r="G31" s="152" t="e">
        <v>#REF!</v>
      </c>
      <c r="H31" s="152">
        <v>0</v>
      </c>
      <c r="I31" s="152">
        <v>0</v>
      </c>
      <c r="J31" s="152">
        <v>0</v>
      </c>
      <c r="K31" s="152">
        <v>0</v>
      </c>
      <c r="L31" s="152">
        <v>0</v>
      </c>
      <c r="M31" s="152">
        <v>0</v>
      </c>
      <c r="N31" s="152">
        <v>0</v>
      </c>
      <c r="O31" s="152">
        <v>0</v>
      </c>
      <c r="P31" s="152">
        <v>0</v>
      </c>
      <c r="Q31" s="152">
        <v>0</v>
      </c>
      <c r="R31" s="152">
        <v>0</v>
      </c>
      <c r="S31" s="152">
        <v>0</v>
      </c>
      <c r="T31" s="152">
        <v>0</v>
      </c>
      <c r="U31" s="152" t="e">
        <v>#REF!</v>
      </c>
      <c r="V31" s="152" t="e">
        <v>#REF!</v>
      </c>
    </row>
    <row r="32" spans="1:27" x14ac:dyDescent="0.25">
      <c r="B32" s="136">
        <v>9352002</v>
      </c>
      <c r="C32" s="136" t="s">
        <v>240</v>
      </c>
      <c r="D32" s="136" t="s">
        <v>101</v>
      </c>
      <c r="E32" s="151">
        <v>2995.74</v>
      </c>
      <c r="F32" s="151">
        <v>0</v>
      </c>
      <c r="G32" s="151" t="e">
        <v>#REF!</v>
      </c>
      <c r="H32" s="151">
        <v>0</v>
      </c>
      <c r="I32" s="151">
        <v>0</v>
      </c>
      <c r="J32" s="151">
        <v>0</v>
      </c>
      <c r="K32" s="151">
        <v>0</v>
      </c>
      <c r="L32" s="151">
        <v>0</v>
      </c>
      <c r="M32" s="151">
        <v>0</v>
      </c>
      <c r="N32" s="151">
        <v>0</v>
      </c>
      <c r="O32" s="151">
        <v>0</v>
      </c>
      <c r="P32" s="151">
        <v>0</v>
      </c>
      <c r="Q32" s="151">
        <v>0</v>
      </c>
      <c r="R32" s="151">
        <v>0</v>
      </c>
      <c r="S32" s="151">
        <v>0</v>
      </c>
      <c r="T32" s="151">
        <v>0</v>
      </c>
      <c r="U32" s="151" t="e">
        <v>#REF!</v>
      </c>
      <c r="V32" s="151" t="e">
        <v>#REF!</v>
      </c>
    </row>
    <row r="33" spans="2:22" x14ac:dyDescent="0.25">
      <c r="B33" s="136">
        <v>9352007</v>
      </c>
      <c r="C33" s="136" t="s">
        <v>362</v>
      </c>
      <c r="D33" s="136" t="s">
        <v>101</v>
      </c>
      <c r="E33" s="151">
        <v>8593.84</v>
      </c>
      <c r="F33" s="151">
        <v>0</v>
      </c>
      <c r="G33" s="151" t="e">
        <v>#REF!</v>
      </c>
      <c r="H33" s="151">
        <v>0</v>
      </c>
      <c r="I33" s="151">
        <v>0</v>
      </c>
      <c r="J33" s="151">
        <v>0</v>
      </c>
      <c r="K33" s="151">
        <v>0</v>
      </c>
      <c r="L33" s="151">
        <v>0</v>
      </c>
      <c r="M33" s="151">
        <v>0</v>
      </c>
      <c r="N33" s="151">
        <v>0</v>
      </c>
      <c r="O33" s="151">
        <v>0</v>
      </c>
      <c r="P33" s="151">
        <v>0</v>
      </c>
      <c r="Q33" s="151">
        <v>0</v>
      </c>
      <c r="R33" s="151">
        <v>0</v>
      </c>
      <c r="S33" s="151">
        <v>0</v>
      </c>
      <c r="T33" s="151">
        <v>0</v>
      </c>
      <c r="U33" s="151" t="e">
        <v>#REF!</v>
      </c>
      <c r="V33" s="151" t="e">
        <v>#REF!</v>
      </c>
    </row>
    <row r="34" spans="2:22" x14ac:dyDescent="0.25">
      <c r="B34" s="136">
        <v>9352009</v>
      </c>
      <c r="C34" s="136" t="s">
        <v>367</v>
      </c>
      <c r="D34" s="136" t="s">
        <v>101</v>
      </c>
      <c r="E34" s="151">
        <v>9259.56</v>
      </c>
      <c r="F34" s="151">
        <v>0</v>
      </c>
      <c r="G34" s="151" t="e">
        <v>#REF!</v>
      </c>
      <c r="H34" s="151">
        <v>0</v>
      </c>
      <c r="I34" s="151">
        <v>0</v>
      </c>
      <c r="J34" s="151">
        <v>0</v>
      </c>
      <c r="K34" s="151">
        <v>0</v>
      </c>
      <c r="L34" s="151">
        <v>0</v>
      </c>
      <c r="M34" s="151">
        <v>0</v>
      </c>
      <c r="N34" s="151">
        <v>0</v>
      </c>
      <c r="O34" s="151">
        <v>0</v>
      </c>
      <c r="P34" s="151">
        <v>0</v>
      </c>
      <c r="Q34" s="151">
        <v>0</v>
      </c>
      <c r="R34" s="151">
        <v>0</v>
      </c>
      <c r="S34" s="151">
        <v>0</v>
      </c>
      <c r="T34" s="151">
        <v>0</v>
      </c>
      <c r="U34" s="151" t="e">
        <v>#REF!</v>
      </c>
      <c r="V34" s="151" t="e">
        <v>#REF!</v>
      </c>
    </row>
    <row r="35" spans="2:22" x14ac:dyDescent="0.25">
      <c r="B35" s="136">
        <v>9352011</v>
      </c>
      <c r="C35" s="136" t="s">
        <v>375</v>
      </c>
      <c r="D35" s="136" t="s">
        <v>101</v>
      </c>
      <c r="E35" s="151">
        <v>6142.78</v>
      </c>
      <c r="F35" s="151">
        <v>0</v>
      </c>
      <c r="G35" s="151" t="e">
        <v>#REF!</v>
      </c>
      <c r="H35" s="151">
        <v>0</v>
      </c>
      <c r="I35" s="151">
        <v>0</v>
      </c>
      <c r="J35" s="151">
        <v>0</v>
      </c>
      <c r="K35" s="151">
        <v>0</v>
      </c>
      <c r="L35" s="151">
        <v>0</v>
      </c>
      <c r="M35" s="151">
        <v>0</v>
      </c>
      <c r="N35" s="151">
        <v>0</v>
      </c>
      <c r="O35" s="151">
        <v>0</v>
      </c>
      <c r="P35" s="151">
        <v>0</v>
      </c>
      <c r="Q35" s="151">
        <v>0</v>
      </c>
      <c r="R35" s="151">
        <v>0</v>
      </c>
      <c r="S35" s="151">
        <v>0</v>
      </c>
      <c r="T35" s="151">
        <v>0</v>
      </c>
      <c r="U35" s="151" t="e">
        <v>#REF!</v>
      </c>
      <c r="V35" s="151" t="e">
        <v>#REF!</v>
      </c>
    </row>
    <row r="36" spans="2:22" x14ac:dyDescent="0.25">
      <c r="B36" s="136">
        <v>9352012</v>
      </c>
      <c r="C36" s="136" t="s">
        <v>381</v>
      </c>
      <c r="D36" s="136" t="s">
        <v>101</v>
      </c>
      <c r="E36" s="151">
        <v>2541.8399999999997</v>
      </c>
      <c r="F36" s="151">
        <v>0</v>
      </c>
      <c r="G36" s="151" t="e">
        <v>#REF!</v>
      </c>
      <c r="H36" s="151">
        <v>0</v>
      </c>
      <c r="I36" s="151">
        <v>0</v>
      </c>
      <c r="J36" s="151">
        <v>0</v>
      </c>
      <c r="K36" s="151">
        <v>0</v>
      </c>
      <c r="L36" s="151">
        <v>0</v>
      </c>
      <c r="M36" s="151">
        <v>0</v>
      </c>
      <c r="N36" s="151">
        <v>0</v>
      </c>
      <c r="O36" s="151">
        <v>0</v>
      </c>
      <c r="P36" s="151">
        <v>0</v>
      </c>
      <c r="Q36" s="151">
        <v>0</v>
      </c>
      <c r="R36" s="151">
        <v>0</v>
      </c>
      <c r="S36" s="151">
        <v>0</v>
      </c>
      <c r="T36" s="151">
        <v>0</v>
      </c>
      <c r="U36" s="151" t="e">
        <v>#REF!</v>
      </c>
      <c r="V36" s="151" t="e">
        <v>#REF!</v>
      </c>
    </row>
    <row r="37" spans="2:22" x14ac:dyDescent="0.25">
      <c r="B37" s="136">
        <v>9352013</v>
      </c>
      <c r="C37" s="136" t="s">
        <v>385</v>
      </c>
      <c r="D37" s="136" t="s">
        <v>101</v>
      </c>
      <c r="E37" s="151">
        <v>8714.8799999999992</v>
      </c>
      <c r="F37" s="151">
        <v>0</v>
      </c>
      <c r="G37" s="151" t="e">
        <v>#REF!</v>
      </c>
      <c r="H37" s="151">
        <v>0</v>
      </c>
      <c r="I37" s="151">
        <v>0</v>
      </c>
      <c r="J37" s="151">
        <v>0</v>
      </c>
      <c r="K37" s="151">
        <v>0</v>
      </c>
      <c r="L37" s="151">
        <v>0</v>
      </c>
      <c r="M37" s="151">
        <v>0</v>
      </c>
      <c r="N37" s="151">
        <v>0</v>
      </c>
      <c r="O37" s="151">
        <v>0</v>
      </c>
      <c r="P37" s="151">
        <v>0</v>
      </c>
      <c r="Q37" s="151">
        <v>0</v>
      </c>
      <c r="R37" s="151">
        <v>0</v>
      </c>
      <c r="S37" s="151">
        <v>0</v>
      </c>
      <c r="T37" s="151">
        <v>0</v>
      </c>
      <c r="U37" s="151" t="e">
        <v>#REF!</v>
      </c>
      <c r="V37" s="151" t="e">
        <v>#REF!</v>
      </c>
    </row>
    <row r="38" spans="2:22" x14ac:dyDescent="0.25">
      <c r="B38" s="136">
        <v>9352015</v>
      </c>
      <c r="C38" s="136" t="s">
        <v>386</v>
      </c>
      <c r="D38" s="136" t="s">
        <v>101</v>
      </c>
      <c r="E38" s="151">
        <v>3298.3399999999997</v>
      </c>
      <c r="F38" s="151">
        <v>0</v>
      </c>
      <c r="G38" s="151" t="e">
        <v>#REF!</v>
      </c>
      <c r="H38" s="151">
        <v>0</v>
      </c>
      <c r="I38" s="151">
        <v>0</v>
      </c>
      <c r="J38" s="151">
        <v>0</v>
      </c>
      <c r="K38" s="151">
        <v>0</v>
      </c>
      <c r="L38" s="151">
        <v>0</v>
      </c>
      <c r="M38" s="151">
        <v>0</v>
      </c>
      <c r="N38" s="151">
        <v>0</v>
      </c>
      <c r="O38" s="151">
        <v>0</v>
      </c>
      <c r="P38" s="151">
        <v>0</v>
      </c>
      <c r="Q38" s="151">
        <v>0</v>
      </c>
      <c r="R38" s="151">
        <v>0</v>
      </c>
      <c r="S38" s="151">
        <v>0</v>
      </c>
      <c r="T38" s="151">
        <v>0</v>
      </c>
      <c r="U38" s="151" t="e">
        <v>#REF!</v>
      </c>
      <c r="V38" s="151" t="e">
        <v>#REF!</v>
      </c>
    </row>
    <row r="39" spans="2:22" x14ac:dyDescent="0.25">
      <c r="B39" s="136">
        <v>9352016</v>
      </c>
      <c r="C39" s="136" t="s">
        <v>666</v>
      </c>
      <c r="D39" s="136" t="s">
        <v>101</v>
      </c>
      <c r="E39" s="151">
        <v>4062.4049999999997</v>
      </c>
      <c r="F39" s="151">
        <v>0</v>
      </c>
      <c r="G39" s="151" t="e">
        <v>#REF!</v>
      </c>
      <c r="H39" s="151">
        <v>0</v>
      </c>
      <c r="I39" s="151">
        <v>0</v>
      </c>
      <c r="J39" s="151">
        <v>0</v>
      </c>
      <c r="K39" s="151">
        <v>0</v>
      </c>
      <c r="L39" s="151">
        <v>0</v>
      </c>
      <c r="M39" s="151">
        <v>0</v>
      </c>
      <c r="N39" s="151">
        <v>0</v>
      </c>
      <c r="O39" s="151">
        <v>0</v>
      </c>
      <c r="P39" s="151">
        <v>0</v>
      </c>
      <c r="Q39" s="151">
        <v>0</v>
      </c>
      <c r="R39" s="151">
        <v>0</v>
      </c>
      <c r="S39" s="151">
        <v>0</v>
      </c>
      <c r="T39" s="151">
        <v>0</v>
      </c>
      <c r="U39" s="151" t="e">
        <v>#REF!</v>
      </c>
      <c r="V39" s="151" t="e">
        <v>#REF!</v>
      </c>
    </row>
    <row r="40" spans="2:22" x14ac:dyDescent="0.25">
      <c r="B40" s="136">
        <v>9352020</v>
      </c>
      <c r="C40" s="136" t="s">
        <v>395</v>
      </c>
      <c r="D40" s="136" t="s">
        <v>101</v>
      </c>
      <c r="E40" s="151">
        <v>6112.5199999999995</v>
      </c>
      <c r="F40" s="151">
        <v>0</v>
      </c>
      <c r="G40" s="151" t="e">
        <v>#REF!</v>
      </c>
      <c r="H40" s="151">
        <v>0</v>
      </c>
      <c r="I40" s="151">
        <v>0</v>
      </c>
      <c r="J40" s="151">
        <v>0</v>
      </c>
      <c r="K40" s="151">
        <v>0</v>
      </c>
      <c r="L40" s="151">
        <v>0</v>
      </c>
      <c r="M40" s="151">
        <v>0</v>
      </c>
      <c r="N40" s="151">
        <v>0</v>
      </c>
      <c r="O40" s="151">
        <v>0</v>
      </c>
      <c r="P40" s="151">
        <v>0</v>
      </c>
      <c r="Q40" s="151">
        <v>0</v>
      </c>
      <c r="R40" s="151">
        <v>0</v>
      </c>
      <c r="S40" s="151">
        <v>0</v>
      </c>
      <c r="T40" s="151">
        <v>0</v>
      </c>
      <c r="U40" s="151" t="e">
        <v>#REF!</v>
      </c>
      <c r="V40" s="151" t="e">
        <v>#REF!</v>
      </c>
    </row>
    <row r="41" spans="2:22" x14ac:dyDescent="0.25">
      <c r="B41" s="136">
        <v>9352021</v>
      </c>
      <c r="C41" s="136" t="s">
        <v>398</v>
      </c>
      <c r="D41" s="136" t="s">
        <v>101</v>
      </c>
      <c r="E41" s="151">
        <v>6294.08</v>
      </c>
      <c r="F41" s="151">
        <v>0</v>
      </c>
      <c r="G41" s="151" t="e">
        <v>#REF!</v>
      </c>
      <c r="H41" s="151">
        <v>0</v>
      </c>
      <c r="I41" s="151">
        <v>0</v>
      </c>
      <c r="J41" s="151">
        <v>0</v>
      </c>
      <c r="K41" s="151">
        <v>0</v>
      </c>
      <c r="L41" s="151">
        <v>0</v>
      </c>
      <c r="M41" s="151">
        <v>0</v>
      </c>
      <c r="N41" s="151">
        <v>0</v>
      </c>
      <c r="O41" s="151">
        <v>0</v>
      </c>
      <c r="P41" s="151">
        <v>0</v>
      </c>
      <c r="Q41" s="151">
        <v>0</v>
      </c>
      <c r="R41" s="151">
        <v>0</v>
      </c>
      <c r="S41" s="151">
        <v>0</v>
      </c>
      <c r="T41" s="151">
        <v>0</v>
      </c>
      <c r="U41" s="151" t="e">
        <v>#REF!</v>
      </c>
      <c r="V41" s="151" t="e">
        <v>#REF!</v>
      </c>
    </row>
    <row r="42" spans="2:22" x14ac:dyDescent="0.25">
      <c r="B42" s="136">
        <v>9352026</v>
      </c>
      <c r="C42" s="136" t="s">
        <v>409</v>
      </c>
      <c r="D42" s="136" t="s">
        <v>101</v>
      </c>
      <c r="E42" s="151">
        <v>6021.74</v>
      </c>
      <c r="F42" s="151">
        <v>0</v>
      </c>
      <c r="G42" s="151" t="e">
        <v>#REF!</v>
      </c>
      <c r="H42" s="151">
        <v>0</v>
      </c>
      <c r="I42" s="151">
        <v>0</v>
      </c>
      <c r="J42" s="151">
        <v>0</v>
      </c>
      <c r="K42" s="151">
        <v>0</v>
      </c>
      <c r="L42" s="151">
        <v>0</v>
      </c>
      <c r="M42" s="151">
        <v>0</v>
      </c>
      <c r="N42" s="151">
        <v>0</v>
      </c>
      <c r="O42" s="151">
        <v>0</v>
      </c>
      <c r="P42" s="151">
        <v>0</v>
      </c>
      <c r="Q42" s="151">
        <v>0</v>
      </c>
      <c r="R42" s="151">
        <v>0</v>
      </c>
      <c r="S42" s="151">
        <v>0</v>
      </c>
      <c r="T42" s="151">
        <v>0</v>
      </c>
      <c r="U42" s="151" t="e">
        <v>#REF!</v>
      </c>
      <c r="V42" s="151" t="e">
        <v>#REF!</v>
      </c>
    </row>
    <row r="43" spans="2:22" x14ac:dyDescent="0.25">
      <c r="B43" s="136">
        <v>9352032</v>
      </c>
      <c r="C43" s="136" t="s">
        <v>347</v>
      </c>
      <c r="D43" s="136" t="s">
        <v>101</v>
      </c>
      <c r="E43" s="151">
        <v>10954.119999999999</v>
      </c>
      <c r="F43" s="151">
        <v>0</v>
      </c>
      <c r="G43" s="151" t="e">
        <v>#REF!</v>
      </c>
      <c r="H43" s="151">
        <v>0</v>
      </c>
      <c r="I43" s="151">
        <v>0</v>
      </c>
      <c r="J43" s="151">
        <v>0</v>
      </c>
      <c r="K43" s="151">
        <v>0</v>
      </c>
      <c r="L43" s="151">
        <v>0</v>
      </c>
      <c r="M43" s="151">
        <v>0</v>
      </c>
      <c r="N43" s="151">
        <v>0</v>
      </c>
      <c r="O43" s="151">
        <v>0</v>
      </c>
      <c r="P43" s="151">
        <v>0</v>
      </c>
      <c r="Q43" s="151">
        <v>0</v>
      </c>
      <c r="R43" s="151">
        <v>0</v>
      </c>
      <c r="S43" s="151">
        <v>0</v>
      </c>
      <c r="T43" s="151">
        <v>0</v>
      </c>
      <c r="U43" s="151" t="e">
        <v>#REF!</v>
      </c>
      <c r="V43" s="151" t="e">
        <v>#REF!</v>
      </c>
    </row>
    <row r="44" spans="2:22" x14ac:dyDescent="0.25">
      <c r="B44" s="136">
        <v>9352034</v>
      </c>
      <c r="C44" s="136" t="s">
        <v>355</v>
      </c>
      <c r="D44" s="136" t="s">
        <v>101</v>
      </c>
      <c r="E44" s="151">
        <v>9955.5399999999991</v>
      </c>
      <c r="F44" s="151">
        <v>0</v>
      </c>
      <c r="G44" s="151" t="e">
        <v>#REF!</v>
      </c>
      <c r="H44" s="151">
        <v>0</v>
      </c>
      <c r="I44" s="151">
        <v>0</v>
      </c>
      <c r="J44" s="151">
        <v>0</v>
      </c>
      <c r="K44" s="151">
        <v>0</v>
      </c>
      <c r="L44" s="151">
        <v>0</v>
      </c>
      <c r="M44" s="151">
        <v>0</v>
      </c>
      <c r="N44" s="151">
        <v>0</v>
      </c>
      <c r="O44" s="151">
        <v>0</v>
      </c>
      <c r="P44" s="151">
        <v>0</v>
      </c>
      <c r="Q44" s="151">
        <v>0</v>
      </c>
      <c r="R44" s="151">
        <v>0</v>
      </c>
      <c r="S44" s="151">
        <v>0</v>
      </c>
      <c r="T44" s="151">
        <v>0</v>
      </c>
      <c r="U44" s="151" t="e">
        <v>#REF!</v>
      </c>
      <c r="V44" s="151" t="e">
        <v>#REF!</v>
      </c>
    </row>
    <row r="45" spans="2:22" x14ac:dyDescent="0.25">
      <c r="B45" s="136">
        <v>9352035</v>
      </c>
      <c r="C45" s="136" t="s">
        <v>1229</v>
      </c>
      <c r="D45" s="136" t="s">
        <v>101</v>
      </c>
      <c r="E45" s="151">
        <v>5325.7599999999993</v>
      </c>
      <c r="F45" s="151">
        <v>0</v>
      </c>
      <c r="G45" s="151" t="e">
        <v>#REF!</v>
      </c>
      <c r="H45" s="151">
        <v>0</v>
      </c>
      <c r="I45" s="151">
        <v>0</v>
      </c>
      <c r="J45" s="151">
        <v>0</v>
      </c>
      <c r="K45" s="151">
        <v>0</v>
      </c>
      <c r="L45" s="151">
        <v>0</v>
      </c>
      <c r="M45" s="151">
        <v>0</v>
      </c>
      <c r="N45" s="151">
        <v>0</v>
      </c>
      <c r="O45" s="151">
        <v>0</v>
      </c>
      <c r="P45" s="151">
        <v>0</v>
      </c>
      <c r="Q45" s="151">
        <v>0</v>
      </c>
      <c r="R45" s="151">
        <v>0</v>
      </c>
      <c r="S45" s="151">
        <v>0</v>
      </c>
      <c r="T45" s="151">
        <v>0</v>
      </c>
      <c r="U45" s="151" t="e">
        <v>#REF!</v>
      </c>
      <c r="V45" s="151" t="e">
        <v>#REF!</v>
      </c>
    </row>
    <row r="46" spans="2:22" x14ac:dyDescent="0.25">
      <c r="B46" s="136">
        <v>9352042</v>
      </c>
      <c r="C46" s="136" t="s">
        <v>260</v>
      </c>
      <c r="D46" s="136" t="s">
        <v>101</v>
      </c>
      <c r="E46" s="151">
        <v>15402.339999999998</v>
      </c>
      <c r="F46" s="151">
        <v>0</v>
      </c>
      <c r="G46" s="151" t="e">
        <v>#REF!</v>
      </c>
      <c r="H46" s="151">
        <v>0</v>
      </c>
      <c r="I46" s="151">
        <v>0</v>
      </c>
      <c r="J46" s="151">
        <v>0</v>
      </c>
      <c r="K46" s="151">
        <v>0</v>
      </c>
      <c r="L46" s="151">
        <v>0</v>
      </c>
      <c r="M46" s="151">
        <v>0</v>
      </c>
      <c r="N46" s="151">
        <v>0</v>
      </c>
      <c r="O46" s="151">
        <v>0</v>
      </c>
      <c r="P46" s="151">
        <v>0</v>
      </c>
      <c r="Q46" s="151">
        <v>0</v>
      </c>
      <c r="R46" s="151">
        <v>0</v>
      </c>
      <c r="S46" s="151">
        <v>0</v>
      </c>
      <c r="T46" s="151">
        <v>0</v>
      </c>
      <c r="U46" s="151" t="e">
        <v>#REF!</v>
      </c>
      <c r="V46" s="151" t="e">
        <v>#REF!</v>
      </c>
    </row>
    <row r="47" spans="2:22" x14ac:dyDescent="0.25">
      <c r="B47" s="136">
        <v>9352045</v>
      </c>
      <c r="C47" s="136" t="s">
        <v>348</v>
      </c>
      <c r="D47" s="136" t="s">
        <v>101</v>
      </c>
      <c r="E47" s="151">
        <v>8805.66</v>
      </c>
      <c r="F47" s="151">
        <v>0</v>
      </c>
      <c r="G47" s="151" t="e">
        <v>#REF!</v>
      </c>
      <c r="H47" s="151">
        <v>0</v>
      </c>
      <c r="I47" s="151">
        <v>0</v>
      </c>
      <c r="J47" s="151">
        <v>0</v>
      </c>
      <c r="K47" s="151">
        <v>0</v>
      </c>
      <c r="L47" s="151">
        <v>0</v>
      </c>
      <c r="M47" s="151">
        <v>0</v>
      </c>
      <c r="N47" s="151">
        <v>0</v>
      </c>
      <c r="O47" s="151">
        <v>0</v>
      </c>
      <c r="P47" s="151">
        <v>0</v>
      </c>
      <c r="Q47" s="151">
        <v>0</v>
      </c>
      <c r="R47" s="151">
        <v>0</v>
      </c>
      <c r="S47" s="151">
        <v>0</v>
      </c>
      <c r="T47" s="151">
        <v>0</v>
      </c>
      <c r="U47" s="151" t="e">
        <v>#REF!</v>
      </c>
      <c r="V47" s="151" t="e">
        <v>#REF!</v>
      </c>
    </row>
    <row r="48" spans="2:22" x14ac:dyDescent="0.25">
      <c r="B48" s="136">
        <v>9352055</v>
      </c>
      <c r="C48" s="136" t="s">
        <v>401</v>
      </c>
      <c r="D48" s="136" t="s">
        <v>101</v>
      </c>
      <c r="E48" s="151">
        <v>6052</v>
      </c>
      <c r="F48" s="151">
        <v>0</v>
      </c>
      <c r="G48" s="151" t="e">
        <v>#REF!</v>
      </c>
      <c r="H48" s="151">
        <v>0</v>
      </c>
      <c r="I48" s="151">
        <v>0</v>
      </c>
      <c r="J48" s="151">
        <v>0</v>
      </c>
      <c r="K48" s="151">
        <v>0</v>
      </c>
      <c r="L48" s="151">
        <v>0</v>
      </c>
      <c r="M48" s="151">
        <v>0</v>
      </c>
      <c r="N48" s="151">
        <v>0</v>
      </c>
      <c r="O48" s="151">
        <v>0</v>
      </c>
      <c r="P48" s="151">
        <v>0</v>
      </c>
      <c r="Q48" s="151">
        <v>0</v>
      </c>
      <c r="R48" s="151">
        <v>0</v>
      </c>
      <c r="S48" s="151">
        <v>0</v>
      </c>
      <c r="T48" s="151">
        <v>0</v>
      </c>
      <c r="U48" s="151" t="e">
        <v>#REF!</v>
      </c>
      <c r="V48" s="151" t="e">
        <v>#REF!</v>
      </c>
    </row>
    <row r="49" spans="2:22" x14ac:dyDescent="0.25">
      <c r="B49" s="136">
        <v>9352066</v>
      </c>
      <c r="C49" s="136" t="s">
        <v>243</v>
      </c>
      <c r="D49" s="136" t="s">
        <v>101</v>
      </c>
      <c r="E49" s="151">
        <v>2965.48</v>
      </c>
      <c r="F49" s="151">
        <v>0</v>
      </c>
      <c r="G49" s="151" t="e">
        <v>#REF!</v>
      </c>
      <c r="H49" s="151">
        <v>0</v>
      </c>
      <c r="I49" s="151">
        <v>0</v>
      </c>
      <c r="J49" s="151">
        <v>0</v>
      </c>
      <c r="K49" s="151">
        <v>0</v>
      </c>
      <c r="L49" s="151">
        <v>0</v>
      </c>
      <c r="M49" s="151">
        <v>0</v>
      </c>
      <c r="N49" s="151">
        <v>0</v>
      </c>
      <c r="O49" s="151">
        <v>0</v>
      </c>
      <c r="P49" s="151">
        <v>0</v>
      </c>
      <c r="Q49" s="151">
        <v>0</v>
      </c>
      <c r="R49" s="151">
        <v>0</v>
      </c>
      <c r="S49" s="151">
        <v>0</v>
      </c>
      <c r="T49" s="151">
        <v>0</v>
      </c>
      <c r="U49" s="151" t="e">
        <v>#REF!</v>
      </c>
      <c r="V49" s="151" t="e">
        <v>#REF!</v>
      </c>
    </row>
    <row r="50" spans="2:22" x14ac:dyDescent="0.25">
      <c r="B50" s="136">
        <v>9352068</v>
      </c>
      <c r="C50" s="136" t="s">
        <v>128</v>
      </c>
      <c r="D50" s="136" t="s">
        <v>101</v>
      </c>
      <c r="E50" s="151">
        <v>12618.42</v>
      </c>
      <c r="F50" s="151">
        <v>0</v>
      </c>
      <c r="G50" s="151" t="e">
        <v>#REF!</v>
      </c>
      <c r="H50" s="151">
        <v>0</v>
      </c>
      <c r="I50" s="151">
        <v>0</v>
      </c>
      <c r="J50" s="151">
        <v>0</v>
      </c>
      <c r="K50" s="151">
        <v>0</v>
      </c>
      <c r="L50" s="151">
        <v>0</v>
      </c>
      <c r="M50" s="151">
        <v>0</v>
      </c>
      <c r="N50" s="151">
        <v>0</v>
      </c>
      <c r="O50" s="151">
        <v>0</v>
      </c>
      <c r="P50" s="151">
        <v>0</v>
      </c>
      <c r="Q50" s="151">
        <v>0</v>
      </c>
      <c r="R50" s="151">
        <v>0</v>
      </c>
      <c r="S50" s="151">
        <v>0</v>
      </c>
      <c r="T50" s="151">
        <v>0</v>
      </c>
      <c r="U50" s="151" t="e">
        <v>#REF!</v>
      </c>
      <c r="V50" s="151" t="e">
        <v>#REF!</v>
      </c>
    </row>
    <row r="51" spans="2:22" x14ac:dyDescent="0.25">
      <c r="B51" s="136">
        <v>9352070</v>
      </c>
      <c r="C51" s="136" t="s">
        <v>360</v>
      </c>
      <c r="D51" s="136" t="s">
        <v>101</v>
      </c>
      <c r="E51" s="151">
        <v>11771.14</v>
      </c>
      <c r="F51" s="151">
        <v>0</v>
      </c>
      <c r="G51" s="151" t="e">
        <v>#REF!</v>
      </c>
      <c r="H51" s="151">
        <v>0</v>
      </c>
      <c r="I51" s="151">
        <v>0</v>
      </c>
      <c r="J51" s="151">
        <v>0</v>
      </c>
      <c r="K51" s="151">
        <v>0</v>
      </c>
      <c r="L51" s="151">
        <v>0</v>
      </c>
      <c r="M51" s="151">
        <v>0</v>
      </c>
      <c r="N51" s="151">
        <v>0</v>
      </c>
      <c r="O51" s="151">
        <v>0</v>
      </c>
      <c r="P51" s="151">
        <v>0</v>
      </c>
      <c r="Q51" s="151">
        <v>0</v>
      </c>
      <c r="R51" s="151">
        <v>0</v>
      </c>
      <c r="S51" s="151">
        <v>0</v>
      </c>
      <c r="T51" s="151">
        <v>0</v>
      </c>
      <c r="U51" s="151" t="e">
        <v>#REF!</v>
      </c>
      <c r="V51" s="151" t="e">
        <v>#REF!</v>
      </c>
    </row>
    <row r="52" spans="2:22" x14ac:dyDescent="0.25">
      <c r="B52" s="136">
        <v>9352071</v>
      </c>
      <c r="C52" s="136" t="s">
        <v>247</v>
      </c>
      <c r="D52" s="136" t="s">
        <v>101</v>
      </c>
      <c r="E52" s="151">
        <v>2451.06</v>
      </c>
      <c r="F52" s="151">
        <v>0</v>
      </c>
      <c r="G52" s="151" t="e">
        <v>#REF!</v>
      </c>
      <c r="H52" s="151">
        <v>0</v>
      </c>
      <c r="I52" s="151">
        <v>0</v>
      </c>
      <c r="J52" s="151">
        <v>0</v>
      </c>
      <c r="K52" s="151">
        <v>0</v>
      </c>
      <c r="L52" s="151">
        <v>0</v>
      </c>
      <c r="M52" s="151">
        <v>0</v>
      </c>
      <c r="N52" s="151">
        <v>0</v>
      </c>
      <c r="O52" s="151">
        <v>0</v>
      </c>
      <c r="P52" s="151">
        <v>0</v>
      </c>
      <c r="Q52" s="151">
        <v>0</v>
      </c>
      <c r="R52" s="151">
        <v>0</v>
      </c>
      <c r="S52" s="151">
        <v>0</v>
      </c>
      <c r="T52" s="151">
        <v>0</v>
      </c>
      <c r="U52" s="151" t="e">
        <v>#REF!</v>
      </c>
      <c r="V52" s="151" t="e">
        <v>#REF!</v>
      </c>
    </row>
    <row r="53" spans="2:22" x14ac:dyDescent="0.25">
      <c r="B53" s="136">
        <v>9352072</v>
      </c>
      <c r="C53" s="136" t="s">
        <v>139</v>
      </c>
      <c r="D53" s="136" t="s">
        <v>101</v>
      </c>
      <c r="E53" s="151">
        <v>1724.82</v>
      </c>
      <c r="F53" s="151">
        <v>0</v>
      </c>
      <c r="G53" s="151" t="e">
        <v>#REF!</v>
      </c>
      <c r="H53" s="151">
        <v>0</v>
      </c>
      <c r="I53" s="151">
        <v>0</v>
      </c>
      <c r="J53" s="151">
        <v>0</v>
      </c>
      <c r="K53" s="151">
        <v>0</v>
      </c>
      <c r="L53" s="151">
        <v>0</v>
      </c>
      <c r="M53" s="151">
        <v>0</v>
      </c>
      <c r="N53" s="151">
        <v>0</v>
      </c>
      <c r="O53" s="151">
        <v>0</v>
      </c>
      <c r="P53" s="151">
        <v>0</v>
      </c>
      <c r="Q53" s="151">
        <v>0</v>
      </c>
      <c r="R53" s="151">
        <v>0</v>
      </c>
      <c r="S53" s="151">
        <v>0</v>
      </c>
      <c r="T53" s="151">
        <v>0</v>
      </c>
      <c r="U53" s="151" t="e">
        <v>#REF!</v>
      </c>
      <c r="V53" s="151" t="e">
        <v>#REF!</v>
      </c>
    </row>
    <row r="54" spans="2:22" x14ac:dyDescent="0.25">
      <c r="B54" s="136">
        <v>9352074</v>
      </c>
      <c r="C54" s="136" t="s">
        <v>251</v>
      </c>
      <c r="D54" s="136" t="s">
        <v>101</v>
      </c>
      <c r="E54" s="151">
        <v>6445.3799999999992</v>
      </c>
      <c r="F54" s="151">
        <v>0</v>
      </c>
      <c r="G54" s="151" t="e">
        <v>#REF!</v>
      </c>
      <c r="H54" s="151">
        <v>0</v>
      </c>
      <c r="I54" s="151">
        <v>0</v>
      </c>
      <c r="J54" s="151">
        <v>0</v>
      </c>
      <c r="K54" s="151">
        <v>0</v>
      </c>
      <c r="L54" s="151">
        <v>0</v>
      </c>
      <c r="M54" s="151">
        <v>0</v>
      </c>
      <c r="N54" s="151">
        <v>0</v>
      </c>
      <c r="O54" s="151">
        <v>0</v>
      </c>
      <c r="P54" s="151">
        <v>0</v>
      </c>
      <c r="Q54" s="151">
        <v>0</v>
      </c>
      <c r="R54" s="151">
        <v>0</v>
      </c>
      <c r="S54" s="151">
        <v>0</v>
      </c>
      <c r="T54" s="151">
        <v>0</v>
      </c>
      <c r="U54" s="151" t="e">
        <v>#REF!</v>
      </c>
      <c r="V54" s="151" t="e">
        <v>#REF!</v>
      </c>
    </row>
    <row r="55" spans="2:22" x14ac:dyDescent="0.25">
      <c r="B55" s="136">
        <v>9352075</v>
      </c>
      <c r="C55" s="136" t="s">
        <v>257</v>
      </c>
      <c r="D55" s="136" t="s">
        <v>101</v>
      </c>
      <c r="E55" s="151">
        <v>4024.58</v>
      </c>
      <c r="F55" s="151">
        <v>0</v>
      </c>
      <c r="G55" s="151" t="e">
        <v>#REF!</v>
      </c>
      <c r="H55" s="151">
        <v>0</v>
      </c>
      <c r="I55" s="151">
        <v>0</v>
      </c>
      <c r="J55" s="151">
        <v>0</v>
      </c>
      <c r="K55" s="151">
        <v>0</v>
      </c>
      <c r="L55" s="151">
        <v>0</v>
      </c>
      <c r="M55" s="151">
        <v>0</v>
      </c>
      <c r="N55" s="151">
        <v>0</v>
      </c>
      <c r="O55" s="151">
        <v>0</v>
      </c>
      <c r="P55" s="151">
        <v>0</v>
      </c>
      <c r="Q55" s="151">
        <v>0</v>
      </c>
      <c r="R55" s="151">
        <v>0</v>
      </c>
      <c r="S55" s="151">
        <v>0</v>
      </c>
      <c r="T55" s="151">
        <v>0</v>
      </c>
      <c r="U55" s="151" t="e">
        <v>#REF!</v>
      </c>
      <c r="V55" s="151" t="e">
        <v>#REF!</v>
      </c>
    </row>
    <row r="56" spans="2:22" x14ac:dyDescent="0.25">
      <c r="B56" s="136">
        <v>9352076</v>
      </c>
      <c r="C56" s="136" t="s">
        <v>253</v>
      </c>
      <c r="D56" s="136" t="s">
        <v>101</v>
      </c>
      <c r="E56" s="151">
        <v>8049.16</v>
      </c>
      <c r="F56" s="151">
        <v>0</v>
      </c>
      <c r="G56" s="151" t="e">
        <v>#REF!</v>
      </c>
      <c r="H56" s="151">
        <v>0</v>
      </c>
      <c r="I56" s="151">
        <v>0</v>
      </c>
      <c r="J56" s="151">
        <v>0</v>
      </c>
      <c r="K56" s="151">
        <v>0</v>
      </c>
      <c r="L56" s="151">
        <v>0</v>
      </c>
      <c r="M56" s="151">
        <v>0</v>
      </c>
      <c r="N56" s="151">
        <v>0</v>
      </c>
      <c r="O56" s="151">
        <v>0</v>
      </c>
      <c r="P56" s="151">
        <v>0</v>
      </c>
      <c r="Q56" s="151">
        <v>0</v>
      </c>
      <c r="R56" s="151">
        <v>0</v>
      </c>
      <c r="S56" s="151">
        <v>0</v>
      </c>
      <c r="T56" s="151">
        <v>0</v>
      </c>
      <c r="U56" s="151" t="e">
        <v>#REF!</v>
      </c>
      <c r="V56" s="151" t="e">
        <v>#REF!</v>
      </c>
    </row>
    <row r="57" spans="2:22" x14ac:dyDescent="0.25">
      <c r="B57" s="136">
        <v>9352079</v>
      </c>
      <c r="C57" s="136" t="s">
        <v>258</v>
      </c>
      <c r="D57" s="136" t="s">
        <v>101</v>
      </c>
      <c r="E57" s="151">
        <v>4932.38</v>
      </c>
      <c r="F57" s="151">
        <v>0</v>
      </c>
      <c r="G57" s="151" t="e">
        <v>#REF!</v>
      </c>
      <c r="H57" s="151">
        <v>0</v>
      </c>
      <c r="I57" s="151">
        <v>0</v>
      </c>
      <c r="J57" s="151">
        <v>0</v>
      </c>
      <c r="K57" s="151">
        <v>0</v>
      </c>
      <c r="L57" s="151">
        <v>0</v>
      </c>
      <c r="M57" s="151">
        <v>0</v>
      </c>
      <c r="N57" s="151">
        <v>0</v>
      </c>
      <c r="O57" s="151">
        <v>0</v>
      </c>
      <c r="P57" s="151">
        <v>0</v>
      </c>
      <c r="Q57" s="151">
        <v>0</v>
      </c>
      <c r="R57" s="151">
        <v>0</v>
      </c>
      <c r="S57" s="151">
        <v>0</v>
      </c>
      <c r="T57" s="151">
        <v>0</v>
      </c>
      <c r="U57" s="151" t="e">
        <v>#REF!</v>
      </c>
      <c r="V57" s="151" t="e">
        <v>#REF!</v>
      </c>
    </row>
    <row r="58" spans="2:22" x14ac:dyDescent="0.25">
      <c r="B58" s="136">
        <v>9352081</v>
      </c>
      <c r="C58" s="136" t="s">
        <v>153</v>
      </c>
      <c r="D58" s="136" t="s">
        <v>101</v>
      </c>
      <c r="E58" s="151">
        <v>1573.52</v>
      </c>
      <c r="F58" s="151">
        <v>0</v>
      </c>
      <c r="G58" s="151" t="e">
        <v>#REF!</v>
      </c>
      <c r="H58" s="151">
        <v>0</v>
      </c>
      <c r="I58" s="151">
        <v>0</v>
      </c>
      <c r="J58" s="151">
        <v>0</v>
      </c>
      <c r="K58" s="151">
        <v>0</v>
      </c>
      <c r="L58" s="151">
        <v>0</v>
      </c>
      <c r="M58" s="151">
        <v>0</v>
      </c>
      <c r="N58" s="151">
        <v>0</v>
      </c>
      <c r="O58" s="151">
        <v>0</v>
      </c>
      <c r="P58" s="151">
        <v>0</v>
      </c>
      <c r="Q58" s="151">
        <v>0</v>
      </c>
      <c r="R58" s="151">
        <v>0</v>
      </c>
      <c r="S58" s="151">
        <v>0</v>
      </c>
      <c r="T58" s="151">
        <v>0</v>
      </c>
      <c r="U58" s="151" t="e">
        <v>#REF!</v>
      </c>
      <c r="V58" s="151" t="e">
        <v>#REF!</v>
      </c>
    </row>
    <row r="59" spans="2:22" x14ac:dyDescent="0.25">
      <c r="B59" s="136">
        <v>9352084</v>
      </c>
      <c r="C59" s="136" t="s">
        <v>264</v>
      </c>
      <c r="D59" s="136" t="s">
        <v>101</v>
      </c>
      <c r="E59" s="151">
        <v>5325.7599999999993</v>
      </c>
      <c r="F59" s="151">
        <v>0</v>
      </c>
      <c r="G59" s="151" t="e">
        <v>#REF!</v>
      </c>
      <c r="H59" s="151">
        <v>0</v>
      </c>
      <c r="I59" s="151">
        <v>0</v>
      </c>
      <c r="J59" s="151">
        <v>0</v>
      </c>
      <c r="K59" s="151">
        <v>0</v>
      </c>
      <c r="L59" s="151">
        <v>0</v>
      </c>
      <c r="M59" s="151">
        <v>0</v>
      </c>
      <c r="N59" s="151">
        <v>0</v>
      </c>
      <c r="O59" s="151">
        <v>0</v>
      </c>
      <c r="P59" s="151">
        <v>0</v>
      </c>
      <c r="Q59" s="151">
        <v>0</v>
      </c>
      <c r="R59" s="151">
        <v>0</v>
      </c>
      <c r="S59" s="151">
        <v>0</v>
      </c>
      <c r="T59" s="151">
        <v>0</v>
      </c>
      <c r="U59" s="151" t="e">
        <v>#REF!</v>
      </c>
      <c r="V59" s="151" t="e">
        <v>#REF!</v>
      </c>
    </row>
    <row r="60" spans="2:22" x14ac:dyDescent="0.25">
      <c r="B60" s="136">
        <v>9352085</v>
      </c>
      <c r="C60" s="136" t="s">
        <v>265</v>
      </c>
      <c r="D60" s="136" t="s">
        <v>101</v>
      </c>
      <c r="E60" s="151">
        <v>2451.06</v>
      </c>
      <c r="F60" s="151">
        <v>0</v>
      </c>
      <c r="G60" s="151" t="e">
        <v>#REF!</v>
      </c>
      <c r="H60" s="151">
        <v>0</v>
      </c>
      <c r="I60" s="151">
        <v>0</v>
      </c>
      <c r="J60" s="151">
        <v>0</v>
      </c>
      <c r="K60" s="151">
        <v>0</v>
      </c>
      <c r="L60" s="151">
        <v>0</v>
      </c>
      <c r="M60" s="151">
        <v>0</v>
      </c>
      <c r="N60" s="151">
        <v>0</v>
      </c>
      <c r="O60" s="151">
        <v>0</v>
      </c>
      <c r="P60" s="151">
        <v>0</v>
      </c>
      <c r="Q60" s="151">
        <v>0</v>
      </c>
      <c r="R60" s="151">
        <v>0</v>
      </c>
      <c r="S60" s="151">
        <v>0</v>
      </c>
      <c r="T60" s="151">
        <v>0</v>
      </c>
      <c r="U60" s="151" t="e">
        <v>#REF!</v>
      </c>
      <c r="V60" s="151" t="e">
        <v>#REF!</v>
      </c>
    </row>
    <row r="61" spans="2:22" x14ac:dyDescent="0.25">
      <c r="B61" s="136">
        <v>9352089</v>
      </c>
      <c r="C61" s="136" t="s">
        <v>1231</v>
      </c>
      <c r="D61" s="136" t="s">
        <v>101</v>
      </c>
      <c r="E61" s="151">
        <v>18125.739999999998</v>
      </c>
      <c r="F61" s="151">
        <v>0</v>
      </c>
      <c r="G61" s="151" t="e">
        <v>#REF!</v>
      </c>
      <c r="H61" s="151">
        <v>0</v>
      </c>
      <c r="I61" s="151">
        <v>0</v>
      </c>
      <c r="J61" s="151">
        <v>0</v>
      </c>
      <c r="K61" s="151">
        <v>0</v>
      </c>
      <c r="L61" s="151">
        <v>0</v>
      </c>
      <c r="M61" s="151">
        <v>0</v>
      </c>
      <c r="N61" s="151">
        <v>0</v>
      </c>
      <c r="O61" s="151">
        <v>0</v>
      </c>
      <c r="P61" s="151">
        <v>0</v>
      </c>
      <c r="Q61" s="151">
        <v>0</v>
      </c>
      <c r="R61" s="151">
        <v>0</v>
      </c>
      <c r="S61" s="151">
        <v>0</v>
      </c>
      <c r="T61" s="151">
        <v>0</v>
      </c>
      <c r="U61" s="151" t="e">
        <v>#REF!</v>
      </c>
      <c r="V61" s="151" t="e">
        <v>#REF!</v>
      </c>
    </row>
    <row r="62" spans="2:22" x14ac:dyDescent="0.25">
      <c r="B62" s="136">
        <v>9352092</v>
      </c>
      <c r="C62" s="136" t="s">
        <v>300</v>
      </c>
      <c r="D62" s="136" t="s">
        <v>101</v>
      </c>
      <c r="E62" s="151">
        <v>3237.8199999999997</v>
      </c>
      <c r="F62" s="151">
        <v>0</v>
      </c>
      <c r="G62" s="151" t="e">
        <v>#REF!</v>
      </c>
      <c r="H62" s="151">
        <v>0</v>
      </c>
      <c r="I62" s="151">
        <v>0</v>
      </c>
      <c r="J62" s="151">
        <v>0</v>
      </c>
      <c r="K62" s="151">
        <v>0</v>
      </c>
      <c r="L62" s="151">
        <v>0</v>
      </c>
      <c r="M62" s="151">
        <v>0</v>
      </c>
      <c r="N62" s="151">
        <v>0</v>
      </c>
      <c r="O62" s="151">
        <v>0</v>
      </c>
      <c r="P62" s="151">
        <v>0</v>
      </c>
      <c r="Q62" s="151">
        <v>0</v>
      </c>
      <c r="R62" s="151">
        <v>0</v>
      </c>
      <c r="S62" s="151">
        <v>0</v>
      </c>
      <c r="T62" s="151">
        <v>0</v>
      </c>
      <c r="U62" s="151" t="e">
        <v>#REF!</v>
      </c>
      <c r="V62" s="151" t="e">
        <v>#REF!</v>
      </c>
    </row>
    <row r="63" spans="2:22" x14ac:dyDescent="0.25">
      <c r="B63" s="136">
        <v>9352095</v>
      </c>
      <c r="C63" s="136" t="s">
        <v>303</v>
      </c>
      <c r="D63" s="136" t="s">
        <v>101</v>
      </c>
      <c r="E63" s="151">
        <v>5083.6799999999994</v>
      </c>
      <c r="F63" s="151">
        <v>0</v>
      </c>
      <c r="G63" s="151" t="e">
        <v>#REF!</v>
      </c>
      <c r="H63" s="151">
        <v>0</v>
      </c>
      <c r="I63" s="151">
        <v>0</v>
      </c>
      <c r="J63" s="151">
        <v>0</v>
      </c>
      <c r="K63" s="151">
        <v>0</v>
      </c>
      <c r="L63" s="151">
        <v>0</v>
      </c>
      <c r="M63" s="151">
        <v>0</v>
      </c>
      <c r="N63" s="151">
        <v>0</v>
      </c>
      <c r="O63" s="151">
        <v>0</v>
      </c>
      <c r="P63" s="151">
        <v>0</v>
      </c>
      <c r="Q63" s="151">
        <v>0</v>
      </c>
      <c r="R63" s="151">
        <v>0</v>
      </c>
      <c r="S63" s="151">
        <v>0</v>
      </c>
      <c r="T63" s="151">
        <v>0</v>
      </c>
      <c r="U63" s="151" t="e">
        <v>#REF!</v>
      </c>
      <c r="V63" s="151" t="e">
        <v>#REF!</v>
      </c>
    </row>
    <row r="64" spans="2:22" x14ac:dyDescent="0.25">
      <c r="B64" s="136">
        <v>9352101</v>
      </c>
      <c r="C64" s="136" t="s">
        <v>306</v>
      </c>
      <c r="D64" s="136" t="s">
        <v>101</v>
      </c>
      <c r="E64" s="151">
        <v>1694.56</v>
      </c>
      <c r="F64" s="151">
        <v>0</v>
      </c>
      <c r="G64" s="151" t="e">
        <v>#REF!</v>
      </c>
      <c r="H64" s="151">
        <v>0</v>
      </c>
      <c r="I64" s="151">
        <v>0</v>
      </c>
      <c r="J64" s="151">
        <v>0</v>
      </c>
      <c r="K64" s="151">
        <v>0</v>
      </c>
      <c r="L64" s="151">
        <v>0</v>
      </c>
      <c r="M64" s="151">
        <v>0</v>
      </c>
      <c r="N64" s="151">
        <v>0</v>
      </c>
      <c r="O64" s="151">
        <v>0</v>
      </c>
      <c r="P64" s="151">
        <v>0</v>
      </c>
      <c r="Q64" s="151">
        <v>0</v>
      </c>
      <c r="R64" s="151">
        <v>0</v>
      </c>
      <c r="S64" s="151">
        <v>0</v>
      </c>
      <c r="T64" s="151">
        <v>0</v>
      </c>
      <c r="U64" s="151" t="e">
        <v>#REF!</v>
      </c>
      <c r="V64" s="151" t="e">
        <v>#REF!</v>
      </c>
    </row>
    <row r="65" spans="2:22" x14ac:dyDescent="0.25">
      <c r="B65" s="136">
        <v>9352105</v>
      </c>
      <c r="C65" s="136" t="s">
        <v>406</v>
      </c>
      <c r="D65" s="136" t="s">
        <v>101</v>
      </c>
      <c r="E65" s="151">
        <v>3721.9799999999996</v>
      </c>
      <c r="F65" s="151">
        <v>0</v>
      </c>
      <c r="G65" s="151" t="e">
        <v>#REF!</v>
      </c>
      <c r="H65" s="151">
        <v>0</v>
      </c>
      <c r="I65" s="151">
        <v>0</v>
      </c>
      <c r="J65" s="151">
        <v>0</v>
      </c>
      <c r="K65" s="151">
        <v>0</v>
      </c>
      <c r="L65" s="151">
        <v>0</v>
      </c>
      <c r="M65" s="151">
        <v>0</v>
      </c>
      <c r="N65" s="151">
        <v>0</v>
      </c>
      <c r="O65" s="151">
        <v>0</v>
      </c>
      <c r="P65" s="151">
        <v>0</v>
      </c>
      <c r="Q65" s="151">
        <v>0</v>
      </c>
      <c r="R65" s="151">
        <v>0</v>
      </c>
      <c r="S65" s="151">
        <v>0</v>
      </c>
      <c r="T65" s="151">
        <v>0</v>
      </c>
      <c r="U65" s="151" t="e">
        <v>#REF!</v>
      </c>
      <c r="V65" s="151" t="e">
        <v>#REF!</v>
      </c>
    </row>
    <row r="66" spans="2:22" x14ac:dyDescent="0.25">
      <c r="B66" s="136">
        <v>9352108</v>
      </c>
      <c r="C66" s="136" t="s">
        <v>213</v>
      </c>
      <c r="D66" s="136" t="s">
        <v>101</v>
      </c>
      <c r="E66" s="151">
        <v>1270.9199999999998</v>
      </c>
      <c r="F66" s="151">
        <v>0</v>
      </c>
      <c r="G66" s="151" t="e">
        <v>#REF!</v>
      </c>
      <c r="H66" s="151">
        <v>0</v>
      </c>
      <c r="I66" s="151">
        <v>0</v>
      </c>
      <c r="J66" s="151">
        <v>0</v>
      </c>
      <c r="K66" s="151">
        <v>0</v>
      </c>
      <c r="L66" s="151">
        <v>0</v>
      </c>
      <c r="M66" s="151">
        <v>0</v>
      </c>
      <c r="N66" s="151">
        <v>0</v>
      </c>
      <c r="O66" s="151">
        <v>0</v>
      </c>
      <c r="P66" s="151">
        <v>0</v>
      </c>
      <c r="Q66" s="151">
        <v>0</v>
      </c>
      <c r="R66" s="151">
        <v>0</v>
      </c>
      <c r="S66" s="151">
        <v>0</v>
      </c>
      <c r="T66" s="151">
        <v>0</v>
      </c>
      <c r="U66" s="151" t="e">
        <v>#REF!</v>
      </c>
      <c r="V66" s="151" t="e">
        <v>#REF!</v>
      </c>
    </row>
    <row r="67" spans="2:22" x14ac:dyDescent="0.25">
      <c r="B67" s="136">
        <v>9352110</v>
      </c>
      <c r="C67" s="136" t="s">
        <v>309</v>
      </c>
      <c r="D67" s="136" t="s">
        <v>101</v>
      </c>
      <c r="E67" s="151">
        <v>2995.74</v>
      </c>
      <c r="F67" s="151">
        <v>0</v>
      </c>
      <c r="G67" s="151" t="e">
        <v>#REF!</v>
      </c>
      <c r="H67" s="151">
        <v>0</v>
      </c>
      <c r="I67" s="151">
        <v>0</v>
      </c>
      <c r="J67" s="151">
        <v>0</v>
      </c>
      <c r="K67" s="151">
        <v>0</v>
      </c>
      <c r="L67" s="151">
        <v>0</v>
      </c>
      <c r="M67" s="151">
        <v>0</v>
      </c>
      <c r="N67" s="151">
        <v>0</v>
      </c>
      <c r="O67" s="151">
        <v>0</v>
      </c>
      <c r="P67" s="151">
        <v>0</v>
      </c>
      <c r="Q67" s="151">
        <v>0</v>
      </c>
      <c r="R67" s="151">
        <v>0</v>
      </c>
      <c r="S67" s="151">
        <v>0</v>
      </c>
      <c r="T67" s="151">
        <v>0</v>
      </c>
      <c r="U67" s="151" t="e">
        <v>#REF!</v>
      </c>
      <c r="V67" s="151" t="e">
        <v>#REF!</v>
      </c>
    </row>
    <row r="68" spans="2:22" x14ac:dyDescent="0.25">
      <c r="B68" s="136">
        <v>9352114</v>
      </c>
      <c r="C68" s="136" t="s">
        <v>1232</v>
      </c>
      <c r="D68" s="136" t="s">
        <v>101</v>
      </c>
      <c r="E68" s="151">
        <v>6142.78</v>
      </c>
      <c r="F68" s="151">
        <v>0</v>
      </c>
      <c r="G68" s="151" t="e">
        <v>#REF!</v>
      </c>
      <c r="H68" s="151">
        <v>0</v>
      </c>
      <c r="I68" s="151">
        <v>0</v>
      </c>
      <c r="J68" s="151">
        <v>0</v>
      </c>
      <c r="K68" s="151">
        <v>0</v>
      </c>
      <c r="L68" s="151">
        <v>0</v>
      </c>
      <c r="M68" s="151">
        <v>0</v>
      </c>
      <c r="N68" s="151">
        <v>0</v>
      </c>
      <c r="O68" s="151">
        <v>0</v>
      </c>
      <c r="P68" s="151">
        <v>0</v>
      </c>
      <c r="Q68" s="151">
        <v>0</v>
      </c>
      <c r="R68" s="151">
        <v>0</v>
      </c>
      <c r="S68" s="151">
        <v>0</v>
      </c>
      <c r="T68" s="151">
        <v>0</v>
      </c>
      <c r="U68" s="151" t="e">
        <v>#REF!</v>
      </c>
      <c r="V68" s="151" t="e">
        <v>#REF!</v>
      </c>
    </row>
    <row r="69" spans="2:22" x14ac:dyDescent="0.25">
      <c r="B69" s="136">
        <v>9352117</v>
      </c>
      <c r="C69" s="136" t="s">
        <v>315</v>
      </c>
      <c r="D69" s="136" t="s">
        <v>101</v>
      </c>
      <c r="E69" s="151">
        <v>11740.88</v>
      </c>
      <c r="F69" s="151">
        <v>0</v>
      </c>
      <c r="G69" s="151" t="e">
        <v>#REF!</v>
      </c>
      <c r="H69" s="151">
        <v>0</v>
      </c>
      <c r="I69" s="151">
        <v>0</v>
      </c>
      <c r="J69" s="151">
        <v>0</v>
      </c>
      <c r="K69" s="151">
        <v>0</v>
      </c>
      <c r="L69" s="151">
        <v>0</v>
      </c>
      <c r="M69" s="151">
        <v>0</v>
      </c>
      <c r="N69" s="151">
        <v>0</v>
      </c>
      <c r="O69" s="151">
        <v>0</v>
      </c>
      <c r="P69" s="151">
        <v>0</v>
      </c>
      <c r="Q69" s="151">
        <v>0</v>
      </c>
      <c r="R69" s="151">
        <v>0</v>
      </c>
      <c r="S69" s="151">
        <v>0</v>
      </c>
      <c r="T69" s="151">
        <v>0</v>
      </c>
      <c r="U69" s="151" t="e">
        <v>#REF!</v>
      </c>
      <c r="V69" s="151" t="e">
        <v>#REF!</v>
      </c>
    </row>
    <row r="70" spans="2:22" x14ac:dyDescent="0.25">
      <c r="B70" s="136">
        <v>9352118</v>
      </c>
      <c r="C70" s="136" t="s">
        <v>314</v>
      </c>
      <c r="D70" s="136" t="s">
        <v>101</v>
      </c>
      <c r="E70" s="151">
        <v>6203.2999999999993</v>
      </c>
      <c r="F70" s="151">
        <v>0</v>
      </c>
      <c r="G70" s="151" t="e">
        <v>#REF!</v>
      </c>
      <c r="H70" s="151">
        <v>0</v>
      </c>
      <c r="I70" s="151">
        <v>0</v>
      </c>
      <c r="J70" s="151">
        <v>0</v>
      </c>
      <c r="K70" s="151">
        <v>0</v>
      </c>
      <c r="L70" s="151">
        <v>0</v>
      </c>
      <c r="M70" s="151">
        <v>0</v>
      </c>
      <c r="N70" s="151">
        <v>0</v>
      </c>
      <c r="O70" s="151">
        <v>0</v>
      </c>
      <c r="P70" s="151">
        <v>0</v>
      </c>
      <c r="Q70" s="151">
        <v>0</v>
      </c>
      <c r="R70" s="151">
        <v>0</v>
      </c>
      <c r="S70" s="151">
        <v>0</v>
      </c>
      <c r="T70" s="151">
        <v>0</v>
      </c>
      <c r="U70" s="151" t="e">
        <v>#REF!</v>
      </c>
      <c r="V70" s="151" t="e">
        <v>#REF!</v>
      </c>
    </row>
    <row r="71" spans="2:22" x14ac:dyDescent="0.25">
      <c r="B71" s="136">
        <v>9352121</v>
      </c>
      <c r="C71" s="136" t="s">
        <v>316</v>
      </c>
      <c r="D71" s="136" t="s">
        <v>101</v>
      </c>
      <c r="E71" s="151">
        <v>3026</v>
      </c>
      <c r="F71" s="151">
        <v>0</v>
      </c>
      <c r="G71" s="151" t="e">
        <v>#REF!</v>
      </c>
      <c r="H71" s="151">
        <v>0</v>
      </c>
      <c r="I71" s="151">
        <v>0</v>
      </c>
      <c r="J71" s="151">
        <v>0</v>
      </c>
      <c r="K71" s="151">
        <v>0</v>
      </c>
      <c r="L71" s="151">
        <v>0</v>
      </c>
      <c r="M71" s="151">
        <v>0</v>
      </c>
      <c r="N71" s="151">
        <v>0</v>
      </c>
      <c r="O71" s="151">
        <v>0</v>
      </c>
      <c r="P71" s="151">
        <v>0</v>
      </c>
      <c r="Q71" s="151">
        <v>0</v>
      </c>
      <c r="R71" s="151">
        <v>0</v>
      </c>
      <c r="S71" s="151">
        <v>0</v>
      </c>
      <c r="T71" s="151">
        <v>0</v>
      </c>
      <c r="U71" s="151" t="e">
        <v>#REF!</v>
      </c>
      <c r="V71" s="151" t="e">
        <v>#REF!</v>
      </c>
    </row>
    <row r="72" spans="2:22" x14ac:dyDescent="0.25">
      <c r="B72" s="136">
        <v>9352124</v>
      </c>
      <c r="C72" s="136" t="s">
        <v>318</v>
      </c>
      <c r="D72" s="136" t="s">
        <v>101</v>
      </c>
      <c r="E72" s="151">
        <v>2904.96</v>
      </c>
      <c r="F72" s="151">
        <v>0</v>
      </c>
      <c r="G72" s="151" t="e">
        <v>#REF!</v>
      </c>
      <c r="H72" s="151">
        <v>0</v>
      </c>
      <c r="I72" s="151">
        <v>0</v>
      </c>
      <c r="J72" s="151">
        <v>0</v>
      </c>
      <c r="K72" s="151">
        <v>0</v>
      </c>
      <c r="L72" s="151">
        <v>0</v>
      </c>
      <c r="M72" s="151">
        <v>0</v>
      </c>
      <c r="N72" s="151">
        <v>0</v>
      </c>
      <c r="O72" s="151">
        <v>0</v>
      </c>
      <c r="P72" s="151">
        <v>0</v>
      </c>
      <c r="Q72" s="151">
        <v>0</v>
      </c>
      <c r="R72" s="151">
        <v>0</v>
      </c>
      <c r="S72" s="151">
        <v>0</v>
      </c>
      <c r="T72" s="151">
        <v>0</v>
      </c>
      <c r="U72" s="151" t="e">
        <v>#REF!</v>
      </c>
      <c r="V72" s="151" t="e">
        <v>#REF!</v>
      </c>
    </row>
    <row r="73" spans="2:22" x14ac:dyDescent="0.25">
      <c r="B73" s="136">
        <v>9352125</v>
      </c>
      <c r="C73" s="136" t="s">
        <v>320</v>
      </c>
      <c r="D73" s="136" t="s">
        <v>101</v>
      </c>
      <c r="E73" s="151">
        <v>6233.5599999999995</v>
      </c>
      <c r="F73" s="151">
        <v>0</v>
      </c>
      <c r="G73" s="151" t="e">
        <v>#REF!</v>
      </c>
      <c r="H73" s="151">
        <v>0</v>
      </c>
      <c r="I73" s="151">
        <v>0</v>
      </c>
      <c r="J73" s="151">
        <v>0</v>
      </c>
      <c r="K73" s="151">
        <v>0</v>
      </c>
      <c r="L73" s="151">
        <v>0</v>
      </c>
      <c r="M73" s="151">
        <v>0</v>
      </c>
      <c r="N73" s="151">
        <v>0</v>
      </c>
      <c r="O73" s="151">
        <v>0</v>
      </c>
      <c r="P73" s="151">
        <v>0</v>
      </c>
      <c r="Q73" s="151">
        <v>0</v>
      </c>
      <c r="R73" s="151">
        <v>0</v>
      </c>
      <c r="S73" s="151">
        <v>0</v>
      </c>
      <c r="T73" s="151">
        <v>0</v>
      </c>
      <c r="U73" s="151" t="e">
        <v>#REF!</v>
      </c>
      <c r="V73" s="151" t="e">
        <v>#REF!</v>
      </c>
    </row>
    <row r="74" spans="2:22" x14ac:dyDescent="0.25">
      <c r="B74" s="136">
        <v>9352129</v>
      </c>
      <c r="C74" s="136" t="s">
        <v>411</v>
      </c>
      <c r="D74" s="136" t="s">
        <v>101</v>
      </c>
      <c r="E74" s="151">
        <v>4387.7</v>
      </c>
      <c r="F74" s="151">
        <v>0</v>
      </c>
      <c r="G74" s="151" t="e">
        <v>#REF!</v>
      </c>
      <c r="H74" s="151">
        <v>0</v>
      </c>
      <c r="I74" s="151">
        <v>0</v>
      </c>
      <c r="J74" s="151">
        <v>0</v>
      </c>
      <c r="K74" s="151">
        <v>0</v>
      </c>
      <c r="L74" s="151">
        <v>0</v>
      </c>
      <c r="M74" s="151">
        <v>0</v>
      </c>
      <c r="N74" s="151">
        <v>0</v>
      </c>
      <c r="O74" s="151">
        <v>0</v>
      </c>
      <c r="P74" s="151">
        <v>0</v>
      </c>
      <c r="Q74" s="151">
        <v>0</v>
      </c>
      <c r="R74" s="151">
        <v>0</v>
      </c>
      <c r="S74" s="151">
        <v>0</v>
      </c>
      <c r="T74" s="151">
        <v>0</v>
      </c>
      <c r="U74" s="151" t="e">
        <v>#REF!</v>
      </c>
      <c r="V74" s="151" t="e">
        <v>#REF!</v>
      </c>
    </row>
    <row r="75" spans="2:22" x14ac:dyDescent="0.25">
      <c r="B75" s="136">
        <v>9352131</v>
      </c>
      <c r="C75" s="136" t="s">
        <v>252</v>
      </c>
      <c r="D75" s="136" t="s">
        <v>101</v>
      </c>
      <c r="E75" s="151">
        <v>10439.699999999999</v>
      </c>
      <c r="F75" s="151">
        <v>0</v>
      </c>
      <c r="G75" s="151" t="e">
        <v>#REF!</v>
      </c>
      <c r="H75" s="151">
        <v>0</v>
      </c>
      <c r="I75" s="151">
        <v>0</v>
      </c>
      <c r="J75" s="151">
        <v>0</v>
      </c>
      <c r="K75" s="151">
        <v>0</v>
      </c>
      <c r="L75" s="151">
        <v>0</v>
      </c>
      <c r="M75" s="151">
        <v>0</v>
      </c>
      <c r="N75" s="151">
        <v>0</v>
      </c>
      <c r="O75" s="151">
        <v>0</v>
      </c>
      <c r="P75" s="151">
        <v>0</v>
      </c>
      <c r="Q75" s="151">
        <v>0</v>
      </c>
      <c r="R75" s="151">
        <v>0</v>
      </c>
      <c r="S75" s="151">
        <v>0</v>
      </c>
      <c r="T75" s="151">
        <v>0</v>
      </c>
      <c r="U75" s="151" t="e">
        <v>#REF!</v>
      </c>
      <c r="V75" s="151" t="e">
        <v>#REF!</v>
      </c>
    </row>
    <row r="76" spans="2:22" x14ac:dyDescent="0.25">
      <c r="B76" s="136">
        <v>9352132</v>
      </c>
      <c r="C76" s="136" t="s">
        <v>302</v>
      </c>
      <c r="D76" s="136" t="s">
        <v>101</v>
      </c>
      <c r="E76" s="151">
        <v>13707.779999999999</v>
      </c>
      <c r="F76" s="151">
        <v>0</v>
      </c>
      <c r="G76" s="151" t="e">
        <v>#REF!</v>
      </c>
      <c r="H76" s="151">
        <v>0</v>
      </c>
      <c r="I76" s="151">
        <v>0</v>
      </c>
      <c r="J76" s="151">
        <v>0</v>
      </c>
      <c r="K76" s="151">
        <v>0</v>
      </c>
      <c r="L76" s="151">
        <v>0</v>
      </c>
      <c r="M76" s="151">
        <v>0</v>
      </c>
      <c r="N76" s="151">
        <v>0</v>
      </c>
      <c r="O76" s="151">
        <v>0</v>
      </c>
      <c r="P76" s="151">
        <v>0</v>
      </c>
      <c r="Q76" s="151">
        <v>0</v>
      </c>
      <c r="R76" s="151">
        <v>0</v>
      </c>
      <c r="S76" s="151">
        <v>0</v>
      </c>
      <c r="T76" s="151">
        <v>0</v>
      </c>
      <c r="U76" s="151" t="e">
        <v>#REF!</v>
      </c>
      <c r="V76" s="151" t="e">
        <v>#REF!</v>
      </c>
    </row>
    <row r="77" spans="2:22" x14ac:dyDescent="0.25">
      <c r="B77" s="136">
        <v>9352134</v>
      </c>
      <c r="C77" s="136" t="s">
        <v>255</v>
      </c>
      <c r="D77" s="136" t="s">
        <v>101</v>
      </c>
      <c r="E77" s="151">
        <v>6021.74</v>
      </c>
      <c r="F77" s="151">
        <v>0</v>
      </c>
      <c r="G77" s="151" t="e">
        <v>#REF!</v>
      </c>
      <c r="H77" s="151">
        <v>0</v>
      </c>
      <c r="I77" s="151">
        <v>0</v>
      </c>
      <c r="J77" s="151">
        <v>0</v>
      </c>
      <c r="K77" s="151">
        <v>0</v>
      </c>
      <c r="L77" s="151">
        <v>0</v>
      </c>
      <c r="M77" s="151">
        <v>0</v>
      </c>
      <c r="N77" s="151">
        <v>0</v>
      </c>
      <c r="O77" s="151">
        <v>0</v>
      </c>
      <c r="P77" s="151">
        <v>0</v>
      </c>
      <c r="Q77" s="151">
        <v>0</v>
      </c>
      <c r="R77" s="151">
        <v>0</v>
      </c>
      <c r="S77" s="151">
        <v>0</v>
      </c>
      <c r="T77" s="151">
        <v>0</v>
      </c>
      <c r="U77" s="151" t="e">
        <v>#REF!</v>
      </c>
      <c r="V77" s="151" t="e">
        <v>#REF!</v>
      </c>
    </row>
    <row r="78" spans="2:22" x14ac:dyDescent="0.25">
      <c r="B78" s="136">
        <v>9352135</v>
      </c>
      <c r="C78" s="136" t="s">
        <v>321</v>
      </c>
      <c r="D78" s="136" t="s">
        <v>101</v>
      </c>
      <c r="E78" s="151">
        <v>12104</v>
      </c>
      <c r="F78" s="151">
        <v>0</v>
      </c>
      <c r="G78" s="151" t="e">
        <v>#REF!</v>
      </c>
      <c r="H78" s="151">
        <v>0</v>
      </c>
      <c r="I78" s="151">
        <v>0</v>
      </c>
      <c r="J78" s="151">
        <v>0</v>
      </c>
      <c r="K78" s="151">
        <v>0</v>
      </c>
      <c r="L78" s="151">
        <v>0</v>
      </c>
      <c r="M78" s="151">
        <v>0</v>
      </c>
      <c r="N78" s="151">
        <v>0</v>
      </c>
      <c r="O78" s="151">
        <v>0</v>
      </c>
      <c r="P78" s="151">
        <v>0</v>
      </c>
      <c r="Q78" s="151">
        <v>0</v>
      </c>
      <c r="R78" s="151">
        <v>0</v>
      </c>
      <c r="S78" s="151">
        <v>0</v>
      </c>
      <c r="T78" s="151">
        <v>0</v>
      </c>
      <c r="U78" s="151" t="e">
        <v>#REF!</v>
      </c>
      <c r="V78" s="151" t="e">
        <v>#REF!</v>
      </c>
    </row>
    <row r="79" spans="2:22" x14ac:dyDescent="0.25">
      <c r="B79" s="136">
        <v>9352136</v>
      </c>
      <c r="C79" s="136" t="s">
        <v>1233</v>
      </c>
      <c r="D79" s="136" t="s">
        <v>101</v>
      </c>
      <c r="E79" s="151">
        <v>4206.1399999999994</v>
      </c>
      <c r="F79" s="151">
        <v>0</v>
      </c>
      <c r="G79" s="151" t="e">
        <v>#REF!</v>
      </c>
      <c r="H79" s="151">
        <v>0</v>
      </c>
      <c r="I79" s="151">
        <v>0</v>
      </c>
      <c r="J79" s="151">
        <v>0</v>
      </c>
      <c r="K79" s="151">
        <v>0</v>
      </c>
      <c r="L79" s="151">
        <v>0</v>
      </c>
      <c r="M79" s="151">
        <v>0</v>
      </c>
      <c r="N79" s="151">
        <v>0</v>
      </c>
      <c r="O79" s="151">
        <v>0</v>
      </c>
      <c r="P79" s="151">
        <v>0</v>
      </c>
      <c r="Q79" s="151">
        <v>0</v>
      </c>
      <c r="R79" s="151">
        <v>0</v>
      </c>
      <c r="S79" s="151">
        <v>0</v>
      </c>
      <c r="T79" s="151">
        <v>0</v>
      </c>
      <c r="U79" s="151" t="e">
        <v>#REF!</v>
      </c>
      <c r="V79" s="151" t="e">
        <v>#REF!</v>
      </c>
    </row>
    <row r="80" spans="2:22" x14ac:dyDescent="0.25">
      <c r="B80" s="136">
        <v>9352138</v>
      </c>
      <c r="C80" s="136" t="s">
        <v>1234</v>
      </c>
      <c r="D80" s="136" t="s">
        <v>101</v>
      </c>
      <c r="E80" s="151">
        <v>12225.039999999999</v>
      </c>
      <c r="F80" s="151">
        <v>0</v>
      </c>
      <c r="G80" s="151" t="e">
        <v>#REF!</v>
      </c>
      <c r="H80" s="151">
        <v>0</v>
      </c>
      <c r="I80" s="151">
        <v>0</v>
      </c>
      <c r="J80" s="151">
        <v>0</v>
      </c>
      <c r="K80" s="151">
        <v>0</v>
      </c>
      <c r="L80" s="151">
        <v>0</v>
      </c>
      <c r="M80" s="151">
        <v>0</v>
      </c>
      <c r="N80" s="151">
        <v>0</v>
      </c>
      <c r="O80" s="151">
        <v>0</v>
      </c>
      <c r="P80" s="151">
        <v>0</v>
      </c>
      <c r="Q80" s="151">
        <v>0</v>
      </c>
      <c r="R80" s="151">
        <v>0</v>
      </c>
      <c r="S80" s="151">
        <v>0</v>
      </c>
      <c r="T80" s="151">
        <v>0</v>
      </c>
      <c r="U80" s="151" t="e">
        <v>#REF!</v>
      </c>
      <c r="V80" s="151" t="e">
        <v>#REF!</v>
      </c>
    </row>
    <row r="81" spans="2:22" x14ac:dyDescent="0.25">
      <c r="B81" s="136">
        <v>9352157</v>
      </c>
      <c r="C81" s="136" t="s">
        <v>281</v>
      </c>
      <c r="D81" s="136" t="s">
        <v>101</v>
      </c>
      <c r="E81" s="151">
        <v>8079.4199999999992</v>
      </c>
      <c r="F81" s="151">
        <v>0</v>
      </c>
      <c r="G81" s="151" t="e">
        <v>#REF!</v>
      </c>
      <c r="H81" s="151">
        <v>0</v>
      </c>
      <c r="I81" s="151">
        <v>0</v>
      </c>
      <c r="J81" s="151">
        <v>0</v>
      </c>
      <c r="K81" s="151">
        <v>0</v>
      </c>
      <c r="L81" s="151">
        <v>0</v>
      </c>
      <c r="M81" s="151">
        <v>0</v>
      </c>
      <c r="N81" s="151">
        <v>0</v>
      </c>
      <c r="O81" s="151">
        <v>0</v>
      </c>
      <c r="P81" s="151">
        <v>0</v>
      </c>
      <c r="Q81" s="151">
        <v>0</v>
      </c>
      <c r="R81" s="151">
        <v>0</v>
      </c>
      <c r="S81" s="151">
        <v>0</v>
      </c>
      <c r="T81" s="151">
        <v>0</v>
      </c>
      <c r="U81" s="151" t="e">
        <v>#REF!</v>
      </c>
      <c r="V81" s="151" t="e">
        <v>#REF!</v>
      </c>
    </row>
    <row r="82" spans="2:22" x14ac:dyDescent="0.25">
      <c r="B82" s="136">
        <v>9352162</v>
      </c>
      <c r="C82" s="136" t="s">
        <v>1235</v>
      </c>
      <c r="D82" s="136" t="s">
        <v>101</v>
      </c>
      <c r="E82" s="151">
        <v>12376.339999999998</v>
      </c>
      <c r="F82" s="151">
        <v>0</v>
      </c>
      <c r="G82" s="151" t="e">
        <v>#REF!</v>
      </c>
      <c r="H82" s="151">
        <v>0</v>
      </c>
      <c r="I82" s="151">
        <v>0</v>
      </c>
      <c r="J82" s="151">
        <v>0</v>
      </c>
      <c r="K82" s="151">
        <v>0</v>
      </c>
      <c r="L82" s="151">
        <v>0</v>
      </c>
      <c r="M82" s="151">
        <v>0</v>
      </c>
      <c r="N82" s="151">
        <v>0</v>
      </c>
      <c r="O82" s="151">
        <v>0</v>
      </c>
      <c r="P82" s="151">
        <v>0</v>
      </c>
      <c r="Q82" s="151">
        <v>0</v>
      </c>
      <c r="R82" s="151">
        <v>0</v>
      </c>
      <c r="S82" s="151">
        <v>0</v>
      </c>
      <c r="T82" s="151">
        <v>0</v>
      </c>
      <c r="U82" s="151" t="e">
        <v>#REF!</v>
      </c>
      <c r="V82" s="151" t="e">
        <v>#REF!</v>
      </c>
    </row>
    <row r="83" spans="2:22" x14ac:dyDescent="0.25">
      <c r="B83" s="136">
        <v>9352166</v>
      </c>
      <c r="C83" s="136" t="s">
        <v>272</v>
      </c>
      <c r="D83" s="136" t="s">
        <v>101</v>
      </c>
      <c r="E83" s="151">
        <v>12648.679999999998</v>
      </c>
      <c r="F83" s="151">
        <v>0</v>
      </c>
      <c r="G83" s="151" t="e">
        <v>#REF!</v>
      </c>
      <c r="H83" s="151">
        <v>0</v>
      </c>
      <c r="I83" s="151">
        <v>0</v>
      </c>
      <c r="J83" s="151">
        <v>0</v>
      </c>
      <c r="K83" s="151">
        <v>0</v>
      </c>
      <c r="L83" s="151">
        <v>0</v>
      </c>
      <c r="M83" s="151">
        <v>0</v>
      </c>
      <c r="N83" s="151">
        <v>0</v>
      </c>
      <c r="O83" s="151">
        <v>0</v>
      </c>
      <c r="P83" s="151">
        <v>0</v>
      </c>
      <c r="Q83" s="151">
        <v>0</v>
      </c>
      <c r="R83" s="151">
        <v>0</v>
      </c>
      <c r="S83" s="151">
        <v>0</v>
      </c>
      <c r="T83" s="151">
        <v>0</v>
      </c>
      <c r="U83" s="151" t="e">
        <v>#REF!</v>
      </c>
      <c r="V83" s="151" t="e">
        <v>#REF!</v>
      </c>
    </row>
    <row r="84" spans="2:22" x14ac:dyDescent="0.25">
      <c r="B84" s="136">
        <v>9352176</v>
      </c>
      <c r="C84" s="136" t="s">
        <v>295</v>
      </c>
      <c r="D84" s="136" t="s">
        <v>101</v>
      </c>
      <c r="E84" s="151">
        <v>16733.78</v>
      </c>
      <c r="F84" s="151">
        <v>0</v>
      </c>
      <c r="G84" s="151" t="e">
        <v>#REF!</v>
      </c>
      <c r="H84" s="151">
        <v>0</v>
      </c>
      <c r="I84" s="151">
        <v>0</v>
      </c>
      <c r="J84" s="151">
        <v>0</v>
      </c>
      <c r="K84" s="151">
        <v>0</v>
      </c>
      <c r="L84" s="151">
        <v>0</v>
      </c>
      <c r="M84" s="151">
        <v>0</v>
      </c>
      <c r="N84" s="151">
        <v>0</v>
      </c>
      <c r="O84" s="151">
        <v>0</v>
      </c>
      <c r="P84" s="151">
        <v>0</v>
      </c>
      <c r="Q84" s="151">
        <v>0</v>
      </c>
      <c r="R84" s="151">
        <v>0</v>
      </c>
      <c r="S84" s="151">
        <v>0</v>
      </c>
      <c r="T84" s="151">
        <v>0</v>
      </c>
      <c r="U84" s="151" t="e">
        <v>#REF!</v>
      </c>
      <c r="V84" s="151" t="e">
        <v>#REF!</v>
      </c>
    </row>
    <row r="85" spans="2:22" x14ac:dyDescent="0.25">
      <c r="B85" s="136">
        <v>9352184</v>
      </c>
      <c r="C85" s="136" t="s">
        <v>273</v>
      </c>
      <c r="D85" s="136" t="s">
        <v>101</v>
      </c>
      <c r="E85" s="151">
        <v>12588.16</v>
      </c>
      <c r="F85" s="151">
        <v>0</v>
      </c>
      <c r="G85" s="151" t="e">
        <v>#REF!</v>
      </c>
      <c r="H85" s="151">
        <v>0</v>
      </c>
      <c r="I85" s="151">
        <v>0</v>
      </c>
      <c r="J85" s="151">
        <v>0</v>
      </c>
      <c r="K85" s="151">
        <v>0</v>
      </c>
      <c r="L85" s="151">
        <v>0</v>
      </c>
      <c r="M85" s="151">
        <v>0</v>
      </c>
      <c r="N85" s="151">
        <v>0</v>
      </c>
      <c r="O85" s="151">
        <v>0</v>
      </c>
      <c r="P85" s="151">
        <v>0</v>
      </c>
      <c r="Q85" s="151">
        <v>0</v>
      </c>
      <c r="R85" s="151">
        <v>0</v>
      </c>
      <c r="S85" s="151">
        <v>0</v>
      </c>
      <c r="T85" s="151">
        <v>0</v>
      </c>
      <c r="U85" s="151" t="e">
        <v>#REF!</v>
      </c>
      <c r="V85" s="151" t="e">
        <v>#REF!</v>
      </c>
    </row>
    <row r="86" spans="2:22" x14ac:dyDescent="0.25">
      <c r="B86" s="136">
        <v>9352916</v>
      </c>
      <c r="C86" s="136" t="s">
        <v>396</v>
      </c>
      <c r="D86" s="136" t="s">
        <v>101</v>
      </c>
      <c r="E86" s="151">
        <v>9471.3799999999992</v>
      </c>
      <c r="F86" s="151">
        <v>0</v>
      </c>
      <c r="G86" s="151" t="e">
        <v>#REF!</v>
      </c>
      <c r="H86" s="151">
        <v>0</v>
      </c>
      <c r="I86" s="151">
        <v>0</v>
      </c>
      <c r="J86" s="151">
        <v>0</v>
      </c>
      <c r="K86" s="151">
        <v>0</v>
      </c>
      <c r="L86" s="151">
        <v>0</v>
      </c>
      <c r="M86" s="151">
        <v>0</v>
      </c>
      <c r="N86" s="151">
        <v>0</v>
      </c>
      <c r="O86" s="151">
        <v>0</v>
      </c>
      <c r="P86" s="151">
        <v>0</v>
      </c>
      <c r="Q86" s="151">
        <v>0</v>
      </c>
      <c r="R86" s="151">
        <v>0</v>
      </c>
      <c r="S86" s="151">
        <v>0</v>
      </c>
      <c r="T86" s="151">
        <v>0</v>
      </c>
      <c r="U86" s="151" t="e">
        <v>#REF!</v>
      </c>
      <c r="V86" s="151" t="e">
        <v>#REF!</v>
      </c>
    </row>
    <row r="87" spans="2:22" x14ac:dyDescent="0.25">
      <c r="B87" s="136">
        <v>9352918</v>
      </c>
      <c r="C87" s="136" t="s">
        <v>311</v>
      </c>
      <c r="D87" s="136" t="s">
        <v>101</v>
      </c>
      <c r="E87" s="151">
        <v>2904.96</v>
      </c>
      <c r="F87" s="151">
        <v>0</v>
      </c>
      <c r="G87" s="151" t="e">
        <v>#REF!</v>
      </c>
      <c r="H87" s="151">
        <v>0</v>
      </c>
      <c r="I87" s="151">
        <v>0</v>
      </c>
      <c r="J87" s="151">
        <v>0</v>
      </c>
      <c r="K87" s="151">
        <v>0</v>
      </c>
      <c r="L87" s="151">
        <v>0</v>
      </c>
      <c r="M87" s="151">
        <v>0</v>
      </c>
      <c r="N87" s="151">
        <v>0</v>
      </c>
      <c r="O87" s="151">
        <v>0</v>
      </c>
      <c r="P87" s="151">
        <v>0</v>
      </c>
      <c r="Q87" s="151">
        <v>0</v>
      </c>
      <c r="R87" s="151">
        <v>0</v>
      </c>
      <c r="S87" s="151">
        <v>0</v>
      </c>
      <c r="T87" s="151">
        <v>0</v>
      </c>
      <c r="U87" s="151" t="e">
        <v>#REF!</v>
      </c>
      <c r="V87" s="151" t="e">
        <v>#REF!</v>
      </c>
    </row>
    <row r="88" spans="2:22" x14ac:dyDescent="0.25">
      <c r="B88" s="136">
        <v>9352919</v>
      </c>
      <c r="C88" s="136" t="s">
        <v>193</v>
      </c>
      <c r="D88" s="136" t="s">
        <v>101</v>
      </c>
      <c r="E88" s="151">
        <v>8260.98</v>
      </c>
      <c r="F88" s="151">
        <v>0</v>
      </c>
      <c r="G88" s="151" t="e">
        <v>#REF!</v>
      </c>
      <c r="H88" s="151">
        <v>0</v>
      </c>
      <c r="I88" s="151">
        <v>0</v>
      </c>
      <c r="J88" s="151">
        <v>0</v>
      </c>
      <c r="K88" s="151">
        <v>0</v>
      </c>
      <c r="L88" s="151">
        <v>0</v>
      </c>
      <c r="M88" s="151">
        <v>0</v>
      </c>
      <c r="N88" s="151">
        <v>0</v>
      </c>
      <c r="O88" s="151">
        <v>0</v>
      </c>
      <c r="P88" s="151">
        <v>0</v>
      </c>
      <c r="Q88" s="151">
        <v>0</v>
      </c>
      <c r="R88" s="151">
        <v>0</v>
      </c>
      <c r="S88" s="151">
        <v>0</v>
      </c>
      <c r="T88" s="151">
        <v>0</v>
      </c>
      <c r="U88" s="151" t="e">
        <v>#REF!</v>
      </c>
      <c r="V88" s="151" t="e">
        <v>#REF!</v>
      </c>
    </row>
    <row r="89" spans="2:22" x14ac:dyDescent="0.25">
      <c r="B89" s="136">
        <v>9352921</v>
      </c>
      <c r="C89" s="136" t="s">
        <v>382</v>
      </c>
      <c r="D89" s="136" t="s">
        <v>101</v>
      </c>
      <c r="E89" s="151">
        <v>6687.4599999999991</v>
      </c>
      <c r="F89" s="151">
        <v>0</v>
      </c>
      <c r="G89" s="151" t="e">
        <v>#REF!</v>
      </c>
      <c r="H89" s="151">
        <v>0</v>
      </c>
      <c r="I89" s="151">
        <v>0</v>
      </c>
      <c r="J89" s="151">
        <v>0</v>
      </c>
      <c r="K89" s="151">
        <v>0</v>
      </c>
      <c r="L89" s="151">
        <v>0</v>
      </c>
      <c r="M89" s="151">
        <v>0</v>
      </c>
      <c r="N89" s="151">
        <v>0</v>
      </c>
      <c r="O89" s="151">
        <v>0</v>
      </c>
      <c r="P89" s="151">
        <v>0</v>
      </c>
      <c r="Q89" s="151">
        <v>0</v>
      </c>
      <c r="R89" s="151">
        <v>0</v>
      </c>
      <c r="S89" s="151">
        <v>0</v>
      </c>
      <c r="T89" s="151">
        <v>0</v>
      </c>
      <c r="U89" s="151" t="e">
        <v>#REF!</v>
      </c>
      <c r="V89" s="151" t="e">
        <v>#REF!</v>
      </c>
    </row>
    <row r="90" spans="2:22" x14ac:dyDescent="0.25">
      <c r="B90" s="136">
        <v>9352922</v>
      </c>
      <c r="C90" s="136" t="s">
        <v>283</v>
      </c>
      <c r="D90" s="136" t="s">
        <v>101</v>
      </c>
      <c r="E90" s="151">
        <v>18095.48</v>
      </c>
      <c r="F90" s="151">
        <v>0</v>
      </c>
      <c r="G90" s="151" t="e">
        <v>#REF!</v>
      </c>
      <c r="H90" s="151">
        <v>0</v>
      </c>
      <c r="I90" s="151">
        <v>0</v>
      </c>
      <c r="J90" s="151">
        <v>0</v>
      </c>
      <c r="K90" s="151">
        <v>0</v>
      </c>
      <c r="L90" s="151">
        <v>0</v>
      </c>
      <c r="M90" s="151">
        <v>0</v>
      </c>
      <c r="N90" s="151">
        <v>0</v>
      </c>
      <c r="O90" s="151">
        <v>0</v>
      </c>
      <c r="P90" s="151">
        <v>0</v>
      </c>
      <c r="Q90" s="151">
        <v>0</v>
      </c>
      <c r="R90" s="151">
        <v>0</v>
      </c>
      <c r="S90" s="151">
        <v>0</v>
      </c>
      <c r="T90" s="151">
        <v>0</v>
      </c>
      <c r="U90" s="151" t="e">
        <v>#REF!</v>
      </c>
      <c r="V90" s="151" t="e">
        <v>#REF!</v>
      </c>
    </row>
    <row r="91" spans="2:22" x14ac:dyDescent="0.25">
      <c r="B91" s="136">
        <v>9352923</v>
      </c>
      <c r="C91" s="136" t="s">
        <v>413</v>
      </c>
      <c r="D91" s="136" t="s">
        <v>101</v>
      </c>
      <c r="E91" s="151">
        <v>9108.26</v>
      </c>
      <c r="F91" s="151">
        <v>0</v>
      </c>
      <c r="G91" s="151" t="e">
        <v>#REF!</v>
      </c>
      <c r="H91" s="151">
        <v>0</v>
      </c>
      <c r="I91" s="151">
        <v>0</v>
      </c>
      <c r="J91" s="151">
        <v>0</v>
      </c>
      <c r="K91" s="151">
        <v>0</v>
      </c>
      <c r="L91" s="151">
        <v>0</v>
      </c>
      <c r="M91" s="151">
        <v>0</v>
      </c>
      <c r="N91" s="151">
        <v>0</v>
      </c>
      <c r="O91" s="151">
        <v>0</v>
      </c>
      <c r="P91" s="151">
        <v>0</v>
      </c>
      <c r="Q91" s="151">
        <v>0</v>
      </c>
      <c r="R91" s="151">
        <v>0</v>
      </c>
      <c r="S91" s="151">
        <v>0</v>
      </c>
      <c r="T91" s="151">
        <v>0</v>
      </c>
      <c r="U91" s="151" t="e">
        <v>#REF!</v>
      </c>
      <c r="V91" s="151" t="e">
        <v>#REF!</v>
      </c>
    </row>
    <row r="92" spans="2:22" x14ac:dyDescent="0.25">
      <c r="B92" s="136">
        <v>9352924</v>
      </c>
      <c r="C92" s="136" t="s">
        <v>301</v>
      </c>
      <c r="D92" s="136" t="s">
        <v>101</v>
      </c>
      <c r="E92" s="151">
        <v>6384.86</v>
      </c>
      <c r="F92" s="151">
        <v>0</v>
      </c>
      <c r="G92" s="151" t="e">
        <v>#REF!</v>
      </c>
      <c r="H92" s="151">
        <v>0</v>
      </c>
      <c r="I92" s="151">
        <v>0</v>
      </c>
      <c r="J92" s="151">
        <v>0</v>
      </c>
      <c r="K92" s="151">
        <v>0</v>
      </c>
      <c r="L92" s="151">
        <v>0</v>
      </c>
      <c r="M92" s="151">
        <v>0</v>
      </c>
      <c r="N92" s="151">
        <v>0</v>
      </c>
      <c r="O92" s="151">
        <v>0</v>
      </c>
      <c r="P92" s="151">
        <v>0</v>
      </c>
      <c r="Q92" s="151">
        <v>0</v>
      </c>
      <c r="R92" s="151">
        <v>0</v>
      </c>
      <c r="S92" s="151">
        <v>0</v>
      </c>
      <c r="T92" s="151">
        <v>0</v>
      </c>
      <c r="U92" s="151" t="e">
        <v>#REF!</v>
      </c>
      <c r="V92" s="151" t="e">
        <v>#REF!</v>
      </c>
    </row>
    <row r="93" spans="2:22" x14ac:dyDescent="0.25">
      <c r="B93" s="136">
        <v>9352925</v>
      </c>
      <c r="C93" s="136" t="s">
        <v>350</v>
      </c>
      <c r="D93" s="136" t="s">
        <v>101</v>
      </c>
      <c r="E93" s="151">
        <v>12497.38</v>
      </c>
      <c r="F93" s="151">
        <v>0</v>
      </c>
      <c r="G93" s="151" t="e">
        <v>#REF!</v>
      </c>
      <c r="H93" s="151">
        <v>0</v>
      </c>
      <c r="I93" s="151">
        <v>0</v>
      </c>
      <c r="J93" s="151">
        <v>0</v>
      </c>
      <c r="K93" s="151">
        <v>0</v>
      </c>
      <c r="L93" s="151">
        <v>0</v>
      </c>
      <c r="M93" s="151">
        <v>0</v>
      </c>
      <c r="N93" s="151">
        <v>0</v>
      </c>
      <c r="O93" s="151">
        <v>0</v>
      </c>
      <c r="P93" s="151">
        <v>0</v>
      </c>
      <c r="Q93" s="151">
        <v>0</v>
      </c>
      <c r="R93" s="151">
        <v>0</v>
      </c>
      <c r="S93" s="151">
        <v>0</v>
      </c>
      <c r="T93" s="151">
        <v>0</v>
      </c>
      <c r="U93" s="151" t="e">
        <v>#REF!</v>
      </c>
      <c r="V93" s="151" t="e">
        <v>#REF!</v>
      </c>
    </row>
    <row r="94" spans="2:22" x14ac:dyDescent="0.25">
      <c r="B94" s="136">
        <v>9352928</v>
      </c>
      <c r="C94" s="136" t="s">
        <v>319</v>
      </c>
      <c r="D94" s="136" t="s">
        <v>101</v>
      </c>
      <c r="E94" s="151">
        <v>2904.96</v>
      </c>
      <c r="F94" s="151">
        <v>0</v>
      </c>
      <c r="G94" s="151" t="e">
        <v>#REF!</v>
      </c>
      <c r="H94" s="151">
        <v>0</v>
      </c>
      <c r="I94" s="151">
        <v>0</v>
      </c>
      <c r="J94" s="151">
        <v>0</v>
      </c>
      <c r="K94" s="151">
        <v>0</v>
      </c>
      <c r="L94" s="151">
        <v>0</v>
      </c>
      <c r="M94" s="151">
        <v>0</v>
      </c>
      <c r="N94" s="151">
        <v>0</v>
      </c>
      <c r="O94" s="151">
        <v>0</v>
      </c>
      <c r="P94" s="151">
        <v>0</v>
      </c>
      <c r="Q94" s="151">
        <v>0</v>
      </c>
      <c r="R94" s="151">
        <v>0</v>
      </c>
      <c r="S94" s="151">
        <v>0</v>
      </c>
      <c r="T94" s="151">
        <v>0</v>
      </c>
      <c r="U94" s="151" t="e">
        <v>#REF!</v>
      </c>
      <c r="V94" s="151" t="e">
        <v>#REF!</v>
      </c>
    </row>
    <row r="95" spans="2:22" x14ac:dyDescent="0.25">
      <c r="B95" s="136">
        <v>9352929</v>
      </c>
      <c r="C95" s="136" t="s">
        <v>1236</v>
      </c>
      <c r="D95" s="136" t="s">
        <v>101</v>
      </c>
      <c r="E95" s="151">
        <v>12678.939999999999</v>
      </c>
      <c r="F95" s="151">
        <v>0</v>
      </c>
      <c r="G95" s="151" t="e">
        <v>#REF!</v>
      </c>
      <c r="H95" s="151">
        <v>0</v>
      </c>
      <c r="I95" s="151">
        <v>0</v>
      </c>
      <c r="J95" s="151">
        <v>0</v>
      </c>
      <c r="K95" s="151">
        <v>0</v>
      </c>
      <c r="L95" s="151">
        <v>0</v>
      </c>
      <c r="M95" s="151">
        <v>0</v>
      </c>
      <c r="N95" s="151">
        <v>0</v>
      </c>
      <c r="O95" s="151">
        <v>0</v>
      </c>
      <c r="P95" s="151">
        <v>0</v>
      </c>
      <c r="Q95" s="151">
        <v>0</v>
      </c>
      <c r="R95" s="151">
        <v>0</v>
      </c>
      <c r="S95" s="151">
        <v>0</v>
      </c>
      <c r="T95" s="151">
        <v>0</v>
      </c>
      <c r="U95" s="151" t="e">
        <v>#REF!</v>
      </c>
      <c r="V95" s="151" t="e">
        <v>#REF!</v>
      </c>
    </row>
    <row r="96" spans="2:22" x14ac:dyDescent="0.25">
      <c r="B96" s="136">
        <v>9352931</v>
      </c>
      <c r="C96" s="136" t="s">
        <v>259</v>
      </c>
      <c r="D96" s="136" t="s">
        <v>101</v>
      </c>
      <c r="E96" s="151">
        <v>2269.5</v>
      </c>
      <c r="F96" s="151">
        <v>0</v>
      </c>
      <c r="G96" s="151" t="e">
        <v>#REF!</v>
      </c>
      <c r="H96" s="151">
        <v>0</v>
      </c>
      <c r="I96" s="151">
        <v>0</v>
      </c>
      <c r="J96" s="151">
        <v>0</v>
      </c>
      <c r="K96" s="151">
        <v>0</v>
      </c>
      <c r="L96" s="151">
        <v>0</v>
      </c>
      <c r="M96" s="151">
        <v>0</v>
      </c>
      <c r="N96" s="151">
        <v>0</v>
      </c>
      <c r="O96" s="151">
        <v>0</v>
      </c>
      <c r="P96" s="151">
        <v>0</v>
      </c>
      <c r="Q96" s="151">
        <v>0</v>
      </c>
      <c r="R96" s="151">
        <v>0</v>
      </c>
      <c r="S96" s="151">
        <v>0</v>
      </c>
      <c r="T96" s="151">
        <v>0</v>
      </c>
      <c r="U96" s="151" t="e">
        <v>#REF!</v>
      </c>
      <c r="V96" s="151" t="e">
        <v>#REF!</v>
      </c>
    </row>
    <row r="97" spans="2:22" x14ac:dyDescent="0.25">
      <c r="B97" s="136">
        <v>9353000</v>
      </c>
      <c r="C97" s="136" t="s">
        <v>1237</v>
      </c>
      <c r="D97" s="136" t="s">
        <v>101</v>
      </c>
      <c r="E97" s="151">
        <v>5234.9799999999996</v>
      </c>
      <c r="F97" s="151">
        <v>0</v>
      </c>
      <c r="G97" s="151" t="e">
        <v>#REF!</v>
      </c>
      <c r="H97" s="151">
        <v>0</v>
      </c>
      <c r="I97" s="151">
        <v>0</v>
      </c>
      <c r="J97" s="151">
        <v>0</v>
      </c>
      <c r="K97" s="151">
        <v>0</v>
      </c>
      <c r="L97" s="151">
        <v>0</v>
      </c>
      <c r="M97" s="151">
        <v>0</v>
      </c>
      <c r="N97" s="151">
        <v>0</v>
      </c>
      <c r="O97" s="151">
        <v>0</v>
      </c>
      <c r="P97" s="151">
        <v>0</v>
      </c>
      <c r="Q97" s="151">
        <v>0</v>
      </c>
      <c r="R97" s="151">
        <v>0</v>
      </c>
      <c r="S97" s="151">
        <v>0</v>
      </c>
      <c r="T97" s="151">
        <v>0</v>
      </c>
      <c r="U97" s="151" t="e">
        <v>#REF!</v>
      </c>
      <c r="V97" s="151" t="e">
        <v>#REF!</v>
      </c>
    </row>
    <row r="98" spans="2:22" x14ac:dyDescent="0.25">
      <c r="B98" s="136">
        <v>9353003</v>
      </c>
      <c r="C98" s="136" t="s">
        <v>1238</v>
      </c>
      <c r="D98" s="136" t="s">
        <v>101</v>
      </c>
      <c r="E98" s="151">
        <v>4781.08</v>
      </c>
      <c r="F98" s="151">
        <v>0</v>
      </c>
      <c r="G98" s="151" t="e">
        <v>#REF!</v>
      </c>
      <c r="H98" s="151">
        <v>0</v>
      </c>
      <c r="I98" s="151">
        <v>0</v>
      </c>
      <c r="J98" s="151">
        <v>0</v>
      </c>
      <c r="K98" s="151">
        <v>0</v>
      </c>
      <c r="L98" s="151">
        <v>0</v>
      </c>
      <c r="M98" s="151">
        <v>0</v>
      </c>
      <c r="N98" s="151">
        <v>0</v>
      </c>
      <c r="O98" s="151">
        <v>0</v>
      </c>
      <c r="P98" s="151">
        <v>0</v>
      </c>
      <c r="Q98" s="151">
        <v>0</v>
      </c>
      <c r="R98" s="151">
        <v>0</v>
      </c>
      <c r="S98" s="151">
        <v>0</v>
      </c>
      <c r="T98" s="151">
        <v>0</v>
      </c>
      <c r="U98" s="151" t="e">
        <v>#REF!</v>
      </c>
      <c r="V98" s="151" t="e">
        <v>#REF!</v>
      </c>
    </row>
    <row r="99" spans="2:22" x14ac:dyDescent="0.25">
      <c r="B99" s="136">
        <v>9353004</v>
      </c>
      <c r="C99" s="136" t="s">
        <v>1239</v>
      </c>
      <c r="D99" s="136" t="s">
        <v>101</v>
      </c>
      <c r="E99" s="151">
        <v>2723.3999999999996</v>
      </c>
      <c r="F99" s="151">
        <v>0</v>
      </c>
      <c r="G99" s="151" t="e">
        <v>#REF!</v>
      </c>
      <c r="H99" s="151">
        <v>0</v>
      </c>
      <c r="I99" s="151">
        <v>0</v>
      </c>
      <c r="J99" s="151">
        <v>0</v>
      </c>
      <c r="K99" s="151">
        <v>0</v>
      </c>
      <c r="L99" s="151">
        <v>0</v>
      </c>
      <c r="M99" s="151">
        <v>0</v>
      </c>
      <c r="N99" s="151">
        <v>0</v>
      </c>
      <c r="O99" s="151">
        <v>0</v>
      </c>
      <c r="P99" s="151">
        <v>0</v>
      </c>
      <c r="Q99" s="151">
        <v>0</v>
      </c>
      <c r="R99" s="151">
        <v>0</v>
      </c>
      <c r="S99" s="151">
        <v>0</v>
      </c>
      <c r="T99" s="151">
        <v>0</v>
      </c>
      <c r="U99" s="151" t="e">
        <v>#REF!</v>
      </c>
      <c r="V99" s="151" t="e">
        <v>#REF!</v>
      </c>
    </row>
    <row r="100" spans="2:22" x14ac:dyDescent="0.25">
      <c r="B100" s="136">
        <v>9353005</v>
      </c>
      <c r="C100" s="136" t="s">
        <v>1240</v>
      </c>
      <c r="D100" s="136" t="s">
        <v>101</v>
      </c>
      <c r="E100" s="151">
        <v>4508.74</v>
      </c>
      <c r="F100" s="151">
        <v>0</v>
      </c>
      <c r="G100" s="151" t="e">
        <v>#REF!</v>
      </c>
      <c r="H100" s="151">
        <v>0</v>
      </c>
      <c r="I100" s="151">
        <v>0</v>
      </c>
      <c r="J100" s="151">
        <v>0</v>
      </c>
      <c r="K100" s="151">
        <v>0</v>
      </c>
      <c r="L100" s="151">
        <v>0</v>
      </c>
      <c r="M100" s="151">
        <v>0</v>
      </c>
      <c r="N100" s="151">
        <v>0</v>
      </c>
      <c r="O100" s="151">
        <v>0</v>
      </c>
      <c r="P100" s="151">
        <v>0</v>
      </c>
      <c r="Q100" s="151">
        <v>0</v>
      </c>
      <c r="R100" s="151">
        <v>0</v>
      </c>
      <c r="S100" s="151">
        <v>0</v>
      </c>
      <c r="T100" s="151">
        <v>0</v>
      </c>
      <c r="U100" s="151" t="e">
        <v>#REF!</v>
      </c>
      <c r="V100" s="151" t="e">
        <v>#REF!</v>
      </c>
    </row>
    <row r="101" spans="2:22" x14ac:dyDescent="0.25">
      <c r="B101" s="136">
        <v>9353006</v>
      </c>
      <c r="C101" s="136" t="s">
        <v>1241</v>
      </c>
      <c r="D101" s="136" t="s">
        <v>101</v>
      </c>
      <c r="E101" s="151">
        <v>5749.4</v>
      </c>
      <c r="F101" s="151">
        <v>0</v>
      </c>
      <c r="G101" s="151" t="e">
        <v>#REF!</v>
      </c>
      <c r="H101" s="151">
        <v>0</v>
      </c>
      <c r="I101" s="151">
        <v>0</v>
      </c>
      <c r="J101" s="151">
        <v>0</v>
      </c>
      <c r="K101" s="151">
        <v>0</v>
      </c>
      <c r="L101" s="151">
        <v>0</v>
      </c>
      <c r="M101" s="151">
        <v>0</v>
      </c>
      <c r="N101" s="151">
        <v>0</v>
      </c>
      <c r="O101" s="151">
        <v>0</v>
      </c>
      <c r="P101" s="151">
        <v>0</v>
      </c>
      <c r="Q101" s="151">
        <v>0</v>
      </c>
      <c r="R101" s="151">
        <v>0</v>
      </c>
      <c r="S101" s="151">
        <v>0</v>
      </c>
      <c r="T101" s="151">
        <v>0</v>
      </c>
      <c r="U101" s="151" t="e">
        <v>#REF!</v>
      </c>
      <c r="V101" s="151" t="e">
        <v>#REF!</v>
      </c>
    </row>
    <row r="102" spans="2:22" x14ac:dyDescent="0.25">
      <c r="B102" s="136">
        <v>9353009</v>
      </c>
      <c r="C102" s="136" t="s">
        <v>1242</v>
      </c>
      <c r="D102" s="136" t="s">
        <v>101</v>
      </c>
      <c r="E102" s="151">
        <v>5779.66</v>
      </c>
      <c r="F102" s="151">
        <v>0</v>
      </c>
      <c r="G102" s="151" t="e">
        <v>#REF!</v>
      </c>
      <c r="H102" s="151">
        <v>0</v>
      </c>
      <c r="I102" s="151">
        <v>0</v>
      </c>
      <c r="J102" s="151">
        <v>0</v>
      </c>
      <c r="K102" s="151">
        <v>0</v>
      </c>
      <c r="L102" s="151">
        <v>0</v>
      </c>
      <c r="M102" s="151">
        <v>0</v>
      </c>
      <c r="N102" s="151">
        <v>0</v>
      </c>
      <c r="O102" s="151">
        <v>0</v>
      </c>
      <c r="P102" s="151">
        <v>0</v>
      </c>
      <c r="Q102" s="151">
        <v>0</v>
      </c>
      <c r="R102" s="151">
        <v>0</v>
      </c>
      <c r="S102" s="151">
        <v>0</v>
      </c>
      <c r="T102" s="151">
        <v>0</v>
      </c>
      <c r="U102" s="151" t="e">
        <v>#REF!</v>
      </c>
      <c r="V102" s="151" t="e">
        <v>#REF!</v>
      </c>
    </row>
    <row r="103" spans="2:22" x14ac:dyDescent="0.25">
      <c r="B103" s="136">
        <v>9353010</v>
      </c>
      <c r="C103" s="136" t="s">
        <v>1243</v>
      </c>
      <c r="D103" s="136" t="s">
        <v>101</v>
      </c>
      <c r="E103" s="151">
        <v>2481.3199999999997</v>
      </c>
      <c r="F103" s="151">
        <v>0</v>
      </c>
      <c r="G103" s="151" t="e">
        <v>#REF!</v>
      </c>
      <c r="H103" s="151">
        <v>0</v>
      </c>
      <c r="I103" s="151">
        <v>0</v>
      </c>
      <c r="J103" s="151">
        <v>0</v>
      </c>
      <c r="K103" s="151">
        <v>0</v>
      </c>
      <c r="L103" s="151">
        <v>0</v>
      </c>
      <c r="M103" s="151">
        <v>0</v>
      </c>
      <c r="N103" s="151">
        <v>0</v>
      </c>
      <c r="O103" s="151">
        <v>0</v>
      </c>
      <c r="P103" s="151">
        <v>0</v>
      </c>
      <c r="Q103" s="151">
        <v>0</v>
      </c>
      <c r="R103" s="151">
        <v>0</v>
      </c>
      <c r="S103" s="151">
        <v>0</v>
      </c>
      <c r="T103" s="151">
        <v>0</v>
      </c>
      <c r="U103" s="151" t="e">
        <v>#REF!</v>
      </c>
      <c r="V103" s="151" t="e">
        <v>#REF!</v>
      </c>
    </row>
    <row r="104" spans="2:22" x14ac:dyDescent="0.25">
      <c r="B104" s="136">
        <v>9353013</v>
      </c>
      <c r="C104" s="136" t="s">
        <v>1244</v>
      </c>
      <c r="D104" s="136" t="s">
        <v>101</v>
      </c>
      <c r="E104" s="151">
        <v>2420.7999999999997</v>
      </c>
      <c r="F104" s="151">
        <v>0</v>
      </c>
      <c r="G104" s="151" t="e">
        <v>#REF!</v>
      </c>
      <c r="H104" s="151">
        <v>0</v>
      </c>
      <c r="I104" s="151">
        <v>0</v>
      </c>
      <c r="J104" s="151">
        <v>0</v>
      </c>
      <c r="K104" s="151">
        <v>0</v>
      </c>
      <c r="L104" s="151">
        <v>0</v>
      </c>
      <c r="M104" s="151">
        <v>0</v>
      </c>
      <c r="N104" s="151">
        <v>0</v>
      </c>
      <c r="O104" s="151">
        <v>0</v>
      </c>
      <c r="P104" s="151">
        <v>0</v>
      </c>
      <c r="Q104" s="151">
        <v>0</v>
      </c>
      <c r="R104" s="151">
        <v>0</v>
      </c>
      <c r="S104" s="151">
        <v>0</v>
      </c>
      <c r="T104" s="151">
        <v>0</v>
      </c>
      <c r="U104" s="151" t="e">
        <v>#REF!</v>
      </c>
      <c r="V104" s="151" t="e">
        <v>#REF!</v>
      </c>
    </row>
    <row r="105" spans="2:22" x14ac:dyDescent="0.25">
      <c r="B105" s="136">
        <v>9353020</v>
      </c>
      <c r="C105" s="136" t="s">
        <v>1245</v>
      </c>
      <c r="D105" s="136" t="s">
        <v>101</v>
      </c>
      <c r="E105" s="151">
        <v>2118.1999999999998</v>
      </c>
      <c r="F105" s="151">
        <v>0</v>
      </c>
      <c r="G105" s="151" t="e">
        <v>#REF!</v>
      </c>
      <c r="H105" s="151">
        <v>0</v>
      </c>
      <c r="I105" s="151">
        <v>0</v>
      </c>
      <c r="J105" s="151">
        <v>0</v>
      </c>
      <c r="K105" s="151">
        <v>0</v>
      </c>
      <c r="L105" s="151">
        <v>0</v>
      </c>
      <c r="M105" s="151">
        <v>0</v>
      </c>
      <c r="N105" s="151">
        <v>0</v>
      </c>
      <c r="O105" s="151">
        <v>0</v>
      </c>
      <c r="P105" s="151">
        <v>0</v>
      </c>
      <c r="Q105" s="151">
        <v>0</v>
      </c>
      <c r="R105" s="151">
        <v>0</v>
      </c>
      <c r="S105" s="151">
        <v>0</v>
      </c>
      <c r="T105" s="151">
        <v>0</v>
      </c>
      <c r="U105" s="151" t="e">
        <v>#REF!</v>
      </c>
      <c r="V105" s="151" t="e">
        <v>#REF!</v>
      </c>
    </row>
    <row r="106" spans="2:22" x14ac:dyDescent="0.25">
      <c r="B106" s="136">
        <v>9353026</v>
      </c>
      <c r="C106" s="136" t="s">
        <v>1246</v>
      </c>
      <c r="D106" s="136" t="s">
        <v>101</v>
      </c>
      <c r="E106" s="151">
        <v>3237.8199999999997</v>
      </c>
      <c r="F106" s="151">
        <v>0</v>
      </c>
      <c r="G106" s="151" t="e">
        <v>#REF!</v>
      </c>
      <c r="H106" s="151">
        <v>0</v>
      </c>
      <c r="I106" s="151">
        <v>0</v>
      </c>
      <c r="J106" s="151">
        <v>0</v>
      </c>
      <c r="K106" s="151">
        <v>0</v>
      </c>
      <c r="L106" s="151">
        <v>0</v>
      </c>
      <c r="M106" s="151">
        <v>0</v>
      </c>
      <c r="N106" s="151">
        <v>0</v>
      </c>
      <c r="O106" s="151">
        <v>0</v>
      </c>
      <c r="P106" s="151">
        <v>0</v>
      </c>
      <c r="Q106" s="151">
        <v>0</v>
      </c>
      <c r="R106" s="151">
        <v>0</v>
      </c>
      <c r="S106" s="151">
        <v>0</v>
      </c>
      <c r="T106" s="151">
        <v>0</v>
      </c>
      <c r="U106" s="151" t="e">
        <v>#REF!</v>
      </c>
      <c r="V106" s="151" t="e">
        <v>#REF!</v>
      </c>
    </row>
    <row r="107" spans="2:22" x14ac:dyDescent="0.25">
      <c r="B107" s="136">
        <v>9353027</v>
      </c>
      <c r="C107" s="136" t="s">
        <v>1247</v>
      </c>
      <c r="D107" s="136" t="s">
        <v>101</v>
      </c>
      <c r="E107" s="151">
        <v>5144.2</v>
      </c>
      <c r="F107" s="151">
        <v>0</v>
      </c>
      <c r="G107" s="151" t="e">
        <v>#REF!</v>
      </c>
      <c r="H107" s="151">
        <v>0</v>
      </c>
      <c r="I107" s="151">
        <v>0</v>
      </c>
      <c r="J107" s="151">
        <v>0</v>
      </c>
      <c r="K107" s="151">
        <v>0</v>
      </c>
      <c r="L107" s="151">
        <v>0</v>
      </c>
      <c r="M107" s="151">
        <v>0</v>
      </c>
      <c r="N107" s="151">
        <v>0</v>
      </c>
      <c r="O107" s="151">
        <v>0</v>
      </c>
      <c r="P107" s="151">
        <v>0</v>
      </c>
      <c r="Q107" s="151">
        <v>0</v>
      </c>
      <c r="R107" s="151">
        <v>0</v>
      </c>
      <c r="S107" s="151">
        <v>0</v>
      </c>
      <c r="T107" s="151">
        <v>0</v>
      </c>
      <c r="U107" s="151" t="e">
        <v>#REF!</v>
      </c>
      <c r="V107" s="151" t="e">
        <v>#REF!</v>
      </c>
    </row>
    <row r="108" spans="2:22" x14ac:dyDescent="0.25">
      <c r="B108" s="136">
        <v>9353028</v>
      </c>
      <c r="C108" s="136" t="s">
        <v>1248</v>
      </c>
      <c r="D108" s="136" t="s">
        <v>101</v>
      </c>
      <c r="E108" s="151">
        <v>4085.1</v>
      </c>
      <c r="F108" s="151">
        <v>0</v>
      </c>
      <c r="G108" s="151" t="e">
        <v>#REF!</v>
      </c>
      <c r="H108" s="151">
        <v>0</v>
      </c>
      <c r="I108" s="151">
        <v>0</v>
      </c>
      <c r="J108" s="151">
        <v>0</v>
      </c>
      <c r="K108" s="151">
        <v>0</v>
      </c>
      <c r="L108" s="151">
        <v>0</v>
      </c>
      <c r="M108" s="151">
        <v>0</v>
      </c>
      <c r="N108" s="151">
        <v>0</v>
      </c>
      <c r="O108" s="151">
        <v>0</v>
      </c>
      <c r="P108" s="151">
        <v>0</v>
      </c>
      <c r="Q108" s="151">
        <v>0</v>
      </c>
      <c r="R108" s="151">
        <v>0</v>
      </c>
      <c r="S108" s="151">
        <v>0</v>
      </c>
      <c r="T108" s="151">
        <v>0</v>
      </c>
      <c r="U108" s="151" t="e">
        <v>#REF!</v>
      </c>
      <c r="V108" s="151" t="e">
        <v>#REF!</v>
      </c>
    </row>
    <row r="109" spans="2:22" x14ac:dyDescent="0.25">
      <c r="B109" s="136">
        <v>9353036</v>
      </c>
      <c r="C109" s="136" t="s">
        <v>1249</v>
      </c>
      <c r="D109" s="136" t="s">
        <v>101</v>
      </c>
      <c r="E109" s="151">
        <v>5113.9399999999996</v>
      </c>
      <c r="F109" s="151">
        <v>0</v>
      </c>
      <c r="G109" s="151" t="e">
        <v>#REF!</v>
      </c>
      <c r="H109" s="151">
        <v>0</v>
      </c>
      <c r="I109" s="151">
        <v>0</v>
      </c>
      <c r="J109" s="151">
        <v>0</v>
      </c>
      <c r="K109" s="151">
        <v>0</v>
      </c>
      <c r="L109" s="151">
        <v>0</v>
      </c>
      <c r="M109" s="151">
        <v>0</v>
      </c>
      <c r="N109" s="151">
        <v>0</v>
      </c>
      <c r="O109" s="151">
        <v>0</v>
      </c>
      <c r="P109" s="151">
        <v>0</v>
      </c>
      <c r="Q109" s="151">
        <v>0</v>
      </c>
      <c r="R109" s="151">
        <v>0</v>
      </c>
      <c r="S109" s="151">
        <v>0</v>
      </c>
      <c r="T109" s="151">
        <v>0</v>
      </c>
      <c r="U109" s="151" t="e">
        <v>#REF!</v>
      </c>
      <c r="V109" s="151" t="e">
        <v>#REF!</v>
      </c>
    </row>
    <row r="110" spans="2:22" x14ac:dyDescent="0.25">
      <c r="B110" s="136">
        <v>9353037</v>
      </c>
      <c r="C110" s="136" t="s">
        <v>1250</v>
      </c>
      <c r="D110" s="136" t="s">
        <v>101</v>
      </c>
      <c r="E110" s="151">
        <v>2632.62</v>
      </c>
      <c r="F110" s="151">
        <v>0</v>
      </c>
      <c r="G110" s="151" t="e">
        <v>#REF!</v>
      </c>
      <c r="H110" s="151">
        <v>0</v>
      </c>
      <c r="I110" s="151">
        <v>0</v>
      </c>
      <c r="J110" s="151">
        <v>0</v>
      </c>
      <c r="K110" s="151">
        <v>0</v>
      </c>
      <c r="L110" s="151">
        <v>0</v>
      </c>
      <c r="M110" s="151">
        <v>0</v>
      </c>
      <c r="N110" s="151">
        <v>0</v>
      </c>
      <c r="O110" s="151">
        <v>0</v>
      </c>
      <c r="P110" s="151">
        <v>0</v>
      </c>
      <c r="Q110" s="151">
        <v>0</v>
      </c>
      <c r="R110" s="151">
        <v>0</v>
      </c>
      <c r="S110" s="151">
        <v>0</v>
      </c>
      <c r="T110" s="151">
        <v>0</v>
      </c>
      <c r="U110" s="151" t="e">
        <v>#REF!</v>
      </c>
      <c r="V110" s="151" t="e">
        <v>#REF!</v>
      </c>
    </row>
    <row r="111" spans="2:22" x14ac:dyDescent="0.25">
      <c r="B111" s="136">
        <v>9353042</v>
      </c>
      <c r="C111" s="136" t="s">
        <v>1251</v>
      </c>
      <c r="D111" s="136" t="s">
        <v>101</v>
      </c>
      <c r="E111" s="151">
        <v>2087.94</v>
      </c>
      <c r="F111" s="151">
        <v>0</v>
      </c>
      <c r="G111" s="151" t="e">
        <v>#REF!</v>
      </c>
      <c r="H111" s="151">
        <v>0</v>
      </c>
      <c r="I111" s="151">
        <v>0</v>
      </c>
      <c r="J111" s="151">
        <v>0</v>
      </c>
      <c r="K111" s="151">
        <v>0</v>
      </c>
      <c r="L111" s="151">
        <v>0</v>
      </c>
      <c r="M111" s="151">
        <v>0</v>
      </c>
      <c r="N111" s="151">
        <v>0</v>
      </c>
      <c r="O111" s="151">
        <v>0</v>
      </c>
      <c r="P111" s="151">
        <v>0</v>
      </c>
      <c r="Q111" s="151">
        <v>0</v>
      </c>
      <c r="R111" s="151">
        <v>0</v>
      </c>
      <c r="S111" s="151">
        <v>0</v>
      </c>
      <c r="T111" s="151">
        <v>0</v>
      </c>
      <c r="U111" s="151" t="e">
        <v>#REF!</v>
      </c>
      <c r="V111" s="151" t="e">
        <v>#REF!</v>
      </c>
    </row>
    <row r="112" spans="2:22" x14ac:dyDescent="0.25">
      <c r="B112" s="136">
        <v>9353043</v>
      </c>
      <c r="C112" s="136" t="s">
        <v>1252</v>
      </c>
      <c r="D112" s="136" t="s">
        <v>101</v>
      </c>
      <c r="E112" s="151">
        <v>5234.9799999999996</v>
      </c>
      <c r="F112" s="151">
        <v>0</v>
      </c>
      <c r="G112" s="151" t="e">
        <v>#REF!</v>
      </c>
      <c r="H112" s="151">
        <v>0</v>
      </c>
      <c r="I112" s="151">
        <v>0</v>
      </c>
      <c r="J112" s="151">
        <v>0</v>
      </c>
      <c r="K112" s="151">
        <v>0</v>
      </c>
      <c r="L112" s="151">
        <v>0</v>
      </c>
      <c r="M112" s="151">
        <v>0</v>
      </c>
      <c r="N112" s="151">
        <v>0</v>
      </c>
      <c r="O112" s="151">
        <v>0</v>
      </c>
      <c r="P112" s="151">
        <v>0</v>
      </c>
      <c r="Q112" s="151">
        <v>0</v>
      </c>
      <c r="R112" s="151">
        <v>0</v>
      </c>
      <c r="S112" s="151">
        <v>0</v>
      </c>
      <c r="T112" s="151">
        <v>0</v>
      </c>
      <c r="U112" s="151" t="e">
        <v>#REF!</v>
      </c>
      <c r="V112" s="151" t="e">
        <v>#REF!</v>
      </c>
    </row>
    <row r="113" spans="2:22" x14ac:dyDescent="0.25">
      <c r="B113" s="136">
        <v>9353048</v>
      </c>
      <c r="C113" s="136" t="s">
        <v>1253</v>
      </c>
      <c r="D113" s="136" t="s">
        <v>101</v>
      </c>
      <c r="E113" s="151">
        <v>5749.4</v>
      </c>
      <c r="F113" s="151">
        <v>0</v>
      </c>
      <c r="G113" s="151" t="e">
        <v>#REF!</v>
      </c>
      <c r="H113" s="151">
        <v>0</v>
      </c>
      <c r="I113" s="151">
        <v>0</v>
      </c>
      <c r="J113" s="151">
        <v>0</v>
      </c>
      <c r="K113" s="151">
        <v>0</v>
      </c>
      <c r="L113" s="151">
        <v>0</v>
      </c>
      <c r="M113" s="151">
        <v>0</v>
      </c>
      <c r="N113" s="151">
        <v>0</v>
      </c>
      <c r="O113" s="151">
        <v>0</v>
      </c>
      <c r="P113" s="151">
        <v>0</v>
      </c>
      <c r="Q113" s="151">
        <v>0</v>
      </c>
      <c r="R113" s="151">
        <v>0</v>
      </c>
      <c r="S113" s="151">
        <v>0</v>
      </c>
      <c r="T113" s="151">
        <v>0</v>
      </c>
      <c r="U113" s="151" t="e">
        <v>#REF!</v>
      </c>
      <c r="V113" s="151" t="e">
        <v>#REF!</v>
      </c>
    </row>
    <row r="114" spans="2:22" x14ac:dyDescent="0.25">
      <c r="B114" s="136">
        <v>9353049</v>
      </c>
      <c r="C114" s="136" t="s">
        <v>1254</v>
      </c>
      <c r="D114" s="136" t="s">
        <v>101</v>
      </c>
      <c r="E114" s="151">
        <v>6112.5199999999995</v>
      </c>
      <c r="F114" s="151">
        <v>0</v>
      </c>
      <c r="G114" s="151" t="e">
        <v>#REF!</v>
      </c>
      <c r="H114" s="151">
        <v>0</v>
      </c>
      <c r="I114" s="151">
        <v>0</v>
      </c>
      <c r="J114" s="151">
        <v>0</v>
      </c>
      <c r="K114" s="151">
        <v>0</v>
      </c>
      <c r="L114" s="151">
        <v>0</v>
      </c>
      <c r="M114" s="151">
        <v>0</v>
      </c>
      <c r="N114" s="151">
        <v>0</v>
      </c>
      <c r="O114" s="151">
        <v>0</v>
      </c>
      <c r="P114" s="151">
        <v>0</v>
      </c>
      <c r="Q114" s="151">
        <v>0</v>
      </c>
      <c r="R114" s="151">
        <v>0</v>
      </c>
      <c r="S114" s="151">
        <v>0</v>
      </c>
      <c r="T114" s="151">
        <v>0</v>
      </c>
      <c r="U114" s="151" t="e">
        <v>#REF!</v>
      </c>
      <c r="V114" s="151" t="e">
        <v>#REF!</v>
      </c>
    </row>
    <row r="115" spans="2:22" x14ac:dyDescent="0.25">
      <c r="B115" s="136">
        <v>9353056</v>
      </c>
      <c r="C115" s="136" t="s">
        <v>1255</v>
      </c>
      <c r="D115" s="136" t="s">
        <v>101</v>
      </c>
      <c r="E115" s="151">
        <v>5083.6799999999994</v>
      </c>
      <c r="F115" s="151">
        <v>0</v>
      </c>
      <c r="G115" s="151" t="e">
        <v>#REF!</v>
      </c>
      <c r="H115" s="151">
        <v>0</v>
      </c>
      <c r="I115" s="151">
        <v>0</v>
      </c>
      <c r="J115" s="151">
        <v>0</v>
      </c>
      <c r="K115" s="151">
        <v>0</v>
      </c>
      <c r="L115" s="151">
        <v>0</v>
      </c>
      <c r="M115" s="151">
        <v>0</v>
      </c>
      <c r="N115" s="151">
        <v>0</v>
      </c>
      <c r="O115" s="151">
        <v>0</v>
      </c>
      <c r="P115" s="151">
        <v>0</v>
      </c>
      <c r="Q115" s="151">
        <v>0</v>
      </c>
      <c r="R115" s="151">
        <v>0</v>
      </c>
      <c r="S115" s="151">
        <v>0</v>
      </c>
      <c r="T115" s="151">
        <v>0</v>
      </c>
      <c r="U115" s="151" t="e">
        <v>#REF!</v>
      </c>
      <c r="V115" s="151" t="e">
        <v>#REF!</v>
      </c>
    </row>
    <row r="116" spans="2:22" x14ac:dyDescent="0.25">
      <c r="B116" s="136">
        <v>9353064</v>
      </c>
      <c r="C116" s="136" t="s">
        <v>1256</v>
      </c>
      <c r="D116" s="136" t="s">
        <v>101</v>
      </c>
      <c r="E116" s="151">
        <v>4145.62</v>
      </c>
      <c r="F116" s="151">
        <v>0</v>
      </c>
      <c r="G116" s="151" t="e">
        <v>#REF!</v>
      </c>
      <c r="H116" s="151">
        <v>0</v>
      </c>
      <c r="I116" s="151">
        <v>0</v>
      </c>
      <c r="J116" s="151">
        <v>0</v>
      </c>
      <c r="K116" s="151">
        <v>0</v>
      </c>
      <c r="L116" s="151">
        <v>0</v>
      </c>
      <c r="M116" s="151">
        <v>0</v>
      </c>
      <c r="N116" s="151">
        <v>0</v>
      </c>
      <c r="O116" s="151">
        <v>0</v>
      </c>
      <c r="P116" s="151">
        <v>0</v>
      </c>
      <c r="Q116" s="151">
        <v>0</v>
      </c>
      <c r="R116" s="151">
        <v>0</v>
      </c>
      <c r="S116" s="151">
        <v>0</v>
      </c>
      <c r="T116" s="151">
        <v>0</v>
      </c>
      <c r="U116" s="151" t="e">
        <v>#REF!</v>
      </c>
      <c r="V116" s="151" t="e">
        <v>#REF!</v>
      </c>
    </row>
    <row r="117" spans="2:22" x14ac:dyDescent="0.25">
      <c r="B117" s="136">
        <v>9353066</v>
      </c>
      <c r="C117" s="136" t="s">
        <v>1257</v>
      </c>
      <c r="D117" s="136" t="s">
        <v>101</v>
      </c>
      <c r="E117" s="151">
        <v>1543.26</v>
      </c>
      <c r="F117" s="151">
        <v>0</v>
      </c>
      <c r="G117" s="151" t="e">
        <v>#REF!</v>
      </c>
      <c r="H117" s="151">
        <v>0</v>
      </c>
      <c r="I117" s="151">
        <v>0</v>
      </c>
      <c r="J117" s="151">
        <v>0</v>
      </c>
      <c r="K117" s="151">
        <v>0</v>
      </c>
      <c r="L117" s="151">
        <v>0</v>
      </c>
      <c r="M117" s="151">
        <v>0</v>
      </c>
      <c r="N117" s="151">
        <v>0</v>
      </c>
      <c r="O117" s="151">
        <v>0</v>
      </c>
      <c r="P117" s="151">
        <v>0</v>
      </c>
      <c r="Q117" s="151">
        <v>0</v>
      </c>
      <c r="R117" s="151">
        <v>0</v>
      </c>
      <c r="S117" s="151">
        <v>0</v>
      </c>
      <c r="T117" s="151">
        <v>0</v>
      </c>
      <c r="U117" s="151" t="e">
        <v>#REF!</v>
      </c>
      <c r="V117" s="151" t="e">
        <v>#REF!</v>
      </c>
    </row>
    <row r="118" spans="2:22" x14ac:dyDescent="0.25">
      <c r="B118" s="136">
        <v>9353074</v>
      </c>
      <c r="C118" s="136" t="s">
        <v>1258</v>
      </c>
      <c r="D118" s="136" t="s">
        <v>101</v>
      </c>
      <c r="E118" s="151">
        <v>1482.74</v>
      </c>
      <c r="F118" s="151">
        <v>0</v>
      </c>
      <c r="G118" s="151" t="e">
        <v>#REF!</v>
      </c>
      <c r="H118" s="151">
        <v>0</v>
      </c>
      <c r="I118" s="151">
        <v>0</v>
      </c>
      <c r="J118" s="151">
        <v>0</v>
      </c>
      <c r="K118" s="151">
        <v>0</v>
      </c>
      <c r="L118" s="151">
        <v>0</v>
      </c>
      <c r="M118" s="151">
        <v>0</v>
      </c>
      <c r="N118" s="151">
        <v>0</v>
      </c>
      <c r="O118" s="151">
        <v>0</v>
      </c>
      <c r="P118" s="151">
        <v>0</v>
      </c>
      <c r="Q118" s="151">
        <v>0</v>
      </c>
      <c r="R118" s="151">
        <v>0</v>
      </c>
      <c r="S118" s="151">
        <v>0</v>
      </c>
      <c r="T118" s="151">
        <v>0</v>
      </c>
      <c r="U118" s="151" t="e">
        <v>#REF!</v>
      </c>
      <c r="V118" s="151" t="e">
        <v>#REF!</v>
      </c>
    </row>
    <row r="119" spans="2:22" x14ac:dyDescent="0.25">
      <c r="B119" s="136">
        <v>9353075</v>
      </c>
      <c r="C119" s="136" t="s">
        <v>1259</v>
      </c>
      <c r="D119" s="136" t="s">
        <v>101</v>
      </c>
      <c r="E119" s="151">
        <v>1361.6999999999998</v>
      </c>
      <c r="F119" s="151">
        <v>0</v>
      </c>
      <c r="G119" s="151" t="e">
        <v>#REF!</v>
      </c>
      <c r="H119" s="151">
        <v>0</v>
      </c>
      <c r="I119" s="151">
        <v>0</v>
      </c>
      <c r="J119" s="151">
        <v>0</v>
      </c>
      <c r="K119" s="151">
        <v>0</v>
      </c>
      <c r="L119" s="151">
        <v>0</v>
      </c>
      <c r="M119" s="151">
        <v>0</v>
      </c>
      <c r="N119" s="151">
        <v>0</v>
      </c>
      <c r="O119" s="151">
        <v>0</v>
      </c>
      <c r="P119" s="151">
        <v>0</v>
      </c>
      <c r="Q119" s="151">
        <v>0</v>
      </c>
      <c r="R119" s="151">
        <v>0</v>
      </c>
      <c r="S119" s="151">
        <v>0</v>
      </c>
      <c r="T119" s="151">
        <v>0</v>
      </c>
      <c r="U119" s="151" t="e">
        <v>#REF!</v>
      </c>
      <c r="V119" s="151" t="e">
        <v>#REF!</v>
      </c>
    </row>
    <row r="120" spans="2:22" x14ac:dyDescent="0.25">
      <c r="B120" s="136">
        <v>9353076</v>
      </c>
      <c r="C120" s="136" t="s">
        <v>1260</v>
      </c>
      <c r="D120" s="136" t="s">
        <v>101</v>
      </c>
      <c r="E120" s="151">
        <v>3056.2599999999998</v>
      </c>
      <c r="F120" s="151">
        <v>0</v>
      </c>
      <c r="G120" s="151" t="e">
        <v>#REF!</v>
      </c>
      <c r="H120" s="151">
        <v>0</v>
      </c>
      <c r="I120" s="151">
        <v>0</v>
      </c>
      <c r="J120" s="151">
        <v>0</v>
      </c>
      <c r="K120" s="151">
        <v>0</v>
      </c>
      <c r="L120" s="151">
        <v>0</v>
      </c>
      <c r="M120" s="151">
        <v>0</v>
      </c>
      <c r="N120" s="151">
        <v>0</v>
      </c>
      <c r="O120" s="151">
        <v>0</v>
      </c>
      <c r="P120" s="151">
        <v>0</v>
      </c>
      <c r="Q120" s="151">
        <v>0</v>
      </c>
      <c r="R120" s="151">
        <v>0</v>
      </c>
      <c r="S120" s="151">
        <v>0</v>
      </c>
      <c r="T120" s="151">
        <v>0</v>
      </c>
      <c r="U120" s="151" t="e">
        <v>#REF!</v>
      </c>
      <c r="V120" s="151" t="e">
        <v>#REF!</v>
      </c>
    </row>
    <row r="121" spans="2:22" x14ac:dyDescent="0.25">
      <c r="B121" s="136">
        <v>9353078</v>
      </c>
      <c r="C121" s="136" t="s">
        <v>1261</v>
      </c>
      <c r="D121" s="136" t="s">
        <v>101</v>
      </c>
      <c r="E121" s="151">
        <v>6354.5999999999995</v>
      </c>
      <c r="F121" s="151">
        <v>0</v>
      </c>
      <c r="G121" s="151" t="e">
        <v>#REF!</v>
      </c>
      <c r="H121" s="151">
        <v>0</v>
      </c>
      <c r="I121" s="151">
        <v>0</v>
      </c>
      <c r="J121" s="151">
        <v>0</v>
      </c>
      <c r="K121" s="151">
        <v>0</v>
      </c>
      <c r="L121" s="151">
        <v>0</v>
      </c>
      <c r="M121" s="151">
        <v>0</v>
      </c>
      <c r="N121" s="151">
        <v>0</v>
      </c>
      <c r="O121" s="151">
        <v>0</v>
      </c>
      <c r="P121" s="151">
        <v>0</v>
      </c>
      <c r="Q121" s="151">
        <v>0</v>
      </c>
      <c r="R121" s="151">
        <v>0</v>
      </c>
      <c r="S121" s="151">
        <v>0</v>
      </c>
      <c r="T121" s="151">
        <v>0</v>
      </c>
      <c r="U121" s="151" t="e">
        <v>#REF!</v>
      </c>
      <c r="V121" s="151" t="e">
        <v>#REF!</v>
      </c>
    </row>
    <row r="122" spans="2:22" x14ac:dyDescent="0.25">
      <c r="B122" s="136">
        <v>9353083</v>
      </c>
      <c r="C122" s="136" t="s">
        <v>1263</v>
      </c>
      <c r="D122" s="136" t="s">
        <v>101</v>
      </c>
      <c r="E122" s="151">
        <v>3479.8999999999996</v>
      </c>
      <c r="F122" s="151">
        <v>0</v>
      </c>
      <c r="G122" s="151" t="e">
        <v>#REF!</v>
      </c>
      <c r="H122" s="151">
        <v>0</v>
      </c>
      <c r="I122" s="151">
        <v>0</v>
      </c>
      <c r="J122" s="151">
        <v>0</v>
      </c>
      <c r="K122" s="151">
        <v>0</v>
      </c>
      <c r="L122" s="151">
        <v>0</v>
      </c>
      <c r="M122" s="151">
        <v>0</v>
      </c>
      <c r="N122" s="151">
        <v>0</v>
      </c>
      <c r="O122" s="151">
        <v>0</v>
      </c>
      <c r="P122" s="151">
        <v>0</v>
      </c>
      <c r="Q122" s="151">
        <v>0</v>
      </c>
      <c r="R122" s="151">
        <v>0</v>
      </c>
      <c r="S122" s="151">
        <v>0</v>
      </c>
      <c r="T122" s="151">
        <v>0</v>
      </c>
      <c r="U122" s="151" t="e">
        <v>#REF!</v>
      </c>
      <c r="V122" s="151" t="e">
        <v>#REF!</v>
      </c>
    </row>
    <row r="123" spans="2:22" x14ac:dyDescent="0.25">
      <c r="B123" s="136">
        <v>9353085</v>
      </c>
      <c r="C123" s="136" t="s">
        <v>1265</v>
      </c>
      <c r="D123" s="136" t="s">
        <v>101</v>
      </c>
      <c r="E123" s="151">
        <v>5930.96</v>
      </c>
      <c r="F123" s="151">
        <v>0</v>
      </c>
      <c r="G123" s="151" t="e">
        <v>#REF!</v>
      </c>
      <c r="H123" s="151">
        <v>0</v>
      </c>
      <c r="I123" s="151">
        <v>0</v>
      </c>
      <c r="J123" s="151">
        <v>0</v>
      </c>
      <c r="K123" s="151">
        <v>0</v>
      </c>
      <c r="L123" s="151">
        <v>0</v>
      </c>
      <c r="M123" s="151">
        <v>0</v>
      </c>
      <c r="N123" s="151">
        <v>0</v>
      </c>
      <c r="O123" s="151">
        <v>0</v>
      </c>
      <c r="P123" s="151">
        <v>0</v>
      </c>
      <c r="Q123" s="151">
        <v>0</v>
      </c>
      <c r="R123" s="151">
        <v>0</v>
      </c>
      <c r="S123" s="151">
        <v>0</v>
      </c>
      <c r="T123" s="151">
        <v>0</v>
      </c>
      <c r="U123" s="151" t="e">
        <v>#REF!</v>
      </c>
      <c r="V123" s="151" t="e">
        <v>#REF!</v>
      </c>
    </row>
    <row r="124" spans="2:22" x14ac:dyDescent="0.25">
      <c r="B124" s="136">
        <v>9353090</v>
      </c>
      <c r="C124" s="136" t="s">
        <v>1267</v>
      </c>
      <c r="D124" s="136" t="s">
        <v>101</v>
      </c>
      <c r="E124" s="151">
        <v>3964.06</v>
      </c>
      <c r="F124" s="151">
        <v>0</v>
      </c>
      <c r="G124" s="151" t="e">
        <v>#REF!</v>
      </c>
      <c r="H124" s="151">
        <v>0</v>
      </c>
      <c r="I124" s="151">
        <v>0</v>
      </c>
      <c r="J124" s="151">
        <v>0</v>
      </c>
      <c r="K124" s="151">
        <v>0</v>
      </c>
      <c r="L124" s="151">
        <v>0</v>
      </c>
      <c r="M124" s="151">
        <v>0</v>
      </c>
      <c r="N124" s="151">
        <v>0</v>
      </c>
      <c r="O124" s="151">
        <v>0</v>
      </c>
      <c r="P124" s="151">
        <v>0</v>
      </c>
      <c r="Q124" s="151">
        <v>0</v>
      </c>
      <c r="R124" s="151">
        <v>0</v>
      </c>
      <c r="S124" s="151">
        <v>0</v>
      </c>
      <c r="T124" s="151">
        <v>0</v>
      </c>
      <c r="U124" s="151" t="e">
        <v>#REF!</v>
      </c>
      <c r="V124" s="151" t="e">
        <v>#REF!</v>
      </c>
    </row>
    <row r="125" spans="2:22" x14ac:dyDescent="0.25">
      <c r="B125" s="136">
        <v>9353093</v>
      </c>
      <c r="C125" s="136" t="s">
        <v>1270</v>
      </c>
      <c r="D125" s="136" t="s">
        <v>101</v>
      </c>
      <c r="E125" s="151">
        <v>4902.12</v>
      </c>
      <c r="F125" s="151">
        <v>0</v>
      </c>
      <c r="G125" s="151" t="e">
        <v>#REF!</v>
      </c>
      <c r="H125" s="151">
        <v>0</v>
      </c>
      <c r="I125" s="151">
        <v>0</v>
      </c>
      <c r="J125" s="151">
        <v>0</v>
      </c>
      <c r="K125" s="151">
        <v>0</v>
      </c>
      <c r="L125" s="151">
        <v>0</v>
      </c>
      <c r="M125" s="151">
        <v>0</v>
      </c>
      <c r="N125" s="151">
        <v>0</v>
      </c>
      <c r="O125" s="151">
        <v>0</v>
      </c>
      <c r="P125" s="151">
        <v>0</v>
      </c>
      <c r="Q125" s="151">
        <v>0</v>
      </c>
      <c r="R125" s="151">
        <v>0</v>
      </c>
      <c r="S125" s="151">
        <v>0</v>
      </c>
      <c r="T125" s="151">
        <v>0</v>
      </c>
      <c r="U125" s="151" t="e">
        <v>#REF!</v>
      </c>
      <c r="V125" s="151" t="e">
        <v>#REF!</v>
      </c>
    </row>
    <row r="126" spans="2:22" x14ac:dyDescent="0.25">
      <c r="B126" s="136">
        <v>9353104</v>
      </c>
      <c r="C126" s="136" t="s">
        <v>1273</v>
      </c>
      <c r="D126" s="136" t="s">
        <v>101</v>
      </c>
      <c r="E126" s="151">
        <v>2511.58</v>
      </c>
      <c r="F126" s="151">
        <v>0</v>
      </c>
      <c r="G126" s="151" t="e">
        <v>#REF!</v>
      </c>
      <c r="H126" s="151">
        <v>0</v>
      </c>
      <c r="I126" s="151">
        <v>0</v>
      </c>
      <c r="J126" s="151">
        <v>0</v>
      </c>
      <c r="K126" s="151">
        <v>0</v>
      </c>
      <c r="L126" s="151">
        <v>0</v>
      </c>
      <c r="M126" s="151">
        <v>0</v>
      </c>
      <c r="N126" s="151">
        <v>0</v>
      </c>
      <c r="O126" s="151">
        <v>0</v>
      </c>
      <c r="P126" s="151">
        <v>0</v>
      </c>
      <c r="Q126" s="151">
        <v>0</v>
      </c>
      <c r="R126" s="151">
        <v>0</v>
      </c>
      <c r="S126" s="151">
        <v>0</v>
      </c>
      <c r="T126" s="151">
        <v>0</v>
      </c>
      <c r="U126" s="151" t="e">
        <v>#REF!</v>
      </c>
      <c r="V126" s="151" t="e">
        <v>#REF!</v>
      </c>
    </row>
    <row r="127" spans="2:22" x14ac:dyDescent="0.25">
      <c r="B127" s="136">
        <v>9353105</v>
      </c>
      <c r="C127" s="136" t="s">
        <v>1274</v>
      </c>
      <c r="D127" s="136" t="s">
        <v>101</v>
      </c>
      <c r="E127" s="151">
        <v>2330.02</v>
      </c>
      <c r="F127" s="151">
        <v>0</v>
      </c>
      <c r="G127" s="151" t="e">
        <v>#REF!</v>
      </c>
      <c r="H127" s="151">
        <v>0</v>
      </c>
      <c r="I127" s="151">
        <v>0</v>
      </c>
      <c r="J127" s="151">
        <v>0</v>
      </c>
      <c r="K127" s="151">
        <v>0</v>
      </c>
      <c r="L127" s="151">
        <v>0</v>
      </c>
      <c r="M127" s="151">
        <v>0</v>
      </c>
      <c r="N127" s="151">
        <v>0</v>
      </c>
      <c r="O127" s="151">
        <v>0</v>
      </c>
      <c r="P127" s="151">
        <v>0</v>
      </c>
      <c r="Q127" s="151">
        <v>0</v>
      </c>
      <c r="R127" s="151">
        <v>0</v>
      </c>
      <c r="S127" s="151">
        <v>0</v>
      </c>
      <c r="T127" s="151">
        <v>0</v>
      </c>
      <c r="U127" s="151" t="e">
        <v>#REF!</v>
      </c>
      <c r="V127" s="151" t="e">
        <v>#REF!</v>
      </c>
    </row>
    <row r="128" spans="2:22" x14ac:dyDescent="0.25">
      <c r="B128" s="136">
        <v>9353108</v>
      </c>
      <c r="C128" s="136" t="s">
        <v>1275</v>
      </c>
      <c r="D128" s="136" t="s">
        <v>101</v>
      </c>
      <c r="E128" s="151">
        <v>1361.6999999999998</v>
      </c>
      <c r="F128" s="151">
        <v>0</v>
      </c>
      <c r="G128" s="151" t="e">
        <v>#REF!</v>
      </c>
      <c r="H128" s="151">
        <v>0</v>
      </c>
      <c r="I128" s="151">
        <v>0</v>
      </c>
      <c r="J128" s="151">
        <v>0</v>
      </c>
      <c r="K128" s="151">
        <v>0</v>
      </c>
      <c r="L128" s="151">
        <v>0</v>
      </c>
      <c r="M128" s="151">
        <v>0</v>
      </c>
      <c r="N128" s="151">
        <v>0</v>
      </c>
      <c r="O128" s="151">
        <v>0</v>
      </c>
      <c r="P128" s="151">
        <v>0</v>
      </c>
      <c r="Q128" s="151">
        <v>0</v>
      </c>
      <c r="R128" s="151">
        <v>0</v>
      </c>
      <c r="S128" s="151">
        <v>0</v>
      </c>
      <c r="T128" s="151">
        <v>0</v>
      </c>
      <c r="U128" s="151" t="e">
        <v>#REF!</v>
      </c>
      <c r="V128" s="151" t="e">
        <v>#REF!</v>
      </c>
    </row>
    <row r="129" spans="2:22" x14ac:dyDescent="0.25">
      <c r="B129" s="136">
        <v>9353109</v>
      </c>
      <c r="C129" s="136" t="s">
        <v>1276</v>
      </c>
      <c r="D129" s="136" t="s">
        <v>101</v>
      </c>
      <c r="E129" s="151">
        <v>1936.6399999999999</v>
      </c>
      <c r="F129" s="151">
        <v>0</v>
      </c>
      <c r="G129" s="151" t="e">
        <v>#REF!</v>
      </c>
      <c r="H129" s="151">
        <v>0</v>
      </c>
      <c r="I129" s="151">
        <v>0</v>
      </c>
      <c r="J129" s="151">
        <v>0</v>
      </c>
      <c r="K129" s="151">
        <v>0</v>
      </c>
      <c r="L129" s="151">
        <v>0</v>
      </c>
      <c r="M129" s="151">
        <v>0</v>
      </c>
      <c r="N129" s="151">
        <v>0</v>
      </c>
      <c r="O129" s="151">
        <v>0</v>
      </c>
      <c r="P129" s="151">
        <v>0</v>
      </c>
      <c r="Q129" s="151">
        <v>0</v>
      </c>
      <c r="R129" s="151">
        <v>0</v>
      </c>
      <c r="S129" s="151">
        <v>0</v>
      </c>
      <c r="T129" s="151">
        <v>0</v>
      </c>
      <c r="U129" s="151" t="e">
        <v>#REF!</v>
      </c>
      <c r="V129" s="151" t="e">
        <v>#REF!</v>
      </c>
    </row>
    <row r="130" spans="2:22" x14ac:dyDescent="0.25">
      <c r="B130" s="136">
        <v>9353111</v>
      </c>
      <c r="C130" s="136" t="s">
        <v>1277</v>
      </c>
      <c r="D130" s="136" t="s">
        <v>101</v>
      </c>
      <c r="E130" s="151">
        <v>10197.619999999999</v>
      </c>
      <c r="F130" s="151">
        <v>0</v>
      </c>
      <c r="G130" s="151" t="e">
        <v>#REF!</v>
      </c>
      <c r="H130" s="151">
        <v>0</v>
      </c>
      <c r="I130" s="151">
        <v>0</v>
      </c>
      <c r="J130" s="151">
        <v>0</v>
      </c>
      <c r="K130" s="151">
        <v>0</v>
      </c>
      <c r="L130" s="151">
        <v>0</v>
      </c>
      <c r="M130" s="151">
        <v>0</v>
      </c>
      <c r="N130" s="151">
        <v>0</v>
      </c>
      <c r="O130" s="151">
        <v>0</v>
      </c>
      <c r="P130" s="151">
        <v>0</v>
      </c>
      <c r="Q130" s="151">
        <v>0</v>
      </c>
      <c r="R130" s="151">
        <v>0</v>
      </c>
      <c r="S130" s="151">
        <v>0</v>
      </c>
      <c r="T130" s="151">
        <v>0</v>
      </c>
      <c r="U130" s="151" t="e">
        <v>#REF!</v>
      </c>
      <c r="V130" s="151" t="e">
        <v>#REF!</v>
      </c>
    </row>
    <row r="131" spans="2:22" x14ac:dyDescent="0.25">
      <c r="B131" s="136">
        <v>9353112</v>
      </c>
      <c r="C131" s="136" t="s">
        <v>1278</v>
      </c>
      <c r="D131" s="136" t="s">
        <v>101</v>
      </c>
      <c r="E131" s="151">
        <v>8200.4599999999991</v>
      </c>
      <c r="F131" s="151">
        <v>0</v>
      </c>
      <c r="G131" s="151" t="e">
        <v>#REF!</v>
      </c>
      <c r="H131" s="151">
        <v>0</v>
      </c>
      <c r="I131" s="151">
        <v>0</v>
      </c>
      <c r="J131" s="151">
        <v>0</v>
      </c>
      <c r="K131" s="151">
        <v>0</v>
      </c>
      <c r="L131" s="151">
        <v>0</v>
      </c>
      <c r="M131" s="151">
        <v>0</v>
      </c>
      <c r="N131" s="151">
        <v>0</v>
      </c>
      <c r="O131" s="151">
        <v>0</v>
      </c>
      <c r="P131" s="151">
        <v>0</v>
      </c>
      <c r="Q131" s="151">
        <v>0</v>
      </c>
      <c r="R131" s="151">
        <v>0</v>
      </c>
      <c r="S131" s="151">
        <v>0</v>
      </c>
      <c r="T131" s="151">
        <v>0</v>
      </c>
      <c r="U131" s="151" t="e">
        <v>#REF!</v>
      </c>
      <c r="V131" s="151" t="e">
        <v>#REF!</v>
      </c>
    </row>
    <row r="132" spans="2:22" x14ac:dyDescent="0.25">
      <c r="B132" s="136">
        <v>9353113</v>
      </c>
      <c r="C132" s="136" t="s">
        <v>1279</v>
      </c>
      <c r="D132" s="136" t="s">
        <v>101</v>
      </c>
      <c r="E132" s="151">
        <v>1573.52</v>
      </c>
      <c r="F132" s="151">
        <v>0</v>
      </c>
      <c r="G132" s="151" t="e">
        <v>#REF!</v>
      </c>
      <c r="H132" s="151">
        <v>0</v>
      </c>
      <c r="I132" s="151">
        <v>0</v>
      </c>
      <c r="J132" s="151">
        <v>0</v>
      </c>
      <c r="K132" s="151">
        <v>0</v>
      </c>
      <c r="L132" s="151">
        <v>0</v>
      </c>
      <c r="M132" s="151">
        <v>0</v>
      </c>
      <c r="N132" s="151">
        <v>0</v>
      </c>
      <c r="O132" s="151">
        <v>0</v>
      </c>
      <c r="P132" s="151">
        <v>0</v>
      </c>
      <c r="Q132" s="151">
        <v>0</v>
      </c>
      <c r="R132" s="151">
        <v>0</v>
      </c>
      <c r="S132" s="151">
        <v>0</v>
      </c>
      <c r="T132" s="151">
        <v>0</v>
      </c>
      <c r="U132" s="151" t="e">
        <v>#REF!</v>
      </c>
      <c r="V132" s="151" t="e">
        <v>#REF!</v>
      </c>
    </row>
    <row r="133" spans="2:22" x14ac:dyDescent="0.25">
      <c r="B133" s="136">
        <v>9353114</v>
      </c>
      <c r="C133" s="136" t="s">
        <v>1280</v>
      </c>
      <c r="D133" s="136" t="s">
        <v>101</v>
      </c>
      <c r="E133" s="151">
        <v>6052</v>
      </c>
      <c r="F133" s="151">
        <v>0</v>
      </c>
      <c r="G133" s="151" t="e">
        <v>#REF!</v>
      </c>
      <c r="H133" s="151">
        <v>0</v>
      </c>
      <c r="I133" s="151">
        <v>0</v>
      </c>
      <c r="J133" s="151">
        <v>0</v>
      </c>
      <c r="K133" s="151">
        <v>0</v>
      </c>
      <c r="L133" s="151">
        <v>0</v>
      </c>
      <c r="M133" s="151">
        <v>0</v>
      </c>
      <c r="N133" s="151">
        <v>0</v>
      </c>
      <c r="O133" s="151">
        <v>0</v>
      </c>
      <c r="P133" s="151">
        <v>0</v>
      </c>
      <c r="Q133" s="151">
        <v>0</v>
      </c>
      <c r="R133" s="151">
        <v>0</v>
      </c>
      <c r="S133" s="151">
        <v>0</v>
      </c>
      <c r="T133" s="151">
        <v>0</v>
      </c>
      <c r="U133" s="151" t="e">
        <v>#REF!</v>
      </c>
      <c r="V133" s="151" t="e">
        <v>#REF!</v>
      </c>
    </row>
    <row r="134" spans="2:22" x14ac:dyDescent="0.25">
      <c r="B134" s="136">
        <v>9353117</v>
      </c>
      <c r="C134" s="136" t="s">
        <v>1281</v>
      </c>
      <c r="D134" s="136" t="s">
        <v>101</v>
      </c>
      <c r="E134" s="151">
        <v>1785.34</v>
      </c>
      <c r="F134" s="151">
        <v>0</v>
      </c>
      <c r="G134" s="151" t="e">
        <v>#REF!</v>
      </c>
      <c r="H134" s="151">
        <v>0</v>
      </c>
      <c r="I134" s="151">
        <v>0</v>
      </c>
      <c r="J134" s="151">
        <v>0</v>
      </c>
      <c r="K134" s="151">
        <v>0</v>
      </c>
      <c r="L134" s="151">
        <v>0</v>
      </c>
      <c r="M134" s="151">
        <v>0</v>
      </c>
      <c r="N134" s="151">
        <v>0</v>
      </c>
      <c r="O134" s="151">
        <v>0</v>
      </c>
      <c r="P134" s="151">
        <v>0</v>
      </c>
      <c r="Q134" s="151">
        <v>0</v>
      </c>
      <c r="R134" s="151">
        <v>0</v>
      </c>
      <c r="S134" s="151">
        <v>0</v>
      </c>
      <c r="T134" s="151">
        <v>0</v>
      </c>
      <c r="U134" s="151" t="e">
        <v>#REF!</v>
      </c>
      <c r="V134" s="151" t="e">
        <v>#REF!</v>
      </c>
    </row>
    <row r="135" spans="2:22" x14ac:dyDescent="0.25">
      <c r="B135" s="136">
        <v>9353124</v>
      </c>
      <c r="C135" s="136" t="s">
        <v>1282</v>
      </c>
      <c r="D135" s="136" t="s">
        <v>101</v>
      </c>
      <c r="E135" s="151">
        <v>6566.4199999999992</v>
      </c>
      <c r="F135" s="151">
        <v>0</v>
      </c>
      <c r="G135" s="151" t="e">
        <v>#REF!</v>
      </c>
      <c r="H135" s="151">
        <v>0</v>
      </c>
      <c r="I135" s="151">
        <v>0</v>
      </c>
      <c r="J135" s="151">
        <v>0</v>
      </c>
      <c r="K135" s="151">
        <v>0</v>
      </c>
      <c r="L135" s="151">
        <v>0</v>
      </c>
      <c r="M135" s="151">
        <v>0</v>
      </c>
      <c r="N135" s="151">
        <v>0</v>
      </c>
      <c r="O135" s="151">
        <v>0</v>
      </c>
      <c r="P135" s="151">
        <v>0</v>
      </c>
      <c r="Q135" s="151">
        <v>0</v>
      </c>
      <c r="R135" s="151">
        <v>0</v>
      </c>
      <c r="S135" s="151">
        <v>0</v>
      </c>
      <c r="T135" s="151">
        <v>0</v>
      </c>
      <c r="U135" s="151" t="e">
        <v>#REF!</v>
      </c>
      <c r="V135" s="151" t="e">
        <v>#REF!</v>
      </c>
    </row>
    <row r="136" spans="2:22" x14ac:dyDescent="0.25">
      <c r="B136" s="136">
        <v>9353125</v>
      </c>
      <c r="C136" s="136" t="s">
        <v>1283</v>
      </c>
      <c r="D136" s="136" t="s">
        <v>101</v>
      </c>
      <c r="E136" s="151">
        <v>5356.0199999999995</v>
      </c>
      <c r="F136" s="151">
        <v>0</v>
      </c>
      <c r="G136" s="151" t="e">
        <v>#REF!</v>
      </c>
      <c r="H136" s="151">
        <v>0</v>
      </c>
      <c r="I136" s="151">
        <v>0</v>
      </c>
      <c r="J136" s="151">
        <v>0</v>
      </c>
      <c r="K136" s="151">
        <v>0</v>
      </c>
      <c r="L136" s="151">
        <v>0</v>
      </c>
      <c r="M136" s="151">
        <v>0</v>
      </c>
      <c r="N136" s="151">
        <v>0</v>
      </c>
      <c r="O136" s="151">
        <v>0</v>
      </c>
      <c r="P136" s="151">
        <v>0</v>
      </c>
      <c r="Q136" s="151">
        <v>0</v>
      </c>
      <c r="R136" s="151">
        <v>0</v>
      </c>
      <c r="S136" s="151">
        <v>0</v>
      </c>
      <c r="T136" s="151">
        <v>0</v>
      </c>
      <c r="U136" s="151" t="e">
        <v>#REF!</v>
      </c>
      <c r="V136" s="151" t="e">
        <v>#REF!</v>
      </c>
    </row>
    <row r="137" spans="2:22" x14ac:dyDescent="0.25">
      <c r="B137" s="136">
        <v>9353308</v>
      </c>
      <c r="C137" s="136" t="s">
        <v>1285</v>
      </c>
      <c r="D137" s="136" t="s">
        <v>101</v>
      </c>
      <c r="E137" s="151">
        <v>8139.94</v>
      </c>
      <c r="F137" s="151">
        <v>0</v>
      </c>
      <c r="G137" s="151" t="e">
        <v>#REF!</v>
      </c>
      <c r="H137" s="151">
        <v>0</v>
      </c>
      <c r="I137" s="151">
        <v>0</v>
      </c>
      <c r="J137" s="151">
        <v>0</v>
      </c>
      <c r="K137" s="151">
        <v>0</v>
      </c>
      <c r="L137" s="151">
        <v>0</v>
      </c>
      <c r="M137" s="151">
        <v>0</v>
      </c>
      <c r="N137" s="151">
        <v>0</v>
      </c>
      <c r="O137" s="151">
        <v>0</v>
      </c>
      <c r="P137" s="151">
        <v>0</v>
      </c>
      <c r="Q137" s="151">
        <v>0</v>
      </c>
      <c r="R137" s="151">
        <v>0</v>
      </c>
      <c r="S137" s="151">
        <v>0</v>
      </c>
      <c r="T137" s="151">
        <v>0</v>
      </c>
      <c r="U137" s="151" t="e">
        <v>#REF!</v>
      </c>
      <c r="V137" s="151" t="e">
        <v>#REF!</v>
      </c>
    </row>
    <row r="138" spans="2:22" x14ac:dyDescent="0.25">
      <c r="B138" s="136">
        <v>9353310</v>
      </c>
      <c r="C138" s="136" t="s">
        <v>418</v>
      </c>
      <c r="D138" s="136" t="s">
        <v>101</v>
      </c>
      <c r="E138" s="151">
        <v>4660.04</v>
      </c>
      <c r="F138" s="151">
        <v>0</v>
      </c>
      <c r="G138" s="151" t="e">
        <v>#REF!</v>
      </c>
      <c r="H138" s="151">
        <v>0</v>
      </c>
      <c r="I138" s="151">
        <v>0</v>
      </c>
      <c r="J138" s="151">
        <v>0</v>
      </c>
      <c r="K138" s="151">
        <v>0</v>
      </c>
      <c r="L138" s="151">
        <v>0</v>
      </c>
      <c r="M138" s="151">
        <v>0</v>
      </c>
      <c r="N138" s="151">
        <v>0</v>
      </c>
      <c r="O138" s="151">
        <v>0</v>
      </c>
      <c r="P138" s="151">
        <v>0</v>
      </c>
      <c r="Q138" s="151">
        <v>0</v>
      </c>
      <c r="R138" s="151">
        <v>0</v>
      </c>
      <c r="S138" s="151">
        <v>0</v>
      </c>
      <c r="T138" s="151">
        <v>0</v>
      </c>
      <c r="U138" s="151" t="e">
        <v>#REF!</v>
      </c>
      <c r="V138" s="151" t="e">
        <v>#REF!</v>
      </c>
    </row>
    <row r="139" spans="2:22" x14ac:dyDescent="0.25">
      <c r="B139" s="136">
        <v>9353311</v>
      </c>
      <c r="C139" s="136" t="s">
        <v>530</v>
      </c>
      <c r="D139" s="136" t="s">
        <v>101</v>
      </c>
      <c r="E139" s="151">
        <v>11619.84</v>
      </c>
      <c r="F139" s="151">
        <v>0</v>
      </c>
      <c r="G139" s="151" t="e">
        <v>#REF!</v>
      </c>
      <c r="H139" s="151">
        <v>0</v>
      </c>
      <c r="I139" s="151">
        <v>0</v>
      </c>
      <c r="J139" s="151">
        <v>0</v>
      </c>
      <c r="K139" s="151">
        <v>0</v>
      </c>
      <c r="L139" s="151">
        <v>0</v>
      </c>
      <c r="M139" s="151">
        <v>0</v>
      </c>
      <c r="N139" s="151">
        <v>0</v>
      </c>
      <c r="O139" s="151">
        <v>0</v>
      </c>
      <c r="P139" s="151">
        <v>0</v>
      </c>
      <c r="Q139" s="151">
        <v>0</v>
      </c>
      <c r="R139" s="151">
        <v>0</v>
      </c>
      <c r="S139" s="151">
        <v>0</v>
      </c>
      <c r="T139" s="151">
        <v>0</v>
      </c>
      <c r="U139" s="151" t="e">
        <v>#REF!</v>
      </c>
      <c r="V139" s="151" t="e">
        <v>#REF!</v>
      </c>
    </row>
    <row r="140" spans="2:22" x14ac:dyDescent="0.25">
      <c r="B140" s="136">
        <v>9353322</v>
      </c>
      <c r="C140" s="136" t="s">
        <v>1286</v>
      </c>
      <c r="D140" s="136" t="s">
        <v>101</v>
      </c>
      <c r="E140" s="151">
        <v>3086.52</v>
      </c>
      <c r="F140" s="151">
        <v>0</v>
      </c>
      <c r="G140" s="151" t="e">
        <v>#REF!</v>
      </c>
      <c r="H140" s="151">
        <v>0</v>
      </c>
      <c r="I140" s="151">
        <v>0</v>
      </c>
      <c r="J140" s="151">
        <v>0</v>
      </c>
      <c r="K140" s="151">
        <v>0</v>
      </c>
      <c r="L140" s="151">
        <v>0</v>
      </c>
      <c r="M140" s="151">
        <v>0</v>
      </c>
      <c r="N140" s="151">
        <v>0</v>
      </c>
      <c r="O140" s="151">
        <v>0</v>
      </c>
      <c r="P140" s="151">
        <v>0</v>
      </c>
      <c r="Q140" s="151">
        <v>0</v>
      </c>
      <c r="R140" s="151">
        <v>0</v>
      </c>
      <c r="S140" s="151">
        <v>0</v>
      </c>
      <c r="T140" s="151">
        <v>0</v>
      </c>
      <c r="U140" s="151" t="e">
        <v>#REF!</v>
      </c>
      <c r="V140" s="151" t="e">
        <v>#REF!</v>
      </c>
    </row>
    <row r="141" spans="2:22" x14ac:dyDescent="0.25">
      <c r="B141" s="136">
        <v>9353327</v>
      </c>
      <c r="C141" s="136" t="s">
        <v>1288</v>
      </c>
      <c r="D141" s="136" t="s">
        <v>101</v>
      </c>
      <c r="E141" s="151">
        <v>5840.1799999999994</v>
      </c>
      <c r="F141" s="151">
        <v>0</v>
      </c>
      <c r="G141" s="151" t="e">
        <v>#REF!</v>
      </c>
      <c r="H141" s="151">
        <v>0</v>
      </c>
      <c r="I141" s="151">
        <v>0</v>
      </c>
      <c r="J141" s="151">
        <v>0</v>
      </c>
      <c r="K141" s="151">
        <v>0</v>
      </c>
      <c r="L141" s="151">
        <v>0</v>
      </c>
      <c r="M141" s="151">
        <v>0</v>
      </c>
      <c r="N141" s="151">
        <v>0</v>
      </c>
      <c r="O141" s="151">
        <v>0</v>
      </c>
      <c r="P141" s="151">
        <v>0</v>
      </c>
      <c r="Q141" s="151">
        <v>0</v>
      </c>
      <c r="R141" s="151">
        <v>0</v>
      </c>
      <c r="S141" s="151">
        <v>0</v>
      </c>
      <c r="T141" s="151">
        <v>0</v>
      </c>
      <c r="U141" s="151" t="e">
        <v>#REF!</v>
      </c>
      <c r="V141" s="151" t="e">
        <v>#REF!</v>
      </c>
    </row>
    <row r="142" spans="2:22" x14ac:dyDescent="0.25">
      <c r="B142" s="136">
        <v>9353329</v>
      </c>
      <c r="C142" s="136" t="s">
        <v>1289</v>
      </c>
      <c r="D142" s="136" t="s">
        <v>101</v>
      </c>
      <c r="E142" s="151">
        <v>5658.62</v>
      </c>
      <c r="F142" s="151">
        <v>0</v>
      </c>
      <c r="G142" s="151" t="e">
        <v>#REF!</v>
      </c>
      <c r="H142" s="151">
        <v>0</v>
      </c>
      <c r="I142" s="151">
        <v>0</v>
      </c>
      <c r="J142" s="151">
        <v>0</v>
      </c>
      <c r="K142" s="151">
        <v>0</v>
      </c>
      <c r="L142" s="151">
        <v>0</v>
      </c>
      <c r="M142" s="151">
        <v>0</v>
      </c>
      <c r="N142" s="151">
        <v>0</v>
      </c>
      <c r="O142" s="151">
        <v>0</v>
      </c>
      <c r="P142" s="151">
        <v>0</v>
      </c>
      <c r="Q142" s="151">
        <v>0</v>
      </c>
      <c r="R142" s="151">
        <v>0</v>
      </c>
      <c r="S142" s="151">
        <v>0</v>
      </c>
      <c r="T142" s="151">
        <v>0</v>
      </c>
      <c r="U142" s="151" t="e">
        <v>#REF!</v>
      </c>
      <c r="V142" s="151" t="e">
        <v>#REF!</v>
      </c>
    </row>
    <row r="143" spans="2:22" x14ac:dyDescent="0.25">
      <c r="B143" s="136">
        <v>9353330</v>
      </c>
      <c r="C143" s="136" t="s">
        <v>1290</v>
      </c>
      <c r="D143" s="136" t="s">
        <v>101</v>
      </c>
      <c r="E143" s="151">
        <v>9168.7799999999988</v>
      </c>
      <c r="F143" s="151">
        <v>0</v>
      </c>
      <c r="G143" s="151" t="e">
        <v>#REF!</v>
      </c>
      <c r="H143" s="151">
        <v>0</v>
      </c>
      <c r="I143" s="151">
        <v>0</v>
      </c>
      <c r="J143" s="151">
        <v>0</v>
      </c>
      <c r="K143" s="151">
        <v>0</v>
      </c>
      <c r="L143" s="151">
        <v>0</v>
      </c>
      <c r="M143" s="151">
        <v>0</v>
      </c>
      <c r="N143" s="151">
        <v>0</v>
      </c>
      <c r="O143" s="151">
        <v>0</v>
      </c>
      <c r="P143" s="151">
        <v>0</v>
      </c>
      <c r="Q143" s="151">
        <v>0</v>
      </c>
      <c r="R143" s="151">
        <v>0</v>
      </c>
      <c r="S143" s="151">
        <v>0</v>
      </c>
      <c r="T143" s="151">
        <v>0</v>
      </c>
      <c r="U143" s="151" t="e">
        <v>#REF!</v>
      </c>
      <c r="V143" s="151" t="e">
        <v>#REF!</v>
      </c>
    </row>
    <row r="144" spans="2:22" x14ac:dyDescent="0.25">
      <c r="B144" s="136">
        <v>9353332</v>
      </c>
      <c r="C144" s="136" t="s">
        <v>1292</v>
      </c>
      <c r="D144" s="136" t="s">
        <v>101</v>
      </c>
      <c r="E144" s="151">
        <v>1785.34</v>
      </c>
      <c r="F144" s="151">
        <v>0</v>
      </c>
      <c r="G144" s="151" t="e">
        <v>#REF!</v>
      </c>
      <c r="H144" s="151">
        <v>0</v>
      </c>
      <c r="I144" s="151">
        <v>0</v>
      </c>
      <c r="J144" s="151">
        <v>0</v>
      </c>
      <c r="K144" s="151">
        <v>0</v>
      </c>
      <c r="L144" s="151">
        <v>0</v>
      </c>
      <c r="M144" s="151">
        <v>0</v>
      </c>
      <c r="N144" s="151">
        <v>0</v>
      </c>
      <c r="O144" s="151">
        <v>0</v>
      </c>
      <c r="P144" s="151">
        <v>0</v>
      </c>
      <c r="Q144" s="151">
        <v>0</v>
      </c>
      <c r="R144" s="151">
        <v>0</v>
      </c>
      <c r="S144" s="151">
        <v>0</v>
      </c>
      <c r="T144" s="151">
        <v>0</v>
      </c>
      <c r="U144" s="151" t="e">
        <v>#REF!</v>
      </c>
      <c r="V144" s="151" t="e">
        <v>#REF!</v>
      </c>
    </row>
    <row r="145" spans="2:22" x14ac:dyDescent="0.25">
      <c r="B145" s="136">
        <v>9353337</v>
      </c>
      <c r="C145" s="136" t="s">
        <v>1293</v>
      </c>
      <c r="D145" s="136" t="s">
        <v>101</v>
      </c>
      <c r="E145" s="151">
        <v>6354.5999999999995</v>
      </c>
      <c r="F145" s="151">
        <v>0</v>
      </c>
      <c r="G145" s="151" t="e">
        <v>#REF!</v>
      </c>
      <c r="H145" s="151">
        <v>0</v>
      </c>
      <c r="I145" s="151">
        <v>0</v>
      </c>
      <c r="J145" s="151">
        <v>0</v>
      </c>
      <c r="K145" s="151">
        <v>0</v>
      </c>
      <c r="L145" s="151">
        <v>0</v>
      </c>
      <c r="M145" s="151">
        <v>0</v>
      </c>
      <c r="N145" s="151">
        <v>0</v>
      </c>
      <c r="O145" s="151">
        <v>0</v>
      </c>
      <c r="P145" s="151">
        <v>0</v>
      </c>
      <c r="Q145" s="151">
        <v>0</v>
      </c>
      <c r="R145" s="151">
        <v>0</v>
      </c>
      <c r="S145" s="151">
        <v>0</v>
      </c>
      <c r="T145" s="151">
        <v>0</v>
      </c>
      <c r="U145" s="151" t="e">
        <v>#REF!</v>
      </c>
      <c r="V145" s="151" t="e">
        <v>#REF!</v>
      </c>
    </row>
    <row r="146" spans="2:22" x14ac:dyDescent="0.25">
      <c r="B146" s="136">
        <v>9353338</v>
      </c>
      <c r="C146" s="136" t="s">
        <v>1294</v>
      </c>
      <c r="D146" s="136" t="s">
        <v>101</v>
      </c>
      <c r="E146" s="151">
        <v>11861.92</v>
      </c>
      <c r="F146" s="151">
        <v>0</v>
      </c>
      <c r="G146" s="151" t="e">
        <v>#REF!</v>
      </c>
      <c r="H146" s="151">
        <v>0</v>
      </c>
      <c r="I146" s="151">
        <v>0</v>
      </c>
      <c r="J146" s="151">
        <v>0</v>
      </c>
      <c r="K146" s="151">
        <v>0</v>
      </c>
      <c r="L146" s="151">
        <v>0</v>
      </c>
      <c r="M146" s="151">
        <v>0</v>
      </c>
      <c r="N146" s="151">
        <v>0</v>
      </c>
      <c r="O146" s="151">
        <v>0</v>
      </c>
      <c r="P146" s="151">
        <v>0</v>
      </c>
      <c r="Q146" s="151">
        <v>0</v>
      </c>
      <c r="R146" s="151">
        <v>0</v>
      </c>
      <c r="S146" s="151">
        <v>0</v>
      </c>
      <c r="T146" s="151">
        <v>0</v>
      </c>
      <c r="U146" s="151" t="e">
        <v>#REF!</v>
      </c>
      <c r="V146" s="151" t="e">
        <v>#REF!</v>
      </c>
    </row>
    <row r="147" spans="2:22" x14ac:dyDescent="0.25">
      <c r="B147" s="136">
        <v>9353339</v>
      </c>
      <c r="C147" s="136" t="s">
        <v>1295</v>
      </c>
      <c r="D147" s="136" t="s">
        <v>101</v>
      </c>
      <c r="E147" s="151">
        <v>12678.939999999999</v>
      </c>
      <c r="F147" s="151">
        <v>0</v>
      </c>
      <c r="G147" s="151" t="e">
        <v>#REF!</v>
      </c>
      <c r="H147" s="151">
        <v>0</v>
      </c>
      <c r="I147" s="151">
        <v>0</v>
      </c>
      <c r="J147" s="151">
        <v>0</v>
      </c>
      <c r="K147" s="151">
        <v>0</v>
      </c>
      <c r="L147" s="151">
        <v>0</v>
      </c>
      <c r="M147" s="151">
        <v>0</v>
      </c>
      <c r="N147" s="151">
        <v>0</v>
      </c>
      <c r="O147" s="151">
        <v>0</v>
      </c>
      <c r="P147" s="151">
        <v>0</v>
      </c>
      <c r="Q147" s="151">
        <v>0</v>
      </c>
      <c r="R147" s="151">
        <v>0</v>
      </c>
      <c r="S147" s="151">
        <v>0</v>
      </c>
      <c r="T147" s="151">
        <v>0</v>
      </c>
      <c r="U147" s="151" t="e">
        <v>#REF!</v>
      </c>
      <c r="V147" s="151" t="e">
        <v>#REF!</v>
      </c>
    </row>
    <row r="148" spans="2:22" x14ac:dyDescent="0.25">
      <c r="B148" s="136">
        <v>9353341</v>
      </c>
      <c r="C148" s="136" t="s">
        <v>1296</v>
      </c>
      <c r="D148" s="136" t="s">
        <v>101</v>
      </c>
      <c r="E148" s="151">
        <v>6203.2999999999993</v>
      </c>
      <c r="F148" s="151">
        <v>0</v>
      </c>
      <c r="G148" s="151" t="e">
        <v>#REF!</v>
      </c>
      <c r="H148" s="151">
        <v>0</v>
      </c>
      <c r="I148" s="151">
        <v>0</v>
      </c>
      <c r="J148" s="151">
        <v>0</v>
      </c>
      <c r="K148" s="151">
        <v>0</v>
      </c>
      <c r="L148" s="151">
        <v>0</v>
      </c>
      <c r="M148" s="151">
        <v>0</v>
      </c>
      <c r="N148" s="151">
        <v>0</v>
      </c>
      <c r="O148" s="151">
        <v>0</v>
      </c>
      <c r="P148" s="151">
        <v>0</v>
      </c>
      <c r="Q148" s="151">
        <v>0</v>
      </c>
      <c r="R148" s="151">
        <v>0</v>
      </c>
      <c r="S148" s="151">
        <v>0</v>
      </c>
      <c r="T148" s="151">
        <v>0</v>
      </c>
      <c r="U148" s="151" t="e">
        <v>#REF!</v>
      </c>
      <c r="V148" s="151" t="e">
        <v>#REF!</v>
      </c>
    </row>
    <row r="149" spans="2:22" x14ac:dyDescent="0.25">
      <c r="B149" s="136">
        <v>9353342</v>
      </c>
      <c r="C149" s="136" t="s">
        <v>1297</v>
      </c>
      <c r="D149" s="136" t="s">
        <v>101</v>
      </c>
      <c r="E149" s="151">
        <v>6475.6399999999994</v>
      </c>
      <c r="F149" s="151">
        <v>0</v>
      </c>
      <c r="G149" s="151" t="e">
        <v>#REF!</v>
      </c>
      <c r="H149" s="151">
        <v>0</v>
      </c>
      <c r="I149" s="151">
        <v>0</v>
      </c>
      <c r="J149" s="151">
        <v>0</v>
      </c>
      <c r="K149" s="151">
        <v>0</v>
      </c>
      <c r="L149" s="151">
        <v>0</v>
      </c>
      <c r="M149" s="151">
        <v>0</v>
      </c>
      <c r="N149" s="151">
        <v>0</v>
      </c>
      <c r="O149" s="151">
        <v>0</v>
      </c>
      <c r="P149" s="151">
        <v>0</v>
      </c>
      <c r="Q149" s="151">
        <v>0</v>
      </c>
      <c r="R149" s="151">
        <v>0</v>
      </c>
      <c r="S149" s="151">
        <v>0</v>
      </c>
      <c r="T149" s="151">
        <v>0</v>
      </c>
      <c r="U149" s="151" t="e">
        <v>#REF!</v>
      </c>
      <c r="V149" s="151" t="e">
        <v>#REF!</v>
      </c>
    </row>
    <row r="150" spans="2:22" x14ac:dyDescent="0.25">
      <c r="B150" s="136">
        <v>9354024</v>
      </c>
      <c r="C150" s="136" t="s">
        <v>438</v>
      </c>
      <c r="D150" s="136" t="s">
        <v>102</v>
      </c>
      <c r="E150" s="151">
        <v>43302.06</v>
      </c>
      <c r="F150" s="151">
        <v>0</v>
      </c>
      <c r="G150" s="151" t="e">
        <v>#REF!</v>
      </c>
      <c r="H150" s="151">
        <v>0</v>
      </c>
      <c r="I150" s="151">
        <v>0</v>
      </c>
      <c r="J150" s="151">
        <v>0</v>
      </c>
      <c r="K150" s="151">
        <v>0</v>
      </c>
      <c r="L150" s="151">
        <v>0</v>
      </c>
      <c r="M150" s="151">
        <v>0</v>
      </c>
      <c r="N150" s="151">
        <v>0</v>
      </c>
      <c r="O150" s="151">
        <v>0</v>
      </c>
      <c r="P150" s="151">
        <v>0</v>
      </c>
      <c r="Q150" s="151">
        <v>0</v>
      </c>
      <c r="R150" s="151">
        <v>0</v>
      </c>
      <c r="S150" s="151">
        <v>0</v>
      </c>
      <c r="T150" s="151">
        <v>0</v>
      </c>
      <c r="U150" s="151" t="e">
        <v>#REF!</v>
      </c>
      <c r="V150" s="151" t="e">
        <v>#REF!</v>
      </c>
    </row>
    <row r="151" spans="2:22" x14ac:dyDescent="0.25">
      <c r="B151" s="136">
        <v>9354090</v>
      </c>
      <c r="C151" s="136" t="s">
        <v>330</v>
      </c>
      <c r="D151" s="136" t="s">
        <v>102</v>
      </c>
      <c r="E151" s="151">
        <v>37976.299999999996</v>
      </c>
      <c r="F151" s="151">
        <v>0</v>
      </c>
      <c r="G151" s="151" t="e">
        <v>#REF!</v>
      </c>
      <c r="H151" s="151">
        <v>0</v>
      </c>
      <c r="I151" s="151">
        <v>0</v>
      </c>
      <c r="J151" s="151">
        <v>0</v>
      </c>
      <c r="K151" s="151">
        <v>0</v>
      </c>
      <c r="L151" s="151">
        <v>0</v>
      </c>
      <c r="M151" s="151">
        <v>0</v>
      </c>
      <c r="N151" s="151">
        <v>0</v>
      </c>
      <c r="O151" s="151">
        <v>0</v>
      </c>
      <c r="P151" s="151">
        <v>0</v>
      </c>
      <c r="Q151" s="151">
        <v>0</v>
      </c>
      <c r="R151" s="151">
        <v>0</v>
      </c>
      <c r="S151" s="151">
        <v>0</v>
      </c>
      <c r="T151" s="151">
        <v>0</v>
      </c>
      <c r="U151" s="151" t="e">
        <v>#REF!</v>
      </c>
      <c r="V151" s="151" t="e">
        <v>#REF!</v>
      </c>
    </row>
    <row r="152" spans="2:22" x14ac:dyDescent="0.25">
      <c r="B152" s="136">
        <v>9354500</v>
      </c>
      <c r="C152" s="136" t="s">
        <v>1298</v>
      </c>
      <c r="D152" s="136" t="s">
        <v>102</v>
      </c>
      <c r="E152" s="151">
        <v>34284.579999999994</v>
      </c>
      <c r="F152" s="151">
        <v>0</v>
      </c>
      <c r="G152" s="151" t="e">
        <v>#REF!</v>
      </c>
      <c r="H152" s="151">
        <v>0</v>
      </c>
      <c r="I152" s="151">
        <v>0</v>
      </c>
      <c r="J152" s="151">
        <v>0</v>
      </c>
      <c r="K152" s="151">
        <v>0</v>
      </c>
      <c r="L152" s="151">
        <v>0</v>
      </c>
      <c r="M152" s="151">
        <v>0</v>
      </c>
      <c r="N152" s="151">
        <v>0</v>
      </c>
      <c r="O152" s="151">
        <v>0</v>
      </c>
      <c r="P152" s="151">
        <v>0</v>
      </c>
      <c r="Q152" s="151">
        <v>0</v>
      </c>
      <c r="R152" s="151">
        <v>0</v>
      </c>
      <c r="S152" s="151">
        <v>0</v>
      </c>
      <c r="T152" s="151">
        <v>0</v>
      </c>
      <c r="U152" s="151" t="e">
        <v>#REF!</v>
      </c>
      <c r="V152" s="151" t="e">
        <v>#REF!</v>
      </c>
    </row>
    <row r="153" spans="2:22" x14ac:dyDescent="0.25">
      <c r="B153" s="136">
        <v>9354600</v>
      </c>
      <c r="C153" s="136" t="s">
        <v>431</v>
      </c>
      <c r="D153" s="136" t="s">
        <v>102</v>
      </c>
      <c r="E153" s="151">
        <v>21484.6</v>
      </c>
      <c r="F153" s="151">
        <v>0</v>
      </c>
      <c r="G153" s="151" t="e">
        <v>#REF!</v>
      </c>
      <c r="H153" s="151">
        <v>0</v>
      </c>
      <c r="I153" s="151">
        <v>0</v>
      </c>
      <c r="J153" s="151">
        <v>0</v>
      </c>
      <c r="K153" s="151">
        <v>0</v>
      </c>
      <c r="L153" s="151">
        <v>0</v>
      </c>
      <c r="M153" s="151">
        <v>0</v>
      </c>
      <c r="N153" s="151">
        <v>0</v>
      </c>
      <c r="O153" s="151">
        <v>0</v>
      </c>
      <c r="P153" s="151">
        <v>0</v>
      </c>
      <c r="Q153" s="151">
        <v>0</v>
      </c>
      <c r="R153" s="151">
        <v>0</v>
      </c>
      <c r="S153" s="151">
        <v>0</v>
      </c>
      <c r="T153" s="151">
        <v>0</v>
      </c>
      <c r="U153" s="151" t="e">
        <v>#REF!</v>
      </c>
      <c r="V153" s="151" t="e">
        <v>#REF!</v>
      </c>
    </row>
    <row r="154" spans="2:22" x14ac:dyDescent="0.25">
      <c r="B154" s="136">
        <v>9354605</v>
      </c>
      <c r="C154" s="136" t="s">
        <v>562</v>
      </c>
      <c r="D154" s="136" t="s">
        <v>102</v>
      </c>
      <c r="E154" s="151">
        <v>25025.019999999997</v>
      </c>
      <c r="F154" s="151">
        <v>0</v>
      </c>
      <c r="G154" s="151" t="e">
        <v>#REF!</v>
      </c>
      <c r="H154" s="151">
        <v>0</v>
      </c>
      <c r="I154" s="151">
        <v>0</v>
      </c>
      <c r="J154" s="151">
        <v>0</v>
      </c>
      <c r="K154" s="151">
        <v>0</v>
      </c>
      <c r="L154" s="151">
        <v>0</v>
      </c>
      <c r="M154" s="151">
        <v>0</v>
      </c>
      <c r="N154" s="151">
        <v>0</v>
      </c>
      <c r="O154" s="151">
        <v>0</v>
      </c>
      <c r="P154" s="151">
        <v>0</v>
      </c>
      <c r="Q154" s="151">
        <v>0</v>
      </c>
      <c r="R154" s="151">
        <v>0</v>
      </c>
      <c r="S154" s="151">
        <v>0</v>
      </c>
      <c r="T154" s="151">
        <v>0</v>
      </c>
      <c r="U154" s="151" t="e">
        <v>#REF!</v>
      </c>
      <c r="V154" s="151" t="e">
        <v>#REF!</v>
      </c>
    </row>
    <row r="155" spans="2:22" x14ac:dyDescent="0.25">
      <c r="B155" s="136">
        <v>9352000</v>
      </c>
      <c r="C155" s="136" t="s">
        <v>561</v>
      </c>
      <c r="D155" s="136" t="s">
        <v>101</v>
      </c>
      <c r="E155" s="151">
        <v>0</v>
      </c>
      <c r="F155" s="151">
        <v>0</v>
      </c>
      <c r="G155" s="151">
        <v>0</v>
      </c>
      <c r="H155" s="151">
        <v>0</v>
      </c>
      <c r="I155" s="151">
        <v>0</v>
      </c>
      <c r="J155" s="151">
        <v>0</v>
      </c>
      <c r="K155" s="151">
        <v>0</v>
      </c>
      <c r="L155" s="151">
        <v>0</v>
      </c>
      <c r="M155" s="151">
        <v>0</v>
      </c>
      <c r="N155" s="151">
        <v>0</v>
      </c>
      <c r="O155" s="151">
        <v>0</v>
      </c>
      <c r="P155" s="151">
        <v>0</v>
      </c>
      <c r="Q155" s="151">
        <v>0</v>
      </c>
      <c r="R155" s="151">
        <v>0</v>
      </c>
      <c r="S155" s="151">
        <v>0</v>
      </c>
      <c r="T155" s="151">
        <v>0</v>
      </c>
      <c r="U155" s="151">
        <v>0</v>
      </c>
      <c r="V155" s="151">
        <v>0</v>
      </c>
    </row>
    <row r="156" spans="2:22" x14ac:dyDescent="0.25">
      <c r="B156" s="136">
        <v>9352001</v>
      </c>
      <c r="C156" s="136" t="s">
        <v>1299</v>
      </c>
      <c r="D156" s="136" t="s">
        <v>101</v>
      </c>
      <c r="E156" s="151">
        <v>0</v>
      </c>
      <c r="F156" s="151">
        <v>0</v>
      </c>
      <c r="G156" s="151">
        <v>0</v>
      </c>
      <c r="H156" s="151">
        <v>0</v>
      </c>
      <c r="I156" s="151">
        <v>0</v>
      </c>
      <c r="J156" s="151">
        <v>0</v>
      </c>
      <c r="K156" s="151">
        <v>0</v>
      </c>
      <c r="L156" s="151">
        <v>0</v>
      </c>
      <c r="M156" s="151">
        <v>0</v>
      </c>
      <c r="N156" s="151">
        <v>0</v>
      </c>
      <c r="O156" s="151">
        <v>0</v>
      </c>
      <c r="P156" s="151">
        <v>0</v>
      </c>
      <c r="Q156" s="151">
        <v>0</v>
      </c>
      <c r="R156" s="151">
        <v>0</v>
      </c>
      <c r="S156" s="151">
        <v>0</v>
      </c>
      <c r="T156" s="151">
        <v>0</v>
      </c>
      <c r="U156" s="151">
        <v>0</v>
      </c>
      <c r="V156" s="151">
        <v>0</v>
      </c>
    </row>
    <row r="157" spans="2:22" x14ac:dyDescent="0.25">
      <c r="B157" s="136">
        <v>9352003</v>
      </c>
      <c r="C157" s="136" t="s">
        <v>344</v>
      </c>
      <c r="D157" s="136" t="s">
        <v>101</v>
      </c>
      <c r="E157" s="151">
        <v>0</v>
      </c>
      <c r="F157" s="151">
        <v>0</v>
      </c>
      <c r="G157" s="151">
        <v>0</v>
      </c>
      <c r="H157" s="151">
        <v>0</v>
      </c>
      <c r="I157" s="151">
        <v>0</v>
      </c>
      <c r="J157" s="151">
        <v>0</v>
      </c>
      <c r="K157" s="151">
        <v>0</v>
      </c>
      <c r="L157" s="151">
        <v>0</v>
      </c>
      <c r="M157" s="151">
        <v>0</v>
      </c>
      <c r="N157" s="151">
        <v>0</v>
      </c>
      <c r="O157" s="151">
        <v>0</v>
      </c>
      <c r="P157" s="151">
        <v>0</v>
      </c>
      <c r="Q157" s="151">
        <v>0</v>
      </c>
      <c r="R157" s="151">
        <v>0</v>
      </c>
      <c r="S157" s="151">
        <v>0</v>
      </c>
      <c r="T157" s="151">
        <v>0</v>
      </c>
      <c r="U157" s="151">
        <v>0</v>
      </c>
      <c r="V157" s="151">
        <v>0</v>
      </c>
    </row>
    <row r="158" spans="2:22" x14ac:dyDescent="0.25">
      <c r="B158" s="136">
        <v>9352006</v>
      </c>
      <c r="C158" s="136" t="s">
        <v>484</v>
      </c>
      <c r="D158" s="136" t="s">
        <v>101</v>
      </c>
      <c r="E158" s="151">
        <v>0</v>
      </c>
      <c r="F158" s="151">
        <v>0</v>
      </c>
      <c r="G158" s="151">
        <v>0</v>
      </c>
      <c r="H158" s="151">
        <v>0</v>
      </c>
      <c r="I158" s="151">
        <v>0</v>
      </c>
      <c r="J158" s="151">
        <v>0</v>
      </c>
      <c r="K158" s="151">
        <v>0</v>
      </c>
      <c r="L158" s="151">
        <v>0</v>
      </c>
      <c r="M158" s="151">
        <v>0</v>
      </c>
      <c r="N158" s="151">
        <v>0</v>
      </c>
      <c r="O158" s="151">
        <v>0</v>
      </c>
      <c r="P158" s="151">
        <v>0</v>
      </c>
      <c r="Q158" s="151">
        <v>0</v>
      </c>
      <c r="R158" s="151">
        <v>0</v>
      </c>
      <c r="S158" s="151">
        <v>0</v>
      </c>
      <c r="T158" s="151">
        <v>0</v>
      </c>
      <c r="U158" s="151">
        <v>0</v>
      </c>
      <c r="V158" s="151">
        <v>0</v>
      </c>
    </row>
    <row r="159" spans="2:22" x14ac:dyDescent="0.25">
      <c r="B159" s="136">
        <v>9352010</v>
      </c>
      <c r="C159" s="136" t="s">
        <v>1300</v>
      </c>
      <c r="D159" s="136" t="s">
        <v>101</v>
      </c>
      <c r="E159" s="151">
        <v>0</v>
      </c>
      <c r="F159" s="151">
        <v>0</v>
      </c>
      <c r="G159" s="151">
        <v>0</v>
      </c>
      <c r="H159" s="151">
        <v>0</v>
      </c>
      <c r="I159" s="151">
        <v>0</v>
      </c>
      <c r="J159" s="151">
        <v>0</v>
      </c>
      <c r="K159" s="151">
        <v>0</v>
      </c>
      <c r="L159" s="151">
        <v>0</v>
      </c>
      <c r="M159" s="151">
        <v>0</v>
      </c>
      <c r="N159" s="151">
        <v>0</v>
      </c>
      <c r="O159" s="151">
        <v>0</v>
      </c>
      <c r="P159" s="151">
        <v>0</v>
      </c>
      <c r="Q159" s="151">
        <v>0</v>
      </c>
      <c r="R159" s="151">
        <v>0</v>
      </c>
      <c r="S159" s="151">
        <v>0</v>
      </c>
      <c r="T159" s="151">
        <v>0</v>
      </c>
      <c r="U159" s="151">
        <v>0</v>
      </c>
      <c r="V159" s="151">
        <v>0</v>
      </c>
    </row>
    <row r="160" spans="2:22" x14ac:dyDescent="0.25">
      <c r="B160" s="136">
        <v>9352014</v>
      </c>
      <c r="C160" s="136" t="s">
        <v>559</v>
      </c>
      <c r="D160" s="136" t="s">
        <v>101</v>
      </c>
      <c r="E160" s="151">
        <v>0</v>
      </c>
      <c r="F160" s="151">
        <v>0</v>
      </c>
      <c r="G160" s="151">
        <v>0</v>
      </c>
      <c r="H160" s="151">
        <v>0</v>
      </c>
      <c r="I160" s="151">
        <v>0</v>
      </c>
      <c r="J160" s="151">
        <v>0</v>
      </c>
      <c r="K160" s="151">
        <v>0</v>
      </c>
      <c r="L160" s="151">
        <v>0</v>
      </c>
      <c r="M160" s="151">
        <v>0</v>
      </c>
      <c r="N160" s="151">
        <v>0</v>
      </c>
      <c r="O160" s="151">
        <v>0</v>
      </c>
      <c r="P160" s="151">
        <v>0</v>
      </c>
      <c r="Q160" s="151">
        <v>0</v>
      </c>
      <c r="R160" s="151">
        <v>0</v>
      </c>
      <c r="S160" s="151">
        <v>0</v>
      </c>
      <c r="T160" s="151">
        <v>0</v>
      </c>
      <c r="U160" s="151">
        <v>0</v>
      </c>
      <c r="V160" s="151">
        <v>0</v>
      </c>
    </row>
    <row r="161" spans="2:22" x14ac:dyDescent="0.25">
      <c r="B161" s="136">
        <v>9352017</v>
      </c>
      <c r="C161" s="136" t="s">
        <v>291</v>
      </c>
      <c r="D161" s="136" t="s">
        <v>101</v>
      </c>
      <c r="E161" s="151">
        <v>0</v>
      </c>
      <c r="F161" s="151">
        <v>0</v>
      </c>
      <c r="G161" s="151">
        <v>0</v>
      </c>
      <c r="H161" s="151">
        <v>0</v>
      </c>
      <c r="I161" s="151">
        <v>0</v>
      </c>
      <c r="J161" s="151">
        <v>0</v>
      </c>
      <c r="K161" s="151">
        <v>0</v>
      </c>
      <c r="L161" s="151">
        <v>0</v>
      </c>
      <c r="M161" s="151">
        <v>0</v>
      </c>
      <c r="N161" s="151">
        <v>0</v>
      </c>
      <c r="O161" s="151">
        <v>0</v>
      </c>
      <c r="P161" s="151">
        <v>0</v>
      </c>
      <c r="Q161" s="151">
        <v>0</v>
      </c>
      <c r="R161" s="151">
        <v>0</v>
      </c>
      <c r="S161" s="151">
        <v>0</v>
      </c>
      <c r="T161" s="151">
        <v>0</v>
      </c>
      <c r="U161" s="151">
        <v>0</v>
      </c>
      <c r="V161" s="151">
        <v>0</v>
      </c>
    </row>
    <row r="162" spans="2:22" x14ac:dyDescent="0.25">
      <c r="B162" s="136">
        <v>9352022</v>
      </c>
      <c r="C162" s="136" t="s">
        <v>1464</v>
      </c>
      <c r="D162" s="136" t="s">
        <v>101</v>
      </c>
      <c r="E162" s="151">
        <v>0</v>
      </c>
      <c r="F162" s="151">
        <v>0</v>
      </c>
      <c r="G162" s="151">
        <v>0</v>
      </c>
      <c r="H162" s="151">
        <v>0</v>
      </c>
      <c r="I162" s="151">
        <v>0</v>
      </c>
      <c r="J162" s="151">
        <v>0</v>
      </c>
      <c r="K162" s="151">
        <v>0</v>
      </c>
      <c r="L162" s="151">
        <v>0</v>
      </c>
      <c r="M162" s="151">
        <v>0</v>
      </c>
      <c r="N162" s="151">
        <v>0</v>
      </c>
      <c r="O162" s="151">
        <v>0</v>
      </c>
      <c r="P162" s="151">
        <v>0</v>
      </c>
      <c r="Q162" s="151">
        <v>0</v>
      </c>
      <c r="R162" s="151">
        <v>0</v>
      </c>
      <c r="S162" s="151">
        <v>0</v>
      </c>
      <c r="T162" s="151">
        <v>0</v>
      </c>
      <c r="U162" s="151">
        <v>0</v>
      </c>
      <c r="V162" s="151">
        <v>0</v>
      </c>
    </row>
    <row r="163" spans="2:22" x14ac:dyDescent="0.25">
      <c r="B163" s="136">
        <v>9352025</v>
      </c>
      <c r="C163" s="136" t="s">
        <v>195</v>
      </c>
      <c r="D163" s="136" t="s">
        <v>101</v>
      </c>
      <c r="E163" s="151">
        <v>0</v>
      </c>
      <c r="F163" s="151">
        <v>0</v>
      </c>
      <c r="G163" s="151">
        <v>0</v>
      </c>
      <c r="H163" s="151">
        <v>0</v>
      </c>
      <c r="I163" s="151">
        <v>0</v>
      </c>
      <c r="J163" s="151">
        <v>0</v>
      </c>
      <c r="K163" s="151">
        <v>0</v>
      </c>
      <c r="L163" s="151">
        <v>0</v>
      </c>
      <c r="M163" s="151">
        <v>0</v>
      </c>
      <c r="N163" s="151">
        <v>0</v>
      </c>
      <c r="O163" s="151">
        <v>0</v>
      </c>
      <c r="P163" s="151">
        <v>0</v>
      </c>
      <c r="Q163" s="151">
        <v>0</v>
      </c>
      <c r="R163" s="151">
        <v>0</v>
      </c>
      <c r="S163" s="151">
        <v>0</v>
      </c>
      <c r="T163" s="151">
        <v>0</v>
      </c>
      <c r="U163" s="151">
        <v>0</v>
      </c>
      <c r="V163" s="151">
        <v>0</v>
      </c>
    </row>
    <row r="164" spans="2:22" x14ac:dyDescent="0.25">
      <c r="B164" s="136">
        <v>9352027</v>
      </c>
      <c r="C164" s="136" t="s">
        <v>1301</v>
      </c>
      <c r="D164" s="136" t="s">
        <v>101</v>
      </c>
      <c r="E164" s="151">
        <v>0</v>
      </c>
      <c r="F164" s="151">
        <v>0</v>
      </c>
      <c r="G164" s="151">
        <v>0</v>
      </c>
      <c r="H164" s="151">
        <v>0</v>
      </c>
      <c r="I164" s="151">
        <v>0</v>
      </c>
      <c r="J164" s="151">
        <v>0</v>
      </c>
      <c r="K164" s="151">
        <v>0</v>
      </c>
      <c r="L164" s="151">
        <v>0</v>
      </c>
      <c r="M164" s="151">
        <v>0</v>
      </c>
      <c r="N164" s="151">
        <v>0</v>
      </c>
      <c r="O164" s="151">
        <v>0</v>
      </c>
      <c r="P164" s="151">
        <v>0</v>
      </c>
      <c r="Q164" s="151">
        <v>0</v>
      </c>
      <c r="R164" s="151">
        <v>0</v>
      </c>
      <c r="S164" s="151">
        <v>0</v>
      </c>
      <c r="T164" s="151">
        <v>0</v>
      </c>
      <c r="U164" s="151">
        <v>0</v>
      </c>
      <c r="V164" s="151">
        <v>0</v>
      </c>
    </row>
    <row r="165" spans="2:22" x14ac:dyDescent="0.25">
      <c r="B165" s="136">
        <v>9352029</v>
      </c>
      <c r="C165" s="136" t="s">
        <v>354</v>
      </c>
      <c r="D165" s="136" t="s">
        <v>101</v>
      </c>
      <c r="E165" s="151">
        <v>0</v>
      </c>
      <c r="F165" s="151">
        <v>0</v>
      </c>
      <c r="G165" s="151">
        <v>0</v>
      </c>
      <c r="H165" s="151">
        <v>0</v>
      </c>
      <c r="I165" s="151">
        <v>0</v>
      </c>
      <c r="J165" s="151">
        <v>0</v>
      </c>
      <c r="K165" s="151">
        <v>0</v>
      </c>
      <c r="L165" s="151">
        <v>0</v>
      </c>
      <c r="M165" s="151">
        <v>0</v>
      </c>
      <c r="N165" s="151">
        <v>0</v>
      </c>
      <c r="O165" s="151">
        <v>0</v>
      </c>
      <c r="P165" s="151">
        <v>0</v>
      </c>
      <c r="Q165" s="151">
        <v>0</v>
      </c>
      <c r="R165" s="151">
        <v>0</v>
      </c>
      <c r="S165" s="151">
        <v>0</v>
      </c>
      <c r="T165" s="151">
        <v>0</v>
      </c>
      <c r="U165" s="151">
        <v>0</v>
      </c>
      <c r="V165" s="151">
        <v>0</v>
      </c>
    </row>
    <row r="166" spans="2:22" x14ac:dyDescent="0.25">
      <c r="B166" s="136">
        <v>9352030</v>
      </c>
      <c r="C166" s="136" t="s">
        <v>1465</v>
      </c>
      <c r="D166" s="136" t="s">
        <v>101</v>
      </c>
      <c r="E166" s="151">
        <v>0</v>
      </c>
      <c r="F166" s="151">
        <v>0</v>
      </c>
      <c r="G166" s="151">
        <v>0</v>
      </c>
      <c r="H166" s="151">
        <v>0</v>
      </c>
      <c r="I166" s="151">
        <v>0</v>
      </c>
      <c r="J166" s="151">
        <v>0</v>
      </c>
      <c r="K166" s="151">
        <v>0</v>
      </c>
      <c r="L166" s="151">
        <v>0</v>
      </c>
      <c r="M166" s="151">
        <v>0</v>
      </c>
      <c r="N166" s="151">
        <v>0</v>
      </c>
      <c r="O166" s="151">
        <v>0</v>
      </c>
      <c r="P166" s="151">
        <v>0</v>
      </c>
      <c r="Q166" s="151">
        <v>0</v>
      </c>
      <c r="R166" s="151">
        <v>0</v>
      </c>
      <c r="S166" s="151">
        <v>0</v>
      </c>
      <c r="T166" s="151">
        <v>0</v>
      </c>
      <c r="U166" s="151">
        <v>0</v>
      </c>
      <c r="V166" s="151">
        <v>0</v>
      </c>
    </row>
    <row r="167" spans="2:22" x14ac:dyDescent="0.25">
      <c r="B167" s="136">
        <v>9352031</v>
      </c>
      <c r="C167" s="136" t="s">
        <v>555</v>
      </c>
      <c r="D167" s="136" t="s">
        <v>101</v>
      </c>
      <c r="E167" s="151">
        <v>0</v>
      </c>
      <c r="F167" s="151">
        <v>0</v>
      </c>
      <c r="G167" s="151">
        <v>0</v>
      </c>
      <c r="H167" s="151">
        <v>0</v>
      </c>
      <c r="I167" s="151">
        <v>0</v>
      </c>
      <c r="J167" s="151">
        <v>0</v>
      </c>
      <c r="K167" s="151">
        <v>0</v>
      </c>
      <c r="L167" s="151">
        <v>0</v>
      </c>
      <c r="M167" s="151">
        <v>0</v>
      </c>
      <c r="N167" s="151">
        <v>0</v>
      </c>
      <c r="O167" s="151">
        <v>0</v>
      </c>
      <c r="P167" s="151">
        <v>0</v>
      </c>
      <c r="Q167" s="151">
        <v>0</v>
      </c>
      <c r="R167" s="151">
        <v>0</v>
      </c>
      <c r="S167" s="151">
        <v>0</v>
      </c>
      <c r="T167" s="151">
        <v>0</v>
      </c>
      <c r="U167" s="151">
        <v>0</v>
      </c>
      <c r="V167" s="151">
        <v>0</v>
      </c>
    </row>
    <row r="168" spans="2:22" x14ac:dyDescent="0.25">
      <c r="B168" s="136">
        <v>9352036</v>
      </c>
      <c r="C168" s="136" t="s">
        <v>554</v>
      </c>
      <c r="D168" s="136" t="s">
        <v>101</v>
      </c>
      <c r="E168" s="151">
        <v>0</v>
      </c>
      <c r="F168" s="151">
        <v>0</v>
      </c>
      <c r="G168" s="151">
        <v>0</v>
      </c>
      <c r="H168" s="151">
        <v>0</v>
      </c>
      <c r="I168" s="151">
        <v>0</v>
      </c>
      <c r="J168" s="151">
        <v>0</v>
      </c>
      <c r="K168" s="151">
        <v>0</v>
      </c>
      <c r="L168" s="151">
        <v>0</v>
      </c>
      <c r="M168" s="151">
        <v>0</v>
      </c>
      <c r="N168" s="151">
        <v>0</v>
      </c>
      <c r="O168" s="151">
        <v>0</v>
      </c>
      <c r="P168" s="151">
        <v>0</v>
      </c>
      <c r="Q168" s="151">
        <v>0</v>
      </c>
      <c r="R168" s="151">
        <v>0</v>
      </c>
      <c r="S168" s="151">
        <v>0</v>
      </c>
      <c r="T168" s="151">
        <v>0</v>
      </c>
      <c r="U168" s="151">
        <v>0</v>
      </c>
      <c r="V168" s="151">
        <v>0</v>
      </c>
    </row>
    <row r="169" spans="2:22" x14ac:dyDescent="0.25">
      <c r="B169" s="136">
        <v>9352040</v>
      </c>
      <c r="C169" s="136" t="s">
        <v>553</v>
      </c>
      <c r="D169" s="136" t="s">
        <v>101</v>
      </c>
      <c r="E169" s="151">
        <v>0</v>
      </c>
      <c r="F169" s="151">
        <v>0</v>
      </c>
      <c r="G169" s="151">
        <v>0</v>
      </c>
      <c r="H169" s="151">
        <v>0</v>
      </c>
      <c r="I169" s="151">
        <v>0</v>
      </c>
      <c r="J169" s="151">
        <v>0</v>
      </c>
      <c r="K169" s="151">
        <v>0</v>
      </c>
      <c r="L169" s="151">
        <v>0</v>
      </c>
      <c r="M169" s="151">
        <v>0</v>
      </c>
      <c r="N169" s="151">
        <v>0</v>
      </c>
      <c r="O169" s="151">
        <v>0</v>
      </c>
      <c r="P169" s="151">
        <v>0</v>
      </c>
      <c r="Q169" s="151">
        <v>0</v>
      </c>
      <c r="R169" s="151">
        <v>0</v>
      </c>
      <c r="S169" s="151">
        <v>0</v>
      </c>
      <c r="T169" s="151">
        <v>0</v>
      </c>
      <c r="U169" s="151">
        <v>0</v>
      </c>
      <c r="V169" s="151">
        <v>0</v>
      </c>
    </row>
    <row r="170" spans="2:22" x14ac:dyDescent="0.25">
      <c r="B170" s="136">
        <v>9352043</v>
      </c>
      <c r="C170" s="136" t="s">
        <v>1302</v>
      </c>
      <c r="D170" s="136" t="s">
        <v>101</v>
      </c>
      <c r="E170" s="151">
        <v>0</v>
      </c>
      <c r="F170" s="151">
        <v>0</v>
      </c>
      <c r="G170" s="151">
        <v>0</v>
      </c>
      <c r="H170" s="151">
        <v>0</v>
      </c>
      <c r="I170" s="151">
        <v>0</v>
      </c>
      <c r="J170" s="151">
        <v>0</v>
      </c>
      <c r="K170" s="151">
        <v>0</v>
      </c>
      <c r="L170" s="151">
        <v>0</v>
      </c>
      <c r="M170" s="151">
        <v>0</v>
      </c>
      <c r="N170" s="151">
        <v>0</v>
      </c>
      <c r="O170" s="151">
        <v>0</v>
      </c>
      <c r="P170" s="151">
        <v>0</v>
      </c>
      <c r="Q170" s="151">
        <v>0</v>
      </c>
      <c r="R170" s="151">
        <v>0</v>
      </c>
      <c r="S170" s="151">
        <v>0</v>
      </c>
      <c r="T170" s="151">
        <v>0</v>
      </c>
      <c r="U170" s="151">
        <v>0</v>
      </c>
      <c r="V170" s="151">
        <v>0</v>
      </c>
    </row>
    <row r="171" spans="2:22" x14ac:dyDescent="0.25">
      <c r="B171" s="136">
        <v>9352047</v>
      </c>
      <c r="C171" s="136" t="s">
        <v>551</v>
      </c>
      <c r="D171" s="136" t="s">
        <v>101</v>
      </c>
      <c r="E171" s="151">
        <v>0</v>
      </c>
      <c r="F171" s="151">
        <v>0</v>
      </c>
      <c r="G171" s="151">
        <v>0</v>
      </c>
      <c r="H171" s="151">
        <v>0</v>
      </c>
      <c r="I171" s="151">
        <v>0</v>
      </c>
      <c r="J171" s="151">
        <v>0</v>
      </c>
      <c r="K171" s="151">
        <v>0</v>
      </c>
      <c r="L171" s="151">
        <v>0</v>
      </c>
      <c r="M171" s="151">
        <v>0</v>
      </c>
      <c r="N171" s="151">
        <v>0</v>
      </c>
      <c r="O171" s="151">
        <v>0</v>
      </c>
      <c r="P171" s="151">
        <v>0</v>
      </c>
      <c r="Q171" s="151">
        <v>0</v>
      </c>
      <c r="R171" s="151">
        <v>0</v>
      </c>
      <c r="S171" s="151">
        <v>0</v>
      </c>
      <c r="T171" s="151">
        <v>0</v>
      </c>
      <c r="U171" s="151">
        <v>0</v>
      </c>
      <c r="V171" s="151">
        <v>0</v>
      </c>
    </row>
    <row r="172" spans="2:22" x14ac:dyDescent="0.25">
      <c r="B172" s="136">
        <v>9352048</v>
      </c>
      <c r="C172" s="136" t="s">
        <v>268</v>
      </c>
      <c r="D172" s="136" t="s">
        <v>101</v>
      </c>
      <c r="E172" s="151">
        <v>0</v>
      </c>
      <c r="F172" s="151">
        <v>0</v>
      </c>
      <c r="G172" s="151">
        <v>0</v>
      </c>
      <c r="H172" s="151">
        <v>0</v>
      </c>
      <c r="I172" s="151">
        <v>0</v>
      </c>
      <c r="J172" s="151">
        <v>0</v>
      </c>
      <c r="K172" s="151">
        <v>0</v>
      </c>
      <c r="L172" s="151">
        <v>0</v>
      </c>
      <c r="M172" s="151">
        <v>0</v>
      </c>
      <c r="N172" s="151">
        <v>0</v>
      </c>
      <c r="O172" s="151">
        <v>0</v>
      </c>
      <c r="P172" s="151">
        <v>0</v>
      </c>
      <c r="Q172" s="151">
        <v>0</v>
      </c>
      <c r="R172" s="151">
        <v>0</v>
      </c>
      <c r="S172" s="151">
        <v>0</v>
      </c>
      <c r="T172" s="151">
        <v>0</v>
      </c>
      <c r="U172" s="151">
        <v>0</v>
      </c>
      <c r="V172" s="151">
        <v>0</v>
      </c>
    </row>
    <row r="173" spans="2:22" x14ac:dyDescent="0.25">
      <c r="B173" s="136">
        <v>9352050</v>
      </c>
      <c r="C173" s="136" t="s">
        <v>269</v>
      </c>
      <c r="D173" s="136" t="s">
        <v>101</v>
      </c>
      <c r="E173" s="151">
        <v>0</v>
      </c>
      <c r="F173" s="151">
        <v>0</v>
      </c>
      <c r="G173" s="151">
        <v>0</v>
      </c>
      <c r="H173" s="151">
        <v>0</v>
      </c>
      <c r="I173" s="151">
        <v>0</v>
      </c>
      <c r="J173" s="151">
        <v>0</v>
      </c>
      <c r="K173" s="151">
        <v>0</v>
      </c>
      <c r="L173" s="151">
        <v>0</v>
      </c>
      <c r="M173" s="151">
        <v>0</v>
      </c>
      <c r="N173" s="151">
        <v>0</v>
      </c>
      <c r="O173" s="151">
        <v>0</v>
      </c>
      <c r="P173" s="151">
        <v>0</v>
      </c>
      <c r="Q173" s="151">
        <v>0</v>
      </c>
      <c r="R173" s="151">
        <v>0</v>
      </c>
      <c r="S173" s="151">
        <v>0</v>
      </c>
      <c r="T173" s="151">
        <v>0</v>
      </c>
      <c r="U173" s="151">
        <v>0</v>
      </c>
      <c r="V173" s="151">
        <v>0</v>
      </c>
    </row>
    <row r="174" spans="2:22" x14ac:dyDescent="0.25">
      <c r="B174" s="136">
        <v>9352051</v>
      </c>
      <c r="C174" s="136" t="s">
        <v>549</v>
      </c>
      <c r="D174" s="136" t="s">
        <v>101</v>
      </c>
      <c r="E174" s="151">
        <v>0</v>
      </c>
      <c r="F174" s="151">
        <v>0</v>
      </c>
      <c r="G174" s="151">
        <v>0</v>
      </c>
      <c r="H174" s="151">
        <v>0</v>
      </c>
      <c r="I174" s="151">
        <v>0</v>
      </c>
      <c r="J174" s="151">
        <v>0</v>
      </c>
      <c r="K174" s="151">
        <v>0</v>
      </c>
      <c r="L174" s="151">
        <v>0</v>
      </c>
      <c r="M174" s="151">
        <v>0</v>
      </c>
      <c r="N174" s="151">
        <v>0</v>
      </c>
      <c r="O174" s="151">
        <v>0</v>
      </c>
      <c r="P174" s="151">
        <v>0</v>
      </c>
      <c r="Q174" s="151">
        <v>0</v>
      </c>
      <c r="R174" s="151">
        <v>0</v>
      </c>
      <c r="S174" s="151">
        <v>0</v>
      </c>
      <c r="T174" s="151">
        <v>0</v>
      </c>
      <c r="U174" s="151">
        <v>0</v>
      </c>
      <c r="V174" s="151">
        <v>0</v>
      </c>
    </row>
    <row r="175" spans="2:22" x14ac:dyDescent="0.25">
      <c r="B175" s="136">
        <v>9352052</v>
      </c>
      <c r="C175" s="136" t="s">
        <v>207</v>
      </c>
      <c r="D175" s="136" t="s">
        <v>101</v>
      </c>
      <c r="E175" s="151">
        <v>0</v>
      </c>
      <c r="F175" s="151">
        <v>0</v>
      </c>
      <c r="G175" s="151">
        <v>0</v>
      </c>
      <c r="H175" s="151">
        <v>0</v>
      </c>
      <c r="I175" s="151">
        <v>0</v>
      </c>
      <c r="J175" s="151">
        <v>0</v>
      </c>
      <c r="K175" s="151">
        <v>0</v>
      </c>
      <c r="L175" s="151">
        <v>0</v>
      </c>
      <c r="M175" s="151">
        <v>0</v>
      </c>
      <c r="N175" s="151">
        <v>0</v>
      </c>
      <c r="O175" s="151">
        <v>0</v>
      </c>
      <c r="P175" s="151">
        <v>0</v>
      </c>
      <c r="Q175" s="151">
        <v>0</v>
      </c>
      <c r="R175" s="151">
        <v>0</v>
      </c>
      <c r="S175" s="151">
        <v>0</v>
      </c>
      <c r="T175" s="151">
        <v>0</v>
      </c>
      <c r="U175" s="151">
        <v>0</v>
      </c>
      <c r="V175" s="151">
        <v>0</v>
      </c>
    </row>
    <row r="176" spans="2:22" x14ac:dyDescent="0.25">
      <c r="B176" s="136">
        <v>9352053</v>
      </c>
      <c r="C176" s="136" t="s">
        <v>169</v>
      </c>
      <c r="D176" s="136" t="s">
        <v>101</v>
      </c>
      <c r="E176" s="151">
        <v>0</v>
      </c>
      <c r="F176" s="151">
        <v>0</v>
      </c>
      <c r="G176" s="151">
        <v>0</v>
      </c>
      <c r="H176" s="151">
        <v>0</v>
      </c>
      <c r="I176" s="151">
        <v>0</v>
      </c>
      <c r="J176" s="151">
        <v>0</v>
      </c>
      <c r="K176" s="151">
        <v>0</v>
      </c>
      <c r="L176" s="151">
        <v>0</v>
      </c>
      <c r="M176" s="151">
        <v>0</v>
      </c>
      <c r="N176" s="151">
        <v>0</v>
      </c>
      <c r="O176" s="151">
        <v>0</v>
      </c>
      <c r="P176" s="151">
        <v>0</v>
      </c>
      <c r="Q176" s="151">
        <v>0</v>
      </c>
      <c r="R176" s="151">
        <v>0</v>
      </c>
      <c r="S176" s="151">
        <v>0</v>
      </c>
      <c r="T176" s="151">
        <v>0</v>
      </c>
      <c r="U176" s="151">
        <v>0</v>
      </c>
      <c r="V176" s="151">
        <v>0</v>
      </c>
    </row>
    <row r="177" spans="2:22" x14ac:dyDescent="0.25">
      <c r="B177" s="136">
        <v>9352054</v>
      </c>
      <c r="C177" s="136" t="s">
        <v>1303</v>
      </c>
      <c r="D177" s="136" t="s">
        <v>101</v>
      </c>
      <c r="E177" s="151">
        <v>0</v>
      </c>
      <c r="F177" s="151">
        <v>0</v>
      </c>
      <c r="G177" s="151">
        <v>0</v>
      </c>
      <c r="H177" s="151">
        <v>0</v>
      </c>
      <c r="I177" s="151">
        <v>0</v>
      </c>
      <c r="J177" s="151">
        <v>0</v>
      </c>
      <c r="K177" s="151">
        <v>0</v>
      </c>
      <c r="L177" s="151">
        <v>0</v>
      </c>
      <c r="M177" s="151">
        <v>0</v>
      </c>
      <c r="N177" s="151">
        <v>0</v>
      </c>
      <c r="O177" s="151">
        <v>0</v>
      </c>
      <c r="P177" s="151">
        <v>0</v>
      </c>
      <c r="Q177" s="151">
        <v>0</v>
      </c>
      <c r="R177" s="151">
        <v>0</v>
      </c>
      <c r="S177" s="151">
        <v>0</v>
      </c>
      <c r="T177" s="151">
        <v>0</v>
      </c>
      <c r="U177" s="151">
        <v>0</v>
      </c>
      <c r="V177" s="151">
        <v>0</v>
      </c>
    </row>
    <row r="178" spans="2:22" x14ac:dyDescent="0.25">
      <c r="B178" s="136">
        <v>9352056</v>
      </c>
      <c r="C178" s="136" t="s">
        <v>1304</v>
      </c>
      <c r="D178" s="136" t="s">
        <v>101</v>
      </c>
      <c r="E178" s="151">
        <v>0</v>
      </c>
      <c r="F178" s="151">
        <v>0</v>
      </c>
      <c r="G178" s="151">
        <v>0</v>
      </c>
      <c r="H178" s="151">
        <v>0</v>
      </c>
      <c r="I178" s="151">
        <v>0</v>
      </c>
      <c r="J178" s="151">
        <v>0</v>
      </c>
      <c r="K178" s="151">
        <v>0</v>
      </c>
      <c r="L178" s="151">
        <v>0</v>
      </c>
      <c r="M178" s="151">
        <v>0</v>
      </c>
      <c r="N178" s="151">
        <v>0</v>
      </c>
      <c r="O178" s="151">
        <v>0</v>
      </c>
      <c r="P178" s="151">
        <v>0</v>
      </c>
      <c r="Q178" s="151">
        <v>0</v>
      </c>
      <c r="R178" s="151">
        <v>0</v>
      </c>
      <c r="S178" s="151">
        <v>0</v>
      </c>
      <c r="T178" s="151">
        <v>0</v>
      </c>
      <c r="U178" s="151">
        <v>0</v>
      </c>
      <c r="V178" s="151">
        <v>0</v>
      </c>
    </row>
    <row r="179" spans="2:22" x14ac:dyDescent="0.25">
      <c r="B179" s="136">
        <v>9352057</v>
      </c>
      <c r="C179" s="136" t="s">
        <v>1305</v>
      </c>
      <c r="D179" s="136" t="s">
        <v>101</v>
      </c>
      <c r="E179" s="151">
        <v>0</v>
      </c>
      <c r="F179" s="151">
        <v>0</v>
      </c>
      <c r="G179" s="151">
        <v>0</v>
      </c>
      <c r="H179" s="151">
        <v>0</v>
      </c>
      <c r="I179" s="151">
        <v>0</v>
      </c>
      <c r="J179" s="151">
        <v>0</v>
      </c>
      <c r="K179" s="151">
        <v>0</v>
      </c>
      <c r="L179" s="151">
        <v>0</v>
      </c>
      <c r="M179" s="151">
        <v>0</v>
      </c>
      <c r="N179" s="151">
        <v>0</v>
      </c>
      <c r="O179" s="151">
        <v>0</v>
      </c>
      <c r="P179" s="151">
        <v>0</v>
      </c>
      <c r="Q179" s="151">
        <v>0</v>
      </c>
      <c r="R179" s="151">
        <v>0</v>
      </c>
      <c r="S179" s="151">
        <v>0</v>
      </c>
      <c r="T179" s="151">
        <v>0</v>
      </c>
      <c r="U179" s="151">
        <v>0</v>
      </c>
      <c r="V179" s="151">
        <v>0</v>
      </c>
    </row>
    <row r="180" spans="2:22" x14ac:dyDescent="0.25">
      <c r="B180" s="136">
        <v>9352058</v>
      </c>
      <c r="C180" s="136" t="s">
        <v>1306</v>
      </c>
      <c r="D180" s="136" t="s">
        <v>101</v>
      </c>
      <c r="E180" s="151">
        <v>0</v>
      </c>
      <c r="F180" s="151">
        <v>0</v>
      </c>
      <c r="G180" s="151">
        <v>0</v>
      </c>
      <c r="H180" s="151">
        <v>0</v>
      </c>
      <c r="I180" s="151">
        <v>0</v>
      </c>
      <c r="J180" s="151">
        <v>0</v>
      </c>
      <c r="K180" s="151">
        <v>0</v>
      </c>
      <c r="L180" s="151">
        <v>0</v>
      </c>
      <c r="M180" s="151">
        <v>0</v>
      </c>
      <c r="N180" s="151">
        <v>0</v>
      </c>
      <c r="O180" s="151">
        <v>0</v>
      </c>
      <c r="P180" s="151">
        <v>0</v>
      </c>
      <c r="Q180" s="151">
        <v>0</v>
      </c>
      <c r="R180" s="151">
        <v>0</v>
      </c>
      <c r="S180" s="151">
        <v>0</v>
      </c>
      <c r="T180" s="151">
        <v>0</v>
      </c>
      <c r="U180" s="151">
        <v>0</v>
      </c>
      <c r="V180" s="151">
        <v>0</v>
      </c>
    </row>
    <row r="181" spans="2:22" x14ac:dyDescent="0.25">
      <c r="B181" s="136">
        <v>9352059</v>
      </c>
      <c r="C181" s="136" t="s">
        <v>544</v>
      </c>
      <c r="D181" s="136" t="s">
        <v>101</v>
      </c>
      <c r="E181" s="151">
        <v>0</v>
      </c>
      <c r="F181" s="151">
        <v>0</v>
      </c>
      <c r="G181" s="151">
        <v>0</v>
      </c>
      <c r="H181" s="151">
        <v>0</v>
      </c>
      <c r="I181" s="151">
        <v>0</v>
      </c>
      <c r="J181" s="151">
        <v>0</v>
      </c>
      <c r="K181" s="151">
        <v>0</v>
      </c>
      <c r="L181" s="151">
        <v>0</v>
      </c>
      <c r="M181" s="151">
        <v>0</v>
      </c>
      <c r="N181" s="151">
        <v>0</v>
      </c>
      <c r="O181" s="151">
        <v>0</v>
      </c>
      <c r="P181" s="151">
        <v>0</v>
      </c>
      <c r="Q181" s="151">
        <v>0</v>
      </c>
      <c r="R181" s="151">
        <v>0</v>
      </c>
      <c r="S181" s="151">
        <v>0</v>
      </c>
      <c r="T181" s="151">
        <v>0</v>
      </c>
      <c r="U181" s="151">
        <v>0</v>
      </c>
      <c r="V181" s="151">
        <v>0</v>
      </c>
    </row>
    <row r="182" spans="2:22" x14ac:dyDescent="0.25">
      <c r="B182" s="136">
        <v>9352060</v>
      </c>
      <c r="C182" s="136" t="s">
        <v>1307</v>
      </c>
      <c r="D182" s="136" t="s">
        <v>101</v>
      </c>
      <c r="E182" s="151">
        <v>0</v>
      </c>
      <c r="F182" s="151">
        <v>0</v>
      </c>
      <c r="G182" s="151">
        <v>0</v>
      </c>
      <c r="H182" s="151">
        <v>0</v>
      </c>
      <c r="I182" s="151">
        <v>0</v>
      </c>
      <c r="J182" s="151">
        <v>0</v>
      </c>
      <c r="K182" s="151">
        <v>0</v>
      </c>
      <c r="L182" s="151">
        <v>0</v>
      </c>
      <c r="M182" s="151">
        <v>0</v>
      </c>
      <c r="N182" s="151">
        <v>0</v>
      </c>
      <c r="O182" s="151">
        <v>0</v>
      </c>
      <c r="P182" s="151">
        <v>0</v>
      </c>
      <c r="Q182" s="151">
        <v>0</v>
      </c>
      <c r="R182" s="151">
        <v>0</v>
      </c>
      <c r="S182" s="151">
        <v>0</v>
      </c>
      <c r="T182" s="151">
        <v>0</v>
      </c>
      <c r="U182" s="151">
        <v>0</v>
      </c>
      <c r="V182" s="151">
        <v>0</v>
      </c>
    </row>
    <row r="183" spans="2:22" x14ac:dyDescent="0.25">
      <c r="B183" s="136">
        <v>9352063</v>
      </c>
      <c r="C183" s="136" t="s">
        <v>105</v>
      </c>
      <c r="D183" s="136" t="s">
        <v>101</v>
      </c>
      <c r="E183" s="151">
        <v>0</v>
      </c>
      <c r="F183" s="151">
        <v>0</v>
      </c>
      <c r="G183" s="151">
        <v>0</v>
      </c>
      <c r="H183" s="151">
        <v>0</v>
      </c>
      <c r="I183" s="151">
        <v>0</v>
      </c>
      <c r="J183" s="151">
        <v>0</v>
      </c>
      <c r="K183" s="151">
        <v>0</v>
      </c>
      <c r="L183" s="151">
        <v>0</v>
      </c>
      <c r="M183" s="151">
        <v>0</v>
      </c>
      <c r="N183" s="151">
        <v>0</v>
      </c>
      <c r="O183" s="151">
        <v>0</v>
      </c>
      <c r="P183" s="151">
        <v>0</v>
      </c>
      <c r="Q183" s="151">
        <v>0</v>
      </c>
      <c r="R183" s="151">
        <v>0</v>
      </c>
      <c r="S183" s="151">
        <v>0</v>
      </c>
      <c r="T183" s="151">
        <v>0</v>
      </c>
      <c r="U183" s="151">
        <v>0</v>
      </c>
      <c r="V183" s="151">
        <v>0</v>
      </c>
    </row>
    <row r="184" spans="2:22" x14ac:dyDescent="0.25">
      <c r="B184" s="136">
        <v>9352064</v>
      </c>
      <c r="C184" s="136" t="s">
        <v>107</v>
      </c>
      <c r="D184" s="136" t="s">
        <v>101</v>
      </c>
      <c r="E184" s="151">
        <v>0</v>
      </c>
      <c r="F184" s="151">
        <v>0</v>
      </c>
      <c r="G184" s="151">
        <v>0</v>
      </c>
      <c r="H184" s="151">
        <v>0</v>
      </c>
      <c r="I184" s="151">
        <v>0</v>
      </c>
      <c r="J184" s="151">
        <v>0</v>
      </c>
      <c r="K184" s="151">
        <v>0</v>
      </c>
      <c r="L184" s="151">
        <v>0</v>
      </c>
      <c r="M184" s="151">
        <v>0</v>
      </c>
      <c r="N184" s="151">
        <v>0</v>
      </c>
      <c r="O184" s="151">
        <v>0</v>
      </c>
      <c r="P184" s="151">
        <v>0</v>
      </c>
      <c r="Q184" s="151">
        <v>0</v>
      </c>
      <c r="R184" s="151">
        <v>0</v>
      </c>
      <c r="S184" s="151">
        <v>0</v>
      </c>
      <c r="T184" s="151">
        <v>0</v>
      </c>
      <c r="U184" s="151">
        <v>0</v>
      </c>
      <c r="V184" s="151">
        <v>0</v>
      </c>
    </row>
    <row r="185" spans="2:22" x14ac:dyDescent="0.25">
      <c r="B185" s="136">
        <v>9352065</v>
      </c>
      <c r="C185" s="136" t="s">
        <v>540</v>
      </c>
      <c r="D185" s="136" t="s">
        <v>101</v>
      </c>
      <c r="E185" s="151">
        <v>0</v>
      </c>
      <c r="F185" s="151">
        <v>0</v>
      </c>
      <c r="G185" s="151">
        <v>0</v>
      </c>
      <c r="H185" s="151">
        <v>0</v>
      </c>
      <c r="I185" s="151">
        <v>0</v>
      </c>
      <c r="J185" s="151">
        <v>0</v>
      </c>
      <c r="K185" s="151">
        <v>0</v>
      </c>
      <c r="L185" s="151">
        <v>0</v>
      </c>
      <c r="M185" s="151">
        <v>0</v>
      </c>
      <c r="N185" s="151">
        <v>0</v>
      </c>
      <c r="O185" s="151">
        <v>0</v>
      </c>
      <c r="P185" s="151">
        <v>0</v>
      </c>
      <c r="Q185" s="151">
        <v>0</v>
      </c>
      <c r="R185" s="151">
        <v>0</v>
      </c>
      <c r="S185" s="151">
        <v>0</v>
      </c>
      <c r="T185" s="151">
        <v>0</v>
      </c>
      <c r="U185" s="151">
        <v>0</v>
      </c>
      <c r="V185" s="151">
        <v>0</v>
      </c>
    </row>
    <row r="186" spans="2:22" x14ac:dyDescent="0.25">
      <c r="B186" s="136">
        <v>9352067</v>
      </c>
      <c r="C186" s="136" t="s">
        <v>122</v>
      </c>
      <c r="D186" s="136" t="s">
        <v>101</v>
      </c>
      <c r="E186" s="151">
        <v>0</v>
      </c>
      <c r="F186" s="151">
        <v>0</v>
      </c>
      <c r="G186" s="151">
        <v>0</v>
      </c>
      <c r="H186" s="151">
        <v>0</v>
      </c>
      <c r="I186" s="151">
        <v>0</v>
      </c>
      <c r="J186" s="151">
        <v>0</v>
      </c>
      <c r="K186" s="151">
        <v>0</v>
      </c>
      <c r="L186" s="151">
        <v>0</v>
      </c>
      <c r="M186" s="151">
        <v>0</v>
      </c>
      <c r="N186" s="151">
        <v>0</v>
      </c>
      <c r="O186" s="151">
        <v>0</v>
      </c>
      <c r="P186" s="151">
        <v>0</v>
      </c>
      <c r="Q186" s="151">
        <v>0</v>
      </c>
      <c r="R186" s="151">
        <v>0</v>
      </c>
      <c r="S186" s="151">
        <v>0</v>
      </c>
      <c r="T186" s="151">
        <v>0</v>
      </c>
      <c r="U186" s="151">
        <v>0</v>
      </c>
      <c r="V186" s="151">
        <v>0</v>
      </c>
    </row>
    <row r="187" spans="2:22" x14ac:dyDescent="0.25">
      <c r="B187" s="136">
        <v>9352069</v>
      </c>
      <c r="C187" s="136" t="s">
        <v>246</v>
      </c>
      <c r="D187" s="136" t="s">
        <v>101</v>
      </c>
      <c r="E187" s="151">
        <v>0</v>
      </c>
      <c r="F187" s="151">
        <v>0</v>
      </c>
      <c r="G187" s="151">
        <v>0</v>
      </c>
      <c r="H187" s="151">
        <v>0</v>
      </c>
      <c r="I187" s="151">
        <v>0</v>
      </c>
      <c r="J187" s="151">
        <v>0</v>
      </c>
      <c r="K187" s="151">
        <v>0</v>
      </c>
      <c r="L187" s="151">
        <v>0</v>
      </c>
      <c r="M187" s="151">
        <v>0</v>
      </c>
      <c r="N187" s="151">
        <v>0</v>
      </c>
      <c r="O187" s="151">
        <v>0</v>
      </c>
      <c r="P187" s="151">
        <v>0</v>
      </c>
      <c r="Q187" s="151">
        <v>0</v>
      </c>
      <c r="R187" s="151">
        <v>0</v>
      </c>
      <c r="S187" s="151">
        <v>0</v>
      </c>
      <c r="T187" s="151">
        <v>0</v>
      </c>
      <c r="U187" s="151">
        <v>0</v>
      </c>
      <c r="V187" s="151">
        <v>0</v>
      </c>
    </row>
    <row r="188" spans="2:22" x14ac:dyDescent="0.25">
      <c r="B188" s="136">
        <v>9352073</v>
      </c>
      <c r="C188" s="136" t="s">
        <v>539</v>
      </c>
      <c r="D188" s="136" t="s">
        <v>101</v>
      </c>
      <c r="E188" s="151">
        <v>0</v>
      </c>
      <c r="F188" s="151">
        <v>0</v>
      </c>
      <c r="G188" s="151">
        <v>0</v>
      </c>
      <c r="H188" s="151">
        <v>0</v>
      </c>
      <c r="I188" s="151">
        <v>0</v>
      </c>
      <c r="J188" s="151">
        <v>0</v>
      </c>
      <c r="K188" s="151">
        <v>0</v>
      </c>
      <c r="L188" s="151">
        <v>0</v>
      </c>
      <c r="M188" s="151">
        <v>0</v>
      </c>
      <c r="N188" s="151">
        <v>0</v>
      </c>
      <c r="O188" s="151">
        <v>0</v>
      </c>
      <c r="P188" s="151">
        <v>0</v>
      </c>
      <c r="Q188" s="151">
        <v>0</v>
      </c>
      <c r="R188" s="151">
        <v>0</v>
      </c>
      <c r="S188" s="151">
        <v>0</v>
      </c>
      <c r="T188" s="151">
        <v>0</v>
      </c>
      <c r="U188" s="151">
        <v>0</v>
      </c>
      <c r="V188" s="151">
        <v>0</v>
      </c>
    </row>
    <row r="189" spans="2:22" x14ac:dyDescent="0.25">
      <c r="B189" s="136">
        <v>9352078</v>
      </c>
      <c r="C189" s="136" t="s">
        <v>486</v>
      </c>
      <c r="D189" s="136" t="s">
        <v>101</v>
      </c>
      <c r="E189" s="151">
        <v>0</v>
      </c>
      <c r="F189" s="151">
        <v>0</v>
      </c>
      <c r="G189" s="151">
        <v>0</v>
      </c>
      <c r="H189" s="151">
        <v>0</v>
      </c>
      <c r="I189" s="151">
        <v>0</v>
      </c>
      <c r="J189" s="151">
        <v>0</v>
      </c>
      <c r="K189" s="151">
        <v>0</v>
      </c>
      <c r="L189" s="151">
        <v>0</v>
      </c>
      <c r="M189" s="151">
        <v>0</v>
      </c>
      <c r="N189" s="151">
        <v>0</v>
      </c>
      <c r="O189" s="151">
        <v>0</v>
      </c>
      <c r="P189" s="151">
        <v>0</v>
      </c>
      <c r="Q189" s="151">
        <v>0</v>
      </c>
      <c r="R189" s="151">
        <v>0</v>
      </c>
      <c r="S189" s="151">
        <v>0</v>
      </c>
      <c r="T189" s="151">
        <v>0</v>
      </c>
      <c r="U189" s="151">
        <v>0</v>
      </c>
      <c r="V189" s="151">
        <v>0</v>
      </c>
    </row>
    <row r="190" spans="2:22" x14ac:dyDescent="0.25">
      <c r="B190" s="136">
        <v>9352080</v>
      </c>
      <c r="C190" s="136" t="s">
        <v>151</v>
      </c>
      <c r="D190" s="136" t="s">
        <v>101</v>
      </c>
      <c r="E190" s="151">
        <v>0</v>
      </c>
      <c r="F190" s="151">
        <v>0</v>
      </c>
      <c r="G190" s="151">
        <v>0</v>
      </c>
      <c r="H190" s="151">
        <v>0</v>
      </c>
      <c r="I190" s="151">
        <v>0</v>
      </c>
      <c r="J190" s="151">
        <v>0</v>
      </c>
      <c r="K190" s="151">
        <v>0</v>
      </c>
      <c r="L190" s="151">
        <v>0</v>
      </c>
      <c r="M190" s="151">
        <v>0</v>
      </c>
      <c r="N190" s="151">
        <v>0</v>
      </c>
      <c r="O190" s="151">
        <v>0</v>
      </c>
      <c r="P190" s="151">
        <v>0</v>
      </c>
      <c r="Q190" s="151">
        <v>0</v>
      </c>
      <c r="R190" s="151">
        <v>0</v>
      </c>
      <c r="S190" s="151">
        <v>0</v>
      </c>
      <c r="T190" s="151">
        <v>0</v>
      </c>
      <c r="U190" s="151">
        <v>0</v>
      </c>
      <c r="V190" s="151">
        <v>0</v>
      </c>
    </row>
    <row r="191" spans="2:22" x14ac:dyDescent="0.25">
      <c r="B191" s="136">
        <v>9352083</v>
      </c>
      <c r="C191" s="136" t="s">
        <v>262</v>
      </c>
      <c r="D191" s="136" t="s">
        <v>101</v>
      </c>
      <c r="E191" s="151">
        <v>0</v>
      </c>
      <c r="F191" s="151">
        <v>0</v>
      </c>
      <c r="G191" s="151">
        <v>0</v>
      </c>
      <c r="H191" s="151">
        <v>0</v>
      </c>
      <c r="I191" s="151">
        <v>0</v>
      </c>
      <c r="J191" s="151">
        <v>0</v>
      </c>
      <c r="K191" s="151">
        <v>0</v>
      </c>
      <c r="L191" s="151">
        <v>0</v>
      </c>
      <c r="M191" s="151">
        <v>0</v>
      </c>
      <c r="N191" s="151">
        <v>0</v>
      </c>
      <c r="O191" s="151">
        <v>0</v>
      </c>
      <c r="P191" s="151">
        <v>0</v>
      </c>
      <c r="Q191" s="151">
        <v>0</v>
      </c>
      <c r="R191" s="151">
        <v>0</v>
      </c>
      <c r="S191" s="151">
        <v>0</v>
      </c>
      <c r="T191" s="151">
        <v>0</v>
      </c>
      <c r="U191" s="151">
        <v>0</v>
      </c>
      <c r="V191" s="151">
        <v>0</v>
      </c>
    </row>
    <row r="192" spans="2:22" x14ac:dyDescent="0.25">
      <c r="B192" s="136">
        <v>9352086</v>
      </c>
      <c r="C192" s="136" t="s">
        <v>155</v>
      </c>
      <c r="D192" s="136" t="s">
        <v>101</v>
      </c>
      <c r="E192" s="151">
        <v>0</v>
      </c>
      <c r="F192" s="151">
        <v>0</v>
      </c>
      <c r="G192" s="151">
        <v>0</v>
      </c>
      <c r="H192" s="151">
        <v>0</v>
      </c>
      <c r="I192" s="151">
        <v>0</v>
      </c>
      <c r="J192" s="151">
        <v>0</v>
      </c>
      <c r="K192" s="151">
        <v>0</v>
      </c>
      <c r="L192" s="151">
        <v>0</v>
      </c>
      <c r="M192" s="151">
        <v>0</v>
      </c>
      <c r="N192" s="151">
        <v>0</v>
      </c>
      <c r="O192" s="151">
        <v>0</v>
      </c>
      <c r="P192" s="151">
        <v>0</v>
      </c>
      <c r="Q192" s="151">
        <v>0</v>
      </c>
      <c r="R192" s="151">
        <v>0</v>
      </c>
      <c r="S192" s="151">
        <v>0</v>
      </c>
      <c r="T192" s="151">
        <v>0</v>
      </c>
      <c r="U192" s="151">
        <v>0</v>
      </c>
      <c r="V192" s="151">
        <v>0</v>
      </c>
    </row>
    <row r="193" spans="2:22" x14ac:dyDescent="0.25">
      <c r="B193" s="136">
        <v>9352087</v>
      </c>
      <c r="C193" s="136" t="s">
        <v>538</v>
      </c>
      <c r="D193" s="136" t="s">
        <v>101</v>
      </c>
      <c r="E193" s="151">
        <v>0</v>
      </c>
      <c r="F193" s="151">
        <v>0</v>
      </c>
      <c r="G193" s="151">
        <v>0</v>
      </c>
      <c r="H193" s="151">
        <v>0</v>
      </c>
      <c r="I193" s="151">
        <v>0</v>
      </c>
      <c r="J193" s="151">
        <v>0</v>
      </c>
      <c r="K193" s="151">
        <v>0</v>
      </c>
      <c r="L193" s="151">
        <v>0</v>
      </c>
      <c r="M193" s="151">
        <v>0</v>
      </c>
      <c r="N193" s="151">
        <v>0</v>
      </c>
      <c r="O193" s="151">
        <v>0</v>
      </c>
      <c r="P193" s="151">
        <v>0</v>
      </c>
      <c r="Q193" s="151">
        <v>0</v>
      </c>
      <c r="R193" s="151">
        <v>0</v>
      </c>
      <c r="S193" s="151">
        <v>0</v>
      </c>
      <c r="T193" s="151">
        <v>0</v>
      </c>
      <c r="U193" s="151">
        <v>0</v>
      </c>
      <c r="V193" s="151">
        <v>0</v>
      </c>
    </row>
    <row r="194" spans="2:22" x14ac:dyDescent="0.25">
      <c r="B194" s="136">
        <v>9352088</v>
      </c>
      <c r="C194" s="136" t="s">
        <v>159</v>
      </c>
      <c r="D194" s="136" t="s">
        <v>101</v>
      </c>
      <c r="E194" s="151">
        <v>0</v>
      </c>
      <c r="F194" s="151">
        <v>0</v>
      </c>
      <c r="G194" s="151">
        <v>0</v>
      </c>
      <c r="H194" s="151">
        <v>0</v>
      </c>
      <c r="I194" s="151">
        <v>0</v>
      </c>
      <c r="J194" s="151">
        <v>0</v>
      </c>
      <c r="K194" s="151">
        <v>0</v>
      </c>
      <c r="L194" s="151">
        <v>0</v>
      </c>
      <c r="M194" s="151">
        <v>0</v>
      </c>
      <c r="N194" s="151">
        <v>0</v>
      </c>
      <c r="O194" s="151">
        <v>0</v>
      </c>
      <c r="P194" s="151">
        <v>0</v>
      </c>
      <c r="Q194" s="151">
        <v>0</v>
      </c>
      <c r="R194" s="151">
        <v>0</v>
      </c>
      <c r="S194" s="151">
        <v>0</v>
      </c>
      <c r="T194" s="151">
        <v>0</v>
      </c>
      <c r="U194" s="151">
        <v>0</v>
      </c>
      <c r="V194" s="151">
        <v>0</v>
      </c>
    </row>
    <row r="195" spans="2:22" x14ac:dyDescent="0.25">
      <c r="B195" s="136">
        <v>9352090</v>
      </c>
      <c r="C195" s="136" t="s">
        <v>537</v>
      </c>
      <c r="D195" s="136" t="s">
        <v>101</v>
      </c>
      <c r="E195" s="151">
        <v>0</v>
      </c>
      <c r="F195" s="151">
        <v>0</v>
      </c>
      <c r="G195" s="151">
        <v>0</v>
      </c>
      <c r="H195" s="151">
        <v>0</v>
      </c>
      <c r="I195" s="151">
        <v>0</v>
      </c>
      <c r="J195" s="151">
        <v>0</v>
      </c>
      <c r="K195" s="151">
        <v>0</v>
      </c>
      <c r="L195" s="151">
        <v>0</v>
      </c>
      <c r="M195" s="151">
        <v>0</v>
      </c>
      <c r="N195" s="151">
        <v>0</v>
      </c>
      <c r="O195" s="151">
        <v>0</v>
      </c>
      <c r="P195" s="151">
        <v>0</v>
      </c>
      <c r="Q195" s="151">
        <v>0</v>
      </c>
      <c r="R195" s="151">
        <v>0</v>
      </c>
      <c r="S195" s="151">
        <v>0</v>
      </c>
      <c r="T195" s="151">
        <v>0</v>
      </c>
      <c r="U195" s="151">
        <v>0</v>
      </c>
      <c r="V195" s="151">
        <v>0</v>
      </c>
    </row>
    <row r="196" spans="2:22" x14ac:dyDescent="0.25">
      <c r="B196" s="136">
        <v>9352091</v>
      </c>
      <c r="C196" s="136" t="s">
        <v>167</v>
      </c>
      <c r="D196" s="136" t="s">
        <v>101</v>
      </c>
      <c r="E196" s="151">
        <v>0</v>
      </c>
      <c r="F196" s="151">
        <v>0</v>
      </c>
      <c r="G196" s="151">
        <v>0</v>
      </c>
      <c r="H196" s="151">
        <v>0</v>
      </c>
      <c r="I196" s="151">
        <v>0</v>
      </c>
      <c r="J196" s="151">
        <v>0</v>
      </c>
      <c r="K196" s="151">
        <v>0</v>
      </c>
      <c r="L196" s="151">
        <v>0</v>
      </c>
      <c r="M196" s="151">
        <v>0</v>
      </c>
      <c r="N196" s="151">
        <v>0</v>
      </c>
      <c r="O196" s="151">
        <v>0</v>
      </c>
      <c r="P196" s="151">
        <v>0</v>
      </c>
      <c r="Q196" s="151">
        <v>0</v>
      </c>
      <c r="R196" s="151">
        <v>0</v>
      </c>
      <c r="S196" s="151">
        <v>0</v>
      </c>
      <c r="T196" s="151">
        <v>0</v>
      </c>
      <c r="U196" s="151">
        <v>0</v>
      </c>
      <c r="V196" s="151">
        <v>0</v>
      </c>
    </row>
    <row r="197" spans="2:22" x14ac:dyDescent="0.25">
      <c r="B197" s="136">
        <v>9352093</v>
      </c>
      <c r="C197" s="136" t="s">
        <v>423</v>
      </c>
      <c r="D197" s="136" t="s">
        <v>101</v>
      </c>
      <c r="E197" s="151">
        <v>0</v>
      </c>
      <c r="F197" s="151">
        <v>0</v>
      </c>
      <c r="G197" s="151">
        <v>0</v>
      </c>
      <c r="H197" s="151">
        <v>0</v>
      </c>
      <c r="I197" s="151">
        <v>0</v>
      </c>
      <c r="J197" s="151">
        <v>0</v>
      </c>
      <c r="K197" s="151">
        <v>0</v>
      </c>
      <c r="L197" s="151">
        <v>0</v>
      </c>
      <c r="M197" s="151">
        <v>0</v>
      </c>
      <c r="N197" s="151">
        <v>0</v>
      </c>
      <c r="O197" s="151">
        <v>0</v>
      </c>
      <c r="P197" s="151">
        <v>0</v>
      </c>
      <c r="Q197" s="151">
        <v>0</v>
      </c>
      <c r="R197" s="151">
        <v>0</v>
      </c>
      <c r="S197" s="151">
        <v>0</v>
      </c>
      <c r="T197" s="151">
        <v>0</v>
      </c>
      <c r="U197" s="151">
        <v>0</v>
      </c>
      <c r="V197" s="151">
        <v>0</v>
      </c>
    </row>
    <row r="198" spans="2:22" x14ac:dyDescent="0.25">
      <c r="B198" s="136">
        <v>9352096</v>
      </c>
      <c r="C198" s="136" t="s">
        <v>199</v>
      </c>
      <c r="D198" s="136" t="s">
        <v>101</v>
      </c>
      <c r="E198" s="151">
        <v>0</v>
      </c>
      <c r="F198" s="151">
        <v>0</v>
      </c>
      <c r="G198" s="151">
        <v>0</v>
      </c>
      <c r="H198" s="151">
        <v>0</v>
      </c>
      <c r="I198" s="151">
        <v>0</v>
      </c>
      <c r="J198" s="151">
        <v>0</v>
      </c>
      <c r="K198" s="151">
        <v>0</v>
      </c>
      <c r="L198" s="151">
        <v>0</v>
      </c>
      <c r="M198" s="151">
        <v>0</v>
      </c>
      <c r="N198" s="151">
        <v>0</v>
      </c>
      <c r="O198" s="151">
        <v>0</v>
      </c>
      <c r="P198" s="151">
        <v>0</v>
      </c>
      <c r="Q198" s="151">
        <v>0</v>
      </c>
      <c r="R198" s="151">
        <v>0</v>
      </c>
      <c r="S198" s="151">
        <v>0</v>
      </c>
      <c r="T198" s="151">
        <v>0</v>
      </c>
      <c r="U198" s="151">
        <v>0</v>
      </c>
      <c r="V198" s="151">
        <v>0</v>
      </c>
    </row>
    <row r="199" spans="2:22" x14ac:dyDescent="0.25">
      <c r="B199" s="136">
        <v>9352097</v>
      </c>
      <c r="C199" s="136" t="s">
        <v>1308</v>
      </c>
      <c r="D199" s="136" t="s">
        <v>101</v>
      </c>
      <c r="E199" s="151">
        <v>0</v>
      </c>
      <c r="F199" s="151">
        <v>0</v>
      </c>
      <c r="G199" s="151">
        <v>0</v>
      </c>
      <c r="H199" s="151">
        <v>0</v>
      </c>
      <c r="I199" s="151">
        <v>0</v>
      </c>
      <c r="J199" s="151">
        <v>0</v>
      </c>
      <c r="K199" s="151">
        <v>0</v>
      </c>
      <c r="L199" s="151">
        <v>0</v>
      </c>
      <c r="M199" s="151">
        <v>0</v>
      </c>
      <c r="N199" s="151">
        <v>0</v>
      </c>
      <c r="O199" s="151">
        <v>0</v>
      </c>
      <c r="P199" s="151">
        <v>0</v>
      </c>
      <c r="Q199" s="151">
        <v>0</v>
      </c>
      <c r="R199" s="151">
        <v>0</v>
      </c>
      <c r="S199" s="151">
        <v>0</v>
      </c>
      <c r="T199" s="151">
        <v>0</v>
      </c>
      <c r="U199" s="151">
        <v>0</v>
      </c>
      <c r="V199" s="151">
        <v>0</v>
      </c>
    </row>
    <row r="200" spans="2:22" x14ac:dyDescent="0.25">
      <c r="B200" s="136">
        <v>9352098</v>
      </c>
      <c r="C200" s="136" t="s">
        <v>201</v>
      </c>
      <c r="D200" s="136" t="s">
        <v>101</v>
      </c>
      <c r="E200" s="151">
        <v>0</v>
      </c>
      <c r="F200" s="151">
        <v>0</v>
      </c>
      <c r="G200" s="151">
        <v>0</v>
      </c>
      <c r="H200" s="151">
        <v>0</v>
      </c>
      <c r="I200" s="151">
        <v>0</v>
      </c>
      <c r="J200" s="151">
        <v>0</v>
      </c>
      <c r="K200" s="151">
        <v>0</v>
      </c>
      <c r="L200" s="151">
        <v>0</v>
      </c>
      <c r="M200" s="151">
        <v>0</v>
      </c>
      <c r="N200" s="151">
        <v>0</v>
      </c>
      <c r="O200" s="151">
        <v>0</v>
      </c>
      <c r="P200" s="151">
        <v>0</v>
      </c>
      <c r="Q200" s="151">
        <v>0</v>
      </c>
      <c r="R200" s="151">
        <v>0</v>
      </c>
      <c r="S200" s="151">
        <v>0</v>
      </c>
      <c r="T200" s="151">
        <v>0</v>
      </c>
      <c r="U200" s="151">
        <v>0</v>
      </c>
      <c r="V200" s="151">
        <v>0</v>
      </c>
    </row>
    <row r="201" spans="2:22" x14ac:dyDescent="0.25">
      <c r="B201" s="136">
        <v>9352099</v>
      </c>
      <c r="C201" s="136" t="s">
        <v>1309</v>
      </c>
      <c r="D201" s="136" t="s">
        <v>101</v>
      </c>
      <c r="E201" s="151">
        <v>0</v>
      </c>
      <c r="F201" s="151">
        <v>0</v>
      </c>
      <c r="G201" s="151">
        <v>0</v>
      </c>
      <c r="H201" s="151">
        <v>0</v>
      </c>
      <c r="I201" s="151">
        <v>0</v>
      </c>
      <c r="J201" s="151">
        <v>0</v>
      </c>
      <c r="K201" s="151">
        <v>0</v>
      </c>
      <c r="L201" s="151">
        <v>0</v>
      </c>
      <c r="M201" s="151">
        <v>0</v>
      </c>
      <c r="N201" s="151">
        <v>0</v>
      </c>
      <c r="O201" s="151">
        <v>0</v>
      </c>
      <c r="P201" s="151">
        <v>0</v>
      </c>
      <c r="Q201" s="151">
        <v>0</v>
      </c>
      <c r="R201" s="151">
        <v>0</v>
      </c>
      <c r="S201" s="151">
        <v>0</v>
      </c>
      <c r="T201" s="151">
        <v>0</v>
      </c>
      <c r="U201" s="151">
        <v>0</v>
      </c>
      <c r="V201" s="151">
        <v>0</v>
      </c>
    </row>
    <row r="202" spans="2:22" x14ac:dyDescent="0.25">
      <c r="B202" s="136">
        <v>9352100</v>
      </c>
      <c r="C202" s="136" t="s">
        <v>203</v>
      </c>
      <c r="D202" s="136" t="s">
        <v>101</v>
      </c>
      <c r="E202" s="151">
        <v>0</v>
      </c>
      <c r="F202" s="151">
        <v>0</v>
      </c>
      <c r="G202" s="151">
        <v>0</v>
      </c>
      <c r="H202" s="151">
        <v>0</v>
      </c>
      <c r="I202" s="151">
        <v>0</v>
      </c>
      <c r="J202" s="151">
        <v>0</v>
      </c>
      <c r="K202" s="151">
        <v>0</v>
      </c>
      <c r="L202" s="151">
        <v>0</v>
      </c>
      <c r="M202" s="151">
        <v>0</v>
      </c>
      <c r="N202" s="151">
        <v>0</v>
      </c>
      <c r="O202" s="151">
        <v>0</v>
      </c>
      <c r="P202" s="151">
        <v>0</v>
      </c>
      <c r="Q202" s="151">
        <v>0</v>
      </c>
      <c r="R202" s="151">
        <v>0</v>
      </c>
      <c r="S202" s="151">
        <v>0</v>
      </c>
      <c r="T202" s="151">
        <v>0</v>
      </c>
      <c r="U202" s="151">
        <v>0</v>
      </c>
      <c r="V202" s="151">
        <v>0</v>
      </c>
    </row>
    <row r="203" spans="2:22" x14ac:dyDescent="0.25">
      <c r="B203" s="136">
        <v>9352103</v>
      </c>
      <c r="C203" s="136" t="s">
        <v>533</v>
      </c>
      <c r="D203" s="136" t="s">
        <v>101</v>
      </c>
      <c r="E203" s="151">
        <v>0</v>
      </c>
      <c r="F203" s="151">
        <v>0</v>
      </c>
      <c r="G203" s="151">
        <v>0</v>
      </c>
      <c r="H203" s="151">
        <v>0</v>
      </c>
      <c r="I203" s="151">
        <v>0</v>
      </c>
      <c r="J203" s="151">
        <v>0</v>
      </c>
      <c r="K203" s="151">
        <v>0</v>
      </c>
      <c r="L203" s="151">
        <v>0</v>
      </c>
      <c r="M203" s="151">
        <v>0</v>
      </c>
      <c r="N203" s="151">
        <v>0</v>
      </c>
      <c r="O203" s="151">
        <v>0</v>
      </c>
      <c r="P203" s="151">
        <v>0</v>
      </c>
      <c r="Q203" s="151">
        <v>0</v>
      </c>
      <c r="R203" s="151">
        <v>0</v>
      </c>
      <c r="S203" s="151">
        <v>0</v>
      </c>
      <c r="T203" s="151">
        <v>0</v>
      </c>
      <c r="U203" s="151">
        <v>0</v>
      </c>
      <c r="V203" s="151">
        <v>0</v>
      </c>
    </row>
    <row r="204" spans="2:22" x14ac:dyDescent="0.25">
      <c r="B204" s="136">
        <v>9352104</v>
      </c>
      <c r="C204" s="136" t="s">
        <v>532</v>
      </c>
      <c r="D204" s="136" t="s">
        <v>101</v>
      </c>
      <c r="E204" s="151">
        <v>0</v>
      </c>
      <c r="F204" s="151">
        <v>0</v>
      </c>
      <c r="G204" s="151">
        <v>0</v>
      </c>
      <c r="H204" s="151">
        <v>0</v>
      </c>
      <c r="I204" s="151">
        <v>0</v>
      </c>
      <c r="J204" s="151">
        <v>0</v>
      </c>
      <c r="K204" s="151">
        <v>0</v>
      </c>
      <c r="L204" s="151">
        <v>0</v>
      </c>
      <c r="M204" s="151">
        <v>0</v>
      </c>
      <c r="N204" s="151">
        <v>0</v>
      </c>
      <c r="O204" s="151">
        <v>0</v>
      </c>
      <c r="P204" s="151">
        <v>0</v>
      </c>
      <c r="Q204" s="151">
        <v>0</v>
      </c>
      <c r="R204" s="151">
        <v>0</v>
      </c>
      <c r="S204" s="151">
        <v>0</v>
      </c>
      <c r="T204" s="151">
        <v>0</v>
      </c>
      <c r="U204" s="151">
        <v>0</v>
      </c>
      <c r="V204" s="151">
        <v>0</v>
      </c>
    </row>
    <row r="205" spans="2:22" x14ac:dyDescent="0.25">
      <c r="B205" s="136">
        <v>9352116</v>
      </c>
      <c r="C205" s="136" t="s">
        <v>530</v>
      </c>
      <c r="D205" s="136" t="s">
        <v>101</v>
      </c>
      <c r="E205" s="151">
        <v>0</v>
      </c>
      <c r="F205" s="151">
        <v>0</v>
      </c>
      <c r="G205" s="151">
        <v>0</v>
      </c>
      <c r="H205" s="151">
        <v>0</v>
      </c>
      <c r="I205" s="151">
        <v>0</v>
      </c>
      <c r="J205" s="151">
        <v>0</v>
      </c>
      <c r="K205" s="151">
        <v>0</v>
      </c>
      <c r="L205" s="151">
        <v>0</v>
      </c>
      <c r="M205" s="151">
        <v>0</v>
      </c>
      <c r="N205" s="151">
        <v>0</v>
      </c>
      <c r="O205" s="151">
        <v>0</v>
      </c>
      <c r="P205" s="151">
        <v>0</v>
      </c>
      <c r="Q205" s="151">
        <v>0</v>
      </c>
      <c r="R205" s="151">
        <v>0</v>
      </c>
      <c r="S205" s="151">
        <v>0</v>
      </c>
      <c r="T205" s="151">
        <v>0</v>
      </c>
      <c r="U205" s="151">
        <v>0</v>
      </c>
      <c r="V205" s="151">
        <v>0</v>
      </c>
    </row>
    <row r="206" spans="2:22" x14ac:dyDescent="0.25">
      <c r="B206" s="136">
        <v>9352120</v>
      </c>
      <c r="C206" s="136" t="s">
        <v>110</v>
      </c>
      <c r="D206" s="136" t="s">
        <v>101</v>
      </c>
      <c r="E206" s="151">
        <v>0</v>
      </c>
      <c r="F206" s="151">
        <v>0</v>
      </c>
      <c r="G206" s="151">
        <v>0</v>
      </c>
      <c r="H206" s="151">
        <v>0</v>
      </c>
      <c r="I206" s="151">
        <v>0</v>
      </c>
      <c r="J206" s="151">
        <v>0</v>
      </c>
      <c r="K206" s="151">
        <v>0</v>
      </c>
      <c r="L206" s="151">
        <v>0</v>
      </c>
      <c r="M206" s="151">
        <v>0</v>
      </c>
      <c r="N206" s="151">
        <v>0</v>
      </c>
      <c r="O206" s="151">
        <v>0</v>
      </c>
      <c r="P206" s="151">
        <v>0</v>
      </c>
      <c r="Q206" s="151">
        <v>0</v>
      </c>
      <c r="R206" s="151">
        <v>0</v>
      </c>
      <c r="S206" s="151">
        <v>0</v>
      </c>
      <c r="T206" s="151">
        <v>0</v>
      </c>
      <c r="U206" s="151">
        <v>0</v>
      </c>
      <c r="V206" s="151">
        <v>0</v>
      </c>
    </row>
    <row r="207" spans="2:22" x14ac:dyDescent="0.25">
      <c r="B207" s="136">
        <v>9352122</v>
      </c>
      <c r="C207" s="136" t="s">
        <v>221</v>
      </c>
      <c r="D207" s="136" t="s">
        <v>101</v>
      </c>
      <c r="E207" s="151">
        <v>0</v>
      </c>
      <c r="F207" s="151">
        <v>0</v>
      </c>
      <c r="G207" s="151">
        <v>0</v>
      </c>
      <c r="H207" s="151">
        <v>0</v>
      </c>
      <c r="I207" s="151">
        <v>0</v>
      </c>
      <c r="J207" s="151">
        <v>0</v>
      </c>
      <c r="K207" s="151">
        <v>0</v>
      </c>
      <c r="L207" s="151">
        <v>0</v>
      </c>
      <c r="M207" s="151">
        <v>0</v>
      </c>
      <c r="N207" s="151">
        <v>0</v>
      </c>
      <c r="O207" s="151">
        <v>0</v>
      </c>
      <c r="P207" s="151">
        <v>0</v>
      </c>
      <c r="Q207" s="151">
        <v>0</v>
      </c>
      <c r="R207" s="151">
        <v>0</v>
      </c>
      <c r="S207" s="151">
        <v>0</v>
      </c>
      <c r="T207" s="151">
        <v>0</v>
      </c>
      <c r="U207" s="151">
        <v>0</v>
      </c>
      <c r="V207" s="151">
        <v>0</v>
      </c>
    </row>
    <row r="208" spans="2:22" x14ac:dyDescent="0.25">
      <c r="B208" s="136">
        <v>9352123</v>
      </c>
      <c r="C208" s="136" t="s">
        <v>529</v>
      </c>
      <c r="D208" s="136" t="s">
        <v>101</v>
      </c>
      <c r="E208" s="151">
        <v>0</v>
      </c>
      <c r="F208" s="151">
        <v>0</v>
      </c>
      <c r="G208" s="151">
        <v>0</v>
      </c>
      <c r="H208" s="151">
        <v>0</v>
      </c>
      <c r="I208" s="151">
        <v>0</v>
      </c>
      <c r="J208" s="151">
        <v>0</v>
      </c>
      <c r="K208" s="151">
        <v>0</v>
      </c>
      <c r="L208" s="151">
        <v>0</v>
      </c>
      <c r="M208" s="151">
        <v>0</v>
      </c>
      <c r="N208" s="151">
        <v>0</v>
      </c>
      <c r="O208" s="151">
        <v>0</v>
      </c>
      <c r="P208" s="151">
        <v>0</v>
      </c>
      <c r="Q208" s="151">
        <v>0</v>
      </c>
      <c r="R208" s="151">
        <v>0</v>
      </c>
      <c r="S208" s="151">
        <v>0</v>
      </c>
      <c r="T208" s="151">
        <v>0</v>
      </c>
      <c r="U208" s="151">
        <v>0</v>
      </c>
      <c r="V208" s="151">
        <v>0</v>
      </c>
    </row>
    <row r="209" spans="2:22" x14ac:dyDescent="0.25">
      <c r="B209" s="136">
        <v>9352126</v>
      </c>
      <c r="C209" s="136" t="s">
        <v>227</v>
      </c>
      <c r="D209" s="136" t="s">
        <v>101</v>
      </c>
      <c r="E209" s="151">
        <v>0</v>
      </c>
      <c r="F209" s="151">
        <v>0</v>
      </c>
      <c r="G209" s="151">
        <v>0</v>
      </c>
      <c r="H209" s="151">
        <v>0</v>
      </c>
      <c r="I209" s="151">
        <v>0</v>
      </c>
      <c r="J209" s="151">
        <v>0</v>
      </c>
      <c r="K209" s="151">
        <v>0</v>
      </c>
      <c r="L209" s="151">
        <v>0</v>
      </c>
      <c r="M209" s="151">
        <v>0</v>
      </c>
      <c r="N209" s="151">
        <v>0</v>
      </c>
      <c r="O209" s="151">
        <v>0</v>
      </c>
      <c r="P209" s="151">
        <v>0</v>
      </c>
      <c r="Q209" s="151">
        <v>0</v>
      </c>
      <c r="R209" s="151">
        <v>0</v>
      </c>
      <c r="S209" s="151">
        <v>0</v>
      </c>
      <c r="T209" s="151">
        <v>0</v>
      </c>
      <c r="U209" s="151">
        <v>0</v>
      </c>
      <c r="V209" s="151">
        <v>0</v>
      </c>
    </row>
    <row r="210" spans="2:22" x14ac:dyDescent="0.25">
      <c r="B210" s="136">
        <v>9352133</v>
      </c>
      <c r="C210" s="136" t="s">
        <v>242</v>
      </c>
      <c r="D210" s="136" t="s">
        <v>101</v>
      </c>
      <c r="E210" s="151">
        <v>0</v>
      </c>
      <c r="F210" s="151">
        <v>0</v>
      </c>
      <c r="G210" s="151">
        <v>0</v>
      </c>
      <c r="H210" s="151">
        <v>0</v>
      </c>
      <c r="I210" s="151">
        <v>0</v>
      </c>
      <c r="J210" s="151">
        <v>0</v>
      </c>
      <c r="K210" s="151">
        <v>0</v>
      </c>
      <c r="L210" s="151">
        <v>0</v>
      </c>
      <c r="M210" s="151">
        <v>0</v>
      </c>
      <c r="N210" s="151">
        <v>0</v>
      </c>
      <c r="O210" s="151">
        <v>0</v>
      </c>
      <c r="P210" s="151">
        <v>0</v>
      </c>
      <c r="Q210" s="151">
        <v>0</v>
      </c>
      <c r="R210" s="151">
        <v>0</v>
      </c>
      <c r="S210" s="151">
        <v>0</v>
      </c>
      <c r="T210" s="151">
        <v>0</v>
      </c>
      <c r="U210" s="151">
        <v>0</v>
      </c>
      <c r="V210" s="151">
        <v>0</v>
      </c>
    </row>
    <row r="211" spans="2:22" x14ac:dyDescent="0.25">
      <c r="B211" s="136">
        <v>9352145</v>
      </c>
      <c r="C211" s="136" t="s">
        <v>182</v>
      </c>
      <c r="D211" s="136" t="s">
        <v>101</v>
      </c>
      <c r="E211" s="151">
        <v>0</v>
      </c>
      <c r="F211" s="151">
        <v>0</v>
      </c>
      <c r="G211" s="151">
        <v>0</v>
      </c>
      <c r="H211" s="151">
        <v>0</v>
      </c>
      <c r="I211" s="151">
        <v>0</v>
      </c>
      <c r="J211" s="151">
        <v>0</v>
      </c>
      <c r="K211" s="151">
        <v>0</v>
      </c>
      <c r="L211" s="151">
        <v>0</v>
      </c>
      <c r="M211" s="151">
        <v>0</v>
      </c>
      <c r="N211" s="151">
        <v>0</v>
      </c>
      <c r="O211" s="151">
        <v>0</v>
      </c>
      <c r="P211" s="151">
        <v>0</v>
      </c>
      <c r="Q211" s="151">
        <v>0</v>
      </c>
      <c r="R211" s="151">
        <v>0</v>
      </c>
      <c r="S211" s="151">
        <v>0</v>
      </c>
      <c r="T211" s="151">
        <v>0</v>
      </c>
      <c r="U211" s="151">
        <v>0</v>
      </c>
      <c r="V211" s="151">
        <v>0</v>
      </c>
    </row>
    <row r="212" spans="2:22" x14ac:dyDescent="0.25">
      <c r="B212" s="136">
        <v>9352147</v>
      </c>
      <c r="C212" s="136" t="s">
        <v>180</v>
      </c>
      <c r="D212" s="136" t="s">
        <v>101</v>
      </c>
      <c r="E212" s="151">
        <v>0</v>
      </c>
      <c r="F212" s="151">
        <v>0</v>
      </c>
      <c r="G212" s="151">
        <v>0</v>
      </c>
      <c r="H212" s="151">
        <v>0</v>
      </c>
      <c r="I212" s="151">
        <v>0</v>
      </c>
      <c r="J212" s="151">
        <v>0</v>
      </c>
      <c r="K212" s="151">
        <v>0</v>
      </c>
      <c r="L212" s="151">
        <v>0</v>
      </c>
      <c r="M212" s="151">
        <v>0</v>
      </c>
      <c r="N212" s="151">
        <v>0</v>
      </c>
      <c r="O212" s="151">
        <v>0</v>
      </c>
      <c r="P212" s="151">
        <v>0</v>
      </c>
      <c r="Q212" s="151">
        <v>0</v>
      </c>
      <c r="R212" s="151">
        <v>0</v>
      </c>
      <c r="S212" s="151">
        <v>0</v>
      </c>
      <c r="T212" s="151">
        <v>0</v>
      </c>
      <c r="U212" s="151">
        <v>0</v>
      </c>
      <c r="V212" s="151">
        <v>0</v>
      </c>
    </row>
    <row r="213" spans="2:22" x14ac:dyDescent="0.25">
      <c r="B213" s="136">
        <v>9352150</v>
      </c>
      <c r="C213" s="136" t="s">
        <v>528</v>
      </c>
      <c r="D213" s="136" t="s">
        <v>101</v>
      </c>
      <c r="E213" s="151">
        <v>0</v>
      </c>
      <c r="F213" s="151">
        <v>0</v>
      </c>
      <c r="G213" s="151">
        <v>0</v>
      </c>
      <c r="H213" s="151">
        <v>0</v>
      </c>
      <c r="I213" s="151">
        <v>0</v>
      </c>
      <c r="J213" s="151">
        <v>0</v>
      </c>
      <c r="K213" s="151">
        <v>0</v>
      </c>
      <c r="L213" s="151">
        <v>0</v>
      </c>
      <c r="M213" s="151">
        <v>0</v>
      </c>
      <c r="N213" s="151">
        <v>0</v>
      </c>
      <c r="O213" s="151">
        <v>0</v>
      </c>
      <c r="P213" s="151">
        <v>0</v>
      </c>
      <c r="Q213" s="151">
        <v>0</v>
      </c>
      <c r="R213" s="151">
        <v>0</v>
      </c>
      <c r="S213" s="151">
        <v>0</v>
      </c>
      <c r="T213" s="151">
        <v>0</v>
      </c>
      <c r="U213" s="151">
        <v>0</v>
      </c>
      <c r="V213" s="151">
        <v>0</v>
      </c>
    </row>
    <row r="214" spans="2:22" x14ac:dyDescent="0.25">
      <c r="B214" s="136">
        <v>9352152</v>
      </c>
      <c r="C214" s="136" t="s">
        <v>634</v>
      </c>
      <c r="D214" s="136" t="s">
        <v>101</v>
      </c>
      <c r="E214" s="151">
        <v>0</v>
      </c>
      <c r="F214" s="151">
        <v>0</v>
      </c>
      <c r="G214" s="151">
        <v>0</v>
      </c>
      <c r="H214" s="151">
        <v>0</v>
      </c>
      <c r="I214" s="151">
        <v>0</v>
      </c>
      <c r="J214" s="151">
        <v>0</v>
      </c>
      <c r="K214" s="151">
        <v>0</v>
      </c>
      <c r="L214" s="151">
        <v>0</v>
      </c>
      <c r="M214" s="151">
        <v>0</v>
      </c>
      <c r="N214" s="151">
        <v>0</v>
      </c>
      <c r="O214" s="151">
        <v>0</v>
      </c>
      <c r="P214" s="151">
        <v>0</v>
      </c>
      <c r="Q214" s="151">
        <v>0</v>
      </c>
      <c r="R214" s="151">
        <v>0</v>
      </c>
      <c r="S214" s="151">
        <v>0</v>
      </c>
      <c r="T214" s="151">
        <v>0</v>
      </c>
      <c r="U214" s="151">
        <v>0</v>
      </c>
      <c r="V214" s="151">
        <v>0</v>
      </c>
    </row>
    <row r="215" spans="2:22" x14ac:dyDescent="0.25">
      <c r="B215" s="136">
        <v>9352154</v>
      </c>
      <c r="C215" s="136" t="s">
        <v>276</v>
      </c>
      <c r="D215" s="136" t="s">
        <v>101</v>
      </c>
      <c r="E215" s="151">
        <v>0</v>
      </c>
      <c r="F215" s="151">
        <v>0</v>
      </c>
      <c r="G215" s="151">
        <v>0</v>
      </c>
      <c r="H215" s="151">
        <v>0</v>
      </c>
      <c r="I215" s="151">
        <v>0</v>
      </c>
      <c r="J215" s="151">
        <v>0</v>
      </c>
      <c r="K215" s="151">
        <v>0</v>
      </c>
      <c r="L215" s="151">
        <v>0</v>
      </c>
      <c r="M215" s="151">
        <v>0</v>
      </c>
      <c r="N215" s="151">
        <v>0</v>
      </c>
      <c r="O215" s="151">
        <v>0</v>
      </c>
      <c r="P215" s="151">
        <v>0</v>
      </c>
      <c r="Q215" s="151">
        <v>0</v>
      </c>
      <c r="R215" s="151">
        <v>0</v>
      </c>
      <c r="S215" s="151">
        <v>0</v>
      </c>
      <c r="T215" s="151">
        <v>0</v>
      </c>
      <c r="U215" s="151">
        <v>0</v>
      </c>
      <c r="V215" s="151">
        <v>0</v>
      </c>
    </row>
    <row r="216" spans="2:22" x14ac:dyDescent="0.25">
      <c r="B216" s="136">
        <v>9352155</v>
      </c>
      <c r="C216" s="136" t="s">
        <v>527</v>
      </c>
      <c r="D216" s="136" t="s">
        <v>101</v>
      </c>
      <c r="E216" s="151">
        <v>0</v>
      </c>
      <c r="F216" s="151">
        <v>0</v>
      </c>
      <c r="G216" s="151">
        <v>0</v>
      </c>
      <c r="H216" s="151">
        <v>0</v>
      </c>
      <c r="I216" s="151">
        <v>0</v>
      </c>
      <c r="J216" s="151">
        <v>0</v>
      </c>
      <c r="K216" s="151">
        <v>0</v>
      </c>
      <c r="L216" s="151">
        <v>0</v>
      </c>
      <c r="M216" s="151">
        <v>0</v>
      </c>
      <c r="N216" s="151">
        <v>0</v>
      </c>
      <c r="O216" s="151">
        <v>0</v>
      </c>
      <c r="P216" s="151">
        <v>0</v>
      </c>
      <c r="Q216" s="151">
        <v>0</v>
      </c>
      <c r="R216" s="151">
        <v>0</v>
      </c>
      <c r="S216" s="151">
        <v>0</v>
      </c>
      <c r="T216" s="151">
        <v>0</v>
      </c>
      <c r="U216" s="151">
        <v>0</v>
      </c>
      <c r="V216" s="151">
        <v>0</v>
      </c>
    </row>
    <row r="217" spans="2:22" x14ac:dyDescent="0.25">
      <c r="B217" s="136">
        <v>9352158</v>
      </c>
      <c r="C217" s="136" t="s">
        <v>284</v>
      </c>
      <c r="D217" s="136" t="s">
        <v>101</v>
      </c>
      <c r="E217" s="151">
        <v>0</v>
      </c>
      <c r="F217" s="151">
        <v>0</v>
      </c>
      <c r="G217" s="151">
        <v>0</v>
      </c>
      <c r="H217" s="151">
        <v>0</v>
      </c>
      <c r="I217" s="151">
        <v>0</v>
      </c>
      <c r="J217" s="151">
        <v>0</v>
      </c>
      <c r="K217" s="151">
        <v>0</v>
      </c>
      <c r="L217" s="151">
        <v>0</v>
      </c>
      <c r="M217" s="151">
        <v>0</v>
      </c>
      <c r="N217" s="151">
        <v>0</v>
      </c>
      <c r="O217" s="151">
        <v>0</v>
      </c>
      <c r="P217" s="151">
        <v>0</v>
      </c>
      <c r="Q217" s="151">
        <v>0</v>
      </c>
      <c r="R217" s="151">
        <v>0</v>
      </c>
      <c r="S217" s="151">
        <v>0</v>
      </c>
      <c r="T217" s="151">
        <v>0</v>
      </c>
      <c r="U217" s="151">
        <v>0</v>
      </c>
      <c r="V217" s="151">
        <v>0</v>
      </c>
    </row>
    <row r="218" spans="2:22" x14ac:dyDescent="0.25">
      <c r="B218" s="136">
        <v>9352159</v>
      </c>
      <c r="C218" s="136" t="s">
        <v>271</v>
      </c>
      <c r="D218" s="136" t="s">
        <v>101</v>
      </c>
      <c r="E218" s="151">
        <v>0</v>
      </c>
      <c r="F218" s="151">
        <v>0</v>
      </c>
      <c r="G218" s="151">
        <v>0</v>
      </c>
      <c r="H218" s="151">
        <v>0</v>
      </c>
      <c r="I218" s="151">
        <v>0</v>
      </c>
      <c r="J218" s="151">
        <v>0</v>
      </c>
      <c r="K218" s="151">
        <v>0</v>
      </c>
      <c r="L218" s="151">
        <v>0</v>
      </c>
      <c r="M218" s="151">
        <v>0</v>
      </c>
      <c r="N218" s="151">
        <v>0</v>
      </c>
      <c r="O218" s="151">
        <v>0</v>
      </c>
      <c r="P218" s="151">
        <v>0</v>
      </c>
      <c r="Q218" s="151">
        <v>0</v>
      </c>
      <c r="R218" s="151">
        <v>0</v>
      </c>
      <c r="S218" s="151">
        <v>0</v>
      </c>
      <c r="T218" s="151">
        <v>0</v>
      </c>
      <c r="U218" s="151">
        <v>0</v>
      </c>
      <c r="V218" s="151">
        <v>0</v>
      </c>
    </row>
    <row r="219" spans="2:22" x14ac:dyDescent="0.25">
      <c r="B219" s="136">
        <v>9352167</v>
      </c>
      <c r="C219" s="136" t="s">
        <v>1466</v>
      </c>
      <c r="D219" s="136" t="s">
        <v>101</v>
      </c>
      <c r="E219" s="151">
        <v>0</v>
      </c>
      <c r="F219" s="151">
        <v>0</v>
      </c>
      <c r="G219" s="151">
        <v>0</v>
      </c>
      <c r="H219" s="151">
        <v>0</v>
      </c>
      <c r="I219" s="151">
        <v>0</v>
      </c>
      <c r="J219" s="151">
        <v>0</v>
      </c>
      <c r="K219" s="151">
        <v>0</v>
      </c>
      <c r="L219" s="151">
        <v>0</v>
      </c>
      <c r="M219" s="151">
        <v>0</v>
      </c>
      <c r="N219" s="151">
        <v>0</v>
      </c>
      <c r="O219" s="151">
        <v>0</v>
      </c>
      <c r="P219" s="151">
        <v>0</v>
      </c>
      <c r="Q219" s="151">
        <v>0</v>
      </c>
      <c r="R219" s="151">
        <v>0</v>
      </c>
      <c r="S219" s="151">
        <v>0</v>
      </c>
      <c r="T219" s="151">
        <v>0</v>
      </c>
      <c r="U219" s="151">
        <v>0</v>
      </c>
      <c r="V219" s="151">
        <v>0</v>
      </c>
    </row>
    <row r="220" spans="2:22" x14ac:dyDescent="0.25">
      <c r="B220" s="136">
        <v>9352172</v>
      </c>
      <c r="C220" s="136" t="s">
        <v>1311</v>
      </c>
      <c r="D220" s="136" t="s">
        <v>101</v>
      </c>
      <c r="E220" s="151">
        <v>0</v>
      </c>
      <c r="F220" s="151">
        <v>0</v>
      </c>
      <c r="G220" s="151">
        <v>0</v>
      </c>
      <c r="H220" s="151">
        <v>0</v>
      </c>
      <c r="I220" s="151">
        <v>0</v>
      </c>
      <c r="J220" s="151">
        <v>0</v>
      </c>
      <c r="K220" s="151">
        <v>0</v>
      </c>
      <c r="L220" s="151">
        <v>0</v>
      </c>
      <c r="M220" s="151">
        <v>0</v>
      </c>
      <c r="N220" s="151">
        <v>0</v>
      </c>
      <c r="O220" s="151">
        <v>0</v>
      </c>
      <c r="P220" s="151">
        <v>0</v>
      </c>
      <c r="Q220" s="151">
        <v>0</v>
      </c>
      <c r="R220" s="151">
        <v>0</v>
      </c>
      <c r="S220" s="151">
        <v>0</v>
      </c>
      <c r="T220" s="151">
        <v>0</v>
      </c>
      <c r="U220" s="151">
        <v>0</v>
      </c>
      <c r="V220" s="151">
        <v>0</v>
      </c>
    </row>
    <row r="221" spans="2:22" x14ac:dyDescent="0.25">
      <c r="B221" s="136">
        <v>9352185</v>
      </c>
      <c r="C221" s="136" t="s">
        <v>274</v>
      </c>
      <c r="D221" s="136" t="s">
        <v>101</v>
      </c>
      <c r="E221" s="151">
        <v>0</v>
      </c>
      <c r="F221" s="151">
        <v>0</v>
      </c>
      <c r="G221" s="151">
        <v>0</v>
      </c>
      <c r="H221" s="151">
        <v>0</v>
      </c>
      <c r="I221" s="151">
        <v>0</v>
      </c>
      <c r="J221" s="151">
        <v>0</v>
      </c>
      <c r="K221" s="151">
        <v>0</v>
      </c>
      <c r="L221" s="151">
        <v>0</v>
      </c>
      <c r="M221" s="151">
        <v>0</v>
      </c>
      <c r="N221" s="151">
        <v>0</v>
      </c>
      <c r="O221" s="151">
        <v>0</v>
      </c>
      <c r="P221" s="151">
        <v>0</v>
      </c>
      <c r="Q221" s="151">
        <v>0</v>
      </c>
      <c r="R221" s="151">
        <v>0</v>
      </c>
      <c r="S221" s="151">
        <v>0</v>
      </c>
      <c r="T221" s="151">
        <v>0</v>
      </c>
      <c r="U221" s="151">
        <v>0</v>
      </c>
      <c r="V221" s="151">
        <v>0</v>
      </c>
    </row>
    <row r="222" spans="2:22" x14ac:dyDescent="0.25">
      <c r="B222" s="136">
        <v>9352186</v>
      </c>
      <c r="C222" s="136" t="s">
        <v>275</v>
      </c>
      <c r="D222" s="136" t="s">
        <v>101</v>
      </c>
      <c r="E222" s="151">
        <v>0</v>
      </c>
      <c r="F222" s="151">
        <v>0</v>
      </c>
      <c r="G222" s="151">
        <v>0</v>
      </c>
      <c r="H222" s="151">
        <v>0</v>
      </c>
      <c r="I222" s="151">
        <v>0</v>
      </c>
      <c r="J222" s="151">
        <v>0</v>
      </c>
      <c r="K222" s="151">
        <v>0</v>
      </c>
      <c r="L222" s="151">
        <v>0</v>
      </c>
      <c r="M222" s="151">
        <v>0</v>
      </c>
      <c r="N222" s="151">
        <v>0</v>
      </c>
      <c r="O222" s="151">
        <v>0</v>
      </c>
      <c r="P222" s="151">
        <v>0</v>
      </c>
      <c r="Q222" s="151">
        <v>0</v>
      </c>
      <c r="R222" s="151">
        <v>0</v>
      </c>
      <c r="S222" s="151">
        <v>0</v>
      </c>
      <c r="T222" s="151">
        <v>0</v>
      </c>
      <c r="U222" s="151">
        <v>0</v>
      </c>
      <c r="V222" s="151">
        <v>0</v>
      </c>
    </row>
    <row r="223" spans="2:22" x14ac:dyDescent="0.25">
      <c r="B223" s="136">
        <v>9352187</v>
      </c>
      <c r="C223" s="136" t="s">
        <v>1312</v>
      </c>
      <c r="D223" s="136" t="s">
        <v>101</v>
      </c>
      <c r="E223" s="151">
        <v>0</v>
      </c>
      <c r="F223" s="151">
        <v>0</v>
      </c>
      <c r="G223" s="151">
        <v>0</v>
      </c>
      <c r="H223" s="151">
        <v>0</v>
      </c>
      <c r="I223" s="151">
        <v>0</v>
      </c>
      <c r="J223" s="151">
        <v>0</v>
      </c>
      <c r="K223" s="151">
        <v>0</v>
      </c>
      <c r="L223" s="151">
        <v>0</v>
      </c>
      <c r="M223" s="151">
        <v>0</v>
      </c>
      <c r="N223" s="151">
        <v>0</v>
      </c>
      <c r="O223" s="151">
        <v>0</v>
      </c>
      <c r="P223" s="151">
        <v>0</v>
      </c>
      <c r="Q223" s="151">
        <v>0</v>
      </c>
      <c r="R223" s="151">
        <v>0</v>
      </c>
      <c r="S223" s="151">
        <v>0</v>
      </c>
      <c r="T223" s="151">
        <v>0</v>
      </c>
      <c r="U223" s="151">
        <v>0</v>
      </c>
      <c r="V223" s="151">
        <v>0</v>
      </c>
    </row>
    <row r="224" spans="2:22" x14ac:dyDescent="0.25">
      <c r="B224" s="136">
        <v>9352188</v>
      </c>
      <c r="C224" s="136" t="s">
        <v>1467</v>
      </c>
      <c r="D224" s="136" t="s">
        <v>101</v>
      </c>
      <c r="E224" s="151">
        <v>0</v>
      </c>
      <c r="F224" s="151">
        <v>0</v>
      </c>
      <c r="G224" s="151">
        <v>0</v>
      </c>
      <c r="H224" s="151">
        <v>0</v>
      </c>
      <c r="I224" s="151">
        <v>0</v>
      </c>
      <c r="J224" s="151">
        <v>0</v>
      </c>
      <c r="K224" s="151">
        <v>0</v>
      </c>
      <c r="L224" s="151">
        <v>0</v>
      </c>
      <c r="M224" s="151">
        <v>0</v>
      </c>
      <c r="N224" s="151">
        <v>0</v>
      </c>
      <c r="O224" s="151">
        <v>0</v>
      </c>
      <c r="P224" s="151">
        <v>0</v>
      </c>
      <c r="Q224" s="151">
        <v>0</v>
      </c>
      <c r="R224" s="151">
        <v>0</v>
      </c>
      <c r="S224" s="151">
        <v>0</v>
      </c>
      <c r="T224" s="151">
        <v>0</v>
      </c>
      <c r="U224" s="151">
        <v>0</v>
      </c>
      <c r="V224" s="151">
        <v>0</v>
      </c>
    </row>
    <row r="225" spans="2:22" x14ac:dyDescent="0.25">
      <c r="B225" s="136">
        <v>9352189</v>
      </c>
      <c r="C225" s="136" t="s">
        <v>1468</v>
      </c>
      <c r="D225" s="136" t="s">
        <v>101</v>
      </c>
      <c r="E225" s="151">
        <v>0</v>
      </c>
      <c r="F225" s="151">
        <v>0</v>
      </c>
      <c r="G225" s="151">
        <v>0</v>
      </c>
      <c r="H225" s="151">
        <v>0</v>
      </c>
      <c r="I225" s="151">
        <v>0</v>
      </c>
      <c r="J225" s="151">
        <v>0</v>
      </c>
      <c r="K225" s="151">
        <v>0</v>
      </c>
      <c r="L225" s="151">
        <v>0</v>
      </c>
      <c r="M225" s="151">
        <v>0</v>
      </c>
      <c r="N225" s="151">
        <v>0</v>
      </c>
      <c r="O225" s="151">
        <v>0</v>
      </c>
      <c r="P225" s="151">
        <v>0</v>
      </c>
      <c r="Q225" s="151">
        <v>0</v>
      </c>
      <c r="R225" s="151">
        <v>0</v>
      </c>
      <c r="S225" s="151">
        <v>0</v>
      </c>
      <c r="T225" s="151">
        <v>0</v>
      </c>
      <c r="U225" s="151">
        <v>0</v>
      </c>
      <c r="V225" s="151">
        <v>0</v>
      </c>
    </row>
    <row r="226" spans="2:22" x14ac:dyDescent="0.25">
      <c r="B226" s="136">
        <v>9352197</v>
      </c>
      <c r="C226" s="136" t="s">
        <v>1313</v>
      </c>
      <c r="D226" s="136" t="s">
        <v>101</v>
      </c>
      <c r="E226" s="151">
        <v>0</v>
      </c>
      <c r="F226" s="151">
        <v>0</v>
      </c>
      <c r="G226" s="151">
        <v>0</v>
      </c>
      <c r="H226" s="151">
        <v>0</v>
      </c>
      <c r="I226" s="151">
        <v>0</v>
      </c>
      <c r="J226" s="151">
        <v>0</v>
      </c>
      <c r="K226" s="151">
        <v>0</v>
      </c>
      <c r="L226" s="151">
        <v>0</v>
      </c>
      <c r="M226" s="151">
        <v>0</v>
      </c>
      <c r="N226" s="151">
        <v>0</v>
      </c>
      <c r="O226" s="151">
        <v>0</v>
      </c>
      <c r="P226" s="151">
        <v>0</v>
      </c>
      <c r="Q226" s="151">
        <v>0</v>
      </c>
      <c r="R226" s="151">
        <v>0</v>
      </c>
      <c r="S226" s="151">
        <v>0</v>
      </c>
      <c r="T226" s="151">
        <v>0</v>
      </c>
      <c r="U226" s="151">
        <v>0</v>
      </c>
      <c r="V226" s="151">
        <v>0</v>
      </c>
    </row>
    <row r="227" spans="2:22" x14ac:dyDescent="0.25">
      <c r="B227" s="136">
        <v>9352198</v>
      </c>
      <c r="C227" s="136" t="s">
        <v>1314</v>
      </c>
      <c r="D227" s="136" t="s">
        <v>101</v>
      </c>
      <c r="E227" s="151">
        <v>0</v>
      </c>
      <c r="F227" s="151">
        <v>0</v>
      </c>
      <c r="G227" s="151">
        <v>0</v>
      </c>
      <c r="H227" s="151">
        <v>0</v>
      </c>
      <c r="I227" s="151">
        <v>0</v>
      </c>
      <c r="J227" s="151">
        <v>0</v>
      </c>
      <c r="K227" s="151">
        <v>0</v>
      </c>
      <c r="L227" s="151">
        <v>0</v>
      </c>
      <c r="M227" s="151">
        <v>0</v>
      </c>
      <c r="N227" s="151">
        <v>0</v>
      </c>
      <c r="O227" s="151">
        <v>0</v>
      </c>
      <c r="P227" s="151">
        <v>0</v>
      </c>
      <c r="Q227" s="151">
        <v>0</v>
      </c>
      <c r="R227" s="151">
        <v>0</v>
      </c>
      <c r="S227" s="151">
        <v>0</v>
      </c>
      <c r="T227" s="151">
        <v>0</v>
      </c>
      <c r="U227" s="151">
        <v>0</v>
      </c>
      <c r="V227" s="151">
        <v>0</v>
      </c>
    </row>
    <row r="228" spans="2:22" x14ac:dyDescent="0.25">
      <c r="B228" s="136">
        <v>9352199</v>
      </c>
      <c r="C228" s="136" t="s">
        <v>1315</v>
      </c>
      <c r="D228" s="136" t="s">
        <v>101</v>
      </c>
      <c r="E228" s="151">
        <v>0</v>
      </c>
      <c r="F228" s="151">
        <v>0</v>
      </c>
      <c r="G228" s="151">
        <v>0</v>
      </c>
      <c r="H228" s="151">
        <v>0</v>
      </c>
      <c r="I228" s="151">
        <v>0</v>
      </c>
      <c r="J228" s="151">
        <v>0</v>
      </c>
      <c r="K228" s="151">
        <v>0</v>
      </c>
      <c r="L228" s="151">
        <v>0</v>
      </c>
      <c r="M228" s="151">
        <v>0</v>
      </c>
      <c r="N228" s="151">
        <v>0</v>
      </c>
      <c r="O228" s="151">
        <v>0</v>
      </c>
      <c r="P228" s="151">
        <v>0</v>
      </c>
      <c r="Q228" s="151">
        <v>0</v>
      </c>
      <c r="R228" s="151">
        <v>0</v>
      </c>
      <c r="S228" s="151">
        <v>0</v>
      </c>
      <c r="T228" s="151">
        <v>0</v>
      </c>
      <c r="U228" s="151">
        <v>0</v>
      </c>
      <c r="V228" s="151">
        <v>0</v>
      </c>
    </row>
    <row r="229" spans="2:22" x14ac:dyDescent="0.25">
      <c r="B229" s="136">
        <v>9352200</v>
      </c>
      <c r="C229" s="136" t="s">
        <v>1469</v>
      </c>
      <c r="D229" s="136" t="s">
        <v>101</v>
      </c>
      <c r="E229" s="151">
        <v>0</v>
      </c>
      <c r="F229" s="151">
        <v>0</v>
      </c>
      <c r="G229" s="151">
        <v>0</v>
      </c>
      <c r="H229" s="151">
        <v>0</v>
      </c>
      <c r="I229" s="151">
        <v>0</v>
      </c>
      <c r="J229" s="151">
        <v>0</v>
      </c>
      <c r="K229" s="151">
        <v>0</v>
      </c>
      <c r="L229" s="151">
        <v>0</v>
      </c>
      <c r="M229" s="151">
        <v>0</v>
      </c>
      <c r="N229" s="151">
        <v>0</v>
      </c>
      <c r="O229" s="151">
        <v>0</v>
      </c>
      <c r="P229" s="151">
        <v>0</v>
      </c>
      <c r="Q229" s="151">
        <v>0</v>
      </c>
      <c r="R229" s="151">
        <v>0</v>
      </c>
      <c r="S229" s="151">
        <v>0</v>
      </c>
      <c r="T229" s="151">
        <v>0</v>
      </c>
      <c r="U229" s="151">
        <v>0</v>
      </c>
      <c r="V229" s="151">
        <v>0</v>
      </c>
    </row>
    <row r="230" spans="2:22" x14ac:dyDescent="0.25">
      <c r="B230" s="136">
        <v>9352201</v>
      </c>
      <c r="C230" s="136" t="s">
        <v>1317</v>
      </c>
      <c r="D230" s="136" t="s">
        <v>101</v>
      </c>
      <c r="E230" s="151">
        <v>0</v>
      </c>
      <c r="F230" s="151">
        <v>0</v>
      </c>
      <c r="G230" s="151">
        <v>0</v>
      </c>
      <c r="H230" s="151">
        <v>0</v>
      </c>
      <c r="I230" s="151">
        <v>0</v>
      </c>
      <c r="J230" s="151">
        <v>0</v>
      </c>
      <c r="K230" s="151">
        <v>0</v>
      </c>
      <c r="L230" s="151">
        <v>0</v>
      </c>
      <c r="M230" s="151">
        <v>0</v>
      </c>
      <c r="N230" s="151">
        <v>0</v>
      </c>
      <c r="O230" s="151">
        <v>0</v>
      </c>
      <c r="P230" s="151">
        <v>0</v>
      </c>
      <c r="Q230" s="151">
        <v>0</v>
      </c>
      <c r="R230" s="151">
        <v>0</v>
      </c>
      <c r="S230" s="151">
        <v>0</v>
      </c>
      <c r="T230" s="151">
        <v>0</v>
      </c>
      <c r="U230" s="151">
        <v>0</v>
      </c>
      <c r="V230" s="151">
        <v>0</v>
      </c>
    </row>
    <row r="231" spans="2:22" x14ac:dyDescent="0.25">
      <c r="B231" s="136">
        <v>9352202</v>
      </c>
      <c r="C231" s="136" t="s">
        <v>358</v>
      </c>
      <c r="D231" s="136" t="s">
        <v>101</v>
      </c>
      <c r="E231" s="151">
        <v>0</v>
      </c>
      <c r="F231" s="151">
        <v>0</v>
      </c>
      <c r="G231" s="151">
        <v>0</v>
      </c>
      <c r="H231" s="151">
        <v>0</v>
      </c>
      <c r="I231" s="151">
        <v>0</v>
      </c>
      <c r="J231" s="151">
        <v>0</v>
      </c>
      <c r="K231" s="151">
        <v>0</v>
      </c>
      <c r="L231" s="151">
        <v>0</v>
      </c>
      <c r="M231" s="151">
        <v>0</v>
      </c>
      <c r="N231" s="151">
        <v>0</v>
      </c>
      <c r="O231" s="151">
        <v>0</v>
      </c>
      <c r="P231" s="151">
        <v>0</v>
      </c>
      <c r="Q231" s="151">
        <v>0</v>
      </c>
      <c r="R231" s="151">
        <v>0</v>
      </c>
      <c r="S231" s="151">
        <v>0</v>
      </c>
      <c r="T231" s="151">
        <v>0</v>
      </c>
      <c r="U231" s="151">
        <v>0</v>
      </c>
      <c r="V231" s="151">
        <v>0</v>
      </c>
    </row>
    <row r="232" spans="2:22" x14ac:dyDescent="0.25">
      <c r="B232" s="136">
        <v>9352203</v>
      </c>
      <c r="C232" s="136" t="s">
        <v>1318</v>
      </c>
      <c r="D232" s="136" t="s">
        <v>101</v>
      </c>
      <c r="E232" s="151">
        <v>0</v>
      </c>
      <c r="F232" s="151">
        <v>0</v>
      </c>
      <c r="G232" s="151">
        <v>0</v>
      </c>
      <c r="H232" s="151">
        <v>0</v>
      </c>
      <c r="I232" s="151">
        <v>0</v>
      </c>
      <c r="J232" s="151">
        <v>0</v>
      </c>
      <c r="K232" s="151">
        <v>0</v>
      </c>
      <c r="L232" s="151">
        <v>0</v>
      </c>
      <c r="M232" s="151">
        <v>0</v>
      </c>
      <c r="N232" s="151">
        <v>0</v>
      </c>
      <c r="O232" s="151">
        <v>0</v>
      </c>
      <c r="P232" s="151">
        <v>0</v>
      </c>
      <c r="Q232" s="151">
        <v>0</v>
      </c>
      <c r="R232" s="151">
        <v>0</v>
      </c>
      <c r="S232" s="151">
        <v>0</v>
      </c>
      <c r="T232" s="151">
        <v>0</v>
      </c>
      <c r="U232" s="151">
        <v>0</v>
      </c>
      <c r="V232" s="151">
        <v>0</v>
      </c>
    </row>
    <row r="233" spans="2:22" x14ac:dyDescent="0.25">
      <c r="B233" s="136">
        <v>9352204</v>
      </c>
      <c r="C233" s="136" t="s">
        <v>1319</v>
      </c>
      <c r="D233" s="136" t="s">
        <v>101</v>
      </c>
      <c r="E233" s="151">
        <v>0</v>
      </c>
      <c r="F233" s="151">
        <v>0</v>
      </c>
      <c r="G233" s="151">
        <v>0</v>
      </c>
      <c r="H233" s="151">
        <v>0</v>
      </c>
      <c r="I233" s="151">
        <v>0</v>
      </c>
      <c r="J233" s="151">
        <v>0</v>
      </c>
      <c r="K233" s="151">
        <v>0</v>
      </c>
      <c r="L233" s="151">
        <v>0</v>
      </c>
      <c r="M233" s="151">
        <v>0</v>
      </c>
      <c r="N233" s="151">
        <v>0</v>
      </c>
      <c r="O233" s="151">
        <v>0</v>
      </c>
      <c r="P233" s="151">
        <v>0</v>
      </c>
      <c r="Q233" s="151">
        <v>0</v>
      </c>
      <c r="R233" s="151">
        <v>0</v>
      </c>
      <c r="S233" s="151">
        <v>0</v>
      </c>
      <c r="T233" s="151">
        <v>0</v>
      </c>
      <c r="U233" s="151">
        <v>0</v>
      </c>
      <c r="V233" s="151">
        <v>0</v>
      </c>
    </row>
    <row r="234" spans="2:22" x14ac:dyDescent="0.25">
      <c r="B234" s="136">
        <v>9352205</v>
      </c>
      <c r="C234" s="136" t="s">
        <v>1320</v>
      </c>
      <c r="D234" s="136" t="s">
        <v>101</v>
      </c>
      <c r="E234" s="151">
        <v>0</v>
      </c>
      <c r="F234" s="151">
        <v>0</v>
      </c>
      <c r="G234" s="151">
        <v>0</v>
      </c>
      <c r="H234" s="151">
        <v>0</v>
      </c>
      <c r="I234" s="151">
        <v>0</v>
      </c>
      <c r="J234" s="151">
        <v>0</v>
      </c>
      <c r="K234" s="151">
        <v>0</v>
      </c>
      <c r="L234" s="151">
        <v>0</v>
      </c>
      <c r="M234" s="151">
        <v>0</v>
      </c>
      <c r="N234" s="151">
        <v>0</v>
      </c>
      <c r="O234" s="151">
        <v>0</v>
      </c>
      <c r="P234" s="151">
        <v>0</v>
      </c>
      <c r="Q234" s="151">
        <v>0</v>
      </c>
      <c r="R234" s="151">
        <v>0</v>
      </c>
      <c r="S234" s="151">
        <v>0</v>
      </c>
      <c r="T234" s="151">
        <v>0</v>
      </c>
      <c r="U234" s="151">
        <v>0</v>
      </c>
      <c r="V234" s="151">
        <v>0</v>
      </c>
    </row>
    <row r="235" spans="2:22" x14ac:dyDescent="0.25">
      <c r="B235" s="136">
        <v>9352206</v>
      </c>
      <c r="C235" s="136" t="s">
        <v>217</v>
      </c>
      <c r="D235" s="136" t="s">
        <v>101</v>
      </c>
      <c r="E235" s="151">
        <v>0</v>
      </c>
      <c r="F235" s="151">
        <v>0</v>
      </c>
      <c r="G235" s="151">
        <v>0</v>
      </c>
      <c r="H235" s="151">
        <v>0</v>
      </c>
      <c r="I235" s="151">
        <v>0</v>
      </c>
      <c r="J235" s="151">
        <v>0</v>
      </c>
      <c r="K235" s="151">
        <v>0</v>
      </c>
      <c r="L235" s="151">
        <v>0</v>
      </c>
      <c r="M235" s="151">
        <v>0</v>
      </c>
      <c r="N235" s="151">
        <v>0</v>
      </c>
      <c r="O235" s="151">
        <v>0</v>
      </c>
      <c r="P235" s="151">
        <v>0</v>
      </c>
      <c r="Q235" s="151">
        <v>0</v>
      </c>
      <c r="R235" s="151">
        <v>0</v>
      </c>
      <c r="S235" s="151">
        <v>0</v>
      </c>
      <c r="T235" s="151">
        <v>0</v>
      </c>
      <c r="U235" s="151">
        <v>0</v>
      </c>
      <c r="V235" s="151">
        <v>0</v>
      </c>
    </row>
    <row r="236" spans="2:22" x14ac:dyDescent="0.25">
      <c r="B236" s="136">
        <v>9352207</v>
      </c>
      <c r="C236" s="136" t="s">
        <v>1321</v>
      </c>
      <c r="D236" s="136" t="s">
        <v>101</v>
      </c>
      <c r="E236" s="151">
        <v>0</v>
      </c>
      <c r="F236" s="151">
        <v>0</v>
      </c>
      <c r="G236" s="151">
        <v>0</v>
      </c>
      <c r="H236" s="151">
        <v>0</v>
      </c>
      <c r="I236" s="151">
        <v>0</v>
      </c>
      <c r="J236" s="151">
        <v>0</v>
      </c>
      <c r="K236" s="151">
        <v>0</v>
      </c>
      <c r="L236" s="151">
        <v>0</v>
      </c>
      <c r="M236" s="151">
        <v>0</v>
      </c>
      <c r="N236" s="151">
        <v>0</v>
      </c>
      <c r="O236" s="151">
        <v>0</v>
      </c>
      <c r="P236" s="151">
        <v>0</v>
      </c>
      <c r="Q236" s="151">
        <v>0</v>
      </c>
      <c r="R236" s="151">
        <v>0</v>
      </c>
      <c r="S236" s="151">
        <v>0</v>
      </c>
      <c r="T236" s="151">
        <v>0</v>
      </c>
      <c r="U236" s="151">
        <v>0</v>
      </c>
      <c r="V236" s="151">
        <v>0</v>
      </c>
    </row>
    <row r="237" spans="2:22" x14ac:dyDescent="0.25">
      <c r="B237" s="136">
        <v>9352208</v>
      </c>
      <c r="C237" s="136" t="s">
        <v>1322</v>
      </c>
      <c r="D237" s="136" t="s">
        <v>101</v>
      </c>
      <c r="E237" s="151">
        <v>0</v>
      </c>
      <c r="F237" s="151">
        <v>0</v>
      </c>
      <c r="G237" s="151">
        <v>0</v>
      </c>
      <c r="H237" s="151">
        <v>0</v>
      </c>
      <c r="I237" s="151">
        <v>0</v>
      </c>
      <c r="J237" s="151">
        <v>0</v>
      </c>
      <c r="K237" s="151">
        <v>0</v>
      </c>
      <c r="L237" s="151">
        <v>0</v>
      </c>
      <c r="M237" s="151">
        <v>0</v>
      </c>
      <c r="N237" s="151">
        <v>0</v>
      </c>
      <c r="O237" s="151">
        <v>0</v>
      </c>
      <c r="P237" s="151">
        <v>0</v>
      </c>
      <c r="Q237" s="151">
        <v>0</v>
      </c>
      <c r="R237" s="151">
        <v>0</v>
      </c>
      <c r="S237" s="151">
        <v>0</v>
      </c>
      <c r="T237" s="151">
        <v>0</v>
      </c>
      <c r="U237" s="151">
        <v>0</v>
      </c>
      <c r="V237" s="151">
        <v>0</v>
      </c>
    </row>
    <row r="238" spans="2:22" x14ac:dyDescent="0.25">
      <c r="B238" s="136">
        <v>9352209</v>
      </c>
      <c r="C238" s="136" t="s">
        <v>1323</v>
      </c>
      <c r="D238" s="136" t="s">
        <v>101</v>
      </c>
      <c r="E238" s="151">
        <v>0</v>
      </c>
      <c r="F238" s="151">
        <v>0</v>
      </c>
      <c r="G238" s="151">
        <v>0</v>
      </c>
      <c r="H238" s="151">
        <v>0</v>
      </c>
      <c r="I238" s="151">
        <v>0</v>
      </c>
      <c r="J238" s="151">
        <v>0</v>
      </c>
      <c r="K238" s="151">
        <v>0</v>
      </c>
      <c r="L238" s="151">
        <v>0</v>
      </c>
      <c r="M238" s="151">
        <v>0</v>
      </c>
      <c r="N238" s="151">
        <v>0</v>
      </c>
      <c r="O238" s="151">
        <v>0</v>
      </c>
      <c r="P238" s="151">
        <v>0</v>
      </c>
      <c r="Q238" s="151">
        <v>0</v>
      </c>
      <c r="R238" s="151">
        <v>0</v>
      </c>
      <c r="S238" s="151">
        <v>0</v>
      </c>
      <c r="T238" s="151">
        <v>0</v>
      </c>
      <c r="U238" s="151">
        <v>0</v>
      </c>
      <c r="V238" s="151">
        <v>0</v>
      </c>
    </row>
    <row r="239" spans="2:22" x14ac:dyDescent="0.25">
      <c r="B239" s="136">
        <v>9352210</v>
      </c>
      <c r="C239" s="136" t="s">
        <v>1470</v>
      </c>
      <c r="D239" s="136" t="s">
        <v>101</v>
      </c>
      <c r="E239" s="151">
        <v>0</v>
      </c>
      <c r="F239" s="151">
        <v>0</v>
      </c>
      <c r="G239" s="151">
        <v>0</v>
      </c>
      <c r="H239" s="151">
        <v>0</v>
      </c>
      <c r="I239" s="151">
        <v>0</v>
      </c>
      <c r="J239" s="151">
        <v>0</v>
      </c>
      <c r="K239" s="151">
        <v>0</v>
      </c>
      <c r="L239" s="151">
        <v>0</v>
      </c>
      <c r="M239" s="151">
        <v>0</v>
      </c>
      <c r="N239" s="151">
        <v>0</v>
      </c>
      <c r="O239" s="151">
        <v>0</v>
      </c>
      <c r="P239" s="151">
        <v>0</v>
      </c>
      <c r="Q239" s="151">
        <v>0</v>
      </c>
      <c r="R239" s="151">
        <v>0</v>
      </c>
      <c r="S239" s="151">
        <v>0</v>
      </c>
      <c r="T239" s="151">
        <v>0</v>
      </c>
      <c r="U239" s="151">
        <v>0</v>
      </c>
      <c r="V239" s="151">
        <v>0</v>
      </c>
    </row>
    <row r="240" spans="2:22" x14ac:dyDescent="0.25">
      <c r="B240" s="136">
        <v>9352211</v>
      </c>
      <c r="C240" s="136" t="s">
        <v>1324</v>
      </c>
      <c r="D240" s="136" t="s">
        <v>101</v>
      </c>
      <c r="E240" s="151">
        <v>0</v>
      </c>
      <c r="F240" s="151">
        <v>0</v>
      </c>
      <c r="G240" s="151">
        <v>0</v>
      </c>
      <c r="H240" s="151">
        <v>0</v>
      </c>
      <c r="I240" s="151">
        <v>0</v>
      </c>
      <c r="J240" s="151">
        <v>0</v>
      </c>
      <c r="K240" s="151">
        <v>0</v>
      </c>
      <c r="L240" s="151">
        <v>0</v>
      </c>
      <c r="M240" s="151">
        <v>0</v>
      </c>
      <c r="N240" s="151">
        <v>0</v>
      </c>
      <c r="O240" s="151">
        <v>0</v>
      </c>
      <c r="P240" s="151">
        <v>0</v>
      </c>
      <c r="Q240" s="151">
        <v>0</v>
      </c>
      <c r="R240" s="151">
        <v>0</v>
      </c>
      <c r="S240" s="151">
        <v>0</v>
      </c>
      <c r="T240" s="151">
        <v>0</v>
      </c>
      <c r="U240" s="151">
        <v>0</v>
      </c>
      <c r="V240" s="151">
        <v>0</v>
      </c>
    </row>
    <row r="241" spans="2:22" x14ac:dyDescent="0.25">
      <c r="B241" s="136">
        <v>9352212</v>
      </c>
      <c r="C241" s="136" t="s">
        <v>1471</v>
      </c>
      <c r="D241" s="136" t="s">
        <v>101</v>
      </c>
      <c r="E241" s="151">
        <v>0</v>
      </c>
      <c r="F241" s="151">
        <v>0</v>
      </c>
      <c r="G241" s="151">
        <v>0</v>
      </c>
      <c r="H241" s="151">
        <v>0</v>
      </c>
      <c r="I241" s="151">
        <v>0</v>
      </c>
      <c r="J241" s="151">
        <v>0</v>
      </c>
      <c r="K241" s="151">
        <v>0</v>
      </c>
      <c r="L241" s="151">
        <v>0</v>
      </c>
      <c r="M241" s="151">
        <v>0</v>
      </c>
      <c r="N241" s="151">
        <v>0</v>
      </c>
      <c r="O241" s="151">
        <v>0</v>
      </c>
      <c r="P241" s="151">
        <v>0</v>
      </c>
      <c r="Q241" s="151">
        <v>0</v>
      </c>
      <c r="R241" s="151">
        <v>0</v>
      </c>
      <c r="S241" s="151">
        <v>0</v>
      </c>
      <c r="T241" s="151">
        <v>0</v>
      </c>
      <c r="U241" s="151">
        <v>0</v>
      </c>
      <c r="V241" s="151">
        <v>0</v>
      </c>
    </row>
    <row r="242" spans="2:22" x14ac:dyDescent="0.25">
      <c r="B242" s="136">
        <v>9352213</v>
      </c>
      <c r="C242" s="136" t="s">
        <v>1472</v>
      </c>
      <c r="D242" s="136" t="s">
        <v>101</v>
      </c>
      <c r="E242" s="151">
        <v>0</v>
      </c>
      <c r="F242" s="151">
        <v>0</v>
      </c>
      <c r="G242" s="151">
        <v>0</v>
      </c>
      <c r="H242" s="151">
        <v>0</v>
      </c>
      <c r="I242" s="151">
        <v>0</v>
      </c>
      <c r="J242" s="151">
        <v>0</v>
      </c>
      <c r="K242" s="151">
        <v>0</v>
      </c>
      <c r="L242" s="151">
        <v>0</v>
      </c>
      <c r="M242" s="151">
        <v>0</v>
      </c>
      <c r="N242" s="151">
        <v>0</v>
      </c>
      <c r="O242" s="151">
        <v>0</v>
      </c>
      <c r="P242" s="151">
        <v>0</v>
      </c>
      <c r="Q242" s="151">
        <v>0</v>
      </c>
      <c r="R242" s="151">
        <v>0</v>
      </c>
      <c r="S242" s="151">
        <v>0</v>
      </c>
      <c r="T242" s="151">
        <v>0</v>
      </c>
      <c r="U242" s="151">
        <v>0</v>
      </c>
      <c r="V242" s="151">
        <v>0</v>
      </c>
    </row>
    <row r="243" spans="2:22" x14ac:dyDescent="0.25">
      <c r="B243" s="136">
        <v>9352214</v>
      </c>
      <c r="C243" s="136" t="s">
        <v>1473</v>
      </c>
      <c r="D243" s="136" t="s">
        <v>101</v>
      </c>
      <c r="E243" s="151">
        <v>0</v>
      </c>
      <c r="F243" s="151">
        <v>0</v>
      </c>
      <c r="G243" s="151">
        <v>0</v>
      </c>
      <c r="H243" s="151">
        <v>0</v>
      </c>
      <c r="I243" s="151">
        <v>0</v>
      </c>
      <c r="J243" s="151">
        <v>0</v>
      </c>
      <c r="K243" s="151">
        <v>0</v>
      </c>
      <c r="L243" s="151">
        <v>0</v>
      </c>
      <c r="M243" s="151">
        <v>0</v>
      </c>
      <c r="N243" s="151">
        <v>0</v>
      </c>
      <c r="O243" s="151">
        <v>0</v>
      </c>
      <c r="P243" s="151">
        <v>0</v>
      </c>
      <c r="Q243" s="151">
        <v>0</v>
      </c>
      <c r="R243" s="151">
        <v>0</v>
      </c>
      <c r="S243" s="151">
        <v>0</v>
      </c>
      <c r="T243" s="151">
        <v>0</v>
      </c>
      <c r="U243" s="151">
        <v>0</v>
      </c>
      <c r="V243" s="151">
        <v>0</v>
      </c>
    </row>
    <row r="244" spans="2:22" x14ac:dyDescent="0.25">
      <c r="B244" s="136">
        <v>9352215</v>
      </c>
      <c r="C244" s="136" t="s">
        <v>184</v>
      </c>
      <c r="D244" s="136" t="s">
        <v>101</v>
      </c>
      <c r="E244" s="151">
        <v>0</v>
      </c>
      <c r="F244" s="151">
        <v>0</v>
      </c>
      <c r="G244" s="151">
        <v>0</v>
      </c>
      <c r="H244" s="151">
        <v>0</v>
      </c>
      <c r="I244" s="151">
        <v>0</v>
      </c>
      <c r="J244" s="151">
        <v>0</v>
      </c>
      <c r="K244" s="151">
        <v>0</v>
      </c>
      <c r="L244" s="151">
        <v>0</v>
      </c>
      <c r="M244" s="151">
        <v>0</v>
      </c>
      <c r="N244" s="151">
        <v>0</v>
      </c>
      <c r="O244" s="151">
        <v>0</v>
      </c>
      <c r="P244" s="151">
        <v>0</v>
      </c>
      <c r="Q244" s="151">
        <v>0</v>
      </c>
      <c r="R244" s="151">
        <v>0</v>
      </c>
      <c r="S244" s="151">
        <v>0</v>
      </c>
      <c r="T244" s="151">
        <v>0</v>
      </c>
      <c r="U244" s="151">
        <v>0</v>
      </c>
      <c r="V244" s="151">
        <v>0</v>
      </c>
    </row>
    <row r="245" spans="2:22" x14ac:dyDescent="0.25">
      <c r="B245" s="136">
        <v>9352216</v>
      </c>
      <c r="C245" s="136" t="s">
        <v>1474</v>
      </c>
      <c r="D245" s="136" t="s">
        <v>101</v>
      </c>
      <c r="E245" s="151">
        <v>0</v>
      </c>
      <c r="F245" s="151">
        <v>0</v>
      </c>
      <c r="G245" s="151">
        <v>0</v>
      </c>
      <c r="H245" s="151">
        <v>0</v>
      </c>
      <c r="I245" s="151">
        <v>0</v>
      </c>
      <c r="J245" s="151">
        <v>0</v>
      </c>
      <c r="K245" s="151">
        <v>0</v>
      </c>
      <c r="L245" s="151">
        <v>0</v>
      </c>
      <c r="M245" s="151">
        <v>0</v>
      </c>
      <c r="N245" s="151">
        <v>0</v>
      </c>
      <c r="O245" s="151">
        <v>0</v>
      </c>
      <c r="P245" s="151">
        <v>0</v>
      </c>
      <c r="Q245" s="151">
        <v>0</v>
      </c>
      <c r="R245" s="151">
        <v>0</v>
      </c>
      <c r="S245" s="151">
        <v>0</v>
      </c>
      <c r="T245" s="151">
        <v>0</v>
      </c>
      <c r="U245" s="151">
        <v>0</v>
      </c>
      <c r="V245" s="151">
        <v>0</v>
      </c>
    </row>
    <row r="246" spans="2:22" x14ac:dyDescent="0.25">
      <c r="B246" s="136">
        <v>9352217</v>
      </c>
      <c r="C246" s="136" t="s">
        <v>1475</v>
      </c>
      <c r="D246" s="136" t="s">
        <v>101</v>
      </c>
      <c r="E246" s="151">
        <v>0</v>
      </c>
      <c r="F246" s="151">
        <v>0</v>
      </c>
      <c r="G246" s="151">
        <v>0</v>
      </c>
      <c r="H246" s="151">
        <v>0</v>
      </c>
      <c r="I246" s="151">
        <v>0</v>
      </c>
      <c r="J246" s="151">
        <v>0</v>
      </c>
      <c r="K246" s="151">
        <v>0</v>
      </c>
      <c r="L246" s="151">
        <v>0</v>
      </c>
      <c r="M246" s="151">
        <v>0</v>
      </c>
      <c r="N246" s="151">
        <v>0</v>
      </c>
      <c r="O246" s="151">
        <v>0</v>
      </c>
      <c r="P246" s="151">
        <v>0</v>
      </c>
      <c r="Q246" s="151">
        <v>0</v>
      </c>
      <c r="R246" s="151">
        <v>0</v>
      </c>
      <c r="S246" s="151">
        <v>0</v>
      </c>
      <c r="T246" s="151">
        <v>0</v>
      </c>
      <c r="U246" s="151">
        <v>0</v>
      </c>
      <c r="V246" s="151">
        <v>0</v>
      </c>
    </row>
    <row r="247" spans="2:22" x14ac:dyDescent="0.25">
      <c r="B247" s="136">
        <v>9352220</v>
      </c>
      <c r="C247" s="136" t="s">
        <v>1476</v>
      </c>
      <c r="D247" s="136" t="s">
        <v>101</v>
      </c>
      <c r="E247" s="151">
        <v>0</v>
      </c>
      <c r="F247" s="151">
        <v>0</v>
      </c>
      <c r="G247" s="151">
        <v>0</v>
      </c>
      <c r="H247" s="151">
        <v>0</v>
      </c>
      <c r="I247" s="151">
        <v>0</v>
      </c>
      <c r="J247" s="151">
        <v>0</v>
      </c>
      <c r="K247" s="151">
        <v>0</v>
      </c>
      <c r="L247" s="151">
        <v>0</v>
      </c>
      <c r="M247" s="151">
        <v>0</v>
      </c>
      <c r="N247" s="151">
        <v>0</v>
      </c>
      <c r="O247" s="151">
        <v>0</v>
      </c>
      <c r="P247" s="151">
        <v>0</v>
      </c>
      <c r="Q247" s="151">
        <v>0</v>
      </c>
      <c r="R247" s="151">
        <v>0</v>
      </c>
      <c r="S247" s="151">
        <v>0</v>
      </c>
      <c r="T247" s="151">
        <v>0</v>
      </c>
      <c r="U247" s="151">
        <v>0</v>
      </c>
      <c r="V247" s="151">
        <v>0</v>
      </c>
    </row>
    <row r="248" spans="2:22" x14ac:dyDescent="0.25">
      <c r="B248" s="136">
        <v>9352221</v>
      </c>
      <c r="C248" s="136" t="s">
        <v>1477</v>
      </c>
      <c r="D248" s="136" t="s">
        <v>101</v>
      </c>
      <c r="E248" s="151">
        <v>0</v>
      </c>
      <c r="F248" s="151">
        <v>0</v>
      </c>
      <c r="G248" s="151">
        <v>0</v>
      </c>
      <c r="H248" s="151">
        <v>0</v>
      </c>
      <c r="I248" s="151">
        <v>0</v>
      </c>
      <c r="J248" s="151">
        <v>0</v>
      </c>
      <c r="K248" s="151">
        <v>0</v>
      </c>
      <c r="L248" s="151">
        <v>0</v>
      </c>
      <c r="M248" s="151">
        <v>0</v>
      </c>
      <c r="N248" s="151">
        <v>0</v>
      </c>
      <c r="O248" s="151">
        <v>0</v>
      </c>
      <c r="P248" s="151">
        <v>0</v>
      </c>
      <c r="Q248" s="151">
        <v>0</v>
      </c>
      <c r="R248" s="151">
        <v>0</v>
      </c>
      <c r="S248" s="151">
        <v>0</v>
      </c>
      <c r="T248" s="151">
        <v>0</v>
      </c>
      <c r="U248" s="151">
        <v>0</v>
      </c>
      <c r="V248" s="151">
        <v>0</v>
      </c>
    </row>
    <row r="249" spans="2:22" x14ac:dyDescent="0.25">
      <c r="B249" s="136">
        <v>9352222</v>
      </c>
      <c r="C249" s="136" t="s">
        <v>1478</v>
      </c>
      <c r="D249" s="136" t="s">
        <v>101</v>
      </c>
      <c r="E249" s="151">
        <v>0</v>
      </c>
      <c r="F249" s="151">
        <v>0</v>
      </c>
      <c r="G249" s="151">
        <v>0</v>
      </c>
      <c r="H249" s="151">
        <v>0</v>
      </c>
      <c r="I249" s="151">
        <v>0</v>
      </c>
      <c r="J249" s="151">
        <v>0</v>
      </c>
      <c r="K249" s="151">
        <v>0</v>
      </c>
      <c r="L249" s="151">
        <v>0</v>
      </c>
      <c r="M249" s="151">
        <v>0</v>
      </c>
      <c r="N249" s="151">
        <v>0</v>
      </c>
      <c r="O249" s="151">
        <v>0</v>
      </c>
      <c r="P249" s="151">
        <v>0</v>
      </c>
      <c r="Q249" s="151">
        <v>0</v>
      </c>
      <c r="R249" s="151">
        <v>0</v>
      </c>
      <c r="S249" s="151">
        <v>0</v>
      </c>
      <c r="T249" s="151">
        <v>0</v>
      </c>
      <c r="U249" s="151">
        <v>0</v>
      </c>
      <c r="V249" s="151">
        <v>0</v>
      </c>
    </row>
    <row r="250" spans="2:22" x14ac:dyDescent="0.25">
      <c r="B250" s="136">
        <v>9352223</v>
      </c>
      <c r="C250" s="136" t="s">
        <v>1479</v>
      </c>
      <c r="D250" s="136" t="s">
        <v>101</v>
      </c>
      <c r="E250" s="151">
        <v>0</v>
      </c>
      <c r="F250" s="151">
        <v>0</v>
      </c>
      <c r="G250" s="151">
        <v>0</v>
      </c>
      <c r="H250" s="151">
        <v>0</v>
      </c>
      <c r="I250" s="151">
        <v>0</v>
      </c>
      <c r="J250" s="151">
        <v>0</v>
      </c>
      <c r="K250" s="151">
        <v>0</v>
      </c>
      <c r="L250" s="151">
        <v>0</v>
      </c>
      <c r="M250" s="151">
        <v>0</v>
      </c>
      <c r="N250" s="151">
        <v>0</v>
      </c>
      <c r="O250" s="151">
        <v>0</v>
      </c>
      <c r="P250" s="151">
        <v>0</v>
      </c>
      <c r="Q250" s="151">
        <v>0</v>
      </c>
      <c r="R250" s="151">
        <v>0</v>
      </c>
      <c r="S250" s="151">
        <v>0</v>
      </c>
      <c r="T250" s="151">
        <v>0</v>
      </c>
      <c r="U250" s="151">
        <v>0</v>
      </c>
      <c r="V250" s="151">
        <v>0</v>
      </c>
    </row>
    <row r="251" spans="2:22" x14ac:dyDescent="0.25">
      <c r="B251" s="136">
        <v>9352224</v>
      </c>
      <c r="C251" s="136" t="s">
        <v>349</v>
      </c>
      <c r="D251" s="136" t="s">
        <v>101</v>
      </c>
      <c r="E251" s="151">
        <v>0</v>
      </c>
      <c r="F251" s="151">
        <v>0</v>
      </c>
      <c r="G251" s="151">
        <v>0</v>
      </c>
      <c r="H251" s="151">
        <v>0</v>
      </c>
      <c r="I251" s="151">
        <v>0</v>
      </c>
      <c r="J251" s="151">
        <v>0</v>
      </c>
      <c r="K251" s="151">
        <v>0</v>
      </c>
      <c r="L251" s="151">
        <v>0</v>
      </c>
      <c r="M251" s="151">
        <v>0</v>
      </c>
      <c r="N251" s="151">
        <v>0</v>
      </c>
      <c r="O251" s="151">
        <v>0</v>
      </c>
      <c r="P251" s="151">
        <v>0</v>
      </c>
      <c r="Q251" s="151">
        <v>0</v>
      </c>
      <c r="R251" s="151">
        <v>0</v>
      </c>
      <c r="S251" s="151">
        <v>0</v>
      </c>
      <c r="T251" s="151">
        <v>0</v>
      </c>
      <c r="U251" s="151">
        <v>0</v>
      </c>
      <c r="V251" s="151">
        <v>0</v>
      </c>
    </row>
    <row r="252" spans="2:22" x14ac:dyDescent="0.25">
      <c r="B252" s="136">
        <v>9352225</v>
      </c>
      <c r="C252" s="136" t="s">
        <v>267</v>
      </c>
      <c r="D252" s="136" t="s">
        <v>101</v>
      </c>
      <c r="E252" s="151">
        <v>0</v>
      </c>
      <c r="F252" s="151">
        <v>0</v>
      </c>
      <c r="G252" s="151">
        <v>0</v>
      </c>
      <c r="H252" s="151">
        <v>0</v>
      </c>
      <c r="I252" s="151">
        <v>0</v>
      </c>
      <c r="J252" s="151">
        <v>0</v>
      </c>
      <c r="K252" s="151">
        <v>0</v>
      </c>
      <c r="L252" s="151">
        <v>0</v>
      </c>
      <c r="M252" s="151">
        <v>0</v>
      </c>
      <c r="N252" s="151">
        <v>0</v>
      </c>
      <c r="O252" s="151">
        <v>0</v>
      </c>
      <c r="P252" s="151">
        <v>0</v>
      </c>
      <c r="Q252" s="151">
        <v>0</v>
      </c>
      <c r="R252" s="151">
        <v>0</v>
      </c>
      <c r="S252" s="151">
        <v>0</v>
      </c>
      <c r="T252" s="151">
        <v>0</v>
      </c>
      <c r="U252" s="151">
        <v>0</v>
      </c>
      <c r="V252" s="151">
        <v>0</v>
      </c>
    </row>
    <row r="253" spans="2:22" x14ac:dyDescent="0.25">
      <c r="B253" s="136">
        <v>9352927</v>
      </c>
      <c r="C253" s="136" t="s">
        <v>296</v>
      </c>
      <c r="D253" s="136" t="s">
        <v>101</v>
      </c>
      <c r="E253" s="151">
        <v>0</v>
      </c>
      <c r="F253" s="151">
        <v>0</v>
      </c>
      <c r="G253" s="151">
        <v>0</v>
      </c>
      <c r="H253" s="151">
        <v>0</v>
      </c>
      <c r="I253" s="151">
        <v>0</v>
      </c>
      <c r="J253" s="151">
        <v>0</v>
      </c>
      <c r="K253" s="151">
        <v>0</v>
      </c>
      <c r="L253" s="151">
        <v>0</v>
      </c>
      <c r="M253" s="151">
        <v>0</v>
      </c>
      <c r="N253" s="151">
        <v>0</v>
      </c>
      <c r="O253" s="151">
        <v>0</v>
      </c>
      <c r="P253" s="151">
        <v>0</v>
      </c>
      <c r="Q253" s="151">
        <v>0</v>
      </c>
      <c r="R253" s="151">
        <v>0</v>
      </c>
      <c r="S253" s="151">
        <v>0</v>
      </c>
      <c r="T253" s="151">
        <v>0</v>
      </c>
      <c r="U253" s="151">
        <v>0</v>
      </c>
      <c r="V253" s="151">
        <v>0</v>
      </c>
    </row>
    <row r="254" spans="2:22" x14ac:dyDescent="0.25">
      <c r="B254" s="136">
        <v>9353002</v>
      </c>
      <c r="C254" s="136" t="s">
        <v>1480</v>
      </c>
      <c r="D254" s="136" t="s">
        <v>101</v>
      </c>
      <c r="E254" s="151">
        <v>0</v>
      </c>
      <c r="F254" s="151">
        <v>0</v>
      </c>
      <c r="G254" s="151">
        <v>0</v>
      </c>
      <c r="H254" s="151">
        <v>0</v>
      </c>
      <c r="I254" s="151">
        <v>0</v>
      </c>
      <c r="J254" s="151">
        <v>0</v>
      </c>
      <c r="K254" s="151">
        <v>0</v>
      </c>
      <c r="L254" s="151">
        <v>0</v>
      </c>
      <c r="M254" s="151">
        <v>0</v>
      </c>
      <c r="N254" s="151">
        <v>0</v>
      </c>
      <c r="O254" s="151">
        <v>0</v>
      </c>
      <c r="P254" s="151">
        <v>0</v>
      </c>
      <c r="Q254" s="151">
        <v>0</v>
      </c>
      <c r="R254" s="151">
        <v>0</v>
      </c>
      <c r="S254" s="151">
        <v>0</v>
      </c>
      <c r="T254" s="151">
        <v>0</v>
      </c>
      <c r="U254" s="151">
        <v>0</v>
      </c>
      <c r="V254" s="151">
        <v>0</v>
      </c>
    </row>
    <row r="255" spans="2:22" x14ac:dyDescent="0.25">
      <c r="B255" s="136">
        <v>9353025</v>
      </c>
      <c r="C255" s="136" t="s">
        <v>524</v>
      </c>
      <c r="D255" s="136" t="s">
        <v>101</v>
      </c>
      <c r="E255" s="151">
        <v>0</v>
      </c>
      <c r="F255" s="151">
        <v>0</v>
      </c>
      <c r="G255" s="151">
        <v>0</v>
      </c>
      <c r="H255" s="151">
        <v>0</v>
      </c>
      <c r="I255" s="151">
        <v>0</v>
      </c>
      <c r="J255" s="151">
        <v>0</v>
      </c>
      <c r="K255" s="151">
        <v>0</v>
      </c>
      <c r="L255" s="151">
        <v>0</v>
      </c>
      <c r="M255" s="151">
        <v>0</v>
      </c>
      <c r="N255" s="151">
        <v>0</v>
      </c>
      <c r="O255" s="151">
        <v>0</v>
      </c>
      <c r="P255" s="151">
        <v>0</v>
      </c>
      <c r="Q255" s="151">
        <v>0</v>
      </c>
      <c r="R255" s="151">
        <v>0</v>
      </c>
      <c r="S255" s="151">
        <v>0</v>
      </c>
      <c r="T255" s="151">
        <v>0</v>
      </c>
      <c r="U255" s="151">
        <v>0</v>
      </c>
      <c r="V255" s="151">
        <v>0</v>
      </c>
    </row>
    <row r="256" spans="2:22" x14ac:dyDescent="0.25">
      <c r="B256" s="136">
        <v>9353054</v>
      </c>
      <c r="C256" s="136" t="s">
        <v>1326</v>
      </c>
      <c r="D256" s="136" t="s">
        <v>101</v>
      </c>
      <c r="E256" s="151">
        <v>0</v>
      </c>
      <c r="F256" s="151">
        <v>0</v>
      </c>
      <c r="G256" s="151">
        <v>0</v>
      </c>
      <c r="H256" s="151">
        <v>0</v>
      </c>
      <c r="I256" s="151">
        <v>0</v>
      </c>
      <c r="J256" s="151">
        <v>0</v>
      </c>
      <c r="K256" s="151">
        <v>0</v>
      </c>
      <c r="L256" s="151">
        <v>0</v>
      </c>
      <c r="M256" s="151">
        <v>0</v>
      </c>
      <c r="N256" s="151">
        <v>0</v>
      </c>
      <c r="O256" s="151">
        <v>0</v>
      </c>
      <c r="P256" s="151">
        <v>0</v>
      </c>
      <c r="Q256" s="151">
        <v>0</v>
      </c>
      <c r="R256" s="151">
        <v>0</v>
      </c>
      <c r="S256" s="151">
        <v>0</v>
      </c>
      <c r="T256" s="151">
        <v>0</v>
      </c>
      <c r="U256" s="151">
        <v>0</v>
      </c>
      <c r="V256" s="151">
        <v>0</v>
      </c>
    </row>
    <row r="257" spans="2:22" x14ac:dyDescent="0.25">
      <c r="B257" s="136">
        <v>9353062</v>
      </c>
      <c r="C257" s="136" t="s">
        <v>1327</v>
      </c>
      <c r="D257" s="136" t="s">
        <v>101</v>
      </c>
      <c r="E257" s="151">
        <v>0</v>
      </c>
      <c r="F257" s="151">
        <v>0</v>
      </c>
      <c r="G257" s="151">
        <v>0</v>
      </c>
      <c r="H257" s="151">
        <v>0</v>
      </c>
      <c r="I257" s="151">
        <v>0</v>
      </c>
      <c r="J257" s="151">
        <v>0</v>
      </c>
      <c r="K257" s="151">
        <v>0</v>
      </c>
      <c r="L257" s="151">
        <v>0</v>
      </c>
      <c r="M257" s="151">
        <v>0</v>
      </c>
      <c r="N257" s="151">
        <v>0</v>
      </c>
      <c r="O257" s="151">
        <v>0</v>
      </c>
      <c r="P257" s="151">
        <v>0</v>
      </c>
      <c r="Q257" s="151">
        <v>0</v>
      </c>
      <c r="R257" s="151">
        <v>0</v>
      </c>
      <c r="S257" s="151">
        <v>0</v>
      </c>
      <c r="T257" s="151">
        <v>0</v>
      </c>
      <c r="U257" s="151">
        <v>0</v>
      </c>
      <c r="V257" s="151">
        <v>0</v>
      </c>
    </row>
    <row r="258" spans="2:22" x14ac:dyDescent="0.25">
      <c r="B258" s="136">
        <v>9353081</v>
      </c>
      <c r="C258" s="136" t="s">
        <v>1481</v>
      </c>
      <c r="D258" s="136" t="s">
        <v>101</v>
      </c>
      <c r="E258" s="151">
        <v>0</v>
      </c>
      <c r="F258" s="151">
        <v>0</v>
      </c>
      <c r="G258" s="151">
        <v>0</v>
      </c>
      <c r="H258" s="151">
        <v>0</v>
      </c>
      <c r="I258" s="151">
        <v>0</v>
      </c>
      <c r="J258" s="151">
        <v>0</v>
      </c>
      <c r="K258" s="151">
        <v>0</v>
      </c>
      <c r="L258" s="151">
        <v>0</v>
      </c>
      <c r="M258" s="151">
        <v>0</v>
      </c>
      <c r="N258" s="151">
        <v>0</v>
      </c>
      <c r="O258" s="151">
        <v>0</v>
      </c>
      <c r="P258" s="151">
        <v>0</v>
      </c>
      <c r="Q258" s="151">
        <v>0</v>
      </c>
      <c r="R258" s="151">
        <v>0</v>
      </c>
      <c r="S258" s="151">
        <v>0</v>
      </c>
      <c r="T258" s="151">
        <v>0</v>
      </c>
      <c r="U258" s="151">
        <v>0</v>
      </c>
      <c r="V258" s="151">
        <v>0</v>
      </c>
    </row>
    <row r="259" spans="2:22" x14ac:dyDescent="0.25">
      <c r="B259" s="136">
        <v>9353084</v>
      </c>
      <c r="C259" s="136" t="s">
        <v>1482</v>
      </c>
      <c r="D259" s="136" t="s">
        <v>101</v>
      </c>
      <c r="E259" s="151">
        <v>0</v>
      </c>
      <c r="F259" s="151">
        <v>0</v>
      </c>
      <c r="G259" s="151">
        <v>0</v>
      </c>
      <c r="H259" s="151">
        <v>0</v>
      </c>
      <c r="I259" s="151">
        <v>0</v>
      </c>
      <c r="J259" s="151">
        <v>0</v>
      </c>
      <c r="K259" s="151">
        <v>0</v>
      </c>
      <c r="L259" s="151">
        <v>0</v>
      </c>
      <c r="M259" s="151">
        <v>0</v>
      </c>
      <c r="N259" s="151">
        <v>0</v>
      </c>
      <c r="O259" s="151">
        <v>0</v>
      </c>
      <c r="P259" s="151">
        <v>0</v>
      </c>
      <c r="Q259" s="151">
        <v>0</v>
      </c>
      <c r="R259" s="151">
        <v>0</v>
      </c>
      <c r="S259" s="151">
        <v>0</v>
      </c>
      <c r="T259" s="151">
        <v>0</v>
      </c>
      <c r="U259" s="151">
        <v>0</v>
      </c>
      <c r="V259" s="151">
        <v>0</v>
      </c>
    </row>
    <row r="260" spans="2:22" x14ac:dyDescent="0.25">
      <c r="B260" s="136">
        <v>9353089</v>
      </c>
      <c r="C260" s="136" t="s">
        <v>1483</v>
      </c>
      <c r="D260" s="136" t="s">
        <v>101</v>
      </c>
      <c r="E260" s="151">
        <v>0</v>
      </c>
      <c r="F260" s="151">
        <v>0</v>
      </c>
      <c r="G260" s="151">
        <v>0</v>
      </c>
      <c r="H260" s="151">
        <v>0</v>
      </c>
      <c r="I260" s="151">
        <v>0</v>
      </c>
      <c r="J260" s="151">
        <v>0</v>
      </c>
      <c r="K260" s="151">
        <v>0</v>
      </c>
      <c r="L260" s="151">
        <v>0</v>
      </c>
      <c r="M260" s="151">
        <v>0</v>
      </c>
      <c r="N260" s="151">
        <v>0</v>
      </c>
      <c r="O260" s="151">
        <v>0</v>
      </c>
      <c r="P260" s="151">
        <v>0</v>
      </c>
      <c r="Q260" s="151">
        <v>0</v>
      </c>
      <c r="R260" s="151">
        <v>0</v>
      </c>
      <c r="S260" s="151">
        <v>0</v>
      </c>
      <c r="T260" s="151">
        <v>0</v>
      </c>
      <c r="U260" s="151">
        <v>0</v>
      </c>
      <c r="V260" s="151">
        <v>0</v>
      </c>
    </row>
    <row r="261" spans="2:22" x14ac:dyDescent="0.25">
      <c r="B261" s="136">
        <v>9353091</v>
      </c>
      <c r="C261" s="136" t="s">
        <v>1484</v>
      </c>
      <c r="D261" s="136" t="s">
        <v>101</v>
      </c>
      <c r="E261" s="151">
        <v>0</v>
      </c>
      <c r="F261" s="151">
        <v>0</v>
      </c>
      <c r="G261" s="151">
        <v>0</v>
      </c>
      <c r="H261" s="151">
        <v>0</v>
      </c>
      <c r="I261" s="151">
        <v>0</v>
      </c>
      <c r="J261" s="151">
        <v>0</v>
      </c>
      <c r="K261" s="151">
        <v>0</v>
      </c>
      <c r="L261" s="151">
        <v>0</v>
      </c>
      <c r="M261" s="151">
        <v>0</v>
      </c>
      <c r="N261" s="151">
        <v>0</v>
      </c>
      <c r="O261" s="151">
        <v>0</v>
      </c>
      <c r="P261" s="151">
        <v>0</v>
      </c>
      <c r="Q261" s="151">
        <v>0</v>
      </c>
      <c r="R261" s="151">
        <v>0</v>
      </c>
      <c r="S261" s="151">
        <v>0</v>
      </c>
      <c r="T261" s="151">
        <v>0</v>
      </c>
      <c r="U261" s="151">
        <v>0</v>
      </c>
      <c r="V261" s="151">
        <v>0</v>
      </c>
    </row>
    <row r="262" spans="2:22" x14ac:dyDescent="0.25">
      <c r="B262" s="136">
        <v>9353092</v>
      </c>
      <c r="C262" s="136" t="s">
        <v>1485</v>
      </c>
      <c r="D262" s="136" t="s">
        <v>101</v>
      </c>
      <c r="E262" s="151">
        <v>0</v>
      </c>
      <c r="F262" s="151">
        <v>0</v>
      </c>
      <c r="G262" s="151">
        <v>0</v>
      </c>
      <c r="H262" s="151">
        <v>0</v>
      </c>
      <c r="I262" s="151">
        <v>0</v>
      </c>
      <c r="J262" s="151">
        <v>0</v>
      </c>
      <c r="K262" s="151">
        <v>0</v>
      </c>
      <c r="L262" s="151">
        <v>0</v>
      </c>
      <c r="M262" s="151">
        <v>0</v>
      </c>
      <c r="N262" s="151">
        <v>0</v>
      </c>
      <c r="O262" s="151">
        <v>0</v>
      </c>
      <c r="P262" s="151">
        <v>0</v>
      </c>
      <c r="Q262" s="151">
        <v>0</v>
      </c>
      <c r="R262" s="151">
        <v>0</v>
      </c>
      <c r="S262" s="151">
        <v>0</v>
      </c>
      <c r="T262" s="151">
        <v>0</v>
      </c>
      <c r="U262" s="151">
        <v>0</v>
      </c>
      <c r="V262" s="151">
        <v>0</v>
      </c>
    </row>
    <row r="263" spans="2:22" x14ac:dyDescent="0.25">
      <c r="B263" s="136">
        <v>9353096</v>
      </c>
      <c r="C263" s="136" t="s">
        <v>1486</v>
      </c>
      <c r="D263" s="136" t="s">
        <v>101</v>
      </c>
      <c r="E263" s="151">
        <v>0</v>
      </c>
      <c r="F263" s="151">
        <v>0</v>
      </c>
      <c r="G263" s="151">
        <v>0</v>
      </c>
      <c r="H263" s="151">
        <v>0</v>
      </c>
      <c r="I263" s="151">
        <v>0</v>
      </c>
      <c r="J263" s="151">
        <v>0</v>
      </c>
      <c r="K263" s="151">
        <v>0</v>
      </c>
      <c r="L263" s="151">
        <v>0</v>
      </c>
      <c r="M263" s="151">
        <v>0</v>
      </c>
      <c r="N263" s="151">
        <v>0</v>
      </c>
      <c r="O263" s="151">
        <v>0</v>
      </c>
      <c r="P263" s="151">
        <v>0</v>
      </c>
      <c r="Q263" s="151">
        <v>0</v>
      </c>
      <c r="R263" s="151">
        <v>0</v>
      </c>
      <c r="S263" s="151">
        <v>0</v>
      </c>
      <c r="T263" s="151">
        <v>0</v>
      </c>
      <c r="U263" s="151">
        <v>0</v>
      </c>
      <c r="V263" s="151">
        <v>0</v>
      </c>
    </row>
    <row r="264" spans="2:22" x14ac:dyDescent="0.25">
      <c r="B264" s="136">
        <v>9353097</v>
      </c>
      <c r="C264" s="136" t="s">
        <v>521</v>
      </c>
      <c r="D264" s="136" t="s">
        <v>101</v>
      </c>
      <c r="E264" s="151">
        <v>0</v>
      </c>
      <c r="F264" s="151">
        <v>0</v>
      </c>
      <c r="G264" s="151">
        <v>0</v>
      </c>
      <c r="H264" s="151">
        <v>0</v>
      </c>
      <c r="I264" s="151">
        <v>0</v>
      </c>
      <c r="J264" s="151">
        <v>0</v>
      </c>
      <c r="K264" s="151">
        <v>0</v>
      </c>
      <c r="L264" s="151">
        <v>0</v>
      </c>
      <c r="M264" s="151">
        <v>0</v>
      </c>
      <c r="N264" s="151">
        <v>0</v>
      </c>
      <c r="O264" s="151">
        <v>0</v>
      </c>
      <c r="P264" s="151">
        <v>0</v>
      </c>
      <c r="Q264" s="151">
        <v>0</v>
      </c>
      <c r="R264" s="151">
        <v>0</v>
      </c>
      <c r="S264" s="151">
        <v>0</v>
      </c>
      <c r="T264" s="151">
        <v>0</v>
      </c>
      <c r="U264" s="151">
        <v>0</v>
      </c>
      <c r="V264" s="151">
        <v>0</v>
      </c>
    </row>
    <row r="265" spans="2:22" x14ac:dyDescent="0.25">
      <c r="B265" s="136">
        <v>9353098</v>
      </c>
      <c r="C265" s="136" t="s">
        <v>1487</v>
      </c>
      <c r="D265" s="136" t="s">
        <v>101</v>
      </c>
      <c r="E265" s="151">
        <v>0</v>
      </c>
      <c r="F265" s="151">
        <v>0</v>
      </c>
      <c r="G265" s="151">
        <v>0</v>
      </c>
      <c r="H265" s="151">
        <v>0</v>
      </c>
      <c r="I265" s="151">
        <v>0</v>
      </c>
      <c r="J265" s="151">
        <v>0</v>
      </c>
      <c r="K265" s="151">
        <v>0</v>
      </c>
      <c r="L265" s="151">
        <v>0</v>
      </c>
      <c r="M265" s="151">
        <v>0</v>
      </c>
      <c r="N265" s="151">
        <v>0</v>
      </c>
      <c r="O265" s="151">
        <v>0</v>
      </c>
      <c r="P265" s="151">
        <v>0</v>
      </c>
      <c r="Q265" s="151">
        <v>0</v>
      </c>
      <c r="R265" s="151">
        <v>0</v>
      </c>
      <c r="S265" s="151">
        <v>0</v>
      </c>
      <c r="T265" s="151">
        <v>0</v>
      </c>
      <c r="U265" s="151">
        <v>0</v>
      </c>
      <c r="V265" s="151">
        <v>0</v>
      </c>
    </row>
    <row r="266" spans="2:22" x14ac:dyDescent="0.25">
      <c r="B266" s="136">
        <v>9353099</v>
      </c>
      <c r="C266" s="136" t="s">
        <v>1488</v>
      </c>
      <c r="D266" s="136" t="s">
        <v>101</v>
      </c>
      <c r="E266" s="151">
        <v>0</v>
      </c>
      <c r="F266" s="151">
        <v>0</v>
      </c>
      <c r="G266" s="151">
        <v>0</v>
      </c>
      <c r="H266" s="151">
        <v>0</v>
      </c>
      <c r="I266" s="151">
        <v>0</v>
      </c>
      <c r="J266" s="151">
        <v>0</v>
      </c>
      <c r="K266" s="151">
        <v>0</v>
      </c>
      <c r="L266" s="151">
        <v>0</v>
      </c>
      <c r="M266" s="151">
        <v>0</v>
      </c>
      <c r="N266" s="151">
        <v>0</v>
      </c>
      <c r="O266" s="151">
        <v>0</v>
      </c>
      <c r="P266" s="151">
        <v>0</v>
      </c>
      <c r="Q266" s="151">
        <v>0</v>
      </c>
      <c r="R266" s="151">
        <v>0</v>
      </c>
      <c r="S266" s="151">
        <v>0</v>
      </c>
      <c r="T266" s="151">
        <v>0</v>
      </c>
      <c r="U266" s="151">
        <v>0</v>
      </c>
      <c r="V266" s="151">
        <v>0</v>
      </c>
    </row>
    <row r="267" spans="2:22" x14ac:dyDescent="0.25">
      <c r="B267" s="136">
        <v>9353101</v>
      </c>
      <c r="C267" s="136" t="s">
        <v>1331</v>
      </c>
      <c r="D267" s="136" t="s">
        <v>101</v>
      </c>
      <c r="E267" s="151">
        <v>0</v>
      </c>
      <c r="F267" s="151">
        <v>0</v>
      </c>
      <c r="G267" s="151">
        <v>0</v>
      </c>
      <c r="H267" s="151">
        <v>0</v>
      </c>
      <c r="I267" s="151">
        <v>0</v>
      </c>
      <c r="J267" s="151">
        <v>0</v>
      </c>
      <c r="K267" s="151">
        <v>0</v>
      </c>
      <c r="L267" s="151">
        <v>0</v>
      </c>
      <c r="M267" s="151">
        <v>0</v>
      </c>
      <c r="N267" s="151">
        <v>0</v>
      </c>
      <c r="O267" s="151">
        <v>0</v>
      </c>
      <c r="P267" s="151">
        <v>0</v>
      </c>
      <c r="Q267" s="151">
        <v>0</v>
      </c>
      <c r="R267" s="151">
        <v>0</v>
      </c>
      <c r="S267" s="151">
        <v>0</v>
      </c>
      <c r="T267" s="151">
        <v>0</v>
      </c>
      <c r="U267" s="151">
        <v>0</v>
      </c>
      <c r="V267" s="151">
        <v>0</v>
      </c>
    </row>
    <row r="268" spans="2:22" x14ac:dyDescent="0.25">
      <c r="B268" s="136">
        <v>9353102</v>
      </c>
      <c r="C268" s="136" t="s">
        <v>1489</v>
      </c>
      <c r="D268" s="136" t="s">
        <v>101</v>
      </c>
      <c r="E268" s="151">
        <v>0</v>
      </c>
      <c r="F268" s="151">
        <v>0</v>
      </c>
      <c r="G268" s="151">
        <v>0</v>
      </c>
      <c r="H268" s="151">
        <v>0</v>
      </c>
      <c r="I268" s="151">
        <v>0</v>
      </c>
      <c r="J268" s="151">
        <v>0</v>
      </c>
      <c r="K268" s="151">
        <v>0</v>
      </c>
      <c r="L268" s="151">
        <v>0</v>
      </c>
      <c r="M268" s="151">
        <v>0</v>
      </c>
      <c r="N268" s="151">
        <v>0</v>
      </c>
      <c r="O268" s="151">
        <v>0</v>
      </c>
      <c r="P268" s="151">
        <v>0</v>
      </c>
      <c r="Q268" s="151">
        <v>0</v>
      </c>
      <c r="R268" s="151">
        <v>0</v>
      </c>
      <c r="S268" s="151">
        <v>0</v>
      </c>
      <c r="T268" s="151">
        <v>0</v>
      </c>
      <c r="U268" s="151">
        <v>0</v>
      </c>
      <c r="V268" s="151">
        <v>0</v>
      </c>
    </row>
    <row r="269" spans="2:22" x14ac:dyDescent="0.25">
      <c r="B269" s="136">
        <v>9353115</v>
      </c>
      <c r="C269" s="136" t="s">
        <v>520</v>
      </c>
      <c r="D269" s="136" t="s">
        <v>101</v>
      </c>
      <c r="E269" s="151">
        <v>0</v>
      </c>
      <c r="F269" s="151">
        <v>0</v>
      </c>
      <c r="G269" s="151">
        <v>0</v>
      </c>
      <c r="H269" s="151">
        <v>0</v>
      </c>
      <c r="I269" s="151">
        <v>0</v>
      </c>
      <c r="J269" s="151">
        <v>0</v>
      </c>
      <c r="K269" s="151">
        <v>0</v>
      </c>
      <c r="L269" s="151">
        <v>0</v>
      </c>
      <c r="M269" s="151">
        <v>0</v>
      </c>
      <c r="N269" s="151">
        <v>0</v>
      </c>
      <c r="O269" s="151">
        <v>0</v>
      </c>
      <c r="P269" s="151">
        <v>0</v>
      </c>
      <c r="Q269" s="151">
        <v>0</v>
      </c>
      <c r="R269" s="151">
        <v>0</v>
      </c>
      <c r="S269" s="151">
        <v>0</v>
      </c>
      <c r="T269" s="151">
        <v>0</v>
      </c>
      <c r="U269" s="151">
        <v>0</v>
      </c>
      <c r="V269" s="151">
        <v>0</v>
      </c>
    </row>
    <row r="270" spans="2:22" x14ac:dyDescent="0.25">
      <c r="B270" s="136">
        <v>9353116</v>
      </c>
      <c r="C270" s="136" t="s">
        <v>1490</v>
      </c>
      <c r="D270" s="136" t="s">
        <v>101</v>
      </c>
      <c r="E270" s="151">
        <v>0</v>
      </c>
      <c r="F270" s="151">
        <v>0</v>
      </c>
      <c r="G270" s="151">
        <v>0</v>
      </c>
      <c r="H270" s="151">
        <v>0</v>
      </c>
      <c r="I270" s="151">
        <v>0</v>
      </c>
      <c r="J270" s="151">
        <v>0</v>
      </c>
      <c r="K270" s="151">
        <v>0</v>
      </c>
      <c r="L270" s="151">
        <v>0</v>
      </c>
      <c r="M270" s="151">
        <v>0</v>
      </c>
      <c r="N270" s="151">
        <v>0</v>
      </c>
      <c r="O270" s="151">
        <v>0</v>
      </c>
      <c r="P270" s="151">
        <v>0</v>
      </c>
      <c r="Q270" s="151">
        <v>0</v>
      </c>
      <c r="R270" s="151">
        <v>0</v>
      </c>
      <c r="S270" s="151">
        <v>0</v>
      </c>
      <c r="T270" s="151">
        <v>0</v>
      </c>
      <c r="U270" s="151">
        <v>0</v>
      </c>
      <c r="V270" s="151">
        <v>0</v>
      </c>
    </row>
    <row r="271" spans="2:22" x14ac:dyDescent="0.25">
      <c r="B271" s="136">
        <v>9353302</v>
      </c>
      <c r="C271" s="136" t="s">
        <v>1333</v>
      </c>
      <c r="D271" s="136" t="s">
        <v>101</v>
      </c>
      <c r="E271" s="151">
        <v>0</v>
      </c>
      <c r="F271" s="151">
        <v>0</v>
      </c>
      <c r="G271" s="151">
        <v>0</v>
      </c>
      <c r="H271" s="151">
        <v>0</v>
      </c>
      <c r="I271" s="151">
        <v>0</v>
      </c>
      <c r="J271" s="151">
        <v>0</v>
      </c>
      <c r="K271" s="151">
        <v>0</v>
      </c>
      <c r="L271" s="151">
        <v>0</v>
      </c>
      <c r="M271" s="151">
        <v>0</v>
      </c>
      <c r="N271" s="151">
        <v>0</v>
      </c>
      <c r="O271" s="151">
        <v>0</v>
      </c>
      <c r="P271" s="151">
        <v>0</v>
      </c>
      <c r="Q271" s="151">
        <v>0</v>
      </c>
      <c r="R271" s="151">
        <v>0</v>
      </c>
      <c r="S271" s="151">
        <v>0</v>
      </c>
      <c r="T271" s="151">
        <v>0</v>
      </c>
      <c r="U271" s="151">
        <v>0</v>
      </c>
      <c r="V271" s="151">
        <v>0</v>
      </c>
    </row>
    <row r="272" spans="2:22" x14ac:dyDescent="0.25">
      <c r="B272" s="136">
        <v>9353312</v>
      </c>
      <c r="C272" s="136" t="s">
        <v>1334</v>
      </c>
      <c r="D272" s="136" t="s">
        <v>101</v>
      </c>
      <c r="E272" s="151">
        <v>0</v>
      </c>
      <c r="F272" s="151">
        <v>0</v>
      </c>
      <c r="G272" s="151">
        <v>0</v>
      </c>
      <c r="H272" s="151">
        <v>0</v>
      </c>
      <c r="I272" s="151">
        <v>0</v>
      </c>
      <c r="J272" s="151">
        <v>0</v>
      </c>
      <c r="K272" s="151">
        <v>0</v>
      </c>
      <c r="L272" s="151">
        <v>0</v>
      </c>
      <c r="M272" s="151">
        <v>0</v>
      </c>
      <c r="N272" s="151">
        <v>0</v>
      </c>
      <c r="O272" s="151">
        <v>0</v>
      </c>
      <c r="P272" s="151">
        <v>0</v>
      </c>
      <c r="Q272" s="151">
        <v>0</v>
      </c>
      <c r="R272" s="151">
        <v>0</v>
      </c>
      <c r="S272" s="151">
        <v>0</v>
      </c>
      <c r="T272" s="151">
        <v>0</v>
      </c>
      <c r="U272" s="151">
        <v>0</v>
      </c>
      <c r="V272" s="151">
        <v>0</v>
      </c>
    </row>
    <row r="273" spans="2:22" x14ac:dyDescent="0.25">
      <c r="B273" s="136">
        <v>9353314</v>
      </c>
      <c r="C273" s="136" t="s">
        <v>1335</v>
      </c>
      <c r="D273" s="136" t="s">
        <v>101</v>
      </c>
      <c r="E273" s="151">
        <v>0</v>
      </c>
      <c r="F273" s="151">
        <v>0</v>
      </c>
      <c r="G273" s="151">
        <v>0</v>
      </c>
      <c r="H273" s="151">
        <v>0</v>
      </c>
      <c r="I273" s="151">
        <v>0</v>
      </c>
      <c r="J273" s="151">
        <v>0</v>
      </c>
      <c r="K273" s="151">
        <v>0</v>
      </c>
      <c r="L273" s="151">
        <v>0</v>
      </c>
      <c r="M273" s="151">
        <v>0</v>
      </c>
      <c r="N273" s="151">
        <v>0</v>
      </c>
      <c r="O273" s="151">
        <v>0</v>
      </c>
      <c r="P273" s="151">
        <v>0</v>
      </c>
      <c r="Q273" s="151">
        <v>0</v>
      </c>
      <c r="R273" s="151">
        <v>0</v>
      </c>
      <c r="S273" s="151">
        <v>0</v>
      </c>
      <c r="T273" s="151">
        <v>0</v>
      </c>
      <c r="U273" s="151">
        <v>0</v>
      </c>
      <c r="V273" s="151">
        <v>0</v>
      </c>
    </row>
    <row r="274" spans="2:22" x14ac:dyDescent="0.25">
      <c r="B274" s="136">
        <v>9353318</v>
      </c>
      <c r="C274" s="136" t="s">
        <v>1491</v>
      </c>
      <c r="D274" s="136" t="s">
        <v>101</v>
      </c>
      <c r="E274" s="151">
        <v>0</v>
      </c>
      <c r="F274" s="151">
        <v>0</v>
      </c>
      <c r="G274" s="151">
        <v>0</v>
      </c>
      <c r="H274" s="151">
        <v>0</v>
      </c>
      <c r="I274" s="151">
        <v>0</v>
      </c>
      <c r="J274" s="151">
        <v>0</v>
      </c>
      <c r="K274" s="151">
        <v>0</v>
      </c>
      <c r="L274" s="151">
        <v>0</v>
      </c>
      <c r="M274" s="151">
        <v>0</v>
      </c>
      <c r="N274" s="151">
        <v>0</v>
      </c>
      <c r="O274" s="151">
        <v>0</v>
      </c>
      <c r="P274" s="151">
        <v>0</v>
      </c>
      <c r="Q274" s="151">
        <v>0</v>
      </c>
      <c r="R274" s="151">
        <v>0</v>
      </c>
      <c r="S274" s="151">
        <v>0</v>
      </c>
      <c r="T274" s="151">
        <v>0</v>
      </c>
      <c r="U274" s="151">
        <v>0</v>
      </c>
      <c r="V274" s="151">
        <v>0</v>
      </c>
    </row>
    <row r="275" spans="2:22" x14ac:dyDescent="0.25">
      <c r="B275" s="136">
        <v>9353320</v>
      </c>
      <c r="C275" s="136" t="s">
        <v>1337</v>
      </c>
      <c r="D275" s="136" t="s">
        <v>101</v>
      </c>
      <c r="E275" s="151">
        <v>0</v>
      </c>
      <c r="F275" s="151">
        <v>0</v>
      </c>
      <c r="G275" s="151">
        <v>0</v>
      </c>
      <c r="H275" s="151">
        <v>0</v>
      </c>
      <c r="I275" s="151">
        <v>0</v>
      </c>
      <c r="J275" s="151">
        <v>0</v>
      </c>
      <c r="K275" s="151">
        <v>0</v>
      </c>
      <c r="L275" s="151">
        <v>0</v>
      </c>
      <c r="M275" s="151">
        <v>0</v>
      </c>
      <c r="N275" s="151">
        <v>0</v>
      </c>
      <c r="O275" s="151">
        <v>0</v>
      </c>
      <c r="P275" s="151">
        <v>0</v>
      </c>
      <c r="Q275" s="151">
        <v>0</v>
      </c>
      <c r="R275" s="151">
        <v>0</v>
      </c>
      <c r="S275" s="151">
        <v>0</v>
      </c>
      <c r="T275" s="151">
        <v>0</v>
      </c>
      <c r="U275" s="151">
        <v>0</v>
      </c>
      <c r="V275" s="151">
        <v>0</v>
      </c>
    </row>
    <row r="276" spans="2:22" x14ac:dyDescent="0.25">
      <c r="B276" s="136">
        <v>9353323</v>
      </c>
      <c r="C276" s="136" t="s">
        <v>1492</v>
      </c>
      <c r="D276" s="136" t="s">
        <v>101</v>
      </c>
      <c r="E276" s="151">
        <v>0</v>
      </c>
      <c r="F276" s="151">
        <v>0</v>
      </c>
      <c r="G276" s="151">
        <v>0</v>
      </c>
      <c r="H276" s="151">
        <v>0</v>
      </c>
      <c r="I276" s="151">
        <v>0</v>
      </c>
      <c r="J276" s="151">
        <v>0</v>
      </c>
      <c r="K276" s="151">
        <v>0</v>
      </c>
      <c r="L276" s="151">
        <v>0</v>
      </c>
      <c r="M276" s="151">
        <v>0</v>
      </c>
      <c r="N276" s="151">
        <v>0</v>
      </c>
      <c r="O276" s="151">
        <v>0</v>
      </c>
      <c r="P276" s="151">
        <v>0</v>
      </c>
      <c r="Q276" s="151">
        <v>0</v>
      </c>
      <c r="R276" s="151">
        <v>0</v>
      </c>
      <c r="S276" s="151">
        <v>0</v>
      </c>
      <c r="T276" s="151">
        <v>0</v>
      </c>
      <c r="U276" s="151">
        <v>0</v>
      </c>
      <c r="V276" s="151">
        <v>0</v>
      </c>
    </row>
    <row r="277" spans="2:22" x14ac:dyDescent="0.25">
      <c r="B277" s="136">
        <v>9353328</v>
      </c>
      <c r="C277" s="136" t="s">
        <v>1338</v>
      </c>
      <c r="D277" s="136" t="s">
        <v>101</v>
      </c>
      <c r="E277" s="151">
        <v>0</v>
      </c>
      <c r="F277" s="151">
        <v>0</v>
      </c>
      <c r="G277" s="151">
        <v>0</v>
      </c>
      <c r="H277" s="151">
        <v>0</v>
      </c>
      <c r="I277" s="151">
        <v>0</v>
      </c>
      <c r="J277" s="151">
        <v>0</v>
      </c>
      <c r="K277" s="151">
        <v>0</v>
      </c>
      <c r="L277" s="151">
        <v>0</v>
      </c>
      <c r="M277" s="151">
        <v>0</v>
      </c>
      <c r="N277" s="151">
        <v>0</v>
      </c>
      <c r="O277" s="151">
        <v>0</v>
      </c>
      <c r="P277" s="151">
        <v>0</v>
      </c>
      <c r="Q277" s="151">
        <v>0</v>
      </c>
      <c r="R277" s="151">
        <v>0</v>
      </c>
      <c r="S277" s="151">
        <v>0</v>
      </c>
      <c r="T277" s="151">
        <v>0</v>
      </c>
      <c r="U277" s="151">
        <v>0</v>
      </c>
      <c r="V277" s="151">
        <v>0</v>
      </c>
    </row>
    <row r="278" spans="2:22" x14ac:dyDescent="0.25">
      <c r="B278" s="136">
        <v>9353331</v>
      </c>
      <c r="C278" s="136" t="s">
        <v>1493</v>
      </c>
      <c r="D278" s="136" t="s">
        <v>101</v>
      </c>
      <c r="E278" s="151">
        <v>0</v>
      </c>
      <c r="F278" s="151">
        <v>0</v>
      </c>
      <c r="G278" s="151">
        <v>0</v>
      </c>
      <c r="H278" s="151">
        <v>0</v>
      </c>
      <c r="I278" s="151">
        <v>0</v>
      </c>
      <c r="J278" s="151">
        <v>0</v>
      </c>
      <c r="K278" s="151">
        <v>0</v>
      </c>
      <c r="L278" s="151">
        <v>0</v>
      </c>
      <c r="M278" s="151">
        <v>0</v>
      </c>
      <c r="N278" s="151">
        <v>0</v>
      </c>
      <c r="O278" s="151">
        <v>0</v>
      </c>
      <c r="P278" s="151">
        <v>0</v>
      </c>
      <c r="Q278" s="151">
        <v>0</v>
      </c>
      <c r="R278" s="151">
        <v>0</v>
      </c>
      <c r="S278" s="151">
        <v>0</v>
      </c>
      <c r="T278" s="151">
        <v>0</v>
      </c>
      <c r="U278" s="151">
        <v>0</v>
      </c>
      <c r="V278" s="151">
        <v>0</v>
      </c>
    </row>
    <row r="279" spans="2:22" x14ac:dyDescent="0.25">
      <c r="B279" s="136">
        <v>9353335</v>
      </c>
      <c r="C279" s="136" t="s">
        <v>1339</v>
      </c>
      <c r="D279" s="136" t="s">
        <v>101</v>
      </c>
      <c r="E279" s="151">
        <v>0</v>
      </c>
      <c r="F279" s="151">
        <v>0</v>
      </c>
      <c r="G279" s="151">
        <v>0</v>
      </c>
      <c r="H279" s="151">
        <v>0</v>
      </c>
      <c r="I279" s="151">
        <v>0</v>
      </c>
      <c r="J279" s="151">
        <v>0</v>
      </c>
      <c r="K279" s="151">
        <v>0</v>
      </c>
      <c r="L279" s="151">
        <v>0</v>
      </c>
      <c r="M279" s="151">
        <v>0</v>
      </c>
      <c r="N279" s="151">
        <v>0</v>
      </c>
      <c r="O279" s="151">
        <v>0</v>
      </c>
      <c r="P279" s="151">
        <v>0</v>
      </c>
      <c r="Q279" s="151">
        <v>0</v>
      </c>
      <c r="R279" s="151">
        <v>0</v>
      </c>
      <c r="S279" s="151">
        <v>0</v>
      </c>
      <c r="T279" s="151">
        <v>0</v>
      </c>
      <c r="U279" s="151">
        <v>0</v>
      </c>
      <c r="V279" s="151">
        <v>0</v>
      </c>
    </row>
    <row r="280" spans="2:22" x14ac:dyDescent="0.25">
      <c r="B280" s="136">
        <v>9353340</v>
      </c>
      <c r="C280" s="136" t="s">
        <v>289</v>
      </c>
      <c r="D280" s="136" t="s">
        <v>101</v>
      </c>
      <c r="E280" s="151">
        <v>0</v>
      </c>
      <c r="F280" s="151">
        <v>0</v>
      </c>
      <c r="G280" s="151">
        <v>0</v>
      </c>
      <c r="H280" s="151">
        <v>0</v>
      </c>
      <c r="I280" s="151">
        <v>0</v>
      </c>
      <c r="J280" s="151">
        <v>0</v>
      </c>
      <c r="K280" s="151">
        <v>0</v>
      </c>
      <c r="L280" s="151">
        <v>0</v>
      </c>
      <c r="M280" s="151">
        <v>0</v>
      </c>
      <c r="N280" s="151">
        <v>0</v>
      </c>
      <c r="O280" s="151">
        <v>0</v>
      </c>
      <c r="P280" s="151">
        <v>0</v>
      </c>
      <c r="Q280" s="151">
        <v>0</v>
      </c>
      <c r="R280" s="151">
        <v>0</v>
      </c>
      <c r="S280" s="151">
        <v>0</v>
      </c>
      <c r="T280" s="151">
        <v>0</v>
      </c>
      <c r="U280" s="151">
        <v>0</v>
      </c>
      <c r="V280" s="151">
        <v>0</v>
      </c>
    </row>
    <row r="281" spans="2:22" x14ac:dyDescent="0.25">
      <c r="B281" s="136">
        <v>9353344</v>
      </c>
      <c r="C281" s="136" t="s">
        <v>512</v>
      </c>
      <c r="D281" s="136" t="s">
        <v>101</v>
      </c>
      <c r="E281" s="151">
        <v>0</v>
      </c>
      <c r="F281" s="151">
        <v>0</v>
      </c>
      <c r="G281" s="151">
        <v>0</v>
      </c>
      <c r="H281" s="151">
        <v>0</v>
      </c>
      <c r="I281" s="151">
        <v>0</v>
      </c>
      <c r="J281" s="151">
        <v>0</v>
      </c>
      <c r="K281" s="151">
        <v>0</v>
      </c>
      <c r="L281" s="151">
        <v>0</v>
      </c>
      <c r="M281" s="151">
        <v>0</v>
      </c>
      <c r="N281" s="151">
        <v>0</v>
      </c>
      <c r="O281" s="151">
        <v>0</v>
      </c>
      <c r="P281" s="151">
        <v>0</v>
      </c>
      <c r="Q281" s="151">
        <v>0</v>
      </c>
      <c r="R281" s="151">
        <v>0</v>
      </c>
      <c r="S281" s="151">
        <v>0</v>
      </c>
      <c r="T281" s="151">
        <v>0</v>
      </c>
      <c r="U281" s="151">
        <v>0</v>
      </c>
      <c r="V281" s="151">
        <v>0</v>
      </c>
    </row>
    <row r="282" spans="2:22" x14ac:dyDescent="0.25">
      <c r="B282" s="136">
        <v>9353345</v>
      </c>
      <c r="C282" s="136" t="s">
        <v>1340</v>
      </c>
      <c r="D282" s="136" t="s">
        <v>101</v>
      </c>
      <c r="E282" s="151">
        <v>0</v>
      </c>
      <c r="F282" s="151">
        <v>0</v>
      </c>
      <c r="G282" s="151">
        <v>0</v>
      </c>
      <c r="H282" s="151">
        <v>0</v>
      </c>
      <c r="I282" s="151">
        <v>0</v>
      </c>
      <c r="J282" s="151">
        <v>0</v>
      </c>
      <c r="K282" s="151">
        <v>0</v>
      </c>
      <c r="L282" s="151">
        <v>0</v>
      </c>
      <c r="M282" s="151">
        <v>0</v>
      </c>
      <c r="N282" s="151">
        <v>0</v>
      </c>
      <c r="O282" s="151">
        <v>0</v>
      </c>
      <c r="P282" s="151">
        <v>0</v>
      </c>
      <c r="Q282" s="151">
        <v>0</v>
      </c>
      <c r="R282" s="151">
        <v>0</v>
      </c>
      <c r="S282" s="151">
        <v>0</v>
      </c>
      <c r="T282" s="151">
        <v>0</v>
      </c>
      <c r="U282" s="151">
        <v>0</v>
      </c>
      <c r="V282" s="151">
        <v>0</v>
      </c>
    </row>
    <row r="283" spans="2:22" x14ac:dyDescent="0.25">
      <c r="B283" s="136">
        <v>9353346</v>
      </c>
      <c r="C283" s="136" t="s">
        <v>1494</v>
      </c>
      <c r="D283" s="136" t="s">
        <v>101</v>
      </c>
      <c r="E283" s="151">
        <v>0</v>
      </c>
      <c r="F283" s="151">
        <v>0</v>
      </c>
      <c r="G283" s="151">
        <v>0</v>
      </c>
      <c r="H283" s="151">
        <v>0</v>
      </c>
      <c r="I283" s="151">
        <v>0</v>
      </c>
      <c r="J283" s="151">
        <v>0</v>
      </c>
      <c r="K283" s="151">
        <v>0</v>
      </c>
      <c r="L283" s="151">
        <v>0</v>
      </c>
      <c r="M283" s="151">
        <v>0</v>
      </c>
      <c r="N283" s="151">
        <v>0</v>
      </c>
      <c r="O283" s="151">
        <v>0</v>
      </c>
      <c r="P283" s="151">
        <v>0</v>
      </c>
      <c r="Q283" s="151">
        <v>0</v>
      </c>
      <c r="R283" s="151">
        <v>0</v>
      </c>
      <c r="S283" s="151">
        <v>0</v>
      </c>
      <c r="T283" s="151">
        <v>0</v>
      </c>
      <c r="U283" s="151">
        <v>0</v>
      </c>
      <c r="V283" s="151">
        <v>0</v>
      </c>
    </row>
    <row r="284" spans="2:22" x14ac:dyDescent="0.25">
      <c r="B284" s="136">
        <v>9354029</v>
      </c>
      <c r="C284" s="136" t="s">
        <v>427</v>
      </c>
      <c r="D284" s="136" t="s">
        <v>781</v>
      </c>
      <c r="E284" s="151">
        <v>0</v>
      </c>
      <c r="F284" s="151">
        <v>0</v>
      </c>
      <c r="G284" s="151">
        <v>0</v>
      </c>
      <c r="H284" s="151">
        <v>0</v>
      </c>
      <c r="I284" s="151">
        <v>0</v>
      </c>
      <c r="J284" s="151">
        <v>0</v>
      </c>
      <c r="K284" s="151">
        <v>0</v>
      </c>
      <c r="L284" s="151">
        <v>0</v>
      </c>
      <c r="M284" s="151">
        <v>0</v>
      </c>
      <c r="N284" s="151">
        <v>0</v>
      </c>
      <c r="O284" s="151">
        <v>0</v>
      </c>
      <c r="P284" s="151">
        <v>0</v>
      </c>
      <c r="Q284" s="151">
        <v>0</v>
      </c>
      <c r="R284" s="151">
        <v>0</v>
      </c>
      <c r="S284" s="151">
        <v>0</v>
      </c>
      <c r="T284" s="151">
        <v>0</v>
      </c>
      <c r="U284" s="151">
        <v>0</v>
      </c>
      <c r="V284" s="151">
        <v>0</v>
      </c>
    </row>
    <row r="285" spans="2:22" x14ac:dyDescent="0.25">
      <c r="B285" s="136">
        <v>9354030</v>
      </c>
      <c r="C285" s="136" t="s">
        <v>428</v>
      </c>
      <c r="D285" s="136" t="s">
        <v>781</v>
      </c>
      <c r="E285" s="151">
        <v>0</v>
      </c>
      <c r="F285" s="151">
        <v>0</v>
      </c>
      <c r="G285" s="151">
        <v>0</v>
      </c>
      <c r="H285" s="151">
        <v>0</v>
      </c>
      <c r="I285" s="151">
        <v>0</v>
      </c>
      <c r="J285" s="151">
        <v>0</v>
      </c>
      <c r="K285" s="151">
        <v>0</v>
      </c>
      <c r="L285" s="151">
        <v>0</v>
      </c>
      <c r="M285" s="151">
        <v>0</v>
      </c>
      <c r="N285" s="151">
        <v>0</v>
      </c>
      <c r="O285" s="151">
        <v>0</v>
      </c>
      <c r="P285" s="151">
        <v>0</v>
      </c>
      <c r="Q285" s="151">
        <v>0</v>
      </c>
      <c r="R285" s="151">
        <v>0</v>
      </c>
      <c r="S285" s="151">
        <v>0</v>
      </c>
      <c r="T285" s="151">
        <v>0</v>
      </c>
      <c r="U285" s="151">
        <v>0</v>
      </c>
      <c r="V285" s="151">
        <v>0</v>
      </c>
    </row>
    <row r="286" spans="2:22" x14ac:dyDescent="0.25">
      <c r="B286" s="136">
        <v>9354000</v>
      </c>
      <c r="C286" s="136" t="s">
        <v>1341</v>
      </c>
      <c r="D286" s="136" t="s">
        <v>102</v>
      </c>
      <c r="E286" s="151">
        <v>0</v>
      </c>
      <c r="F286" s="151">
        <v>0</v>
      </c>
      <c r="G286" s="151">
        <v>0</v>
      </c>
      <c r="H286" s="151">
        <v>0</v>
      </c>
      <c r="I286" s="151">
        <v>0</v>
      </c>
      <c r="J286" s="151">
        <v>0</v>
      </c>
      <c r="K286" s="151">
        <v>0</v>
      </c>
      <c r="L286" s="151">
        <v>0</v>
      </c>
      <c r="M286" s="151">
        <v>0</v>
      </c>
      <c r="N286" s="151">
        <v>0</v>
      </c>
      <c r="O286" s="151">
        <v>0</v>
      </c>
      <c r="P286" s="151">
        <v>0</v>
      </c>
      <c r="Q286" s="151">
        <v>0</v>
      </c>
      <c r="R286" s="151">
        <v>0</v>
      </c>
      <c r="S286" s="151">
        <v>0</v>
      </c>
      <c r="T286" s="151">
        <v>0</v>
      </c>
      <c r="U286" s="151">
        <v>0</v>
      </c>
      <c r="V286" s="151">
        <v>0</v>
      </c>
    </row>
    <row r="287" spans="2:22" x14ac:dyDescent="0.25">
      <c r="B287" s="136">
        <v>9354001</v>
      </c>
      <c r="C287" s="136" t="s">
        <v>440</v>
      </c>
      <c r="D287" s="136" t="s">
        <v>102</v>
      </c>
      <c r="E287" s="151">
        <v>0</v>
      </c>
      <c r="F287" s="151">
        <v>0</v>
      </c>
      <c r="G287" s="151">
        <v>0</v>
      </c>
      <c r="H287" s="151">
        <v>0</v>
      </c>
      <c r="I287" s="151">
        <v>0</v>
      </c>
      <c r="J287" s="151">
        <v>0</v>
      </c>
      <c r="K287" s="151">
        <v>0</v>
      </c>
      <c r="L287" s="151">
        <v>0</v>
      </c>
      <c r="M287" s="151">
        <v>0</v>
      </c>
      <c r="N287" s="151">
        <v>0</v>
      </c>
      <c r="O287" s="151">
        <v>0</v>
      </c>
      <c r="P287" s="151">
        <v>0</v>
      </c>
      <c r="Q287" s="151">
        <v>0</v>
      </c>
      <c r="R287" s="151">
        <v>0</v>
      </c>
      <c r="S287" s="151">
        <v>0</v>
      </c>
      <c r="T287" s="151">
        <v>0</v>
      </c>
      <c r="U287" s="151">
        <v>0</v>
      </c>
      <c r="V287" s="151">
        <v>0</v>
      </c>
    </row>
    <row r="288" spans="2:22" x14ac:dyDescent="0.25">
      <c r="B288" s="136">
        <v>9354002</v>
      </c>
      <c r="C288" s="136" t="s">
        <v>236</v>
      </c>
      <c r="D288" s="136" t="s">
        <v>102</v>
      </c>
      <c r="E288" s="151">
        <v>0</v>
      </c>
      <c r="F288" s="151">
        <v>0</v>
      </c>
      <c r="G288" s="151">
        <v>0</v>
      </c>
      <c r="H288" s="151">
        <v>0</v>
      </c>
      <c r="I288" s="151">
        <v>0</v>
      </c>
      <c r="J288" s="151">
        <v>0</v>
      </c>
      <c r="K288" s="151">
        <v>0</v>
      </c>
      <c r="L288" s="151">
        <v>0</v>
      </c>
      <c r="M288" s="151">
        <v>0</v>
      </c>
      <c r="N288" s="151">
        <v>0</v>
      </c>
      <c r="O288" s="151">
        <v>0</v>
      </c>
      <c r="P288" s="151">
        <v>0</v>
      </c>
      <c r="Q288" s="151">
        <v>0</v>
      </c>
      <c r="R288" s="151">
        <v>0</v>
      </c>
      <c r="S288" s="151">
        <v>0</v>
      </c>
      <c r="T288" s="151">
        <v>0</v>
      </c>
      <c r="U288" s="151">
        <v>0</v>
      </c>
      <c r="V288" s="151">
        <v>0</v>
      </c>
    </row>
    <row r="289" spans="2:22" x14ac:dyDescent="0.25">
      <c r="B289" s="136">
        <v>9354003</v>
      </c>
      <c r="C289" s="136" t="s">
        <v>323</v>
      </c>
      <c r="D289" s="136" t="s">
        <v>102</v>
      </c>
      <c r="E289" s="151">
        <v>0</v>
      </c>
      <c r="F289" s="151">
        <v>0</v>
      </c>
      <c r="G289" s="151">
        <v>0</v>
      </c>
      <c r="H289" s="151">
        <v>0</v>
      </c>
      <c r="I289" s="151">
        <v>0</v>
      </c>
      <c r="J289" s="151">
        <v>0</v>
      </c>
      <c r="K289" s="151">
        <v>0</v>
      </c>
      <c r="L289" s="151">
        <v>0</v>
      </c>
      <c r="M289" s="151">
        <v>0</v>
      </c>
      <c r="N289" s="151">
        <v>0</v>
      </c>
      <c r="O289" s="151">
        <v>0</v>
      </c>
      <c r="P289" s="151">
        <v>0</v>
      </c>
      <c r="Q289" s="151">
        <v>0</v>
      </c>
      <c r="R289" s="151">
        <v>0</v>
      </c>
      <c r="S289" s="151">
        <v>0</v>
      </c>
      <c r="T289" s="151">
        <v>0</v>
      </c>
      <c r="U289" s="151">
        <v>0</v>
      </c>
      <c r="V289" s="151">
        <v>0</v>
      </c>
    </row>
    <row r="290" spans="2:22" x14ac:dyDescent="0.25">
      <c r="B290" s="136">
        <v>9354004</v>
      </c>
      <c r="C290" s="136" t="s">
        <v>434</v>
      </c>
      <c r="D290" s="136" t="s">
        <v>102</v>
      </c>
      <c r="E290" s="151">
        <v>0</v>
      </c>
      <c r="F290" s="151">
        <v>0</v>
      </c>
      <c r="G290" s="151">
        <v>0</v>
      </c>
      <c r="H290" s="151">
        <v>0</v>
      </c>
      <c r="I290" s="151">
        <v>0</v>
      </c>
      <c r="J290" s="151">
        <v>0</v>
      </c>
      <c r="K290" s="151">
        <v>0</v>
      </c>
      <c r="L290" s="151">
        <v>0</v>
      </c>
      <c r="M290" s="151">
        <v>0</v>
      </c>
      <c r="N290" s="151">
        <v>0</v>
      </c>
      <c r="O290" s="151">
        <v>0</v>
      </c>
      <c r="P290" s="151">
        <v>0</v>
      </c>
      <c r="Q290" s="151">
        <v>0</v>
      </c>
      <c r="R290" s="151">
        <v>0</v>
      </c>
      <c r="S290" s="151">
        <v>0</v>
      </c>
      <c r="T290" s="151">
        <v>0</v>
      </c>
      <c r="U290" s="151">
        <v>0</v>
      </c>
      <c r="V290" s="151">
        <v>0</v>
      </c>
    </row>
    <row r="291" spans="2:22" x14ac:dyDescent="0.25">
      <c r="B291" s="136">
        <v>9354006</v>
      </c>
      <c r="C291" s="136" t="s">
        <v>333</v>
      </c>
      <c r="D291" s="136" t="s">
        <v>102</v>
      </c>
      <c r="E291" s="151">
        <v>0</v>
      </c>
      <c r="F291" s="151">
        <v>0</v>
      </c>
      <c r="G291" s="151">
        <v>0</v>
      </c>
      <c r="H291" s="151">
        <v>0</v>
      </c>
      <c r="I291" s="151">
        <v>0</v>
      </c>
      <c r="J291" s="151">
        <v>0</v>
      </c>
      <c r="K291" s="151">
        <v>0</v>
      </c>
      <c r="L291" s="151">
        <v>0</v>
      </c>
      <c r="M291" s="151">
        <v>0</v>
      </c>
      <c r="N291" s="151">
        <v>0</v>
      </c>
      <c r="O291" s="151">
        <v>0</v>
      </c>
      <c r="P291" s="151">
        <v>0</v>
      </c>
      <c r="Q291" s="151">
        <v>0</v>
      </c>
      <c r="R291" s="151">
        <v>0</v>
      </c>
      <c r="S291" s="151">
        <v>0</v>
      </c>
      <c r="T291" s="151">
        <v>0</v>
      </c>
      <c r="U291" s="151">
        <v>0</v>
      </c>
      <c r="V291" s="151">
        <v>0</v>
      </c>
    </row>
    <row r="292" spans="2:22" x14ac:dyDescent="0.25">
      <c r="B292" s="136">
        <v>9354007</v>
      </c>
      <c r="C292" s="136" t="s">
        <v>510</v>
      </c>
      <c r="D292" s="136" t="s">
        <v>102</v>
      </c>
      <c r="E292" s="151">
        <v>0</v>
      </c>
      <c r="F292" s="151">
        <v>0</v>
      </c>
      <c r="G292" s="151">
        <v>0</v>
      </c>
      <c r="H292" s="151">
        <v>0</v>
      </c>
      <c r="I292" s="151">
        <v>0</v>
      </c>
      <c r="J292" s="151">
        <v>0</v>
      </c>
      <c r="K292" s="151">
        <v>0</v>
      </c>
      <c r="L292" s="151">
        <v>0</v>
      </c>
      <c r="M292" s="151">
        <v>0</v>
      </c>
      <c r="N292" s="151">
        <v>0</v>
      </c>
      <c r="O292" s="151">
        <v>0</v>
      </c>
      <c r="P292" s="151">
        <v>0</v>
      </c>
      <c r="Q292" s="151">
        <v>0</v>
      </c>
      <c r="R292" s="151">
        <v>0</v>
      </c>
      <c r="S292" s="151">
        <v>0</v>
      </c>
      <c r="T292" s="151">
        <v>0</v>
      </c>
      <c r="U292" s="151">
        <v>0</v>
      </c>
      <c r="V292" s="151">
        <v>0</v>
      </c>
    </row>
    <row r="293" spans="2:22" x14ac:dyDescent="0.25">
      <c r="B293" s="136">
        <v>9354008</v>
      </c>
      <c r="C293" s="136" t="s">
        <v>509</v>
      </c>
      <c r="D293" s="136" t="s">
        <v>102</v>
      </c>
      <c r="E293" s="151">
        <v>0</v>
      </c>
      <c r="F293" s="151">
        <v>0</v>
      </c>
      <c r="G293" s="151">
        <v>0</v>
      </c>
      <c r="H293" s="151">
        <v>0</v>
      </c>
      <c r="I293" s="151">
        <v>0</v>
      </c>
      <c r="J293" s="151">
        <v>0</v>
      </c>
      <c r="K293" s="151">
        <v>0</v>
      </c>
      <c r="L293" s="151">
        <v>0</v>
      </c>
      <c r="M293" s="151">
        <v>0</v>
      </c>
      <c r="N293" s="151">
        <v>0</v>
      </c>
      <c r="O293" s="151">
        <v>0</v>
      </c>
      <c r="P293" s="151">
        <v>0</v>
      </c>
      <c r="Q293" s="151">
        <v>0</v>
      </c>
      <c r="R293" s="151">
        <v>0</v>
      </c>
      <c r="S293" s="151">
        <v>0</v>
      </c>
      <c r="T293" s="151">
        <v>0</v>
      </c>
      <c r="U293" s="151">
        <v>0</v>
      </c>
      <c r="V293" s="151">
        <v>0</v>
      </c>
    </row>
    <row r="294" spans="2:22" x14ac:dyDescent="0.25">
      <c r="B294" s="136">
        <v>9354009</v>
      </c>
      <c r="C294" s="136" t="s">
        <v>441</v>
      </c>
      <c r="D294" s="136" t="s">
        <v>102</v>
      </c>
      <c r="E294" s="151">
        <v>0</v>
      </c>
      <c r="F294" s="151">
        <v>0</v>
      </c>
      <c r="G294" s="151">
        <v>0</v>
      </c>
      <c r="H294" s="151">
        <v>0</v>
      </c>
      <c r="I294" s="151">
        <v>0</v>
      </c>
      <c r="J294" s="151">
        <v>0</v>
      </c>
      <c r="K294" s="151">
        <v>0</v>
      </c>
      <c r="L294" s="151">
        <v>0</v>
      </c>
      <c r="M294" s="151">
        <v>0</v>
      </c>
      <c r="N294" s="151">
        <v>0</v>
      </c>
      <c r="O294" s="151">
        <v>0</v>
      </c>
      <c r="P294" s="151">
        <v>0</v>
      </c>
      <c r="Q294" s="151">
        <v>0</v>
      </c>
      <c r="R294" s="151">
        <v>0</v>
      </c>
      <c r="S294" s="151">
        <v>0</v>
      </c>
      <c r="T294" s="151">
        <v>0</v>
      </c>
      <c r="U294" s="151">
        <v>0</v>
      </c>
      <c r="V294" s="151">
        <v>0</v>
      </c>
    </row>
    <row r="295" spans="2:22" x14ac:dyDescent="0.25">
      <c r="B295" s="136">
        <v>9354010</v>
      </c>
      <c r="C295" s="136" t="s">
        <v>442</v>
      </c>
      <c r="D295" s="136" t="s">
        <v>102</v>
      </c>
      <c r="E295" s="151">
        <v>0</v>
      </c>
      <c r="F295" s="151">
        <v>0</v>
      </c>
      <c r="G295" s="151">
        <v>0</v>
      </c>
      <c r="H295" s="151">
        <v>0</v>
      </c>
      <c r="I295" s="151">
        <v>0</v>
      </c>
      <c r="J295" s="151">
        <v>0</v>
      </c>
      <c r="K295" s="151">
        <v>0</v>
      </c>
      <c r="L295" s="151">
        <v>0</v>
      </c>
      <c r="M295" s="151">
        <v>0</v>
      </c>
      <c r="N295" s="151">
        <v>0</v>
      </c>
      <c r="O295" s="151">
        <v>0</v>
      </c>
      <c r="P295" s="151">
        <v>0</v>
      </c>
      <c r="Q295" s="151">
        <v>0</v>
      </c>
      <c r="R295" s="151">
        <v>0</v>
      </c>
      <c r="S295" s="151">
        <v>0</v>
      </c>
      <c r="T295" s="151">
        <v>0</v>
      </c>
      <c r="U295" s="151">
        <v>0</v>
      </c>
      <c r="V295" s="151">
        <v>0</v>
      </c>
    </row>
    <row r="296" spans="2:22" x14ac:dyDescent="0.25">
      <c r="B296" s="136">
        <v>9354016</v>
      </c>
      <c r="C296" s="136" t="s">
        <v>443</v>
      </c>
      <c r="D296" s="136" t="s">
        <v>102</v>
      </c>
      <c r="E296" s="151">
        <v>0</v>
      </c>
      <c r="F296" s="151">
        <v>0</v>
      </c>
      <c r="G296" s="151">
        <v>0</v>
      </c>
      <c r="H296" s="151">
        <v>0</v>
      </c>
      <c r="I296" s="151">
        <v>0</v>
      </c>
      <c r="J296" s="151">
        <v>0</v>
      </c>
      <c r="K296" s="151">
        <v>0</v>
      </c>
      <c r="L296" s="151">
        <v>0</v>
      </c>
      <c r="M296" s="151">
        <v>0</v>
      </c>
      <c r="N296" s="151">
        <v>0</v>
      </c>
      <c r="O296" s="151">
        <v>0</v>
      </c>
      <c r="P296" s="151">
        <v>0</v>
      </c>
      <c r="Q296" s="151">
        <v>0</v>
      </c>
      <c r="R296" s="151">
        <v>0</v>
      </c>
      <c r="S296" s="151">
        <v>0</v>
      </c>
      <c r="T296" s="151">
        <v>0</v>
      </c>
      <c r="U296" s="151">
        <v>0</v>
      </c>
      <c r="V296" s="151">
        <v>0</v>
      </c>
    </row>
    <row r="297" spans="2:22" x14ac:dyDescent="0.25">
      <c r="B297" s="136">
        <v>9354017</v>
      </c>
      <c r="C297" s="136" t="s">
        <v>326</v>
      </c>
      <c r="D297" s="136" t="s">
        <v>102</v>
      </c>
      <c r="E297" s="151">
        <v>0</v>
      </c>
      <c r="F297" s="151">
        <v>0</v>
      </c>
      <c r="G297" s="151">
        <v>0</v>
      </c>
      <c r="H297" s="151">
        <v>0</v>
      </c>
      <c r="I297" s="151">
        <v>0</v>
      </c>
      <c r="J297" s="151">
        <v>0</v>
      </c>
      <c r="K297" s="151">
        <v>0</v>
      </c>
      <c r="L297" s="151">
        <v>0</v>
      </c>
      <c r="M297" s="151">
        <v>0</v>
      </c>
      <c r="N297" s="151">
        <v>0</v>
      </c>
      <c r="O297" s="151">
        <v>0</v>
      </c>
      <c r="P297" s="151">
        <v>0</v>
      </c>
      <c r="Q297" s="151">
        <v>0</v>
      </c>
      <c r="R297" s="151">
        <v>0</v>
      </c>
      <c r="S297" s="151">
        <v>0</v>
      </c>
      <c r="T297" s="151">
        <v>0</v>
      </c>
      <c r="U297" s="151">
        <v>0</v>
      </c>
      <c r="V297" s="151">
        <v>0</v>
      </c>
    </row>
    <row r="298" spans="2:22" x14ac:dyDescent="0.25">
      <c r="B298" s="136">
        <v>9354019</v>
      </c>
      <c r="C298" s="136" t="s">
        <v>433</v>
      </c>
      <c r="D298" s="136" t="s">
        <v>102</v>
      </c>
      <c r="E298" s="151">
        <v>0</v>
      </c>
      <c r="F298" s="151">
        <v>0</v>
      </c>
      <c r="G298" s="151">
        <v>0</v>
      </c>
      <c r="H298" s="151">
        <v>0</v>
      </c>
      <c r="I298" s="151">
        <v>0</v>
      </c>
      <c r="J298" s="151">
        <v>0</v>
      </c>
      <c r="K298" s="151">
        <v>0</v>
      </c>
      <c r="L298" s="151">
        <v>0</v>
      </c>
      <c r="M298" s="151">
        <v>0</v>
      </c>
      <c r="N298" s="151">
        <v>0</v>
      </c>
      <c r="O298" s="151">
        <v>0</v>
      </c>
      <c r="P298" s="151">
        <v>0</v>
      </c>
      <c r="Q298" s="151">
        <v>0</v>
      </c>
      <c r="R298" s="151">
        <v>0</v>
      </c>
      <c r="S298" s="151">
        <v>0</v>
      </c>
      <c r="T298" s="151">
        <v>0</v>
      </c>
      <c r="U298" s="151">
        <v>0</v>
      </c>
      <c r="V298" s="151">
        <v>0</v>
      </c>
    </row>
    <row r="299" spans="2:22" x14ac:dyDescent="0.25">
      <c r="B299" s="136">
        <v>9354032</v>
      </c>
      <c r="C299" s="136" t="s">
        <v>483</v>
      </c>
      <c r="D299" s="136" t="s">
        <v>102</v>
      </c>
      <c r="E299" s="151">
        <v>0</v>
      </c>
      <c r="F299" s="151">
        <v>0</v>
      </c>
      <c r="G299" s="151">
        <v>0</v>
      </c>
      <c r="H299" s="151">
        <v>0</v>
      </c>
      <c r="I299" s="151">
        <v>0</v>
      </c>
      <c r="J299" s="151">
        <v>0</v>
      </c>
      <c r="K299" s="151">
        <v>0</v>
      </c>
      <c r="L299" s="151">
        <v>0</v>
      </c>
      <c r="M299" s="151">
        <v>0</v>
      </c>
      <c r="N299" s="151">
        <v>0</v>
      </c>
      <c r="O299" s="151">
        <v>0</v>
      </c>
      <c r="P299" s="151">
        <v>0</v>
      </c>
      <c r="Q299" s="151">
        <v>0</v>
      </c>
      <c r="R299" s="151">
        <v>0</v>
      </c>
      <c r="S299" s="151">
        <v>0</v>
      </c>
      <c r="T299" s="151">
        <v>0</v>
      </c>
      <c r="U299" s="151">
        <v>0</v>
      </c>
      <c r="V299" s="151">
        <v>0</v>
      </c>
    </row>
    <row r="300" spans="2:22" x14ac:dyDescent="0.25">
      <c r="B300" s="136">
        <v>9354033</v>
      </c>
      <c r="C300" s="136" t="s">
        <v>477</v>
      </c>
      <c r="D300" s="136" t="s">
        <v>102</v>
      </c>
      <c r="E300" s="151">
        <v>0</v>
      </c>
      <c r="F300" s="151">
        <v>0</v>
      </c>
      <c r="G300" s="151">
        <v>0</v>
      </c>
      <c r="H300" s="151">
        <v>0</v>
      </c>
      <c r="I300" s="151">
        <v>0</v>
      </c>
      <c r="J300" s="151">
        <v>0</v>
      </c>
      <c r="K300" s="151">
        <v>0</v>
      </c>
      <c r="L300" s="151">
        <v>0</v>
      </c>
      <c r="M300" s="151">
        <v>0</v>
      </c>
      <c r="N300" s="151">
        <v>0</v>
      </c>
      <c r="O300" s="151">
        <v>0</v>
      </c>
      <c r="P300" s="151">
        <v>0</v>
      </c>
      <c r="Q300" s="151">
        <v>0</v>
      </c>
      <c r="R300" s="151">
        <v>0</v>
      </c>
      <c r="S300" s="151">
        <v>0</v>
      </c>
      <c r="T300" s="151">
        <v>0</v>
      </c>
      <c r="U300" s="151">
        <v>0</v>
      </c>
      <c r="V300" s="151">
        <v>0</v>
      </c>
    </row>
    <row r="301" spans="2:22" x14ac:dyDescent="0.25">
      <c r="B301" s="136">
        <v>9354034</v>
      </c>
      <c r="C301" s="136" t="s">
        <v>508</v>
      </c>
      <c r="D301" s="136" t="s">
        <v>102</v>
      </c>
      <c r="E301" s="151">
        <v>0</v>
      </c>
      <c r="F301" s="151">
        <v>0</v>
      </c>
      <c r="G301" s="151">
        <v>0</v>
      </c>
      <c r="H301" s="151">
        <v>0</v>
      </c>
      <c r="I301" s="151">
        <v>0</v>
      </c>
      <c r="J301" s="151">
        <v>0</v>
      </c>
      <c r="K301" s="151">
        <v>0</v>
      </c>
      <c r="L301" s="151">
        <v>0</v>
      </c>
      <c r="M301" s="151">
        <v>0</v>
      </c>
      <c r="N301" s="151">
        <v>0</v>
      </c>
      <c r="O301" s="151">
        <v>0</v>
      </c>
      <c r="P301" s="151">
        <v>0</v>
      </c>
      <c r="Q301" s="151">
        <v>0</v>
      </c>
      <c r="R301" s="151">
        <v>0</v>
      </c>
      <c r="S301" s="151">
        <v>0</v>
      </c>
      <c r="T301" s="151">
        <v>0</v>
      </c>
      <c r="U301" s="151">
        <v>0</v>
      </c>
      <c r="V301" s="151">
        <v>0</v>
      </c>
    </row>
    <row r="302" spans="2:22" x14ac:dyDescent="0.25">
      <c r="B302" s="136">
        <v>9354035</v>
      </c>
      <c r="C302" s="136" t="s">
        <v>444</v>
      </c>
      <c r="D302" s="136" t="s">
        <v>102</v>
      </c>
      <c r="E302" s="151">
        <v>0</v>
      </c>
      <c r="F302" s="151">
        <v>0</v>
      </c>
      <c r="G302" s="151">
        <v>0</v>
      </c>
      <c r="H302" s="151">
        <v>0</v>
      </c>
      <c r="I302" s="151">
        <v>0</v>
      </c>
      <c r="J302" s="151">
        <v>0</v>
      </c>
      <c r="K302" s="151">
        <v>0</v>
      </c>
      <c r="L302" s="151">
        <v>0</v>
      </c>
      <c r="M302" s="151">
        <v>0</v>
      </c>
      <c r="N302" s="151">
        <v>0</v>
      </c>
      <c r="O302" s="151">
        <v>0</v>
      </c>
      <c r="P302" s="151">
        <v>0</v>
      </c>
      <c r="Q302" s="151">
        <v>0</v>
      </c>
      <c r="R302" s="151">
        <v>0</v>
      </c>
      <c r="S302" s="151">
        <v>0</v>
      </c>
      <c r="T302" s="151">
        <v>0</v>
      </c>
      <c r="U302" s="151">
        <v>0</v>
      </c>
      <c r="V302" s="151">
        <v>0</v>
      </c>
    </row>
    <row r="303" spans="2:22" x14ac:dyDescent="0.25">
      <c r="B303" s="136">
        <v>9354036</v>
      </c>
      <c r="C303" s="136" t="s">
        <v>507</v>
      </c>
      <c r="D303" s="136" t="s">
        <v>102</v>
      </c>
      <c r="E303" s="151">
        <v>0</v>
      </c>
      <c r="F303" s="151">
        <v>0</v>
      </c>
      <c r="G303" s="151">
        <v>0</v>
      </c>
      <c r="H303" s="151">
        <v>0</v>
      </c>
      <c r="I303" s="151">
        <v>0</v>
      </c>
      <c r="J303" s="151">
        <v>0</v>
      </c>
      <c r="K303" s="151">
        <v>0</v>
      </c>
      <c r="L303" s="151">
        <v>0</v>
      </c>
      <c r="M303" s="151">
        <v>0</v>
      </c>
      <c r="N303" s="151">
        <v>0</v>
      </c>
      <c r="O303" s="151">
        <v>0</v>
      </c>
      <c r="P303" s="151">
        <v>0</v>
      </c>
      <c r="Q303" s="151">
        <v>0</v>
      </c>
      <c r="R303" s="151">
        <v>0</v>
      </c>
      <c r="S303" s="151">
        <v>0</v>
      </c>
      <c r="T303" s="151">
        <v>0</v>
      </c>
      <c r="U303" s="151">
        <v>0</v>
      </c>
      <c r="V303" s="151">
        <v>0</v>
      </c>
    </row>
    <row r="304" spans="2:22" x14ac:dyDescent="0.25">
      <c r="B304" s="136">
        <v>9354040</v>
      </c>
      <c r="C304" s="136" t="s">
        <v>233</v>
      </c>
      <c r="D304" s="136" t="s">
        <v>102</v>
      </c>
      <c r="E304" s="151">
        <v>0</v>
      </c>
      <c r="F304" s="151">
        <v>0</v>
      </c>
      <c r="G304" s="151">
        <v>0</v>
      </c>
      <c r="H304" s="151">
        <v>0</v>
      </c>
      <c r="I304" s="151">
        <v>0</v>
      </c>
      <c r="J304" s="151">
        <v>0</v>
      </c>
      <c r="K304" s="151">
        <v>0</v>
      </c>
      <c r="L304" s="151">
        <v>0</v>
      </c>
      <c r="M304" s="151">
        <v>0</v>
      </c>
      <c r="N304" s="151">
        <v>0</v>
      </c>
      <c r="O304" s="151">
        <v>0</v>
      </c>
      <c r="P304" s="151">
        <v>0</v>
      </c>
      <c r="Q304" s="151">
        <v>0</v>
      </c>
      <c r="R304" s="151">
        <v>0</v>
      </c>
      <c r="S304" s="151">
        <v>0</v>
      </c>
      <c r="T304" s="151">
        <v>0</v>
      </c>
      <c r="U304" s="151">
        <v>0</v>
      </c>
      <c r="V304" s="151">
        <v>0</v>
      </c>
    </row>
    <row r="305" spans="2:22" x14ac:dyDescent="0.25">
      <c r="B305" s="136">
        <v>9354041</v>
      </c>
      <c r="C305" s="136" t="s">
        <v>506</v>
      </c>
      <c r="D305" s="136" t="s">
        <v>102</v>
      </c>
      <c r="E305" s="151">
        <v>0</v>
      </c>
      <c r="F305" s="151">
        <v>0</v>
      </c>
      <c r="G305" s="151">
        <v>0</v>
      </c>
      <c r="H305" s="151">
        <v>0</v>
      </c>
      <c r="I305" s="151">
        <v>0</v>
      </c>
      <c r="J305" s="151">
        <v>0</v>
      </c>
      <c r="K305" s="151">
        <v>0</v>
      </c>
      <c r="L305" s="151">
        <v>0</v>
      </c>
      <c r="M305" s="151">
        <v>0</v>
      </c>
      <c r="N305" s="151">
        <v>0</v>
      </c>
      <c r="O305" s="151">
        <v>0</v>
      </c>
      <c r="P305" s="151">
        <v>0</v>
      </c>
      <c r="Q305" s="151">
        <v>0</v>
      </c>
      <c r="R305" s="151">
        <v>0</v>
      </c>
      <c r="S305" s="151">
        <v>0</v>
      </c>
      <c r="T305" s="151">
        <v>0</v>
      </c>
      <c r="U305" s="151">
        <v>0</v>
      </c>
      <c r="V305" s="151">
        <v>0</v>
      </c>
    </row>
    <row r="306" spans="2:22" x14ac:dyDescent="0.25">
      <c r="B306" s="136">
        <v>9354042</v>
      </c>
      <c r="C306" s="136" t="s">
        <v>473</v>
      </c>
      <c r="D306" s="136" t="s">
        <v>102</v>
      </c>
      <c r="E306" s="151">
        <v>0</v>
      </c>
      <c r="F306" s="151">
        <v>0</v>
      </c>
      <c r="G306" s="151">
        <v>0</v>
      </c>
      <c r="H306" s="151">
        <v>0</v>
      </c>
      <c r="I306" s="151">
        <v>0</v>
      </c>
      <c r="J306" s="151">
        <v>0</v>
      </c>
      <c r="K306" s="151">
        <v>0</v>
      </c>
      <c r="L306" s="151">
        <v>0</v>
      </c>
      <c r="M306" s="151">
        <v>0</v>
      </c>
      <c r="N306" s="151">
        <v>0</v>
      </c>
      <c r="O306" s="151">
        <v>0</v>
      </c>
      <c r="P306" s="151">
        <v>0</v>
      </c>
      <c r="Q306" s="151">
        <v>0</v>
      </c>
      <c r="R306" s="151">
        <v>0</v>
      </c>
      <c r="S306" s="151">
        <v>0</v>
      </c>
      <c r="T306" s="151">
        <v>0</v>
      </c>
      <c r="U306" s="151">
        <v>0</v>
      </c>
      <c r="V306" s="151">
        <v>0</v>
      </c>
    </row>
    <row r="307" spans="2:22" x14ac:dyDescent="0.25">
      <c r="B307" s="136">
        <v>9354043</v>
      </c>
      <c r="C307" s="136" t="s">
        <v>1342</v>
      </c>
      <c r="D307" s="136" t="s">
        <v>102</v>
      </c>
      <c r="E307" s="151">
        <v>0</v>
      </c>
      <c r="F307" s="151">
        <v>0</v>
      </c>
      <c r="G307" s="151">
        <v>0</v>
      </c>
      <c r="H307" s="151">
        <v>0</v>
      </c>
      <c r="I307" s="151">
        <v>0</v>
      </c>
      <c r="J307" s="151">
        <v>0</v>
      </c>
      <c r="K307" s="151">
        <v>0</v>
      </c>
      <c r="L307" s="151">
        <v>0</v>
      </c>
      <c r="M307" s="151">
        <v>0</v>
      </c>
      <c r="N307" s="151">
        <v>0</v>
      </c>
      <c r="O307" s="151">
        <v>0</v>
      </c>
      <c r="P307" s="151">
        <v>0</v>
      </c>
      <c r="Q307" s="151">
        <v>0</v>
      </c>
      <c r="R307" s="151">
        <v>0</v>
      </c>
      <c r="S307" s="151">
        <v>0</v>
      </c>
      <c r="T307" s="151">
        <v>0</v>
      </c>
      <c r="U307" s="151">
        <v>0</v>
      </c>
      <c r="V307" s="151">
        <v>0</v>
      </c>
    </row>
    <row r="308" spans="2:22" x14ac:dyDescent="0.25">
      <c r="B308" s="136">
        <v>9354045</v>
      </c>
      <c r="C308" s="136" t="s">
        <v>504</v>
      </c>
      <c r="D308" s="136" t="s">
        <v>102</v>
      </c>
      <c r="E308" s="151">
        <v>0</v>
      </c>
      <c r="F308" s="151">
        <v>0</v>
      </c>
      <c r="G308" s="151">
        <v>0</v>
      </c>
      <c r="H308" s="151">
        <v>0</v>
      </c>
      <c r="I308" s="151">
        <v>0</v>
      </c>
      <c r="J308" s="151">
        <v>0</v>
      </c>
      <c r="K308" s="151">
        <v>0</v>
      </c>
      <c r="L308" s="151">
        <v>0</v>
      </c>
      <c r="M308" s="151">
        <v>0</v>
      </c>
      <c r="N308" s="151">
        <v>0</v>
      </c>
      <c r="O308" s="151">
        <v>0</v>
      </c>
      <c r="P308" s="151">
        <v>0</v>
      </c>
      <c r="Q308" s="151">
        <v>0</v>
      </c>
      <c r="R308" s="151">
        <v>0</v>
      </c>
      <c r="S308" s="151">
        <v>0</v>
      </c>
      <c r="T308" s="151">
        <v>0</v>
      </c>
      <c r="U308" s="151">
        <v>0</v>
      </c>
      <c r="V308" s="151">
        <v>0</v>
      </c>
    </row>
    <row r="309" spans="2:22" x14ac:dyDescent="0.25">
      <c r="B309" s="136">
        <v>9354048</v>
      </c>
      <c r="C309" s="136" t="s">
        <v>436</v>
      </c>
      <c r="D309" s="136" t="s">
        <v>102</v>
      </c>
      <c r="E309" s="151">
        <v>0</v>
      </c>
      <c r="F309" s="151">
        <v>0</v>
      </c>
      <c r="G309" s="151">
        <v>0</v>
      </c>
      <c r="H309" s="151">
        <v>0</v>
      </c>
      <c r="I309" s="151">
        <v>0</v>
      </c>
      <c r="J309" s="151">
        <v>0</v>
      </c>
      <c r="K309" s="151">
        <v>0</v>
      </c>
      <c r="L309" s="151">
        <v>0</v>
      </c>
      <c r="M309" s="151">
        <v>0</v>
      </c>
      <c r="N309" s="151">
        <v>0</v>
      </c>
      <c r="O309" s="151">
        <v>0</v>
      </c>
      <c r="P309" s="151">
        <v>0</v>
      </c>
      <c r="Q309" s="151">
        <v>0</v>
      </c>
      <c r="R309" s="151">
        <v>0</v>
      </c>
      <c r="S309" s="151">
        <v>0</v>
      </c>
      <c r="T309" s="151">
        <v>0</v>
      </c>
      <c r="U309" s="151">
        <v>0</v>
      </c>
      <c r="V309" s="151">
        <v>0</v>
      </c>
    </row>
    <row r="310" spans="2:22" x14ac:dyDescent="0.25">
      <c r="B310" s="136">
        <v>9354051</v>
      </c>
      <c r="C310" s="136" t="s">
        <v>503</v>
      </c>
      <c r="D310" s="136" t="s">
        <v>102</v>
      </c>
      <c r="E310" s="151">
        <v>0</v>
      </c>
      <c r="F310" s="151">
        <v>0</v>
      </c>
      <c r="G310" s="151">
        <v>0</v>
      </c>
      <c r="H310" s="151">
        <v>0</v>
      </c>
      <c r="I310" s="151">
        <v>0</v>
      </c>
      <c r="J310" s="151">
        <v>0</v>
      </c>
      <c r="K310" s="151">
        <v>0</v>
      </c>
      <c r="L310" s="151">
        <v>0</v>
      </c>
      <c r="M310" s="151">
        <v>0</v>
      </c>
      <c r="N310" s="151">
        <v>0</v>
      </c>
      <c r="O310" s="151">
        <v>0</v>
      </c>
      <c r="P310" s="151">
        <v>0</v>
      </c>
      <c r="Q310" s="151">
        <v>0</v>
      </c>
      <c r="R310" s="151">
        <v>0</v>
      </c>
      <c r="S310" s="151">
        <v>0</v>
      </c>
      <c r="T310" s="151">
        <v>0</v>
      </c>
      <c r="U310" s="151">
        <v>0</v>
      </c>
      <c r="V310" s="151">
        <v>0</v>
      </c>
    </row>
    <row r="311" spans="2:22" x14ac:dyDescent="0.25">
      <c r="B311" s="136">
        <v>9354056</v>
      </c>
      <c r="C311" s="136" t="s">
        <v>229</v>
      </c>
      <c r="D311" s="136" t="s">
        <v>102</v>
      </c>
      <c r="E311" s="151">
        <v>0</v>
      </c>
      <c r="F311" s="151">
        <v>0</v>
      </c>
      <c r="G311" s="151">
        <v>0</v>
      </c>
      <c r="H311" s="151">
        <v>0</v>
      </c>
      <c r="I311" s="151">
        <v>0</v>
      </c>
      <c r="J311" s="151">
        <v>0</v>
      </c>
      <c r="K311" s="151">
        <v>0</v>
      </c>
      <c r="L311" s="151">
        <v>0</v>
      </c>
      <c r="M311" s="151">
        <v>0</v>
      </c>
      <c r="N311" s="151">
        <v>0</v>
      </c>
      <c r="O311" s="151">
        <v>0</v>
      </c>
      <c r="P311" s="151">
        <v>0</v>
      </c>
      <c r="Q311" s="151">
        <v>0</v>
      </c>
      <c r="R311" s="151">
        <v>0</v>
      </c>
      <c r="S311" s="151">
        <v>0</v>
      </c>
      <c r="T311" s="151">
        <v>0</v>
      </c>
      <c r="U311" s="151">
        <v>0</v>
      </c>
      <c r="V311" s="151">
        <v>0</v>
      </c>
    </row>
    <row r="312" spans="2:22" x14ac:dyDescent="0.25">
      <c r="B312" s="136">
        <v>9354075</v>
      </c>
      <c r="C312" s="136" t="s">
        <v>230</v>
      </c>
      <c r="D312" s="136" t="s">
        <v>102</v>
      </c>
      <c r="E312" s="151">
        <v>0</v>
      </c>
      <c r="F312" s="151">
        <v>0</v>
      </c>
      <c r="G312" s="151">
        <v>0</v>
      </c>
      <c r="H312" s="151">
        <v>0</v>
      </c>
      <c r="I312" s="151">
        <v>0</v>
      </c>
      <c r="J312" s="151">
        <v>0</v>
      </c>
      <c r="K312" s="151">
        <v>0</v>
      </c>
      <c r="L312" s="151">
        <v>0</v>
      </c>
      <c r="M312" s="151">
        <v>0</v>
      </c>
      <c r="N312" s="151">
        <v>0</v>
      </c>
      <c r="O312" s="151">
        <v>0</v>
      </c>
      <c r="P312" s="151">
        <v>0</v>
      </c>
      <c r="Q312" s="151">
        <v>0</v>
      </c>
      <c r="R312" s="151">
        <v>0</v>
      </c>
      <c r="S312" s="151">
        <v>0</v>
      </c>
      <c r="T312" s="151">
        <v>0</v>
      </c>
      <c r="U312" s="151">
        <v>0</v>
      </c>
      <c r="V312" s="151">
        <v>0</v>
      </c>
    </row>
    <row r="313" spans="2:22" x14ac:dyDescent="0.25">
      <c r="B313" s="136">
        <v>9354076</v>
      </c>
      <c r="C313" s="136" t="s">
        <v>336</v>
      </c>
      <c r="D313" s="136" t="s">
        <v>102</v>
      </c>
      <c r="E313" s="151">
        <v>0</v>
      </c>
      <c r="F313" s="151">
        <v>0</v>
      </c>
      <c r="G313" s="151">
        <v>0</v>
      </c>
      <c r="H313" s="151">
        <v>0</v>
      </c>
      <c r="I313" s="151">
        <v>0</v>
      </c>
      <c r="J313" s="151">
        <v>0</v>
      </c>
      <c r="K313" s="151">
        <v>0</v>
      </c>
      <c r="L313" s="151">
        <v>0</v>
      </c>
      <c r="M313" s="151">
        <v>0</v>
      </c>
      <c r="N313" s="151">
        <v>0</v>
      </c>
      <c r="O313" s="151">
        <v>0</v>
      </c>
      <c r="P313" s="151">
        <v>0</v>
      </c>
      <c r="Q313" s="151">
        <v>0</v>
      </c>
      <c r="R313" s="151">
        <v>0</v>
      </c>
      <c r="S313" s="151">
        <v>0</v>
      </c>
      <c r="T313" s="151">
        <v>0</v>
      </c>
      <c r="U313" s="151">
        <v>0</v>
      </c>
      <c r="V313" s="151">
        <v>0</v>
      </c>
    </row>
    <row r="314" spans="2:22" x14ac:dyDescent="0.25">
      <c r="B314" s="136">
        <v>9354092</v>
      </c>
      <c r="C314" s="136" t="s">
        <v>328</v>
      </c>
      <c r="D314" s="136" t="s">
        <v>102</v>
      </c>
      <c r="E314" s="151">
        <v>0</v>
      </c>
      <c r="F314" s="151">
        <v>0</v>
      </c>
      <c r="G314" s="151">
        <v>0</v>
      </c>
      <c r="H314" s="151">
        <v>0</v>
      </c>
      <c r="I314" s="151">
        <v>0</v>
      </c>
      <c r="J314" s="151">
        <v>0</v>
      </c>
      <c r="K314" s="151">
        <v>0</v>
      </c>
      <c r="L314" s="151">
        <v>0</v>
      </c>
      <c r="M314" s="151">
        <v>0</v>
      </c>
      <c r="N314" s="151">
        <v>0</v>
      </c>
      <c r="O314" s="151">
        <v>0</v>
      </c>
      <c r="P314" s="151">
        <v>0</v>
      </c>
      <c r="Q314" s="151">
        <v>0</v>
      </c>
      <c r="R314" s="151">
        <v>0</v>
      </c>
      <c r="S314" s="151">
        <v>0</v>
      </c>
      <c r="T314" s="151">
        <v>0</v>
      </c>
      <c r="U314" s="151">
        <v>0</v>
      </c>
      <c r="V314" s="151">
        <v>0</v>
      </c>
    </row>
    <row r="315" spans="2:22" x14ac:dyDescent="0.25">
      <c r="B315" s="136">
        <v>9354095</v>
      </c>
      <c r="C315" s="136" t="s">
        <v>502</v>
      </c>
      <c r="D315" s="136" t="s">
        <v>102</v>
      </c>
      <c r="E315" s="151">
        <v>0</v>
      </c>
      <c r="F315" s="151">
        <v>0</v>
      </c>
      <c r="G315" s="151">
        <v>0</v>
      </c>
      <c r="H315" s="151">
        <v>0</v>
      </c>
      <c r="I315" s="151">
        <v>0</v>
      </c>
      <c r="J315" s="151">
        <v>0</v>
      </c>
      <c r="K315" s="151">
        <v>0</v>
      </c>
      <c r="L315" s="151">
        <v>0</v>
      </c>
      <c r="M315" s="151">
        <v>0</v>
      </c>
      <c r="N315" s="151">
        <v>0</v>
      </c>
      <c r="O315" s="151">
        <v>0</v>
      </c>
      <c r="P315" s="151">
        <v>0</v>
      </c>
      <c r="Q315" s="151">
        <v>0</v>
      </c>
      <c r="R315" s="151">
        <v>0</v>
      </c>
      <c r="S315" s="151">
        <v>0</v>
      </c>
      <c r="T315" s="151">
        <v>0</v>
      </c>
      <c r="U315" s="151">
        <v>0</v>
      </c>
      <c r="V315" s="151">
        <v>0</v>
      </c>
    </row>
    <row r="316" spans="2:22" x14ac:dyDescent="0.25">
      <c r="B316" s="136">
        <v>9354096</v>
      </c>
      <c r="C316" s="136" t="s">
        <v>324</v>
      </c>
      <c r="D316" s="136" t="s">
        <v>102</v>
      </c>
      <c r="E316" s="151">
        <v>0</v>
      </c>
      <c r="F316" s="151">
        <v>0</v>
      </c>
      <c r="G316" s="151">
        <v>0</v>
      </c>
      <c r="H316" s="151">
        <v>0</v>
      </c>
      <c r="I316" s="151">
        <v>0</v>
      </c>
      <c r="J316" s="151">
        <v>0</v>
      </c>
      <c r="K316" s="151">
        <v>0</v>
      </c>
      <c r="L316" s="151">
        <v>0</v>
      </c>
      <c r="M316" s="151">
        <v>0</v>
      </c>
      <c r="N316" s="151">
        <v>0</v>
      </c>
      <c r="O316" s="151">
        <v>0</v>
      </c>
      <c r="P316" s="151">
        <v>0</v>
      </c>
      <c r="Q316" s="151">
        <v>0</v>
      </c>
      <c r="R316" s="151">
        <v>0</v>
      </c>
      <c r="S316" s="151">
        <v>0</v>
      </c>
      <c r="T316" s="151">
        <v>0</v>
      </c>
      <c r="U316" s="151">
        <v>0</v>
      </c>
      <c r="V316" s="151">
        <v>0</v>
      </c>
    </row>
    <row r="317" spans="2:22" x14ac:dyDescent="0.25">
      <c r="B317" s="136">
        <v>9354097</v>
      </c>
      <c r="C317" s="136" t="s">
        <v>325</v>
      </c>
      <c r="D317" s="136" t="s">
        <v>102</v>
      </c>
      <c r="E317" s="151">
        <v>0</v>
      </c>
      <c r="F317" s="151">
        <v>0</v>
      </c>
      <c r="G317" s="151">
        <v>0</v>
      </c>
      <c r="H317" s="151">
        <v>0</v>
      </c>
      <c r="I317" s="151">
        <v>0</v>
      </c>
      <c r="J317" s="151">
        <v>0</v>
      </c>
      <c r="K317" s="151">
        <v>0</v>
      </c>
      <c r="L317" s="151">
        <v>0</v>
      </c>
      <c r="M317" s="151">
        <v>0</v>
      </c>
      <c r="N317" s="151">
        <v>0</v>
      </c>
      <c r="O317" s="151">
        <v>0</v>
      </c>
      <c r="P317" s="151">
        <v>0</v>
      </c>
      <c r="Q317" s="151">
        <v>0</v>
      </c>
      <c r="R317" s="151">
        <v>0</v>
      </c>
      <c r="S317" s="151">
        <v>0</v>
      </c>
      <c r="T317" s="151">
        <v>0</v>
      </c>
      <c r="U317" s="151">
        <v>0</v>
      </c>
      <c r="V317" s="151">
        <v>0</v>
      </c>
    </row>
    <row r="318" spans="2:22" x14ac:dyDescent="0.25">
      <c r="B318" s="136">
        <v>9354098</v>
      </c>
      <c r="C318" s="136" t="s">
        <v>501</v>
      </c>
      <c r="D318" s="136" t="s">
        <v>102</v>
      </c>
      <c r="E318" s="151">
        <v>0</v>
      </c>
      <c r="F318" s="151">
        <v>0</v>
      </c>
      <c r="G318" s="151">
        <v>0</v>
      </c>
      <c r="H318" s="151">
        <v>0</v>
      </c>
      <c r="I318" s="151">
        <v>0</v>
      </c>
      <c r="J318" s="151">
        <v>0</v>
      </c>
      <c r="K318" s="151">
        <v>0</v>
      </c>
      <c r="L318" s="151">
        <v>0</v>
      </c>
      <c r="M318" s="151">
        <v>0</v>
      </c>
      <c r="N318" s="151">
        <v>0</v>
      </c>
      <c r="O318" s="151">
        <v>0</v>
      </c>
      <c r="P318" s="151">
        <v>0</v>
      </c>
      <c r="Q318" s="151">
        <v>0</v>
      </c>
      <c r="R318" s="151">
        <v>0</v>
      </c>
      <c r="S318" s="151">
        <v>0</v>
      </c>
      <c r="T318" s="151">
        <v>0</v>
      </c>
      <c r="U318" s="151">
        <v>0</v>
      </c>
      <c r="V318" s="151">
        <v>0</v>
      </c>
    </row>
    <row r="319" spans="2:22" x14ac:dyDescent="0.25">
      <c r="B319" s="136">
        <v>9354099</v>
      </c>
      <c r="C319" s="136" t="s">
        <v>335</v>
      </c>
      <c r="D319" s="136" t="s">
        <v>102</v>
      </c>
      <c r="E319" s="151">
        <v>0</v>
      </c>
      <c r="F319" s="151">
        <v>0</v>
      </c>
      <c r="G319" s="151">
        <v>0</v>
      </c>
      <c r="H319" s="151">
        <v>0</v>
      </c>
      <c r="I319" s="151">
        <v>0</v>
      </c>
      <c r="J319" s="151">
        <v>0</v>
      </c>
      <c r="K319" s="151">
        <v>0</v>
      </c>
      <c r="L319" s="151">
        <v>0</v>
      </c>
      <c r="M319" s="151">
        <v>0</v>
      </c>
      <c r="N319" s="151">
        <v>0</v>
      </c>
      <c r="O319" s="151">
        <v>0</v>
      </c>
      <c r="P319" s="151">
        <v>0</v>
      </c>
      <c r="Q319" s="151">
        <v>0</v>
      </c>
      <c r="R319" s="151">
        <v>0</v>
      </c>
      <c r="S319" s="151">
        <v>0</v>
      </c>
      <c r="T319" s="151">
        <v>0</v>
      </c>
      <c r="U319" s="151">
        <v>0</v>
      </c>
      <c r="V319" s="151">
        <v>0</v>
      </c>
    </row>
    <row r="320" spans="2:22" x14ac:dyDescent="0.25">
      <c r="B320" s="136">
        <v>9354102</v>
      </c>
      <c r="C320" s="136" t="s">
        <v>432</v>
      </c>
      <c r="D320" s="136" t="s">
        <v>102</v>
      </c>
      <c r="E320" s="151">
        <v>0</v>
      </c>
      <c r="F320" s="151">
        <v>0</v>
      </c>
      <c r="G320" s="151">
        <v>0</v>
      </c>
      <c r="H320" s="151">
        <v>0</v>
      </c>
      <c r="I320" s="151">
        <v>0</v>
      </c>
      <c r="J320" s="151">
        <v>0</v>
      </c>
      <c r="K320" s="151">
        <v>0</v>
      </c>
      <c r="L320" s="151">
        <v>0</v>
      </c>
      <c r="M320" s="151">
        <v>0</v>
      </c>
      <c r="N320" s="151">
        <v>0</v>
      </c>
      <c r="O320" s="151">
        <v>0</v>
      </c>
      <c r="P320" s="151">
        <v>0</v>
      </c>
      <c r="Q320" s="151">
        <v>0</v>
      </c>
      <c r="R320" s="151">
        <v>0</v>
      </c>
      <c r="S320" s="151">
        <v>0</v>
      </c>
      <c r="T320" s="151">
        <v>0</v>
      </c>
      <c r="U320" s="151">
        <v>0</v>
      </c>
      <c r="V320" s="151">
        <v>0</v>
      </c>
    </row>
    <row r="321" spans="2:22" x14ac:dyDescent="0.25">
      <c r="B321" s="136">
        <v>9354103</v>
      </c>
      <c r="C321" s="136" t="s">
        <v>439</v>
      </c>
      <c r="D321" s="136" t="s">
        <v>102</v>
      </c>
      <c r="E321" s="151">
        <v>0</v>
      </c>
      <c r="F321" s="151">
        <v>0</v>
      </c>
      <c r="G321" s="151">
        <v>0</v>
      </c>
      <c r="H321" s="151">
        <v>0</v>
      </c>
      <c r="I321" s="151">
        <v>0</v>
      </c>
      <c r="J321" s="151">
        <v>0</v>
      </c>
      <c r="K321" s="151">
        <v>0</v>
      </c>
      <c r="L321" s="151">
        <v>0</v>
      </c>
      <c r="M321" s="151">
        <v>0</v>
      </c>
      <c r="N321" s="151">
        <v>0</v>
      </c>
      <c r="O321" s="151">
        <v>0</v>
      </c>
      <c r="P321" s="151">
        <v>0</v>
      </c>
      <c r="Q321" s="151">
        <v>0</v>
      </c>
      <c r="R321" s="151">
        <v>0</v>
      </c>
      <c r="S321" s="151">
        <v>0</v>
      </c>
      <c r="T321" s="151">
        <v>0</v>
      </c>
      <c r="U321" s="151">
        <v>0</v>
      </c>
      <c r="V321" s="151">
        <v>0</v>
      </c>
    </row>
    <row r="322" spans="2:22" x14ac:dyDescent="0.25">
      <c r="B322" s="136">
        <v>9354504</v>
      </c>
      <c r="C322" s="136" t="s">
        <v>232</v>
      </c>
      <c r="D322" s="136" t="s">
        <v>102</v>
      </c>
      <c r="E322" s="151">
        <v>0</v>
      </c>
      <c r="F322" s="151">
        <v>0</v>
      </c>
      <c r="G322" s="151">
        <v>0</v>
      </c>
      <c r="H322" s="151">
        <v>0</v>
      </c>
      <c r="I322" s="151">
        <v>0</v>
      </c>
      <c r="J322" s="151">
        <v>0</v>
      </c>
      <c r="K322" s="151">
        <v>0</v>
      </c>
      <c r="L322" s="151">
        <v>0</v>
      </c>
      <c r="M322" s="151">
        <v>0</v>
      </c>
      <c r="N322" s="151">
        <v>0</v>
      </c>
      <c r="O322" s="151">
        <v>0</v>
      </c>
      <c r="P322" s="151">
        <v>0</v>
      </c>
      <c r="Q322" s="151">
        <v>0</v>
      </c>
      <c r="R322" s="151">
        <v>0</v>
      </c>
      <c r="S322" s="151">
        <v>0</v>
      </c>
      <c r="T322" s="151">
        <v>0</v>
      </c>
      <c r="U322" s="151">
        <v>0</v>
      </c>
      <c r="V322" s="151">
        <v>0</v>
      </c>
    </row>
    <row r="323" spans="2:22" x14ac:dyDescent="0.25">
      <c r="B323" s="136">
        <v>9354603</v>
      </c>
      <c r="C323" s="136" t="s">
        <v>332</v>
      </c>
      <c r="D323" s="136" t="s">
        <v>102</v>
      </c>
      <c r="E323" s="151">
        <v>0</v>
      </c>
      <c r="F323" s="151">
        <v>0</v>
      </c>
      <c r="G323" s="151">
        <v>0</v>
      </c>
      <c r="H323" s="151">
        <v>0</v>
      </c>
      <c r="I323" s="151">
        <v>0</v>
      </c>
      <c r="J323" s="151">
        <v>0</v>
      </c>
      <c r="K323" s="151">
        <v>0</v>
      </c>
      <c r="L323" s="151">
        <v>0</v>
      </c>
      <c r="M323" s="151">
        <v>0</v>
      </c>
      <c r="N323" s="151">
        <v>0</v>
      </c>
      <c r="O323" s="151">
        <v>0</v>
      </c>
      <c r="P323" s="151">
        <v>0</v>
      </c>
      <c r="Q323" s="151">
        <v>0</v>
      </c>
      <c r="R323" s="151">
        <v>0</v>
      </c>
      <c r="S323" s="151">
        <v>0</v>
      </c>
      <c r="T323" s="151">
        <v>0</v>
      </c>
      <c r="U323" s="151">
        <v>0</v>
      </c>
      <c r="V323" s="151">
        <v>0</v>
      </c>
    </row>
    <row r="324" spans="2:22" x14ac:dyDescent="0.25">
      <c r="B324" s="136">
        <v>9354606</v>
      </c>
      <c r="C324" s="136" t="s">
        <v>329</v>
      </c>
      <c r="D324" s="136" t="s">
        <v>102</v>
      </c>
      <c r="E324" s="151">
        <v>0</v>
      </c>
      <c r="F324" s="151">
        <v>0</v>
      </c>
      <c r="G324" s="151">
        <v>0</v>
      </c>
      <c r="H324" s="151">
        <v>0</v>
      </c>
      <c r="I324" s="151">
        <v>0</v>
      </c>
      <c r="J324" s="151">
        <v>0</v>
      </c>
      <c r="K324" s="151">
        <v>0</v>
      </c>
      <c r="L324" s="151">
        <v>0</v>
      </c>
      <c r="M324" s="151">
        <v>0</v>
      </c>
      <c r="N324" s="151">
        <v>0</v>
      </c>
      <c r="O324" s="151">
        <v>0</v>
      </c>
      <c r="P324" s="151">
        <v>0</v>
      </c>
      <c r="Q324" s="151">
        <v>0</v>
      </c>
      <c r="R324" s="151">
        <v>0</v>
      </c>
      <c r="S324" s="151">
        <v>0</v>
      </c>
      <c r="T324" s="151">
        <v>0</v>
      </c>
      <c r="U324" s="151">
        <v>0</v>
      </c>
      <c r="V324" s="151">
        <v>0</v>
      </c>
    </row>
    <row r="325" spans="2:22" x14ac:dyDescent="0.25">
      <c r="B325" s="136">
        <v>9352113</v>
      </c>
      <c r="C325" s="136" t="s">
        <v>1310</v>
      </c>
      <c r="D325" s="136" t="s">
        <v>1511</v>
      </c>
      <c r="E325" s="151">
        <v>0</v>
      </c>
      <c r="F325" s="151">
        <v>0</v>
      </c>
      <c r="G325" s="151">
        <v>0</v>
      </c>
      <c r="H325" s="151">
        <v>0</v>
      </c>
      <c r="I325" s="151">
        <v>0</v>
      </c>
      <c r="J325" s="151">
        <v>0</v>
      </c>
      <c r="K325" s="151">
        <v>0</v>
      </c>
      <c r="L325" s="151">
        <v>0</v>
      </c>
      <c r="M325" s="151">
        <v>0</v>
      </c>
      <c r="N325" s="151">
        <v>0</v>
      </c>
      <c r="O325" s="151">
        <v>0</v>
      </c>
      <c r="P325" s="151">
        <v>0</v>
      </c>
      <c r="Q325" s="151">
        <v>0</v>
      </c>
      <c r="R325" s="151">
        <v>0</v>
      </c>
      <c r="S325" s="151">
        <v>0</v>
      </c>
      <c r="T325" s="151">
        <v>0</v>
      </c>
      <c r="U325" s="151">
        <v>0</v>
      </c>
      <c r="V325" s="151">
        <v>0</v>
      </c>
    </row>
    <row r="326" spans="2:22" x14ac:dyDescent="0.25">
      <c r="B326" s="136">
        <v>9352194</v>
      </c>
      <c r="C326" s="136" t="s">
        <v>266</v>
      </c>
      <c r="D326" s="136" t="s">
        <v>101</v>
      </c>
      <c r="E326" s="151">
        <v>0</v>
      </c>
      <c r="F326" s="151">
        <v>0</v>
      </c>
      <c r="G326" s="151">
        <v>0</v>
      </c>
      <c r="H326" s="151">
        <v>0</v>
      </c>
      <c r="I326" s="151">
        <v>0</v>
      </c>
      <c r="J326" s="151">
        <v>0</v>
      </c>
      <c r="K326" s="151">
        <v>0</v>
      </c>
      <c r="L326" s="151">
        <v>0</v>
      </c>
      <c r="M326" s="151">
        <v>0</v>
      </c>
      <c r="N326" s="151">
        <v>0</v>
      </c>
      <c r="O326" s="151">
        <v>0</v>
      </c>
      <c r="P326" s="151">
        <v>0</v>
      </c>
      <c r="Q326" s="151">
        <v>0</v>
      </c>
      <c r="R326" s="151">
        <v>0</v>
      </c>
      <c r="S326" s="151">
        <v>0</v>
      </c>
      <c r="T326" s="151">
        <v>0</v>
      </c>
      <c r="U326" s="151">
        <v>0</v>
      </c>
      <c r="V326" s="151">
        <v>0</v>
      </c>
    </row>
    <row r="327" spans="2:22" x14ac:dyDescent="0.25">
      <c r="B327" s="136">
        <v>9352109</v>
      </c>
      <c r="C327" s="136" t="s">
        <v>215</v>
      </c>
      <c r="D327" s="136" t="s">
        <v>101</v>
      </c>
      <c r="E327" s="151">
        <v>0</v>
      </c>
      <c r="F327" s="151">
        <v>0</v>
      </c>
      <c r="G327" s="151">
        <v>0</v>
      </c>
      <c r="H327" s="151">
        <v>0</v>
      </c>
      <c r="I327" s="151">
        <v>0</v>
      </c>
      <c r="J327" s="151">
        <v>0</v>
      </c>
      <c r="K327" s="151">
        <v>0</v>
      </c>
      <c r="L327" s="151">
        <v>0</v>
      </c>
      <c r="M327" s="151">
        <v>0</v>
      </c>
      <c r="N327" s="151">
        <v>0</v>
      </c>
      <c r="O327" s="151">
        <v>0</v>
      </c>
      <c r="P327" s="151">
        <v>0</v>
      </c>
      <c r="Q327" s="151">
        <v>0</v>
      </c>
      <c r="R327" s="151">
        <v>0</v>
      </c>
      <c r="S327" s="151">
        <v>0</v>
      </c>
      <c r="T327" s="151">
        <v>0</v>
      </c>
      <c r="U327" s="151">
        <v>0</v>
      </c>
      <c r="V327" s="151">
        <v>0</v>
      </c>
    </row>
    <row r="328" spans="2:22" x14ac:dyDescent="0.25">
      <c r="B328" s="136">
        <v>9352171</v>
      </c>
      <c r="C328" s="136" t="s">
        <v>293</v>
      </c>
      <c r="D328" s="136" t="s">
        <v>101</v>
      </c>
      <c r="E328" s="151">
        <v>0</v>
      </c>
      <c r="F328" s="151">
        <v>0</v>
      </c>
      <c r="G328" s="151">
        <v>0</v>
      </c>
      <c r="H328" s="151">
        <v>0</v>
      </c>
      <c r="I328" s="151">
        <v>0</v>
      </c>
      <c r="J328" s="151">
        <v>0</v>
      </c>
      <c r="K328" s="151">
        <v>0</v>
      </c>
      <c r="L328" s="151">
        <v>0</v>
      </c>
      <c r="M328" s="151">
        <v>0</v>
      </c>
      <c r="N328" s="151">
        <v>0</v>
      </c>
      <c r="O328" s="151">
        <v>0</v>
      </c>
      <c r="P328" s="151">
        <v>0</v>
      </c>
      <c r="Q328" s="151">
        <v>0</v>
      </c>
      <c r="R328" s="151">
        <v>0</v>
      </c>
      <c r="S328" s="151">
        <v>0</v>
      </c>
      <c r="T328" s="151">
        <v>0</v>
      </c>
      <c r="U328" s="151">
        <v>0</v>
      </c>
      <c r="V328" s="151">
        <v>0</v>
      </c>
    </row>
    <row r="329" spans="2:22" x14ac:dyDescent="0.25">
      <c r="B329" s="136">
        <v>9352137</v>
      </c>
      <c r="C329" s="136" t="s">
        <v>254</v>
      </c>
      <c r="D329" s="136" t="s">
        <v>101</v>
      </c>
      <c r="E329" s="151">
        <v>0</v>
      </c>
      <c r="F329" s="151">
        <v>0</v>
      </c>
      <c r="G329" s="151">
        <v>0</v>
      </c>
      <c r="H329" s="151">
        <v>0</v>
      </c>
      <c r="I329" s="151">
        <v>0</v>
      </c>
      <c r="J329" s="151">
        <v>0</v>
      </c>
      <c r="K329" s="151">
        <v>0</v>
      </c>
      <c r="L329" s="151">
        <v>0</v>
      </c>
      <c r="M329" s="151">
        <v>0</v>
      </c>
      <c r="N329" s="151">
        <v>0</v>
      </c>
      <c r="O329" s="151">
        <v>0</v>
      </c>
      <c r="P329" s="151">
        <v>0</v>
      </c>
      <c r="Q329" s="151">
        <v>0</v>
      </c>
      <c r="R329" s="151">
        <v>0</v>
      </c>
      <c r="S329" s="151">
        <v>0</v>
      </c>
      <c r="T329" s="151">
        <v>0</v>
      </c>
      <c r="U329" s="151">
        <v>0</v>
      </c>
      <c r="V329" s="151">
        <v>0</v>
      </c>
    </row>
    <row r="330" spans="2:22" x14ac:dyDescent="0.25">
      <c r="B330" s="136">
        <v>9352106</v>
      </c>
      <c r="C330" s="136" t="s">
        <v>211</v>
      </c>
      <c r="D330" s="136" t="s">
        <v>101</v>
      </c>
      <c r="E330" s="151">
        <v>0</v>
      </c>
      <c r="F330" s="151">
        <v>0</v>
      </c>
      <c r="G330" s="151">
        <v>0</v>
      </c>
      <c r="H330" s="151">
        <v>0</v>
      </c>
      <c r="I330" s="151">
        <v>0</v>
      </c>
      <c r="J330" s="151">
        <v>0</v>
      </c>
      <c r="K330" s="151">
        <v>0</v>
      </c>
      <c r="L330" s="151">
        <v>0</v>
      </c>
      <c r="M330" s="151">
        <v>0</v>
      </c>
      <c r="N330" s="151">
        <v>0</v>
      </c>
      <c r="O330" s="151">
        <v>0</v>
      </c>
      <c r="P330" s="151">
        <v>0</v>
      </c>
      <c r="Q330" s="151">
        <v>0</v>
      </c>
      <c r="R330" s="151">
        <v>0</v>
      </c>
      <c r="S330" s="151">
        <v>0</v>
      </c>
      <c r="T330" s="151">
        <v>0</v>
      </c>
      <c r="U330" s="151">
        <v>0</v>
      </c>
      <c r="V330" s="151">
        <v>0</v>
      </c>
    </row>
    <row r="331" spans="2:22" x14ac:dyDescent="0.25">
      <c r="B331" s="136" t="s">
        <v>13</v>
      </c>
      <c r="C331" s="136" t="s">
        <v>13</v>
      </c>
      <c r="D331" s="136" t="s">
        <v>13</v>
      </c>
      <c r="E331" s="151">
        <v>0</v>
      </c>
      <c r="F331" s="151">
        <v>0</v>
      </c>
      <c r="G331" s="151">
        <v>0</v>
      </c>
      <c r="H331" s="151">
        <v>0</v>
      </c>
      <c r="I331" s="151">
        <v>0</v>
      </c>
      <c r="J331" s="151">
        <v>0</v>
      </c>
      <c r="K331" s="151">
        <v>0</v>
      </c>
      <c r="L331" s="151">
        <v>0</v>
      </c>
      <c r="M331" s="151">
        <v>0</v>
      </c>
      <c r="N331" s="151">
        <v>0</v>
      </c>
      <c r="O331" s="151">
        <v>0</v>
      </c>
      <c r="P331" s="151">
        <v>0</v>
      </c>
      <c r="Q331" s="151">
        <v>0</v>
      </c>
      <c r="R331" s="151">
        <v>0</v>
      </c>
      <c r="S331" s="151">
        <v>0</v>
      </c>
      <c r="T331" s="151">
        <v>0</v>
      </c>
      <c r="U331" s="151">
        <v>0</v>
      </c>
      <c r="V331" s="151">
        <v>0</v>
      </c>
    </row>
    <row r="332" spans="2:22" x14ac:dyDescent="0.25">
      <c r="B332" s="136" t="s">
        <v>13</v>
      </c>
      <c r="C332" s="136" t="s">
        <v>13</v>
      </c>
      <c r="D332" s="136" t="s">
        <v>13</v>
      </c>
      <c r="E332" s="151">
        <v>0</v>
      </c>
      <c r="F332" s="151">
        <v>0</v>
      </c>
      <c r="G332" s="151">
        <v>0</v>
      </c>
      <c r="H332" s="151">
        <v>0</v>
      </c>
      <c r="I332" s="151">
        <v>0</v>
      </c>
      <c r="J332" s="151">
        <v>0</v>
      </c>
      <c r="K332" s="151">
        <v>0</v>
      </c>
      <c r="L332" s="151">
        <v>0</v>
      </c>
      <c r="M332" s="151">
        <v>0</v>
      </c>
      <c r="N332" s="151">
        <v>0</v>
      </c>
      <c r="O332" s="151">
        <v>0</v>
      </c>
      <c r="P332" s="151">
        <v>0</v>
      </c>
      <c r="Q332" s="151">
        <v>0</v>
      </c>
      <c r="R332" s="151">
        <v>0</v>
      </c>
      <c r="S332" s="151">
        <v>0</v>
      </c>
      <c r="T332" s="151">
        <v>0</v>
      </c>
      <c r="U332" s="151">
        <v>0</v>
      </c>
      <c r="V332" s="151">
        <v>0</v>
      </c>
    </row>
    <row r="333" spans="2:22" x14ac:dyDescent="0.25">
      <c r="B333" s="136" t="s">
        <v>13</v>
      </c>
      <c r="C333" s="136" t="s">
        <v>13</v>
      </c>
      <c r="D333" s="136" t="s">
        <v>13</v>
      </c>
      <c r="E333" s="151">
        <v>0</v>
      </c>
      <c r="F333" s="151">
        <v>0</v>
      </c>
      <c r="G333" s="151">
        <v>0</v>
      </c>
      <c r="H333" s="151">
        <v>0</v>
      </c>
      <c r="I333" s="151">
        <v>0</v>
      </c>
      <c r="J333" s="151">
        <v>0</v>
      </c>
      <c r="K333" s="151">
        <v>0</v>
      </c>
      <c r="L333" s="151">
        <v>0</v>
      </c>
      <c r="M333" s="151">
        <v>0</v>
      </c>
      <c r="N333" s="151">
        <v>0</v>
      </c>
      <c r="O333" s="151">
        <v>0</v>
      </c>
      <c r="P333" s="151">
        <v>0</v>
      </c>
      <c r="Q333" s="151">
        <v>0</v>
      </c>
      <c r="R333" s="151">
        <v>0</v>
      </c>
      <c r="S333" s="151">
        <v>0</v>
      </c>
      <c r="T333" s="151">
        <v>0</v>
      </c>
      <c r="U333" s="151">
        <v>0</v>
      </c>
      <c r="V333" s="151">
        <v>0</v>
      </c>
    </row>
    <row r="334" spans="2:22" x14ac:dyDescent="0.25">
      <c r="B334" s="136" t="s">
        <v>13</v>
      </c>
      <c r="C334" s="136" t="s">
        <v>13</v>
      </c>
      <c r="D334" s="136" t="s">
        <v>13</v>
      </c>
      <c r="E334" s="151">
        <v>0</v>
      </c>
      <c r="F334" s="151">
        <v>0</v>
      </c>
      <c r="G334" s="151">
        <v>0</v>
      </c>
      <c r="H334" s="151">
        <v>0</v>
      </c>
      <c r="I334" s="151">
        <v>0</v>
      </c>
      <c r="J334" s="151">
        <v>0</v>
      </c>
      <c r="K334" s="151">
        <v>0</v>
      </c>
      <c r="L334" s="151">
        <v>0</v>
      </c>
      <c r="M334" s="151">
        <v>0</v>
      </c>
      <c r="N334" s="151">
        <v>0</v>
      </c>
      <c r="O334" s="151">
        <v>0</v>
      </c>
      <c r="P334" s="151">
        <v>0</v>
      </c>
      <c r="Q334" s="151">
        <v>0</v>
      </c>
      <c r="R334" s="151">
        <v>0</v>
      </c>
      <c r="S334" s="151">
        <v>0</v>
      </c>
      <c r="T334" s="151">
        <v>0</v>
      </c>
      <c r="U334" s="151">
        <v>0</v>
      </c>
      <c r="V334" s="151">
        <v>0</v>
      </c>
    </row>
    <row r="335" spans="2:22" x14ac:dyDescent="0.25">
      <c r="B335" s="136" t="s">
        <v>13</v>
      </c>
      <c r="C335" s="136" t="s">
        <v>13</v>
      </c>
      <c r="D335" s="136" t="s">
        <v>13</v>
      </c>
      <c r="E335" s="151">
        <v>0</v>
      </c>
      <c r="F335" s="151">
        <v>0</v>
      </c>
      <c r="G335" s="151">
        <v>0</v>
      </c>
      <c r="H335" s="151">
        <v>0</v>
      </c>
      <c r="I335" s="151">
        <v>0</v>
      </c>
      <c r="J335" s="151">
        <v>0</v>
      </c>
      <c r="K335" s="151">
        <v>0</v>
      </c>
      <c r="L335" s="151">
        <v>0</v>
      </c>
      <c r="M335" s="151">
        <v>0</v>
      </c>
      <c r="N335" s="151">
        <v>0</v>
      </c>
      <c r="O335" s="151">
        <v>0</v>
      </c>
      <c r="P335" s="151">
        <v>0</v>
      </c>
      <c r="Q335" s="151">
        <v>0</v>
      </c>
      <c r="R335" s="151">
        <v>0</v>
      </c>
      <c r="S335" s="151">
        <v>0</v>
      </c>
      <c r="T335" s="151">
        <v>0</v>
      </c>
      <c r="U335" s="151">
        <v>0</v>
      </c>
      <c r="V335" s="151">
        <v>0</v>
      </c>
    </row>
    <row r="336" spans="2:22" x14ac:dyDescent="0.25">
      <c r="B336" s="136" t="s">
        <v>13</v>
      </c>
      <c r="C336" s="136" t="s">
        <v>13</v>
      </c>
      <c r="D336" s="136" t="s">
        <v>13</v>
      </c>
      <c r="E336" s="151">
        <v>0</v>
      </c>
      <c r="F336" s="151">
        <v>0</v>
      </c>
      <c r="G336" s="151">
        <v>0</v>
      </c>
      <c r="H336" s="151">
        <v>0</v>
      </c>
      <c r="I336" s="151">
        <v>0</v>
      </c>
      <c r="J336" s="151">
        <v>0</v>
      </c>
      <c r="K336" s="151">
        <v>0</v>
      </c>
      <c r="L336" s="151">
        <v>0</v>
      </c>
      <c r="M336" s="151">
        <v>0</v>
      </c>
      <c r="N336" s="151">
        <v>0</v>
      </c>
      <c r="O336" s="151">
        <v>0</v>
      </c>
      <c r="P336" s="151">
        <v>0</v>
      </c>
      <c r="Q336" s="151">
        <v>0</v>
      </c>
      <c r="R336" s="151">
        <v>0</v>
      </c>
      <c r="S336" s="151">
        <v>0</v>
      </c>
      <c r="T336" s="151">
        <v>0</v>
      </c>
      <c r="U336" s="151">
        <v>0</v>
      </c>
      <c r="V336" s="151">
        <v>0</v>
      </c>
    </row>
    <row r="337" spans="2:22" x14ac:dyDescent="0.25">
      <c r="B337" s="136" t="s">
        <v>13</v>
      </c>
      <c r="C337" s="136" t="s">
        <v>13</v>
      </c>
      <c r="D337" s="136" t="s">
        <v>13</v>
      </c>
      <c r="E337" s="151">
        <v>0</v>
      </c>
      <c r="F337" s="151">
        <v>0</v>
      </c>
      <c r="G337" s="151">
        <v>0</v>
      </c>
      <c r="H337" s="151">
        <v>0</v>
      </c>
      <c r="I337" s="151">
        <v>0</v>
      </c>
      <c r="J337" s="151">
        <v>0</v>
      </c>
      <c r="K337" s="151">
        <v>0</v>
      </c>
      <c r="L337" s="151">
        <v>0</v>
      </c>
      <c r="M337" s="151">
        <v>0</v>
      </c>
      <c r="N337" s="151">
        <v>0</v>
      </c>
      <c r="O337" s="151">
        <v>0</v>
      </c>
      <c r="P337" s="151">
        <v>0</v>
      </c>
      <c r="Q337" s="151">
        <v>0</v>
      </c>
      <c r="R337" s="151">
        <v>0</v>
      </c>
      <c r="S337" s="151">
        <v>0</v>
      </c>
      <c r="T337" s="151">
        <v>0</v>
      </c>
      <c r="U337" s="151">
        <v>0</v>
      </c>
      <c r="V337" s="151">
        <v>0</v>
      </c>
    </row>
    <row r="338" spans="2:22" x14ac:dyDescent="0.25">
      <c r="B338" s="136" t="s">
        <v>13</v>
      </c>
      <c r="C338" s="136" t="s">
        <v>13</v>
      </c>
      <c r="D338" s="136" t="s">
        <v>13</v>
      </c>
      <c r="E338" s="151">
        <v>0</v>
      </c>
      <c r="F338" s="151">
        <v>0</v>
      </c>
      <c r="G338" s="151">
        <v>0</v>
      </c>
      <c r="H338" s="151">
        <v>0</v>
      </c>
      <c r="I338" s="151">
        <v>0</v>
      </c>
      <c r="J338" s="151">
        <v>0</v>
      </c>
      <c r="K338" s="151">
        <v>0</v>
      </c>
      <c r="L338" s="151">
        <v>0</v>
      </c>
      <c r="M338" s="151">
        <v>0</v>
      </c>
      <c r="N338" s="151">
        <v>0</v>
      </c>
      <c r="O338" s="151">
        <v>0</v>
      </c>
      <c r="P338" s="151">
        <v>0</v>
      </c>
      <c r="Q338" s="151">
        <v>0</v>
      </c>
      <c r="R338" s="151">
        <v>0</v>
      </c>
      <c r="S338" s="151">
        <v>0</v>
      </c>
      <c r="T338" s="151">
        <v>0</v>
      </c>
      <c r="U338" s="151">
        <v>0</v>
      </c>
      <c r="V338" s="151">
        <v>0</v>
      </c>
    </row>
    <row r="339" spans="2:22" x14ac:dyDescent="0.25">
      <c r="B339" s="136" t="s">
        <v>13</v>
      </c>
      <c r="C339" s="136" t="s">
        <v>13</v>
      </c>
      <c r="D339" s="136" t="s">
        <v>13</v>
      </c>
      <c r="E339" s="151">
        <v>0</v>
      </c>
      <c r="F339" s="151">
        <v>0</v>
      </c>
      <c r="G339" s="151">
        <v>0</v>
      </c>
      <c r="H339" s="151">
        <v>0</v>
      </c>
      <c r="I339" s="151">
        <v>0</v>
      </c>
      <c r="J339" s="151">
        <v>0</v>
      </c>
      <c r="K339" s="151">
        <v>0</v>
      </c>
      <c r="L339" s="151">
        <v>0</v>
      </c>
      <c r="M339" s="151">
        <v>0</v>
      </c>
      <c r="N339" s="151">
        <v>0</v>
      </c>
      <c r="O339" s="151">
        <v>0</v>
      </c>
      <c r="P339" s="151">
        <v>0</v>
      </c>
      <c r="Q339" s="151">
        <v>0</v>
      </c>
      <c r="R339" s="151">
        <v>0</v>
      </c>
      <c r="S339" s="151">
        <v>0</v>
      </c>
      <c r="T339" s="151">
        <v>0</v>
      </c>
      <c r="U339" s="151">
        <v>0</v>
      </c>
      <c r="V339" s="151">
        <v>0</v>
      </c>
    </row>
    <row r="340" spans="2:22" x14ac:dyDescent="0.25">
      <c r="B340" s="136" t="s">
        <v>13</v>
      </c>
      <c r="C340" s="136" t="s">
        <v>13</v>
      </c>
      <c r="D340" s="136" t="s">
        <v>13</v>
      </c>
      <c r="E340" s="151">
        <v>0</v>
      </c>
      <c r="F340" s="151">
        <v>0</v>
      </c>
      <c r="G340" s="151">
        <v>0</v>
      </c>
      <c r="H340" s="151">
        <v>0</v>
      </c>
      <c r="I340" s="151">
        <v>0</v>
      </c>
      <c r="J340" s="151">
        <v>0</v>
      </c>
      <c r="K340" s="151">
        <v>0</v>
      </c>
      <c r="L340" s="151">
        <v>0</v>
      </c>
      <c r="M340" s="151">
        <v>0</v>
      </c>
      <c r="N340" s="151">
        <v>0</v>
      </c>
      <c r="O340" s="151">
        <v>0</v>
      </c>
      <c r="P340" s="151">
        <v>0</v>
      </c>
      <c r="Q340" s="151">
        <v>0</v>
      </c>
      <c r="R340" s="151">
        <v>0</v>
      </c>
      <c r="S340" s="151">
        <v>0</v>
      </c>
      <c r="T340" s="151">
        <v>0</v>
      </c>
      <c r="U340" s="151">
        <v>0</v>
      </c>
      <c r="V340" s="151">
        <v>0</v>
      </c>
    </row>
    <row r="341" spans="2:22" x14ac:dyDescent="0.25">
      <c r="B341" s="136" t="s">
        <v>13</v>
      </c>
      <c r="C341" s="136" t="s">
        <v>13</v>
      </c>
      <c r="D341" s="136" t="s">
        <v>13</v>
      </c>
      <c r="E341" s="151">
        <v>0</v>
      </c>
      <c r="F341" s="151">
        <v>0</v>
      </c>
      <c r="G341" s="151">
        <v>0</v>
      </c>
      <c r="H341" s="151">
        <v>0</v>
      </c>
      <c r="I341" s="151">
        <v>0</v>
      </c>
      <c r="J341" s="151">
        <v>0</v>
      </c>
      <c r="K341" s="151">
        <v>0</v>
      </c>
      <c r="L341" s="151">
        <v>0</v>
      </c>
      <c r="M341" s="151">
        <v>0</v>
      </c>
      <c r="N341" s="151">
        <v>0</v>
      </c>
      <c r="O341" s="151">
        <v>0</v>
      </c>
      <c r="P341" s="151">
        <v>0</v>
      </c>
      <c r="Q341" s="151">
        <v>0</v>
      </c>
      <c r="R341" s="151">
        <v>0</v>
      </c>
      <c r="S341" s="151">
        <v>0</v>
      </c>
      <c r="T341" s="151">
        <v>0</v>
      </c>
      <c r="U341" s="151">
        <v>0</v>
      </c>
      <c r="V341" s="151">
        <v>0</v>
      </c>
    </row>
    <row r="342" spans="2:22" x14ac:dyDescent="0.25">
      <c r="B342" s="136" t="s">
        <v>13</v>
      </c>
      <c r="C342" s="136" t="s">
        <v>13</v>
      </c>
      <c r="D342" s="136" t="s">
        <v>13</v>
      </c>
      <c r="E342" s="151">
        <v>0</v>
      </c>
      <c r="F342" s="151">
        <v>0</v>
      </c>
      <c r="G342" s="151">
        <v>0</v>
      </c>
      <c r="H342" s="151">
        <v>0</v>
      </c>
      <c r="I342" s="151">
        <v>0</v>
      </c>
      <c r="J342" s="151">
        <v>0</v>
      </c>
      <c r="K342" s="151">
        <v>0</v>
      </c>
      <c r="L342" s="151">
        <v>0</v>
      </c>
      <c r="M342" s="151">
        <v>0</v>
      </c>
      <c r="N342" s="151">
        <v>0</v>
      </c>
      <c r="O342" s="151">
        <v>0</v>
      </c>
      <c r="P342" s="151">
        <v>0</v>
      </c>
      <c r="Q342" s="151">
        <v>0</v>
      </c>
      <c r="R342" s="151">
        <v>0</v>
      </c>
      <c r="S342" s="151">
        <v>0</v>
      </c>
      <c r="T342" s="151">
        <v>0</v>
      </c>
      <c r="U342" s="151">
        <v>0</v>
      </c>
      <c r="V342" s="151">
        <v>0</v>
      </c>
    </row>
    <row r="343" spans="2:22" x14ac:dyDescent="0.25">
      <c r="B343" s="136" t="s">
        <v>13</v>
      </c>
      <c r="C343" s="136" t="s">
        <v>13</v>
      </c>
      <c r="D343" s="136" t="s">
        <v>13</v>
      </c>
      <c r="E343" s="151">
        <v>0</v>
      </c>
      <c r="F343" s="151">
        <v>0</v>
      </c>
      <c r="G343" s="151">
        <v>0</v>
      </c>
      <c r="H343" s="151">
        <v>0</v>
      </c>
      <c r="I343" s="151">
        <v>0</v>
      </c>
      <c r="J343" s="151">
        <v>0</v>
      </c>
      <c r="K343" s="151">
        <v>0</v>
      </c>
      <c r="L343" s="151">
        <v>0</v>
      </c>
      <c r="M343" s="151">
        <v>0</v>
      </c>
      <c r="N343" s="151">
        <v>0</v>
      </c>
      <c r="O343" s="151">
        <v>0</v>
      </c>
      <c r="P343" s="151">
        <v>0</v>
      </c>
      <c r="Q343" s="151">
        <v>0</v>
      </c>
      <c r="R343" s="151">
        <v>0</v>
      </c>
      <c r="S343" s="151">
        <v>0</v>
      </c>
      <c r="T343" s="151">
        <v>0</v>
      </c>
      <c r="U343" s="151">
        <v>0</v>
      </c>
      <c r="V343" s="151">
        <v>0</v>
      </c>
    </row>
    <row r="344" spans="2:22" x14ac:dyDescent="0.25">
      <c r="B344" s="136" t="s">
        <v>13</v>
      </c>
      <c r="C344" s="136" t="s">
        <v>13</v>
      </c>
      <c r="D344" s="136" t="s">
        <v>13</v>
      </c>
      <c r="E344" s="151">
        <v>0</v>
      </c>
      <c r="F344" s="151">
        <v>0</v>
      </c>
      <c r="G344" s="151">
        <v>0</v>
      </c>
      <c r="H344" s="151">
        <v>0</v>
      </c>
      <c r="I344" s="151">
        <v>0</v>
      </c>
      <c r="J344" s="151">
        <v>0</v>
      </c>
      <c r="K344" s="151">
        <v>0</v>
      </c>
      <c r="L344" s="151">
        <v>0</v>
      </c>
      <c r="M344" s="151">
        <v>0</v>
      </c>
      <c r="N344" s="151">
        <v>0</v>
      </c>
      <c r="O344" s="151">
        <v>0</v>
      </c>
      <c r="P344" s="151">
        <v>0</v>
      </c>
      <c r="Q344" s="151">
        <v>0</v>
      </c>
      <c r="R344" s="151">
        <v>0</v>
      </c>
      <c r="S344" s="151">
        <v>0</v>
      </c>
      <c r="T344" s="151">
        <v>0</v>
      </c>
      <c r="U344" s="151">
        <v>0</v>
      </c>
      <c r="V344" s="151">
        <v>0</v>
      </c>
    </row>
    <row r="345" spans="2:22" x14ac:dyDescent="0.25">
      <c r="B345" s="136" t="s">
        <v>13</v>
      </c>
      <c r="C345" s="136" t="s">
        <v>13</v>
      </c>
      <c r="D345" s="136" t="s">
        <v>13</v>
      </c>
      <c r="E345" s="151">
        <v>0</v>
      </c>
      <c r="F345" s="151">
        <v>0</v>
      </c>
      <c r="G345" s="151">
        <v>0</v>
      </c>
      <c r="H345" s="151">
        <v>0</v>
      </c>
      <c r="I345" s="151">
        <v>0</v>
      </c>
      <c r="J345" s="151">
        <v>0</v>
      </c>
      <c r="K345" s="151">
        <v>0</v>
      </c>
      <c r="L345" s="151">
        <v>0</v>
      </c>
      <c r="M345" s="151">
        <v>0</v>
      </c>
      <c r="N345" s="151">
        <v>0</v>
      </c>
      <c r="O345" s="151">
        <v>0</v>
      </c>
      <c r="P345" s="151">
        <v>0</v>
      </c>
      <c r="Q345" s="151">
        <v>0</v>
      </c>
      <c r="R345" s="151">
        <v>0</v>
      </c>
      <c r="S345" s="151">
        <v>0</v>
      </c>
      <c r="T345" s="151">
        <v>0</v>
      </c>
      <c r="U345" s="151">
        <v>0</v>
      </c>
      <c r="V345" s="151">
        <v>0</v>
      </c>
    </row>
    <row r="346" spans="2:22" x14ac:dyDescent="0.25">
      <c r="B346" s="136" t="s">
        <v>13</v>
      </c>
      <c r="C346" s="136" t="s">
        <v>13</v>
      </c>
      <c r="D346" s="136" t="s">
        <v>13</v>
      </c>
      <c r="E346" s="151">
        <v>0</v>
      </c>
      <c r="F346" s="151">
        <v>0</v>
      </c>
      <c r="G346" s="151">
        <v>0</v>
      </c>
      <c r="H346" s="151">
        <v>0</v>
      </c>
      <c r="I346" s="151">
        <v>0</v>
      </c>
      <c r="J346" s="151">
        <v>0</v>
      </c>
      <c r="K346" s="151">
        <v>0</v>
      </c>
      <c r="L346" s="151">
        <v>0</v>
      </c>
      <c r="M346" s="151">
        <v>0</v>
      </c>
      <c r="N346" s="151">
        <v>0</v>
      </c>
      <c r="O346" s="151">
        <v>0</v>
      </c>
      <c r="P346" s="151">
        <v>0</v>
      </c>
      <c r="Q346" s="151">
        <v>0</v>
      </c>
      <c r="R346" s="151">
        <v>0</v>
      </c>
      <c r="S346" s="151">
        <v>0</v>
      </c>
      <c r="T346" s="151">
        <v>0</v>
      </c>
      <c r="U346" s="151">
        <v>0</v>
      </c>
      <c r="V346" s="151">
        <v>0</v>
      </c>
    </row>
    <row r="347" spans="2:22" x14ac:dyDescent="0.25">
      <c r="B347" s="136" t="s">
        <v>13</v>
      </c>
      <c r="C347" s="136" t="s">
        <v>13</v>
      </c>
      <c r="D347" s="136" t="s">
        <v>13</v>
      </c>
      <c r="E347" s="151">
        <v>0</v>
      </c>
      <c r="F347" s="151">
        <v>0</v>
      </c>
      <c r="G347" s="151">
        <v>0</v>
      </c>
      <c r="H347" s="151">
        <v>0</v>
      </c>
      <c r="I347" s="151">
        <v>0</v>
      </c>
      <c r="J347" s="151">
        <v>0</v>
      </c>
      <c r="K347" s="151">
        <v>0</v>
      </c>
      <c r="L347" s="151">
        <v>0</v>
      </c>
      <c r="M347" s="151">
        <v>0</v>
      </c>
      <c r="N347" s="151">
        <v>0</v>
      </c>
      <c r="O347" s="151">
        <v>0</v>
      </c>
      <c r="P347" s="151">
        <v>0</v>
      </c>
      <c r="Q347" s="151">
        <v>0</v>
      </c>
      <c r="R347" s="151">
        <v>0</v>
      </c>
      <c r="S347" s="151">
        <v>0</v>
      </c>
      <c r="T347" s="151">
        <v>0</v>
      </c>
      <c r="U347" s="151">
        <v>0</v>
      </c>
      <c r="V347" s="151">
        <v>0</v>
      </c>
    </row>
    <row r="348" spans="2:22" x14ac:dyDescent="0.25">
      <c r="B348" s="136" t="s">
        <v>13</v>
      </c>
      <c r="C348" s="136" t="s">
        <v>13</v>
      </c>
      <c r="D348" s="136" t="s">
        <v>13</v>
      </c>
      <c r="E348" s="151">
        <v>0</v>
      </c>
      <c r="F348" s="151">
        <v>0</v>
      </c>
      <c r="G348" s="151">
        <v>0</v>
      </c>
      <c r="H348" s="151">
        <v>0</v>
      </c>
      <c r="I348" s="151">
        <v>0</v>
      </c>
      <c r="J348" s="151">
        <v>0</v>
      </c>
      <c r="K348" s="151">
        <v>0</v>
      </c>
      <c r="L348" s="151">
        <v>0</v>
      </c>
      <c r="M348" s="151">
        <v>0</v>
      </c>
      <c r="N348" s="151">
        <v>0</v>
      </c>
      <c r="O348" s="151">
        <v>0</v>
      </c>
      <c r="P348" s="151">
        <v>0</v>
      </c>
      <c r="Q348" s="151">
        <v>0</v>
      </c>
      <c r="R348" s="151">
        <v>0</v>
      </c>
      <c r="S348" s="151">
        <v>0</v>
      </c>
      <c r="T348" s="151">
        <v>0</v>
      </c>
      <c r="U348" s="151">
        <v>0</v>
      </c>
      <c r="V348" s="151">
        <v>0</v>
      </c>
    </row>
    <row r="349" spans="2:22" x14ac:dyDescent="0.25">
      <c r="B349" s="136" t="s">
        <v>13</v>
      </c>
      <c r="C349" s="136" t="s">
        <v>13</v>
      </c>
      <c r="D349" s="136" t="s">
        <v>13</v>
      </c>
      <c r="E349" s="151">
        <v>0</v>
      </c>
      <c r="F349" s="151">
        <v>0</v>
      </c>
      <c r="G349" s="151">
        <v>0</v>
      </c>
      <c r="H349" s="151">
        <v>0</v>
      </c>
      <c r="I349" s="151">
        <v>0</v>
      </c>
      <c r="J349" s="151">
        <v>0</v>
      </c>
      <c r="K349" s="151">
        <v>0</v>
      </c>
      <c r="L349" s="151">
        <v>0</v>
      </c>
      <c r="M349" s="151">
        <v>0</v>
      </c>
      <c r="N349" s="151">
        <v>0</v>
      </c>
      <c r="O349" s="151">
        <v>0</v>
      </c>
      <c r="P349" s="151">
        <v>0</v>
      </c>
      <c r="Q349" s="151">
        <v>0</v>
      </c>
      <c r="R349" s="151">
        <v>0</v>
      </c>
      <c r="S349" s="151">
        <v>0</v>
      </c>
      <c r="T349" s="151">
        <v>0</v>
      </c>
      <c r="U349" s="151">
        <v>0</v>
      </c>
      <c r="V349" s="151">
        <v>0</v>
      </c>
    </row>
    <row r="350" spans="2:22" x14ac:dyDescent="0.25">
      <c r="B350" s="136" t="s">
        <v>13</v>
      </c>
      <c r="C350" s="136" t="s">
        <v>13</v>
      </c>
      <c r="D350" s="136" t="s">
        <v>13</v>
      </c>
      <c r="E350" s="151">
        <v>0</v>
      </c>
      <c r="F350" s="151">
        <v>0</v>
      </c>
      <c r="G350" s="151">
        <v>0</v>
      </c>
      <c r="H350" s="151">
        <v>0</v>
      </c>
      <c r="I350" s="151">
        <v>0</v>
      </c>
      <c r="J350" s="151">
        <v>0</v>
      </c>
      <c r="K350" s="151">
        <v>0</v>
      </c>
      <c r="L350" s="151">
        <v>0</v>
      </c>
      <c r="M350" s="151">
        <v>0</v>
      </c>
      <c r="N350" s="151">
        <v>0</v>
      </c>
      <c r="O350" s="151">
        <v>0</v>
      </c>
      <c r="P350" s="151">
        <v>0</v>
      </c>
      <c r="Q350" s="151">
        <v>0</v>
      </c>
      <c r="R350" s="151">
        <v>0</v>
      </c>
      <c r="S350" s="151">
        <v>0</v>
      </c>
      <c r="T350" s="151">
        <v>0</v>
      </c>
      <c r="U350" s="151">
        <v>0</v>
      </c>
      <c r="V350" s="151">
        <v>0</v>
      </c>
    </row>
    <row r="351" spans="2:22" x14ac:dyDescent="0.25">
      <c r="B351" s="136" t="s">
        <v>13</v>
      </c>
      <c r="C351" s="136" t="s">
        <v>13</v>
      </c>
      <c r="D351" s="136" t="s">
        <v>13</v>
      </c>
      <c r="E351" s="151">
        <v>0</v>
      </c>
      <c r="F351" s="151">
        <v>0</v>
      </c>
      <c r="G351" s="151">
        <v>0</v>
      </c>
      <c r="H351" s="151">
        <v>0</v>
      </c>
      <c r="I351" s="151">
        <v>0</v>
      </c>
      <c r="J351" s="151">
        <v>0</v>
      </c>
      <c r="K351" s="151">
        <v>0</v>
      </c>
      <c r="L351" s="151">
        <v>0</v>
      </c>
      <c r="M351" s="151">
        <v>0</v>
      </c>
      <c r="N351" s="151">
        <v>0</v>
      </c>
      <c r="O351" s="151">
        <v>0</v>
      </c>
      <c r="P351" s="151">
        <v>0</v>
      </c>
      <c r="Q351" s="151">
        <v>0</v>
      </c>
      <c r="R351" s="151">
        <v>0</v>
      </c>
      <c r="S351" s="151">
        <v>0</v>
      </c>
      <c r="T351" s="151">
        <v>0</v>
      </c>
      <c r="U351" s="151">
        <v>0</v>
      </c>
      <c r="V351" s="151">
        <v>0</v>
      </c>
    </row>
    <row r="352" spans="2:22" x14ac:dyDescent="0.25">
      <c r="B352" s="136" t="s">
        <v>13</v>
      </c>
      <c r="C352" s="136" t="s">
        <v>13</v>
      </c>
      <c r="D352" s="136" t="s">
        <v>13</v>
      </c>
      <c r="E352" s="151">
        <v>0</v>
      </c>
      <c r="F352" s="151">
        <v>0</v>
      </c>
      <c r="G352" s="151">
        <v>0</v>
      </c>
      <c r="H352" s="151">
        <v>0</v>
      </c>
      <c r="I352" s="151">
        <v>0</v>
      </c>
      <c r="J352" s="151">
        <v>0</v>
      </c>
      <c r="K352" s="151">
        <v>0</v>
      </c>
      <c r="L352" s="151">
        <v>0</v>
      </c>
      <c r="M352" s="151">
        <v>0</v>
      </c>
      <c r="N352" s="151">
        <v>0</v>
      </c>
      <c r="O352" s="151">
        <v>0</v>
      </c>
      <c r="P352" s="151">
        <v>0</v>
      </c>
      <c r="Q352" s="151">
        <v>0</v>
      </c>
      <c r="R352" s="151">
        <v>0</v>
      </c>
      <c r="S352" s="151">
        <v>0</v>
      </c>
      <c r="T352" s="151">
        <v>0</v>
      </c>
      <c r="U352" s="151">
        <v>0</v>
      </c>
      <c r="V352" s="151">
        <v>0</v>
      </c>
    </row>
    <row r="353" spans="2:22" x14ac:dyDescent="0.25">
      <c r="B353" s="136" t="s">
        <v>13</v>
      </c>
      <c r="C353" s="136" t="s">
        <v>13</v>
      </c>
      <c r="D353" s="136" t="s">
        <v>13</v>
      </c>
      <c r="E353" s="151">
        <v>0</v>
      </c>
      <c r="F353" s="151">
        <v>0</v>
      </c>
      <c r="G353" s="151">
        <v>0</v>
      </c>
      <c r="H353" s="151">
        <v>0</v>
      </c>
      <c r="I353" s="151">
        <v>0</v>
      </c>
      <c r="J353" s="151">
        <v>0</v>
      </c>
      <c r="K353" s="151">
        <v>0</v>
      </c>
      <c r="L353" s="151">
        <v>0</v>
      </c>
      <c r="M353" s="151">
        <v>0</v>
      </c>
      <c r="N353" s="151">
        <v>0</v>
      </c>
      <c r="O353" s="151">
        <v>0</v>
      </c>
      <c r="P353" s="151">
        <v>0</v>
      </c>
      <c r="Q353" s="151">
        <v>0</v>
      </c>
      <c r="R353" s="151">
        <v>0</v>
      </c>
      <c r="S353" s="151">
        <v>0</v>
      </c>
      <c r="T353" s="151">
        <v>0</v>
      </c>
      <c r="U353" s="151">
        <v>0</v>
      </c>
      <c r="V353" s="151">
        <v>0</v>
      </c>
    </row>
    <row r="354" spans="2:22" x14ac:dyDescent="0.25">
      <c r="B354" s="136" t="s">
        <v>13</v>
      </c>
      <c r="C354" s="136" t="s">
        <v>13</v>
      </c>
      <c r="D354" s="136" t="s">
        <v>13</v>
      </c>
      <c r="E354" s="151">
        <v>0</v>
      </c>
      <c r="F354" s="151">
        <v>0</v>
      </c>
      <c r="G354" s="151">
        <v>0</v>
      </c>
      <c r="H354" s="151">
        <v>0</v>
      </c>
      <c r="I354" s="151">
        <v>0</v>
      </c>
      <c r="J354" s="151">
        <v>0</v>
      </c>
      <c r="K354" s="151">
        <v>0</v>
      </c>
      <c r="L354" s="151">
        <v>0</v>
      </c>
      <c r="M354" s="151">
        <v>0</v>
      </c>
      <c r="N354" s="151">
        <v>0</v>
      </c>
      <c r="O354" s="151">
        <v>0</v>
      </c>
      <c r="P354" s="151">
        <v>0</v>
      </c>
      <c r="Q354" s="151">
        <v>0</v>
      </c>
      <c r="R354" s="151">
        <v>0</v>
      </c>
      <c r="S354" s="151">
        <v>0</v>
      </c>
      <c r="T354" s="151">
        <v>0</v>
      </c>
      <c r="U354" s="151">
        <v>0</v>
      </c>
      <c r="V354" s="151">
        <v>0</v>
      </c>
    </row>
    <row r="355" spans="2:22" x14ac:dyDescent="0.25">
      <c r="B355" s="136" t="s">
        <v>13</v>
      </c>
      <c r="C355" s="136" t="s">
        <v>13</v>
      </c>
      <c r="D355" s="136" t="s">
        <v>13</v>
      </c>
      <c r="E355" s="151">
        <v>0</v>
      </c>
      <c r="F355" s="151">
        <v>0</v>
      </c>
      <c r="G355" s="151">
        <v>0</v>
      </c>
      <c r="H355" s="151">
        <v>0</v>
      </c>
      <c r="I355" s="151">
        <v>0</v>
      </c>
      <c r="J355" s="151">
        <v>0</v>
      </c>
      <c r="K355" s="151">
        <v>0</v>
      </c>
      <c r="L355" s="151">
        <v>0</v>
      </c>
      <c r="M355" s="151">
        <v>0</v>
      </c>
      <c r="N355" s="151">
        <v>0</v>
      </c>
      <c r="O355" s="151">
        <v>0</v>
      </c>
      <c r="P355" s="151">
        <v>0</v>
      </c>
      <c r="Q355" s="151">
        <v>0</v>
      </c>
      <c r="R355" s="151">
        <v>0</v>
      </c>
      <c r="S355" s="151">
        <v>0</v>
      </c>
      <c r="T355" s="151">
        <v>0</v>
      </c>
      <c r="U355" s="151">
        <v>0</v>
      </c>
      <c r="V355" s="151">
        <v>0</v>
      </c>
    </row>
    <row r="356" spans="2:22" x14ac:dyDescent="0.25">
      <c r="B356" s="136" t="s">
        <v>13</v>
      </c>
      <c r="C356" s="136" t="s">
        <v>13</v>
      </c>
      <c r="D356" s="136" t="s">
        <v>13</v>
      </c>
      <c r="E356" s="151">
        <v>0</v>
      </c>
      <c r="F356" s="151">
        <v>0</v>
      </c>
      <c r="G356" s="151">
        <v>0</v>
      </c>
      <c r="H356" s="151">
        <v>0</v>
      </c>
      <c r="I356" s="151">
        <v>0</v>
      </c>
      <c r="J356" s="151">
        <v>0</v>
      </c>
      <c r="K356" s="151">
        <v>0</v>
      </c>
      <c r="L356" s="151">
        <v>0</v>
      </c>
      <c r="M356" s="151">
        <v>0</v>
      </c>
      <c r="N356" s="151">
        <v>0</v>
      </c>
      <c r="O356" s="151">
        <v>0</v>
      </c>
      <c r="P356" s="151">
        <v>0</v>
      </c>
      <c r="Q356" s="151">
        <v>0</v>
      </c>
      <c r="R356" s="151">
        <v>0</v>
      </c>
      <c r="S356" s="151">
        <v>0</v>
      </c>
      <c r="T356" s="151">
        <v>0</v>
      </c>
      <c r="U356" s="151">
        <v>0</v>
      </c>
      <c r="V356" s="151">
        <v>0</v>
      </c>
    </row>
    <row r="357" spans="2:22" x14ac:dyDescent="0.25">
      <c r="B357" s="136" t="s">
        <v>13</v>
      </c>
      <c r="C357" s="136" t="s">
        <v>13</v>
      </c>
      <c r="D357" s="136" t="s">
        <v>13</v>
      </c>
      <c r="E357" s="151">
        <v>0</v>
      </c>
      <c r="F357" s="151">
        <v>0</v>
      </c>
      <c r="G357" s="151">
        <v>0</v>
      </c>
      <c r="H357" s="151">
        <v>0</v>
      </c>
      <c r="I357" s="151">
        <v>0</v>
      </c>
      <c r="J357" s="151">
        <v>0</v>
      </c>
      <c r="K357" s="151">
        <v>0</v>
      </c>
      <c r="L357" s="151">
        <v>0</v>
      </c>
      <c r="M357" s="151">
        <v>0</v>
      </c>
      <c r="N357" s="151">
        <v>0</v>
      </c>
      <c r="O357" s="151">
        <v>0</v>
      </c>
      <c r="P357" s="151">
        <v>0</v>
      </c>
      <c r="Q357" s="151">
        <v>0</v>
      </c>
      <c r="R357" s="151">
        <v>0</v>
      </c>
      <c r="S357" s="151">
        <v>0</v>
      </c>
      <c r="T357" s="151">
        <v>0</v>
      </c>
      <c r="U357" s="151">
        <v>0</v>
      </c>
      <c r="V357" s="151">
        <v>0</v>
      </c>
    </row>
    <row r="358" spans="2:22" x14ac:dyDescent="0.25">
      <c r="B358" s="136" t="s">
        <v>13</v>
      </c>
      <c r="C358" s="136" t="s">
        <v>13</v>
      </c>
      <c r="D358" s="136" t="s">
        <v>13</v>
      </c>
      <c r="E358" s="151">
        <v>0</v>
      </c>
      <c r="F358" s="151">
        <v>0</v>
      </c>
      <c r="G358" s="151">
        <v>0</v>
      </c>
      <c r="H358" s="151">
        <v>0</v>
      </c>
      <c r="I358" s="151">
        <v>0</v>
      </c>
      <c r="J358" s="151">
        <v>0</v>
      </c>
      <c r="K358" s="151">
        <v>0</v>
      </c>
      <c r="L358" s="151">
        <v>0</v>
      </c>
      <c r="M358" s="151">
        <v>0</v>
      </c>
      <c r="N358" s="151">
        <v>0</v>
      </c>
      <c r="O358" s="151">
        <v>0</v>
      </c>
      <c r="P358" s="151">
        <v>0</v>
      </c>
      <c r="Q358" s="151">
        <v>0</v>
      </c>
      <c r="R358" s="151">
        <v>0</v>
      </c>
      <c r="S358" s="151">
        <v>0</v>
      </c>
      <c r="T358" s="151">
        <v>0</v>
      </c>
      <c r="U358" s="151">
        <v>0</v>
      </c>
      <c r="V358" s="151">
        <v>0</v>
      </c>
    </row>
    <row r="359" spans="2:22" x14ac:dyDescent="0.25">
      <c r="B359" s="136" t="s">
        <v>13</v>
      </c>
      <c r="C359" s="136" t="s">
        <v>13</v>
      </c>
      <c r="D359" s="136" t="s">
        <v>13</v>
      </c>
      <c r="E359" s="151">
        <v>0</v>
      </c>
      <c r="F359" s="151">
        <v>0</v>
      </c>
      <c r="G359" s="151">
        <v>0</v>
      </c>
      <c r="H359" s="151">
        <v>0</v>
      </c>
      <c r="I359" s="151">
        <v>0</v>
      </c>
      <c r="J359" s="151">
        <v>0</v>
      </c>
      <c r="K359" s="151">
        <v>0</v>
      </c>
      <c r="L359" s="151">
        <v>0</v>
      </c>
      <c r="M359" s="151">
        <v>0</v>
      </c>
      <c r="N359" s="151">
        <v>0</v>
      </c>
      <c r="O359" s="151">
        <v>0</v>
      </c>
      <c r="P359" s="151">
        <v>0</v>
      </c>
      <c r="Q359" s="151">
        <v>0</v>
      </c>
      <c r="R359" s="151">
        <v>0</v>
      </c>
      <c r="S359" s="151">
        <v>0</v>
      </c>
      <c r="T359" s="151">
        <v>0</v>
      </c>
      <c r="U359" s="151">
        <v>0</v>
      </c>
      <c r="V359" s="151">
        <v>0</v>
      </c>
    </row>
    <row r="360" spans="2:22" x14ac:dyDescent="0.25">
      <c r="B360" s="136" t="s">
        <v>13</v>
      </c>
      <c r="C360" s="136" t="s">
        <v>13</v>
      </c>
      <c r="D360" s="136" t="s">
        <v>13</v>
      </c>
      <c r="E360" s="151">
        <v>0</v>
      </c>
      <c r="F360" s="151">
        <v>0</v>
      </c>
      <c r="G360" s="151">
        <v>0</v>
      </c>
      <c r="H360" s="151">
        <v>0</v>
      </c>
      <c r="I360" s="151">
        <v>0</v>
      </c>
      <c r="J360" s="151">
        <v>0</v>
      </c>
      <c r="K360" s="151">
        <v>0</v>
      </c>
      <c r="L360" s="151">
        <v>0</v>
      </c>
      <c r="M360" s="151">
        <v>0</v>
      </c>
      <c r="N360" s="151">
        <v>0</v>
      </c>
      <c r="O360" s="151">
        <v>0</v>
      </c>
      <c r="P360" s="151">
        <v>0</v>
      </c>
      <c r="Q360" s="151">
        <v>0</v>
      </c>
      <c r="R360" s="151">
        <v>0</v>
      </c>
      <c r="S360" s="151">
        <v>0</v>
      </c>
      <c r="T360" s="151">
        <v>0</v>
      </c>
      <c r="U360" s="151">
        <v>0</v>
      </c>
      <c r="V360" s="151">
        <v>0</v>
      </c>
    </row>
    <row r="361" spans="2:22" x14ac:dyDescent="0.25">
      <c r="B361" s="136" t="s">
        <v>13</v>
      </c>
      <c r="C361" s="136" t="s">
        <v>13</v>
      </c>
      <c r="D361" s="136" t="s">
        <v>13</v>
      </c>
      <c r="E361" s="151">
        <v>0</v>
      </c>
      <c r="F361" s="151">
        <v>0</v>
      </c>
      <c r="G361" s="151">
        <v>0</v>
      </c>
      <c r="H361" s="151">
        <v>0</v>
      </c>
      <c r="I361" s="151">
        <v>0</v>
      </c>
      <c r="J361" s="151">
        <v>0</v>
      </c>
      <c r="K361" s="151">
        <v>0</v>
      </c>
      <c r="L361" s="151">
        <v>0</v>
      </c>
      <c r="M361" s="151">
        <v>0</v>
      </c>
      <c r="N361" s="151">
        <v>0</v>
      </c>
      <c r="O361" s="151">
        <v>0</v>
      </c>
      <c r="P361" s="151">
        <v>0</v>
      </c>
      <c r="Q361" s="151">
        <v>0</v>
      </c>
      <c r="R361" s="151">
        <v>0</v>
      </c>
      <c r="S361" s="151">
        <v>0</v>
      </c>
      <c r="T361" s="151">
        <v>0</v>
      </c>
      <c r="U361" s="151">
        <v>0</v>
      </c>
      <c r="V361" s="151">
        <v>0</v>
      </c>
    </row>
    <row r="362" spans="2:22" x14ac:dyDescent="0.25">
      <c r="B362" s="136" t="s">
        <v>13</v>
      </c>
      <c r="C362" s="136" t="s">
        <v>13</v>
      </c>
      <c r="D362" s="136" t="s">
        <v>13</v>
      </c>
      <c r="E362" s="151">
        <v>0</v>
      </c>
      <c r="F362" s="151">
        <v>0</v>
      </c>
      <c r="G362" s="151">
        <v>0</v>
      </c>
      <c r="H362" s="151">
        <v>0</v>
      </c>
      <c r="I362" s="151">
        <v>0</v>
      </c>
      <c r="J362" s="151">
        <v>0</v>
      </c>
      <c r="K362" s="151">
        <v>0</v>
      </c>
      <c r="L362" s="151">
        <v>0</v>
      </c>
      <c r="M362" s="151">
        <v>0</v>
      </c>
      <c r="N362" s="151">
        <v>0</v>
      </c>
      <c r="O362" s="151">
        <v>0</v>
      </c>
      <c r="P362" s="151">
        <v>0</v>
      </c>
      <c r="Q362" s="151">
        <v>0</v>
      </c>
      <c r="R362" s="151">
        <v>0</v>
      </c>
      <c r="S362" s="151">
        <v>0</v>
      </c>
      <c r="T362" s="151">
        <v>0</v>
      </c>
      <c r="U362" s="151">
        <v>0</v>
      </c>
      <c r="V362" s="151">
        <v>0</v>
      </c>
    </row>
    <row r="363" spans="2:22" x14ac:dyDescent="0.25">
      <c r="B363" s="136" t="s">
        <v>13</v>
      </c>
      <c r="C363" s="136" t="s">
        <v>13</v>
      </c>
      <c r="D363" s="136" t="s">
        <v>13</v>
      </c>
      <c r="E363" s="151">
        <v>0</v>
      </c>
      <c r="F363" s="151">
        <v>0</v>
      </c>
      <c r="G363" s="151">
        <v>0</v>
      </c>
      <c r="H363" s="151">
        <v>0</v>
      </c>
      <c r="I363" s="151">
        <v>0</v>
      </c>
      <c r="J363" s="151">
        <v>0</v>
      </c>
      <c r="K363" s="151">
        <v>0</v>
      </c>
      <c r="L363" s="151">
        <v>0</v>
      </c>
      <c r="M363" s="151">
        <v>0</v>
      </c>
      <c r="N363" s="151">
        <v>0</v>
      </c>
      <c r="O363" s="151">
        <v>0</v>
      </c>
      <c r="P363" s="151">
        <v>0</v>
      </c>
      <c r="Q363" s="151">
        <v>0</v>
      </c>
      <c r="R363" s="151">
        <v>0</v>
      </c>
      <c r="S363" s="151">
        <v>0</v>
      </c>
      <c r="T363" s="151">
        <v>0</v>
      </c>
      <c r="U363" s="151">
        <v>0</v>
      </c>
      <c r="V363" s="151">
        <v>0</v>
      </c>
    </row>
    <row r="364" spans="2:22" x14ac:dyDescent="0.25">
      <c r="B364" s="136" t="s">
        <v>13</v>
      </c>
      <c r="C364" s="136" t="s">
        <v>13</v>
      </c>
      <c r="D364" s="136" t="s">
        <v>13</v>
      </c>
      <c r="E364" s="151">
        <v>0</v>
      </c>
      <c r="F364" s="151">
        <v>0</v>
      </c>
      <c r="G364" s="151">
        <v>0</v>
      </c>
      <c r="H364" s="151">
        <v>0</v>
      </c>
      <c r="I364" s="151">
        <v>0</v>
      </c>
      <c r="J364" s="151">
        <v>0</v>
      </c>
      <c r="K364" s="151">
        <v>0</v>
      </c>
      <c r="L364" s="151">
        <v>0</v>
      </c>
      <c r="M364" s="151">
        <v>0</v>
      </c>
      <c r="N364" s="151">
        <v>0</v>
      </c>
      <c r="O364" s="151">
        <v>0</v>
      </c>
      <c r="P364" s="151">
        <v>0</v>
      </c>
      <c r="Q364" s="151">
        <v>0</v>
      </c>
      <c r="R364" s="151">
        <v>0</v>
      </c>
      <c r="S364" s="151">
        <v>0</v>
      </c>
      <c r="T364" s="151">
        <v>0</v>
      </c>
      <c r="U364" s="151">
        <v>0</v>
      </c>
      <c r="V364" s="151">
        <v>0</v>
      </c>
    </row>
    <row r="365" spans="2:22" x14ac:dyDescent="0.25">
      <c r="B365" s="136" t="s">
        <v>13</v>
      </c>
      <c r="C365" s="136" t="s">
        <v>13</v>
      </c>
      <c r="D365" s="136" t="s">
        <v>13</v>
      </c>
      <c r="E365" s="151">
        <v>0</v>
      </c>
      <c r="F365" s="151">
        <v>0</v>
      </c>
      <c r="G365" s="151">
        <v>0</v>
      </c>
      <c r="H365" s="151">
        <v>0</v>
      </c>
      <c r="I365" s="151">
        <v>0</v>
      </c>
      <c r="J365" s="151">
        <v>0</v>
      </c>
      <c r="K365" s="151">
        <v>0</v>
      </c>
      <c r="L365" s="151">
        <v>0</v>
      </c>
      <c r="M365" s="151">
        <v>0</v>
      </c>
      <c r="N365" s="151">
        <v>0</v>
      </c>
      <c r="O365" s="151">
        <v>0</v>
      </c>
      <c r="P365" s="151">
        <v>0</v>
      </c>
      <c r="Q365" s="151">
        <v>0</v>
      </c>
      <c r="R365" s="151">
        <v>0</v>
      </c>
      <c r="S365" s="151">
        <v>0</v>
      </c>
      <c r="T365" s="151">
        <v>0</v>
      </c>
      <c r="U365" s="151">
        <v>0</v>
      </c>
      <c r="V365" s="151">
        <v>0</v>
      </c>
    </row>
    <row r="366" spans="2:22" x14ac:dyDescent="0.25">
      <c r="B366" s="136" t="s">
        <v>13</v>
      </c>
      <c r="C366" s="136" t="s">
        <v>13</v>
      </c>
      <c r="D366" s="136" t="s">
        <v>13</v>
      </c>
      <c r="E366" s="151">
        <v>0</v>
      </c>
      <c r="F366" s="151">
        <v>0</v>
      </c>
      <c r="G366" s="151">
        <v>0</v>
      </c>
      <c r="H366" s="151">
        <v>0</v>
      </c>
      <c r="I366" s="151">
        <v>0</v>
      </c>
      <c r="J366" s="151">
        <v>0</v>
      </c>
      <c r="K366" s="151">
        <v>0</v>
      </c>
      <c r="L366" s="151">
        <v>0</v>
      </c>
      <c r="M366" s="151">
        <v>0</v>
      </c>
      <c r="N366" s="151">
        <v>0</v>
      </c>
      <c r="O366" s="151">
        <v>0</v>
      </c>
      <c r="P366" s="151">
        <v>0</v>
      </c>
      <c r="Q366" s="151">
        <v>0</v>
      </c>
      <c r="R366" s="151">
        <v>0</v>
      </c>
      <c r="S366" s="151">
        <v>0</v>
      </c>
      <c r="T366" s="151">
        <v>0</v>
      </c>
      <c r="U366" s="151">
        <v>0</v>
      </c>
      <c r="V366" s="151">
        <v>0</v>
      </c>
    </row>
    <row r="367" spans="2:22" x14ac:dyDescent="0.25">
      <c r="B367" s="136" t="s">
        <v>13</v>
      </c>
      <c r="C367" s="136" t="s">
        <v>13</v>
      </c>
      <c r="D367" s="136" t="s">
        <v>13</v>
      </c>
      <c r="E367" s="151">
        <v>0</v>
      </c>
      <c r="F367" s="151">
        <v>0</v>
      </c>
      <c r="G367" s="151">
        <v>0</v>
      </c>
      <c r="H367" s="151">
        <v>0</v>
      </c>
      <c r="I367" s="151">
        <v>0</v>
      </c>
      <c r="J367" s="151">
        <v>0</v>
      </c>
      <c r="K367" s="151">
        <v>0</v>
      </c>
      <c r="L367" s="151">
        <v>0</v>
      </c>
      <c r="M367" s="151">
        <v>0</v>
      </c>
      <c r="N367" s="151">
        <v>0</v>
      </c>
      <c r="O367" s="151">
        <v>0</v>
      </c>
      <c r="P367" s="151">
        <v>0</v>
      </c>
      <c r="Q367" s="151">
        <v>0</v>
      </c>
      <c r="R367" s="151">
        <v>0</v>
      </c>
      <c r="S367" s="151">
        <v>0</v>
      </c>
      <c r="T367" s="151">
        <v>0</v>
      </c>
      <c r="U367" s="151">
        <v>0</v>
      </c>
      <c r="V367" s="151">
        <v>0</v>
      </c>
    </row>
    <row r="368" spans="2:22" x14ac:dyDescent="0.25">
      <c r="B368" s="136" t="s">
        <v>13</v>
      </c>
      <c r="C368" s="136" t="s">
        <v>13</v>
      </c>
      <c r="D368" s="136" t="s">
        <v>13</v>
      </c>
      <c r="E368" s="151">
        <v>0</v>
      </c>
      <c r="F368" s="151">
        <v>0</v>
      </c>
      <c r="G368" s="151">
        <v>0</v>
      </c>
      <c r="H368" s="151">
        <v>0</v>
      </c>
      <c r="I368" s="151">
        <v>0</v>
      </c>
      <c r="J368" s="151">
        <v>0</v>
      </c>
      <c r="K368" s="151">
        <v>0</v>
      </c>
      <c r="L368" s="151">
        <v>0</v>
      </c>
      <c r="M368" s="151">
        <v>0</v>
      </c>
      <c r="N368" s="151">
        <v>0</v>
      </c>
      <c r="O368" s="151">
        <v>0</v>
      </c>
      <c r="P368" s="151">
        <v>0</v>
      </c>
      <c r="Q368" s="151">
        <v>0</v>
      </c>
      <c r="R368" s="151">
        <v>0</v>
      </c>
      <c r="S368" s="151">
        <v>0</v>
      </c>
      <c r="T368" s="151">
        <v>0</v>
      </c>
      <c r="U368" s="151">
        <v>0</v>
      </c>
      <c r="V368" s="151">
        <v>0</v>
      </c>
    </row>
    <row r="369" spans="2:22" x14ac:dyDescent="0.25">
      <c r="B369" s="136" t="s">
        <v>13</v>
      </c>
      <c r="C369" s="136" t="s">
        <v>13</v>
      </c>
      <c r="D369" s="136" t="s">
        <v>13</v>
      </c>
      <c r="E369" s="151">
        <v>0</v>
      </c>
      <c r="F369" s="151">
        <v>0</v>
      </c>
      <c r="G369" s="151">
        <v>0</v>
      </c>
      <c r="H369" s="151">
        <v>0</v>
      </c>
      <c r="I369" s="151">
        <v>0</v>
      </c>
      <c r="J369" s="151">
        <v>0</v>
      </c>
      <c r="K369" s="151">
        <v>0</v>
      </c>
      <c r="L369" s="151">
        <v>0</v>
      </c>
      <c r="M369" s="151">
        <v>0</v>
      </c>
      <c r="N369" s="151">
        <v>0</v>
      </c>
      <c r="O369" s="151">
        <v>0</v>
      </c>
      <c r="P369" s="151">
        <v>0</v>
      </c>
      <c r="Q369" s="151">
        <v>0</v>
      </c>
      <c r="R369" s="151">
        <v>0</v>
      </c>
      <c r="S369" s="151">
        <v>0</v>
      </c>
      <c r="T369" s="151">
        <v>0</v>
      </c>
      <c r="U369" s="151">
        <v>0</v>
      </c>
      <c r="V369" s="151">
        <v>0</v>
      </c>
    </row>
    <row r="370" spans="2:22" x14ac:dyDescent="0.25">
      <c r="B370" s="136" t="s">
        <v>13</v>
      </c>
      <c r="C370" s="136" t="s">
        <v>13</v>
      </c>
      <c r="D370" s="136" t="s">
        <v>13</v>
      </c>
      <c r="E370" s="151">
        <v>0</v>
      </c>
      <c r="F370" s="151">
        <v>0</v>
      </c>
      <c r="G370" s="151">
        <v>0</v>
      </c>
      <c r="H370" s="151">
        <v>0</v>
      </c>
      <c r="I370" s="151">
        <v>0</v>
      </c>
      <c r="J370" s="151">
        <v>0</v>
      </c>
      <c r="K370" s="151">
        <v>0</v>
      </c>
      <c r="L370" s="151">
        <v>0</v>
      </c>
      <c r="M370" s="151">
        <v>0</v>
      </c>
      <c r="N370" s="151">
        <v>0</v>
      </c>
      <c r="O370" s="151">
        <v>0</v>
      </c>
      <c r="P370" s="151">
        <v>0</v>
      </c>
      <c r="Q370" s="151">
        <v>0</v>
      </c>
      <c r="R370" s="151">
        <v>0</v>
      </c>
      <c r="S370" s="151">
        <v>0</v>
      </c>
      <c r="T370" s="151">
        <v>0</v>
      </c>
      <c r="U370" s="151">
        <v>0</v>
      </c>
      <c r="V370" s="151">
        <v>0</v>
      </c>
    </row>
    <row r="371" spans="2:22" x14ac:dyDescent="0.25">
      <c r="B371" s="136" t="s">
        <v>13</v>
      </c>
      <c r="C371" s="136" t="s">
        <v>13</v>
      </c>
      <c r="D371" s="136" t="s">
        <v>13</v>
      </c>
      <c r="E371" s="151">
        <v>0</v>
      </c>
      <c r="F371" s="151">
        <v>0</v>
      </c>
      <c r="G371" s="151">
        <v>0</v>
      </c>
      <c r="H371" s="151">
        <v>0</v>
      </c>
      <c r="I371" s="151">
        <v>0</v>
      </c>
      <c r="J371" s="151">
        <v>0</v>
      </c>
      <c r="K371" s="151">
        <v>0</v>
      </c>
      <c r="L371" s="151">
        <v>0</v>
      </c>
      <c r="M371" s="151">
        <v>0</v>
      </c>
      <c r="N371" s="151">
        <v>0</v>
      </c>
      <c r="O371" s="151">
        <v>0</v>
      </c>
      <c r="P371" s="151">
        <v>0</v>
      </c>
      <c r="Q371" s="151">
        <v>0</v>
      </c>
      <c r="R371" s="151">
        <v>0</v>
      </c>
      <c r="S371" s="151">
        <v>0</v>
      </c>
      <c r="T371" s="151">
        <v>0</v>
      </c>
      <c r="U371" s="151">
        <v>0</v>
      </c>
      <c r="V371" s="151">
        <v>0</v>
      </c>
    </row>
    <row r="372" spans="2:22" x14ac:dyDescent="0.25">
      <c r="B372" s="136" t="s">
        <v>13</v>
      </c>
      <c r="C372" s="136" t="s">
        <v>13</v>
      </c>
      <c r="D372" s="136" t="s">
        <v>13</v>
      </c>
      <c r="E372" s="151">
        <v>0</v>
      </c>
      <c r="F372" s="151">
        <v>0</v>
      </c>
      <c r="G372" s="151">
        <v>0</v>
      </c>
      <c r="H372" s="151">
        <v>0</v>
      </c>
      <c r="I372" s="151">
        <v>0</v>
      </c>
      <c r="J372" s="151">
        <v>0</v>
      </c>
      <c r="K372" s="151">
        <v>0</v>
      </c>
      <c r="L372" s="151">
        <v>0</v>
      </c>
      <c r="M372" s="151">
        <v>0</v>
      </c>
      <c r="N372" s="151">
        <v>0</v>
      </c>
      <c r="O372" s="151">
        <v>0</v>
      </c>
      <c r="P372" s="151">
        <v>0</v>
      </c>
      <c r="Q372" s="151">
        <v>0</v>
      </c>
      <c r="R372" s="151">
        <v>0</v>
      </c>
      <c r="S372" s="151">
        <v>0</v>
      </c>
      <c r="T372" s="151">
        <v>0</v>
      </c>
      <c r="U372" s="151">
        <v>0</v>
      </c>
      <c r="V372" s="151">
        <v>0</v>
      </c>
    </row>
    <row r="373" spans="2:22" x14ac:dyDescent="0.25">
      <c r="B373" s="136" t="s">
        <v>13</v>
      </c>
      <c r="C373" s="136" t="s">
        <v>13</v>
      </c>
      <c r="D373" s="136" t="s">
        <v>13</v>
      </c>
      <c r="E373" s="151">
        <v>0</v>
      </c>
      <c r="F373" s="151">
        <v>0</v>
      </c>
      <c r="G373" s="151">
        <v>0</v>
      </c>
      <c r="H373" s="151">
        <v>0</v>
      </c>
      <c r="I373" s="151">
        <v>0</v>
      </c>
      <c r="J373" s="151">
        <v>0</v>
      </c>
      <c r="K373" s="151">
        <v>0</v>
      </c>
      <c r="L373" s="151">
        <v>0</v>
      </c>
      <c r="M373" s="151">
        <v>0</v>
      </c>
      <c r="N373" s="151">
        <v>0</v>
      </c>
      <c r="O373" s="151">
        <v>0</v>
      </c>
      <c r="P373" s="151">
        <v>0</v>
      </c>
      <c r="Q373" s="151">
        <v>0</v>
      </c>
      <c r="R373" s="151">
        <v>0</v>
      </c>
      <c r="S373" s="151">
        <v>0</v>
      </c>
      <c r="T373" s="151">
        <v>0</v>
      </c>
      <c r="U373" s="151">
        <v>0</v>
      </c>
      <c r="V373" s="151">
        <v>0</v>
      </c>
    </row>
    <row r="374" spans="2:22" x14ac:dyDescent="0.25">
      <c r="B374" s="136" t="s">
        <v>13</v>
      </c>
      <c r="C374" s="136" t="s">
        <v>13</v>
      </c>
      <c r="D374" s="136" t="s">
        <v>13</v>
      </c>
      <c r="E374" s="151">
        <v>0</v>
      </c>
      <c r="F374" s="151">
        <v>0</v>
      </c>
      <c r="G374" s="151">
        <v>0</v>
      </c>
      <c r="H374" s="151">
        <v>0</v>
      </c>
      <c r="I374" s="151">
        <v>0</v>
      </c>
      <c r="J374" s="151">
        <v>0</v>
      </c>
      <c r="K374" s="151">
        <v>0</v>
      </c>
      <c r="L374" s="151">
        <v>0</v>
      </c>
      <c r="M374" s="151">
        <v>0</v>
      </c>
      <c r="N374" s="151">
        <v>0</v>
      </c>
      <c r="O374" s="151">
        <v>0</v>
      </c>
      <c r="P374" s="151">
        <v>0</v>
      </c>
      <c r="Q374" s="151">
        <v>0</v>
      </c>
      <c r="R374" s="151">
        <v>0</v>
      </c>
      <c r="S374" s="151">
        <v>0</v>
      </c>
      <c r="T374" s="151">
        <v>0</v>
      </c>
      <c r="U374" s="151">
        <v>0</v>
      </c>
      <c r="V374" s="151">
        <v>0</v>
      </c>
    </row>
    <row r="375" spans="2:22" x14ac:dyDescent="0.25">
      <c r="B375" s="136" t="s">
        <v>13</v>
      </c>
      <c r="C375" s="136" t="s">
        <v>13</v>
      </c>
      <c r="D375" s="136" t="s">
        <v>13</v>
      </c>
      <c r="E375" s="151">
        <v>0</v>
      </c>
      <c r="F375" s="151">
        <v>0</v>
      </c>
      <c r="G375" s="151">
        <v>0</v>
      </c>
      <c r="H375" s="151">
        <v>0</v>
      </c>
      <c r="I375" s="151">
        <v>0</v>
      </c>
      <c r="J375" s="151">
        <v>0</v>
      </c>
      <c r="K375" s="151">
        <v>0</v>
      </c>
      <c r="L375" s="151">
        <v>0</v>
      </c>
      <c r="M375" s="151">
        <v>0</v>
      </c>
      <c r="N375" s="151">
        <v>0</v>
      </c>
      <c r="O375" s="151">
        <v>0</v>
      </c>
      <c r="P375" s="151">
        <v>0</v>
      </c>
      <c r="Q375" s="151">
        <v>0</v>
      </c>
      <c r="R375" s="151">
        <v>0</v>
      </c>
      <c r="S375" s="151">
        <v>0</v>
      </c>
      <c r="T375" s="151">
        <v>0</v>
      </c>
      <c r="U375" s="151">
        <v>0</v>
      </c>
      <c r="V375" s="151">
        <v>0</v>
      </c>
    </row>
    <row r="376" spans="2:22" x14ac:dyDescent="0.25">
      <c r="B376" s="136" t="s">
        <v>13</v>
      </c>
      <c r="C376" s="136" t="s">
        <v>13</v>
      </c>
      <c r="D376" s="136" t="s">
        <v>13</v>
      </c>
      <c r="E376" s="151">
        <v>0</v>
      </c>
      <c r="F376" s="151">
        <v>0</v>
      </c>
      <c r="G376" s="151">
        <v>0</v>
      </c>
      <c r="H376" s="151">
        <v>0</v>
      </c>
      <c r="I376" s="151">
        <v>0</v>
      </c>
      <c r="J376" s="151">
        <v>0</v>
      </c>
      <c r="K376" s="151">
        <v>0</v>
      </c>
      <c r="L376" s="151">
        <v>0</v>
      </c>
      <c r="M376" s="151">
        <v>0</v>
      </c>
      <c r="N376" s="151">
        <v>0</v>
      </c>
      <c r="O376" s="151">
        <v>0</v>
      </c>
      <c r="P376" s="151">
        <v>0</v>
      </c>
      <c r="Q376" s="151">
        <v>0</v>
      </c>
      <c r="R376" s="151">
        <v>0</v>
      </c>
      <c r="S376" s="151">
        <v>0</v>
      </c>
      <c r="T376" s="151">
        <v>0</v>
      </c>
      <c r="U376" s="151">
        <v>0</v>
      </c>
      <c r="V376" s="151">
        <v>0</v>
      </c>
    </row>
    <row r="377" spans="2:22" x14ac:dyDescent="0.25">
      <c r="B377" s="136" t="s">
        <v>13</v>
      </c>
      <c r="C377" s="136" t="s">
        <v>13</v>
      </c>
      <c r="D377" s="136" t="s">
        <v>13</v>
      </c>
      <c r="E377" s="151">
        <v>0</v>
      </c>
      <c r="F377" s="151">
        <v>0</v>
      </c>
      <c r="G377" s="151">
        <v>0</v>
      </c>
      <c r="H377" s="151">
        <v>0</v>
      </c>
      <c r="I377" s="151">
        <v>0</v>
      </c>
      <c r="J377" s="151">
        <v>0</v>
      </c>
      <c r="K377" s="151">
        <v>0</v>
      </c>
      <c r="L377" s="151">
        <v>0</v>
      </c>
      <c r="M377" s="151">
        <v>0</v>
      </c>
      <c r="N377" s="151">
        <v>0</v>
      </c>
      <c r="O377" s="151">
        <v>0</v>
      </c>
      <c r="P377" s="151">
        <v>0</v>
      </c>
      <c r="Q377" s="151">
        <v>0</v>
      </c>
      <c r="R377" s="151">
        <v>0</v>
      </c>
      <c r="S377" s="151">
        <v>0</v>
      </c>
      <c r="T377" s="151">
        <v>0</v>
      </c>
      <c r="U377" s="151">
        <v>0</v>
      </c>
      <c r="V377" s="151">
        <v>0</v>
      </c>
    </row>
    <row r="378" spans="2:22" x14ac:dyDescent="0.25">
      <c r="B378" s="136" t="s">
        <v>13</v>
      </c>
      <c r="C378" s="136" t="s">
        <v>13</v>
      </c>
      <c r="D378" s="136" t="s">
        <v>13</v>
      </c>
      <c r="E378" s="151">
        <v>0</v>
      </c>
      <c r="F378" s="151">
        <v>0</v>
      </c>
      <c r="G378" s="151">
        <v>0</v>
      </c>
      <c r="H378" s="151">
        <v>0</v>
      </c>
      <c r="I378" s="151">
        <v>0</v>
      </c>
      <c r="J378" s="151">
        <v>0</v>
      </c>
      <c r="K378" s="151">
        <v>0</v>
      </c>
      <c r="L378" s="151">
        <v>0</v>
      </c>
      <c r="M378" s="151">
        <v>0</v>
      </c>
      <c r="N378" s="151">
        <v>0</v>
      </c>
      <c r="O378" s="151">
        <v>0</v>
      </c>
      <c r="P378" s="151">
        <v>0</v>
      </c>
      <c r="Q378" s="151">
        <v>0</v>
      </c>
      <c r="R378" s="151">
        <v>0</v>
      </c>
      <c r="S378" s="151">
        <v>0</v>
      </c>
      <c r="T378" s="151">
        <v>0</v>
      </c>
      <c r="U378" s="151">
        <v>0</v>
      </c>
      <c r="V378" s="151">
        <v>0</v>
      </c>
    </row>
    <row r="379" spans="2:22" x14ac:dyDescent="0.25">
      <c r="B379" s="136" t="s">
        <v>13</v>
      </c>
      <c r="C379" s="136" t="s">
        <v>13</v>
      </c>
      <c r="D379" s="136" t="s">
        <v>13</v>
      </c>
      <c r="E379" s="151">
        <v>0</v>
      </c>
      <c r="F379" s="151">
        <v>0</v>
      </c>
      <c r="G379" s="151">
        <v>0</v>
      </c>
      <c r="H379" s="151">
        <v>0</v>
      </c>
      <c r="I379" s="151">
        <v>0</v>
      </c>
      <c r="J379" s="151">
        <v>0</v>
      </c>
      <c r="K379" s="151">
        <v>0</v>
      </c>
      <c r="L379" s="151">
        <v>0</v>
      </c>
      <c r="M379" s="151">
        <v>0</v>
      </c>
      <c r="N379" s="151">
        <v>0</v>
      </c>
      <c r="O379" s="151">
        <v>0</v>
      </c>
      <c r="P379" s="151">
        <v>0</v>
      </c>
      <c r="Q379" s="151">
        <v>0</v>
      </c>
      <c r="R379" s="151">
        <v>0</v>
      </c>
      <c r="S379" s="151">
        <v>0</v>
      </c>
      <c r="T379" s="151">
        <v>0</v>
      </c>
      <c r="U379" s="151">
        <v>0</v>
      </c>
      <c r="V379" s="151">
        <v>0</v>
      </c>
    </row>
    <row r="380" spans="2:22" x14ac:dyDescent="0.25">
      <c r="B380" s="136" t="s">
        <v>13</v>
      </c>
      <c r="C380" s="136" t="s">
        <v>13</v>
      </c>
      <c r="D380" s="136" t="s">
        <v>13</v>
      </c>
      <c r="E380" s="151">
        <v>0</v>
      </c>
      <c r="F380" s="151">
        <v>0</v>
      </c>
      <c r="G380" s="151">
        <v>0</v>
      </c>
      <c r="H380" s="151">
        <v>0</v>
      </c>
      <c r="I380" s="151">
        <v>0</v>
      </c>
      <c r="J380" s="151">
        <v>0</v>
      </c>
      <c r="K380" s="151">
        <v>0</v>
      </c>
      <c r="L380" s="151">
        <v>0</v>
      </c>
      <c r="M380" s="151">
        <v>0</v>
      </c>
      <c r="N380" s="151">
        <v>0</v>
      </c>
      <c r="O380" s="151">
        <v>0</v>
      </c>
      <c r="P380" s="151">
        <v>0</v>
      </c>
      <c r="Q380" s="151">
        <v>0</v>
      </c>
      <c r="R380" s="151">
        <v>0</v>
      </c>
      <c r="S380" s="151">
        <v>0</v>
      </c>
      <c r="T380" s="151">
        <v>0</v>
      </c>
      <c r="U380" s="151">
        <v>0</v>
      </c>
      <c r="V380" s="151">
        <v>0</v>
      </c>
    </row>
    <row r="381" spans="2:22" x14ac:dyDescent="0.25">
      <c r="B381" s="136" t="s">
        <v>13</v>
      </c>
      <c r="C381" s="136" t="s">
        <v>13</v>
      </c>
      <c r="D381" s="136" t="s">
        <v>13</v>
      </c>
      <c r="E381" s="151">
        <v>0</v>
      </c>
      <c r="F381" s="151">
        <v>0</v>
      </c>
      <c r="G381" s="151">
        <v>0</v>
      </c>
      <c r="H381" s="151">
        <v>0</v>
      </c>
      <c r="I381" s="151">
        <v>0</v>
      </c>
      <c r="J381" s="151">
        <v>0</v>
      </c>
      <c r="K381" s="151">
        <v>0</v>
      </c>
      <c r="L381" s="151">
        <v>0</v>
      </c>
      <c r="M381" s="151">
        <v>0</v>
      </c>
      <c r="N381" s="151">
        <v>0</v>
      </c>
      <c r="O381" s="151">
        <v>0</v>
      </c>
      <c r="P381" s="151">
        <v>0</v>
      </c>
      <c r="Q381" s="151">
        <v>0</v>
      </c>
      <c r="R381" s="151">
        <v>0</v>
      </c>
      <c r="S381" s="151">
        <v>0</v>
      </c>
      <c r="T381" s="151">
        <v>0</v>
      </c>
      <c r="U381" s="151">
        <v>0</v>
      </c>
      <c r="V381" s="151">
        <v>0</v>
      </c>
    </row>
    <row r="382" spans="2:22" x14ac:dyDescent="0.25">
      <c r="B382" s="136" t="s">
        <v>13</v>
      </c>
      <c r="C382" s="136" t="s">
        <v>13</v>
      </c>
      <c r="D382" s="136" t="s">
        <v>13</v>
      </c>
      <c r="E382" s="151">
        <v>0</v>
      </c>
      <c r="F382" s="151">
        <v>0</v>
      </c>
      <c r="G382" s="151">
        <v>0</v>
      </c>
      <c r="H382" s="151">
        <v>0</v>
      </c>
      <c r="I382" s="151">
        <v>0</v>
      </c>
      <c r="J382" s="151">
        <v>0</v>
      </c>
      <c r="K382" s="151">
        <v>0</v>
      </c>
      <c r="L382" s="151">
        <v>0</v>
      </c>
      <c r="M382" s="151">
        <v>0</v>
      </c>
      <c r="N382" s="151">
        <v>0</v>
      </c>
      <c r="O382" s="151">
        <v>0</v>
      </c>
      <c r="P382" s="151">
        <v>0</v>
      </c>
      <c r="Q382" s="151">
        <v>0</v>
      </c>
      <c r="R382" s="151">
        <v>0</v>
      </c>
      <c r="S382" s="151">
        <v>0</v>
      </c>
      <c r="T382" s="151">
        <v>0</v>
      </c>
      <c r="U382" s="151">
        <v>0</v>
      </c>
      <c r="V382" s="151">
        <v>0</v>
      </c>
    </row>
    <row r="383" spans="2:22" x14ac:dyDescent="0.25">
      <c r="B383" s="136" t="s">
        <v>13</v>
      </c>
      <c r="C383" s="136" t="s">
        <v>13</v>
      </c>
      <c r="D383" s="136" t="s">
        <v>13</v>
      </c>
      <c r="E383" s="151">
        <v>0</v>
      </c>
      <c r="F383" s="151">
        <v>0</v>
      </c>
      <c r="G383" s="151">
        <v>0</v>
      </c>
      <c r="H383" s="151">
        <v>0</v>
      </c>
      <c r="I383" s="151">
        <v>0</v>
      </c>
      <c r="J383" s="151">
        <v>0</v>
      </c>
      <c r="K383" s="151">
        <v>0</v>
      </c>
      <c r="L383" s="151">
        <v>0</v>
      </c>
      <c r="M383" s="151">
        <v>0</v>
      </c>
      <c r="N383" s="151">
        <v>0</v>
      </c>
      <c r="O383" s="151">
        <v>0</v>
      </c>
      <c r="P383" s="151">
        <v>0</v>
      </c>
      <c r="Q383" s="151">
        <v>0</v>
      </c>
      <c r="R383" s="151">
        <v>0</v>
      </c>
      <c r="S383" s="151">
        <v>0</v>
      </c>
      <c r="T383" s="151">
        <v>0</v>
      </c>
      <c r="U383" s="151">
        <v>0</v>
      </c>
      <c r="V383" s="151">
        <v>0</v>
      </c>
    </row>
    <row r="384" spans="2:22" x14ac:dyDescent="0.25">
      <c r="B384" s="136" t="s">
        <v>13</v>
      </c>
      <c r="C384" s="136" t="s">
        <v>13</v>
      </c>
      <c r="D384" s="136" t="s">
        <v>13</v>
      </c>
      <c r="E384" s="151">
        <v>0</v>
      </c>
      <c r="F384" s="151">
        <v>0</v>
      </c>
      <c r="G384" s="151">
        <v>0</v>
      </c>
      <c r="H384" s="151">
        <v>0</v>
      </c>
      <c r="I384" s="151">
        <v>0</v>
      </c>
      <c r="J384" s="151">
        <v>0</v>
      </c>
      <c r="K384" s="151">
        <v>0</v>
      </c>
      <c r="L384" s="151">
        <v>0</v>
      </c>
      <c r="M384" s="151">
        <v>0</v>
      </c>
      <c r="N384" s="151">
        <v>0</v>
      </c>
      <c r="O384" s="151">
        <v>0</v>
      </c>
      <c r="P384" s="151">
        <v>0</v>
      </c>
      <c r="Q384" s="151">
        <v>0</v>
      </c>
      <c r="R384" s="151">
        <v>0</v>
      </c>
      <c r="S384" s="151">
        <v>0</v>
      </c>
      <c r="T384" s="151">
        <v>0</v>
      </c>
      <c r="U384" s="151">
        <v>0</v>
      </c>
      <c r="V384" s="151">
        <v>0</v>
      </c>
    </row>
    <row r="385" spans="2:22" x14ac:dyDescent="0.25">
      <c r="B385" s="136" t="s">
        <v>13</v>
      </c>
      <c r="C385" s="136" t="s">
        <v>13</v>
      </c>
      <c r="D385" s="136" t="s">
        <v>13</v>
      </c>
      <c r="E385" s="151">
        <v>0</v>
      </c>
      <c r="F385" s="151">
        <v>0</v>
      </c>
      <c r="G385" s="151">
        <v>0</v>
      </c>
      <c r="H385" s="151">
        <v>0</v>
      </c>
      <c r="I385" s="151">
        <v>0</v>
      </c>
      <c r="J385" s="151">
        <v>0</v>
      </c>
      <c r="K385" s="151">
        <v>0</v>
      </c>
      <c r="L385" s="151">
        <v>0</v>
      </c>
      <c r="M385" s="151">
        <v>0</v>
      </c>
      <c r="N385" s="151">
        <v>0</v>
      </c>
      <c r="O385" s="151">
        <v>0</v>
      </c>
      <c r="P385" s="151">
        <v>0</v>
      </c>
      <c r="Q385" s="151">
        <v>0</v>
      </c>
      <c r="R385" s="151">
        <v>0</v>
      </c>
      <c r="S385" s="151">
        <v>0</v>
      </c>
      <c r="T385" s="151">
        <v>0</v>
      </c>
      <c r="U385" s="151">
        <v>0</v>
      </c>
      <c r="V385" s="151">
        <v>0</v>
      </c>
    </row>
    <row r="386" spans="2:22" x14ac:dyDescent="0.25">
      <c r="B386" s="136" t="s">
        <v>13</v>
      </c>
      <c r="C386" s="136" t="s">
        <v>13</v>
      </c>
      <c r="D386" s="136" t="s">
        <v>13</v>
      </c>
      <c r="E386" s="151">
        <v>0</v>
      </c>
      <c r="F386" s="151">
        <v>0</v>
      </c>
      <c r="G386" s="151">
        <v>0</v>
      </c>
      <c r="H386" s="151">
        <v>0</v>
      </c>
      <c r="I386" s="151">
        <v>0</v>
      </c>
      <c r="J386" s="151">
        <v>0</v>
      </c>
      <c r="K386" s="151">
        <v>0</v>
      </c>
      <c r="L386" s="151">
        <v>0</v>
      </c>
      <c r="M386" s="151">
        <v>0</v>
      </c>
      <c r="N386" s="151">
        <v>0</v>
      </c>
      <c r="O386" s="151">
        <v>0</v>
      </c>
      <c r="P386" s="151">
        <v>0</v>
      </c>
      <c r="Q386" s="151">
        <v>0</v>
      </c>
      <c r="R386" s="151">
        <v>0</v>
      </c>
      <c r="S386" s="151">
        <v>0</v>
      </c>
      <c r="T386" s="151">
        <v>0</v>
      </c>
      <c r="U386" s="151">
        <v>0</v>
      </c>
      <c r="V386" s="151">
        <v>0</v>
      </c>
    </row>
    <row r="387" spans="2:22" x14ac:dyDescent="0.25">
      <c r="B387" s="136" t="s">
        <v>13</v>
      </c>
      <c r="C387" s="136" t="s">
        <v>13</v>
      </c>
      <c r="D387" s="136" t="s">
        <v>13</v>
      </c>
      <c r="E387" s="151">
        <v>0</v>
      </c>
      <c r="F387" s="151">
        <v>0</v>
      </c>
      <c r="G387" s="151">
        <v>0</v>
      </c>
      <c r="H387" s="151">
        <v>0</v>
      </c>
      <c r="I387" s="151">
        <v>0</v>
      </c>
      <c r="J387" s="151">
        <v>0</v>
      </c>
      <c r="K387" s="151">
        <v>0</v>
      </c>
      <c r="L387" s="151">
        <v>0</v>
      </c>
      <c r="M387" s="151">
        <v>0</v>
      </c>
      <c r="N387" s="151">
        <v>0</v>
      </c>
      <c r="O387" s="151">
        <v>0</v>
      </c>
      <c r="P387" s="151">
        <v>0</v>
      </c>
      <c r="Q387" s="151">
        <v>0</v>
      </c>
      <c r="R387" s="151">
        <v>0</v>
      </c>
      <c r="S387" s="151">
        <v>0</v>
      </c>
      <c r="T387" s="151">
        <v>0</v>
      </c>
      <c r="U387" s="151">
        <v>0</v>
      </c>
      <c r="V387" s="151">
        <v>0</v>
      </c>
    </row>
    <row r="388" spans="2:22" x14ac:dyDescent="0.25">
      <c r="B388" s="136" t="s">
        <v>13</v>
      </c>
      <c r="C388" s="136" t="s">
        <v>13</v>
      </c>
      <c r="D388" s="136" t="s">
        <v>13</v>
      </c>
      <c r="E388" s="151">
        <v>0</v>
      </c>
      <c r="F388" s="151">
        <v>0</v>
      </c>
      <c r="G388" s="151">
        <v>0</v>
      </c>
      <c r="H388" s="151">
        <v>0</v>
      </c>
      <c r="I388" s="151">
        <v>0</v>
      </c>
      <c r="J388" s="151">
        <v>0</v>
      </c>
      <c r="K388" s="151">
        <v>0</v>
      </c>
      <c r="L388" s="151">
        <v>0</v>
      </c>
      <c r="M388" s="151">
        <v>0</v>
      </c>
      <c r="N388" s="151">
        <v>0</v>
      </c>
      <c r="O388" s="151">
        <v>0</v>
      </c>
      <c r="P388" s="151">
        <v>0</v>
      </c>
      <c r="Q388" s="151">
        <v>0</v>
      </c>
      <c r="R388" s="151">
        <v>0</v>
      </c>
      <c r="S388" s="151">
        <v>0</v>
      </c>
      <c r="T388" s="151">
        <v>0</v>
      </c>
      <c r="U388" s="151">
        <v>0</v>
      </c>
      <c r="V388" s="151">
        <v>0</v>
      </c>
    </row>
    <row r="389" spans="2:22" x14ac:dyDescent="0.25">
      <c r="B389" s="136" t="s">
        <v>13</v>
      </c>
      <c r="C389" s="136" t="s">
        <v>13</v>
      </c>
      <c r="D389" s="136" t="s">
        <v>13</v>
      </c>
      <c r="E389" s="151">
        <v>0</v>
      </c>
      <c r="F389" s="151">
        <v>0</v>
      </c>
      <c r="G389" s="151">
        <v>0</v>
      </c>
      <c r="H389" s="151">
        <v>0</v>
      </c>
      <c r="I389" s="151">
        <v>0</v>
      </c>
      <c r="J389" s="151">
        <v>0</v>
      </c>
      <c r="K389" s="151">
        <v>0</v>
      </c>
      <c r="L389" s="151">
        <v>0</v>
      </c>
      <c r="M389" s="151">
        <v>0</v>
      </c>
      <c r="N389" s="151">
        <v>0</v>
      </c>
      <c r="O389" s="151">
        <v>0</v>
      </c>
      <c r="P389" s="151">
        <v>0</v>
      </c>
      <c r="Q389" s="151">
        <v>0</v>
      </c>
      <c r="R389" s="151">
        <v>0</v>
      </c>
      <c r="S389" s="151">
        <v>0</v>
      </c>
      <c r="T389" s="151">
        <v>0</v>
      </c>
      <c r="U389" s="151">
        <v>0</v>
      </c>
      <c r="V389" s="151">
        <v>0</v>
      </c>
    </row>
    <row r="390" spans="2:22" x14ac:dyDescent="0.25">
      <c r="B390" s="136" t="s">
        <v>13</v>
      </c>
      <c r="C390" s="136" t="s">
        <v>13</v>
      </c>
      <c r="D390" s="136" t="s">
        <v>13</v>
      </c>
      <c r="E390" s="151">
        <v>0</v>
      </c>
      <c r="F390" s="151">
        <v>0</v>
      </c>
      <c r="G390" s="151">
        <v>0</v>
      </c>
      <c r="H390" s="151">
        <v>0</v>
      </c>
      <c r="I390" s="151">
        <v>0</v>
      </c>
      <c r="J390" s="151">
        <v>0</v>
      </c>
      <c r="K390" s="151">
        <v>0</v>
      </c>
      <c r="L390" s="151">
        <v>0</v>
      </c>
      <c r="M390" s="151">
        <v>0</v>
      </c>
      <c r="N390" s="151">
        <v>0</v>
      </c>
      <c r="O390" s="151">
        <v>0</v>
      </c>
      <c r="P390" s="151">
        <v>0</v>
      </c>
      <c r="Q390" s="151">
        <v>0</v>
      </c>
      <c r="R390" s="151">
        <v>0</v>
      </c>
      <c r="S390" s="151">
        <v>0</v>
      </c>
      <c r="T390" s="151">
        <v>0</v>
      </c>
      <c r="U390" s="151">
        <v>0</v>
      </c>
      <c r="V390" s="151">
        <v>0</v>
      </c>
    </row>
    <row r="391" spans="2:22" x14ac:dyDescent="0.25">
      <c r="B391" s="136" t="s">
        <v>13</v>
      </c>
      <c r="C391" s="136" t="s">
        <v>13</v>
      </c>
      <c r="D391" s="136" t="s">
        <v>13</v>
      </c>
      <c r="E391" s="151">
        <v>0</v>
      </c>
      <c r="F391" s="151">
        <v>0</v>
      </c>
      <c r="G391" s="151">
        <v>0</v>
      </c>
      <c r="H391" s="151">
        <v>0</v>
      </c>
      <c r="I391" s="151">
        <v>0</v>
      </c>
      <c r="J391" s="151">
        <v>0</v>
      </c>
      <c r="K391" s="151">
        <v>0</v>
      </c>
      <c r="L391" s="151">
        <v>0</v>
      </c>
      <c r="M391" s="151">
        <v>0</v>
      </c>
      <c r="N391" s="151">
        <v>0</v>
      </c>
      <c r="O391" s="151">
        <v>0</v>
      </c>
      <c r="P391" s="151">
        <v>0</v>
      </c>
      <c r="Q391" s="151">
        <v>0</v>
      </c>
      <c r="R391" s="151">
        <v>0</v>
      </c>
      <c r="S391" s="151">
        <v>0</v>
      </c>
      <c r="T391" s="151">
        <v>0</v>
      </c>
      <c r="U391" s="151">
        <v>0</v>
      </c>
      <c r="V391" s="151">
        <v>0</v>
      </c>
    </row>
    <row r="392" spans="2:22" x14ac:dyDescent="0.25">
      <c r="B392" s="136" t="s">
        <v>13</v>
      </c>
      <c r="C392" s="136" t="s">
        <v>13</v>
      </c>
      <c r="D392" s="136" t="s">
        <v>13</v>
      </c>
      <c r="E392" s="151">
        <v>0</v>
      </c>
      <c r="F392" s="151">
        <v>0</v>
      </c>
      <c r="G392" s="151">
        <v>0</v>
      </c>
      <c r="H392" s="151">
        <v>0</v>
      </c>
      <c r="I392" s="151">
        <v>0</v>
      </c>
      <c r="J392" s="151">
        <v>0</v>
      </c>
      <c r="K392" s="151">
        <v>0</v>
      </c>
      <c r="L392" s="151">
        <v>0</v>
      </c>
      <c r="M392" s="151">
        <v>0</v>
      </c>
      <c r="N392" s="151">
        <v>0</v>
      </c>
      <c r="O392" s="151">
        <v>0</v>
      </c>
      <c r="P392" s="151">
        <v>0</v>
      </c>
      <c r="Q392" s="151">
        <v>0</v>
      </c>
      <c r="R392" s="151">
        <v>0</v>
      </c>
      <c r="S392" s="151">
        <v>0</v>
      </c>
      <c r="T392" s="151">
        <v>0</v>
      </c>
      <c r="U392" s="151">
        <v>0</v>
      </c>
      <c r="V392" s="151">
        <v>0</v>
      </c>
    </row>
    <row r="393" spans="2:22" x14ac:dyDescent="0.25">
      <c r="B393" s="136" t="s">
        <v>13</v>
      </c>
      <c r="C393" s="136" t="s">
        <v>13</v>
      </c>
      <c r="D393" s="136" t="s">
        <v>13</v>
      </c>
      <c r="E393" s="151">
        <v>0</v>
      </c>
      <c r="F393" s="151">
        <v>0</v>
      </c>
      <c r="G393" s="151">
        <v>0</v>
      </c>
      <c r="H393" s="151">
        <v>0</v>
      </c>
      <c r="I393" s="151">
        <v>0</v>
      </c>
      <c r="J393" s="151">
        <v>0</v>
      </c>
      <c r="K393" s="151">
        <v>0</v>
      </c>
      <c r="L393" s="151">
        <v>0</v>
      </c>
      <c r="M393" s="151">
        <v>0</v>
      </c>
      <c r="N393" s="151">
        <v>0</v>
      </c>
      <c r="O393" s="151">
        <v>0</v>
      </c>
      <c r="P393" s="151">
        <v>0</v>
      </c>
      <c r="Q393" s="151">
        <v>0</v>
      </c>
      <c r="R393" s="151">
        <v>0</v>
      </c>
      <c r="S393" s="151">
        <v>0</v>
      </c>
      <c r="T393" s="151">
        <v>0</v>
      </c>
      <c r="U393" s="151">
        <v>0</v>
      </c>
      <c r="V393" s="151">
        <v>0</v>
      </c>
    </row>
    <row r="394" spans="2:22" x14ac:dyDescent="0.25">
      <c r="B394" s="136" t="s">
        <v>13</v>
      </c>
      <c r="C394" s="136" t="s">
        <v>13</v>
      </c>
      <c r="D394" s="136" t="s">
        <v>13</v>
      </c>
      <c r="E394" s="151">
        <v>0</v>
      </c>
      <c r="F394" s="151">
        <v>0</v>
      </c>
      <c r="G394" s="151">
        <v>0</v>
      </c>
      <c r="H394" s="151">
        <v>0</v>
      </c>
      <c r="I394" s="151">
        <v>0</v>
      </c>
      <c r="J394" s="151">
        <v>0</v>
      </c>
      <c r="K394" s="151">
        <v>0</v>
      </c>
      <c r="L394" s="151">
        <v>0</v>
      </c>
      <c r="M394" s="151">
        <v>0</v>
      </c>
      <c r="N394" s="151">
        <v>0</v>
      </c>
      <c r="O394" s="151">
        <v>0</v>
      </c>
      <c r="P394" s="151">
        <v>0</v>
      </c>
      <c r="Q394" s="151">
        <v>0</v>
      </c>
      <c r="R394" s="151">
        <v>0</v>
      </c>
      <c r="S394" s="151">
        <v>0</v>
      </c>
      <c r="T394" s="151">
        <v>0</v>
      </c>
      <c r="U394" s="151">
        <v>0</v>
      </c>
      <c r="V394" s="151">
        <v>0</v>
      </c>
    </row>
    <row r="395" spans="2:22" x14ac:dyDescent="0.25">
      <c r="B395" s="136" t="s">
        <v>13</v>
      </c>
      <c r="C395" s="136" t="s">
        <v>13</v>
      </c>
      <c r="D395" s="136" t="s">
        <v>13</v>
      </c>
      <c r="E395" s="151">
        <v>0</v>
      </c>
      <c r="F395" s="151">
        <v>0</v>
      </c>
      <c r="G395" s="151">
        <v>0</v>
      </c>
      <c r="H395" s="151">
        <v>0</v>
      </c>
      <c r="I395" s="151">
        <v>0</v>
      </c>
      <c r="J395" s="151">
        <v>0</v>
      </c>
      <c r="K395" s="151">
        <v>0</v>
      </c>
      <c r="L395" s="151">
        <v>0</v>
      </c>
      <c r="M395" s="151">
        <v>0</v>
      </c>
      <c r="N395" s="151">
        <v>0</v>
      </c>
      <c r="O395" s="151">
        <v>0</v>
      </c>
      <c r="P395" s="151">
        <v>0</v>
      </c>
      <c r="Q395" s="151">
        <v>0</v>
      </c>
      <c r="R395" s="151">
        <v>0</v>
      </c>
      <c r="S395" s="151">
        <v>0</v>
      </c>
      <c r="T395" s="151">
        <v>0</v>
      </c>
      <c r="U395" s="151">
        <v>0</v>
      </c>
      <c r="V395" s="151">
        <v>0</v>
      </c>
    </row>
    <row r="396" spans="2:22" x14ac:dyDescent="0.25">
      <c r="B396" s="136" t="s">
        <v>13</v>
      </c>
      <c r="C396" s="136" t="s">
        <v>13</v>
      </c>
      <c r="D396" s="136" t="s">
        <v>13</v>
      </c>
      <c r="E396" s="151">
        <v>0</v>
      </c>
      <c r="F396" s="151">
        <v>0</v>
      </c>
      <c r="G396" s="151">
        <v>0</v>
      </c>
      <c r="H396" s="151">
        <v>0</v>
      </c>
      <c r="I396" s="151">
        <v>0</v>
      </c>
      <c r="J396" s="151">
        <v>0</v>
      </c>
      <c r="K396" s="151">
        <v>0</v>
      </c>
      <c r="L396" s="151">
        <v>0</v>
      </c>
      <c r="M396" s="151">
        <v>0</v>
      </c>
      <c r="N396" s="151">
        <v>0</v>
      </c>
      <c r="O396" s="151">
        <v>0</v>
      </c>
      <c r="P396" s="151">
        <v>0</v>
      </c>
      <c r="Q396" s="151">
        <v>0</v>
      </c>
      <c r="R396" s="151">
        <v>0</v>
      </c>
      <c r="S396" s="151">
        <v>0</v>
      </c>
      <c r="T396" s="151">
        <v>0</v>
      </c>
      <c r="U396" s="151">
        <v>0</v>
      </c>
      <c r="V396" s="151">
        <v>0</v>
      </c>
    </row>
    <row r="397" spans="2:22" x14ac:dyDescent="0.25">
      <c r="B397" s="136" t="s">
        <v>13</v>
      </c>
      <c r="C397" s="136" t="s">
        <v>13</v>
      </c>
      <c r="D397" s="136" t="s">
        <v>13</v>
      </c>
      <c r="E397" s="151">
        <v>0</v>
      </c>
      <c r="F397" s="151">
        <v>0</v>
      </c>
      <c r="G397" s="151">
        <v>0</v>
      </c>
      <c r="H397" s="151">
        <v>0</v>
      </c>
      <c r="I397" s="151">
        <v>0</v>
      </c>
      <c r="J397" s="151">
        <v>0</v>
      </c>
      <c r="K397" s="151">
        <v>0</v>
      </c>
      <c r="L397" s="151">
        <v>0</v>
      </c>
      <c r="M397" s="151">
        <v>0</v>
      </c>
      <c r="N397" s="151">
        <v>0</v>
      </c>
      <c r="O397" s="151">
        <v>0</v>
      </c>
      <c r="P397" s="151">
        <v>0</v>
      </c>
      <c r="Q397" s="151">
        <v>0</v>
      </c>
      <c r="R397" s="151">
        <v>0</v>
      </c>
      <c r="S397" s="151">
        <v>0</v>
      </c>
      <c r="T397" s="151">
        <v>0</v>
      </c>
      <c r="U397" s="151">
        <v>0</v>
      </c>
      <c r="V397" s="151">
        <v>0</v>
      </c>
    </row>
    <row r="398" spans="2:22" x14ac:dyDescent="0.25">
      <c r="B398" s="136" t="s">
        <v>13</v>
      </c>
      <c r="C398" s="136" t="s">
        <v>13</v>
      </c>
      <c r="D398" s="136" t="s">
        <v>13</v>
      </c>
      <c r="E398" s="151">
        <v>0</v>
      </c>
      <c r="F398" s="151">
        <v>0</v>
      </c>
      <c r="G398" s="151">
        <v>0</v>
      </c>
      <c r="H398" s="151">
        <v>0</v>
      </c>
      <c r="I398" s="151">
        <v>0</v>
      </c>
      <c r="J398" s="151">
        <v>0</v>
      </c>
      <c r="K398" s="151">
        <v>0</v>
      </c>
      <c r="L398" s="151">
        <v>0</v>
      </c>
      <c r="M398" s="151">
        <v>0</v>
      </c>
      <c r="N398" s="151">
        <v>0</v>
      </c>
      <c r="O398" s="151">
        <v>0</v>
      </c>
      <c r="P398" s="151">
        <v>0</v>
      </c>
      <c r="Q398" s="151">
        <v>0</v>
      </c>
      <c r="R398" s="151">
        <v>0</v>
      </c>
      <c r="S398" s="151">
        <v>0</v>
      </c>
      <c r="T398" s="151">
        <v>0</v>
      </c>
      <c r="U398" s="151">
        <v>0</v>
      </c>
      <c r="V398" s="151">
        <v>0</v>
      </c>
    </row>
    <row r="399" spans="2:22" x14ac:dyDescent="0.25">
      <c r="B399" s="136" t="s">
        <v>13</v>
      </c>
      <c r="C399" s="136" t="s">
        <v>13</v>
      </c>
      <c r="D399" s="136" t="s">
        <v>13</v>
      </c>
      <c r="E399" s="151">
        <v>0</v>
      </c>
      <c r="F399" s="151">
        <v>0</v>
      </c>
      <c r="G399" s="151">
        <v>0</v>
      </c>
      <c r="H399" s="151">
        <v>0</v>
      </c>
      <c r="I399" s="151">
        <v>0</v>
      </c>
      <c r="J399" s="151">
        <v>0</v>
      </c>
      <c r="K399" s="151">
        <v>0</v>
      </c>
      <c r="L399" s="151">
        <v>0</v>
      </c>
      <c r="M399" s="151">
        <v>0</v>
      </c>
      <c r="N399" s="151">
        <v>0</v>
      </c>
      <c r="O399" s="151">
        <v>0</v>
      </c>
      <c r="P399" s="151">
        <v>0</v>
      </c>
      <c r="Q399" s="151">
        <v>0</v>
      </c>
      <c r="R399" s="151">
        <v>0</v>
      </c>
      <c r="S399" s="151">
        <v>0</v>
      </c>
      <c r="T399" s="151">
        <v>0</v>
      </c>
      <c r="U399" s="151">
        <v>0</v>
      </c>
      <c r="V399" s="151">
        <v>0</v>
      </c>
    </row>
    <row r="400" spans="2:22" x14ac:dyDescent="0.25">
      <c r="B400" s="136" t="s">
        <v>13</v>
      </c>
      <c r="C400" s="136" t="s">
        <v>13</v>
      </c>
      <c r="D400" s="136" t="s">
        <v>13</v>
      </c>
      <c r="E400" s="151">
        <v>0</v>
      </c>
      <c r="F400" s="151">
        <v>0</v>
      </c>
      <c r="G400" s="151">
        <v>0</v>
      </c>
      <c r="H400" s="151">
        <v>0</v>
      </c>
      <c r="I400" s="151">
        <v>0</v>
      </c>
      <c r="J400" s="151">
        <v>0</v>
      </c>
      <c r="K400" s="151">
        <v>0</v>
      </c>
      <c r="L400" s="151">
        <v>0</v>
      </c>
      <c r="M400" s="151">
        <v>0</v>
      </c>
      <c r="N400" s="151">
        <v>0</v>
      </c>
      <c r="O400" s="151">
        <v>0</v>
      </c>
      <c r="P400" s="151">
        <v>0</v>
      </c>
      <c r="Q400" s="151">
        <v>0</v>
      </c>
      <c r="R400" s="151">
        <v>0</v>
      </c>
      <c r="S400" s="151">
        <v>0</v>
      </c>
      <c r="T400" s="151">
        <v>0</v>
      </c>
      <c r="U400" s="151">
        <v>0</v>
      </c>
      <c r="V400" s="151">
        <v>0</v>
      </c>
    </row>
    <row r="401" spans="2:22" x14ac:dyDescent="0.25">
      <c r="B401" s="136" t="s">
        <v>13</v>
      </c>
      <c r="C401" s="136" t="s">
        <v>13</v>
      </c>
      <c r="D401" s="136" t="s">
        <v>13</v>
      </c>
      <c r="E401" s="151">
        <v>0</v>
      </c>
      <c r="F401" s="151">
        <v>0</v>
      </c>
      <c r="G401" s="151">
        <v>0</v>
      </c>
      <c r="H401" s="151">
        <v>0</v>
      </c>
      <c r="I401" s="151">
        <v>0</v>
      </c>
      <c r="J401" s="151">
        <v>0</v>
      </c>
      <c r="K401" s="151">
        <v>0</v>
      </c>
      <c r="L401" s="151">
        <v>0</v>
      </c>
      <c r="M401" s="151">
        <v>0</v>
      </c>
      <c r="N401" s="151">
        <v>0</v>
      </c>
      <c r="O401" s="151">
        <v>0</v>
      </c>
      <c r="P401" s="151">
        <v>0</v>
      </c>
      <c r="Q401" s="151">
        <v>0</v>
      </c>
      <c r="R401" s="151">
        <v>0</v>
      </c>
      <c r="S401" s="151">
        <v>0</v>
      </c>
      <c r="T401" s="151">
        <v>0</v>
      </c>
      <c r="U401" s="151">
        <v>0</v>
      </c>
      <c r="V401" s="151">
        <v>0</v>
      </c>
    </row>
    <row r="402" spans="2:22" x14ac:dyDescent="0.25">
      <c r="B402" s="136" t="s">
        <v>13</v>
      </c>
      <c r="C402" s="136" t="s">
        <v>13</v>
      </c>
      <c r="D402" s="136" t="s">
        <v>13</v>
      </c>
      <c r="E402" s="151">
        <v>0</v>
      </c>
      <c r="F402" s="151">
        <v>0</v>
      </c>
      <c r="G402" s="151">
        <v>0</v>
      </c>
      <c r="H402" s="151">
        <v>0</v>
      </c>
      <c r="I402" s="151">
        <v>0</v>
      </c>
      <c r="J402" s="151">
        <v>0</v>
      </c>
      <c r="K402" s="151">
        <v>0</v>
      </c>
      <c r="L402" s="151">
        <v>0</v>
      </c>
      <c r="M402" s="151">
        <v>0</v>
      </c>
      <c r="N402" s="151">
        <v>0</v>
      </c>
      <c r="O402" s="151">
        <v>0</v>
      </c>
      <c r="P402" s="151">
        <v>0</v>
      </c>
      <c r="Q402" s="151">
        <v>0</v>
      </c>
      <c r="R402" s="151">
        <v>0</v>
      </c>
      <c r="S402" s="151">
        <v>0</v>
      </c>
      <c r="T402" s="151">
        <v>0</v>
      </c>
      <c r="U402" s="151">
        <v>0</v>
      </c>
      <c r="V402" s="151">
        <v>0</v>
      </c>
    </row>
    <row r="403" spans="2:22" x14ac:dyDescent="0.25">
      <c r="B403" s="136" t="s">
        <v>13</v>
      </c>
      <c r="C403" s="136" t="s">
        <v>13</v>
      </c>
      <c r="D403" s="136" t="s">
        <v>13</v>
      </c>
      <c r="E403" s="151">
        <v>0</v>
      </c>
      <c r="F403" s="151">
        <v>0</v>
      </c>
      <c r="G403" s="151">
        <v>0</v>
      </c>
      <c r="H403" s="151">
        <v>0</v>
      </c>
      <c r="I403" s="151">
        <v>0</v>
      </c>
      <c r="J403" s="151">
        <v>0</v>
      </c>
      <c r="K403" s="151">
        <v>0</v>
      </c>
      <c r="L403" s="151">
        <v>0</v>
      </c>
      <c r="M403" s="151">
        <v>0</v>
      </c>
      <c r="N403" s="151">
        <v>0</v>
      </c>
      <c r="O403" s="151">
        <v>0</v>
      </c>
      <c r="P403" s="151">
        <v>0</v>
      </c>
      <c r="Q403" s="151">
        <v>0</v>
      </c>
      <c r="R403" s="151">
        <v>0</v>
      </c>
      <c r="S403" s="151">
        <v>0</v>
      </c>
      <c r="T403" s="151">
        <v>0</v>
      </c>
      <c r="U403" s="151">
        <v>0</v>
      </c>
      <c r="V403" s="151">
        <v>0</v>
      </c>
    </row>
    <row r="404" spans="2:22" x14ac:dyDescent="0.25">
      <c r="B404" s="136" t="s">
        <v>13</v>
      </c>
      <c r="C404" s="136" t="s">
        <v>13</v>
      </c>
      <c r="D404" s="136" t="s">
        <v>13</v>
      </c>
      <c r="E404" s="151">
        <v>0</v>
      </c>
      <c r="F404" s="151">
        <v>0</v>
      </c>
      <c r="G404" s="151">
        <v>0</v>
      </c>
      <c r="H404" s="151">
        <v>0</v>
      </c>
      <c r="I404" s="151">
        <v>0</v>
      </c>
      <c r="J404" s="151">
        <v>0</v>
      </c>
      <c r="K404" s="151">
        <v>0</v>
      </c>
      <c r="L404" s="151">
        <v>0</v>
      </c>
      <c r="M404" s="151">
        <v>0</v>
      </c>
      <c r="N404" s="151">
        <v>0</v>
      </c>
      <c r="O404" s="151">
        <v>0</v>
      </c>
      <c r="P404" s="151">
        <v>0</v>
      </c>
      <c r="Q404" s="151">
        <v>0</v>
      </c>
      <c r="R404" s="151">
        <v>0</v>
      </c>
      <c r="S404" s="151">
        <v>0</v>
      </c>
      <c r="T404" s="151">
        <v>0</v>
      </c>
      <c r="U404" s="151">
        <v>0</v>
      </c>
      <c r="V404" s="151">
        <v>0</v>
      </c>
    </row>
    <row r="405" spans="2:22" x14ac:dyDescent="0.25">
      <c r="B405" s="136" t="s">
        <v>13</v>
      </c>
      <c r="C405" s="136" t="s">
        <v>13</v>
      </c>
      <c r="D405" s="136" t="s">
        <v>13</v>
      </c>
      <c r="E405" s="151">
        <v>0</v>
      </c>
      <c r="F405" s="151">
        <v>0</v>
      </c>
      <c r="G405" s="151">
        <v>0</v>
      </c>
      <c r="H405" s="151">
        <v>0</v>
      </c>
      <c r="I405" s="151">
        <v>0</v>
      </c>
      <c r="J405" s="151">
        <v>0</v>
      </c>
      <c r="K405" s="151">
        <v>0</v>
      </c>
      <c r="L405" s="151">
        <v>0</v>
      </c>
      <c r="M405" s="151">
        <v>0</v>
      </c>
      <c r="N405" s="151">
        <v>0</v>
      </c>
      <c r="O405" s="151">
        <v>0</v>
      </c>
      <c r="P405" s="151">
        <v>0</v>
      </c>
      <c r="Q405" s="151">
        <v>0</v>
      </c>
      <c r="R405" s="151">
        <v>0</v>
      </c>
      <c r="S405" s="151">
        <v>0</v>
      </c>
      <c r="T405" s="151">
        <v>0</v>
      </c>
      <c r="U405" s="151">
        <v>0</v>
      </c>
      <c r="V405" s="151">
        <v>0</v>
      </c>
    </row>
    <row r="406" spans="2:22" x14ac:dyDescent="0.25">
      <c r="B406" s="136" t="s">
        <v>13</v>
      </c>
      <c r="C406" s="136" t="s">
        <v>13</v>
      </c>
      <c r="D406" s="136" t="s">
        <v>13</v>
      </c>
      <c r="E406" s="151">
        <v>0</v>
      </c>
      <c r="F406" s="151">
        <v>0</v>
      </c>
      <c r="G406" s="151">
        <v>0</v>
      </c>
      <c r="H406" s="151">
        <v>0</v>
      </c>
      <c r="I406" s="151">
        <v>0</v>
      </c>
      <c r="J406" s="151">
        <v>0</v>
      </c>
      <c r="K406" s="151">
        <v>0</v>
      </c>
      <c r="L406" s="151">
        <v>0</v>
      </c>
      <c r="M406" s="151">
        <v>0</v>
      </c>
      <c r="N406" s="151">
        <v>0</v>
      </c>
      <c r="O406" s="151">
        <v>0</v>
      </c>
      <c r="P406" s="151">
        <v>0</v>
      </c>
      <c r="Q406" s="151">
        <v>0</v>
      </c>
      <c r="R406" s="151">
        <v>0</v>
      </c>
      <c r="S406" s="151">
        <v>0</v>
      </c>
      <c r="T406" s="151">
        <v>0</v>
      </c>
      <c r="U406" s="151">
        <v>0</v>
      </c>
      <c r="V406" s="151">
        <v>0</v>
      </c>
    </row>
    <row r="407" spans="2:22" x14ac:dyDescent="0.25">
      <c r="B407" s="136" t="s">
        <v>13</v>
      </c>
      <c r="C407" s="136" t="s">
        <v>13</v>
      </c>
      <c r="D407" s="136" t="s">
        <v>13</v>
      </c>
      <c r="E407" s="151">
        <v>0</v>
      </c>
      <c r="F407" s="151">
        <v>0</v>
      </c>
      <c r="G407" s="151">
        <v>0</v>
      </c>
      <c r="H407" s="151">
        <v>0</v>
      </c>
      <c r="I407" s="151">
        <v>0</v>
      </c>
      <c r="J407" s="151">
        <v>0</v>
      </c>
      <c r="K407" s="151">
        <v>0</v>
      </c>
      <c r="L407" s="151">
        <v>0</v>
      </c>
      <c r="M407" s="151">
        <v>0</v>
      </c>
      <c r="N407" s="151">
        <v>0</v>
      </c>
      <c r="O407" s="151">
        <v>0</v>
      </c>
      <c r="P407" s="151">
        <v>0</v>
      </c>
      <c r="Q407" s="151">
        <v>0</v>
      </c>
      <c r="R407" s="151">
        <v>0</v>
      </c>
      <c r="S407" s="151">
        <v>0</v>
      </c>
      <c r="T407" s="151">
        <v>0</v>
      </c>
      <c r="U407" s="151">
        <v>0</v>
      </c>
      <c r="V407" s="151">
        <v>0</v>
      </c>
    </row>
    <row r="408" spans="2:22" x14ac:dyDescent="0.25">
      <c r="B408" s="136" t="s">
        <v>13</v>
      </c>
      <c r="C408" s="136" t="s">
        <v>13</v>
      </c>
      <c r="D408" s="136" t="s">
        <v>13</v>
      </c>
      <c r="E408" s="151">
        <v>0</v>
      </c>
      <c r="F408" s="151">
        <v>0</v>
      </c>
      <c r="G408" s="151">
        <v>0</v>
      </c>
      <c r="H408" s="151">
        <v>0</v>
      </c>
      <c r="I408" s="151">
        <v>0</v>
      </c>
      <c r="J408" s="151">
        <v>0</v>
      </c>
      <c r="K408" s="151">
        <v>0</v>
      </c>
      <c r="L408" s="151">
        <v>0</v>
      </c>
      <c r="M408" s="151">
        <v>0</v>
      </c>
      <c r="N408" s="151">
        <v>0</v>
      </c>
      <c r="O408" s="151">
        <v>0</v>
      </c>
      <c r="P408" s="151">
        <v>0</v>
      </c>
      <c r="Q408" s="151">
        <v>0</v>
      </c>
      <c r="R408" s="151">
        <v>0</v>
      </c>
      <c r="S408" s="151">
        <v>0</v>
      </c>
      <c r="T408" s="151">
        <v>0</v>
      </c>
      <c r="U408" s="151">
        <v>0</v>
      </c>
      <c r="V408" s="151">
        <v>0</v>
      </c>
    </row>
    <row r="409" spans="2:22" x14ac:dyDescent="0.25">
      <c r="B409" s="136" t="s">
        <v>13</v>
      </c>
      <c r="C409" s="136" t="s">
        <v>13</v>
      </c>
      <c r="D409" s="136" t="s">
        <v>13</v>
      </c>
      <c r="E409" s="151">
        <v>0</v>
      </c>
      <c r="F409" s="151">
        <v>0</v>
      </c>
      <c r="G409" s="151">
        <v>0</v>
      </c>
      <c r="H409" s="151">
        <v>0</v>
      </c>
      <c r="I409" s="151">
        <v>0</v>
      </c>
      <c r="J409" s="151">
        <v>0</v>
      </c>
      <c r="K409" s="151">
        <v>0</v>
      </c>
      <c r="L409" s="151">
        <v>0</v>
      </c>
      <c r="M409" s="151">
        <v>0</v>
      </c>
      <c r="N409" s="151">
        <v>0</v>
      </c>
      <c r="O409" s="151">
        <v>0</v>
      </c>
      <c r="P409" s="151">
        <v>0</v>
      </c>
      <c r="Q409" s="151">
        <v>0</v>
      </c>
      <c r="R409" s="151">
        <v>0</v>
      </c>
      <c r="S409" s="151">
        <v>0</v>
      </c>
      <c r="T409" s="151">
        <v>0</v>
      </c>
      <c r="U409" s="151">
        <v>0</v>
      </c>
      <c r="V409" s="151">
        <v>0</v>
      </c>
    </row>
    <row r="410" spans="2:22" x14ac:dyDescent="0.25">
      <c r="B410" s="136" t="s">
        <v>13</v>
      </c>
      <c r="C410" s="136" t="s">
        <v>13</v>
      </c>
      <c r="D410" s="136" t="s">
        <v>13</v>
      </c>
      <c r="E410" s="151">
        <v>0</v>
      </c>
      <c r="F410" s="151">
        <v>0</v>
      </c>
      <c r="G410" s="151">
        <v>0</v>
      </c>
      <c r="H410" s="151">
        <v>0</v>
      </c>
      <c r="I410" s="151">
        <v>0</v>
      </c>
      <c r="J410" s="151">
        <v>0</v>
      </c>
      <c r="K410" s="151">
        <v>0</v>
      </c>
      <c r="L410" s="151">
        <v>0</v>
      </c>
      <c r="M410" s="151">
        <v>0</v>
      </c>
      <c r="N410" s="151">
        <v>0</v>
      </c>
      <c r="O410" s="151">
        <v>0</v>
      </c>
      <c r="P410" s="151">
        <v>0</v>
      </c>
      <c r="Q410" s="151">
        <v>0</v>
      </c>
      <c r="R410" s="151">
        <v>0</v>
      </c>
      <c r="S410" s="151">
        <v>0</v>
      </c>
      <c r="T410" s="151">
        <v>0</v>
      </c>
      <c r="U410" s="151">
        <v>0</v>
      </c>
      <c r="V410" s="151">
        <v>0</v>
      </c>
    </row>
    <row r="411" spans="2:22" x14ac:dyDescent="0.25">
      <c r="B411" s="136" t="s">
        <v>13</v>
      </c>
      <c r="C411" s="136" t="s">
        <v>13</v>
      </c>
      <c r="D411" s="136" t="s">
        <v>13</v>
      </c>
      <c r="E411" s="151">
        <v>0</v>
      </c>
      <c r="F411" s="151">
        <v>0</v>
      </c>
      <c r="G411" s="151">
        <v>0</v>
      </c>
      <c r="H411" s="151">
        <v>0</v>
      </c>
      <c r="I411" s="151">
        <v>0</v>
      </c>
      <c r="J411" s="151">
        <v>0</v>
      </c>
      <c r="K411" s="151">
        <v>0</v>
      </c>
      <c r="L411" s="151">
        <v>0</v>
      </c>
      <c r="M411" s="151">
        <v>0</v>
      </c>
      <c r="N411" s="151">
        <v>0</v>
      </c>
      <c r="O411" s="151">
        <v>0</v>
      </c>
      <c r="P411" s="151">
        <v>0</v>
      </c>
      <c r="Q411" s="151">
        <v>0</v>
      </c>
      <c r="R411" s="151">
        <v>0</v>
      </c>
      <c r="S411" s="151">
        <v>0</v>
      </c>
      <c r="T411" s="151">
        <v>0</v>
      </c>
      <c r="U411" s="151">
        <v>0</v>
      </c>
      <c r="V411" s="151">
        <v>0</v>
      </c>
    </row>
    <row r="412" spans="2:22" x14ac:dyDescent="0.25">
      <c r="B412" s="136" t="s">
        <v>13</v>
      </c>
      <c r="C412" s="136" t="s">
        <v>13</v>
      </c>
      <c r="D412" s="136" t="s">
        <v>13</v>
      </c>
      <c r="E412" s="151">
        <v>0</v>
      </c>
      <c r="F412" s="151">
        <v>0</v>
      </c>
      <c r="G412" s="151">
        <v>0</v>
      </c>
      <c r="H412" s="151">
        <v>0</v>
      </c>
      <c r="I412" s="151">
        <v>0</v>
      </c>
      <c r="J412" s="151">
        <v>0</v>
      </c>
      <c r="K412" s="151">
        <v>0</v>
      </c>
      <c r="L412" s="151">
        <v>0</v>
      </c>
      <c r="M412" s="151">
        <v>0</v>
      </c>
      <c r="N412" s="151">
        <v>0</v>
      </c>
      <c r="O412" s="151">
        <v>0</v>
      </c>
      <c r="P412" s="151">
        <v>0</v>
      </c>
      <c r="Q412" s="151">
        <v>0</v>
      </c>
      <c r="R412" s="151">
        <v>0</v>
      </c>
      <c r="S412" s="151">
        <v>0</v>
      </c>
      <c r="T412" s="151">
        <v>0</v>
      </c>
      <c r="U412" s="151">
        <v>0</v>
      </c>
      <c r="V412" s="151">
        <v>0</v>
      </c>
    </row>
    <row r="413" spans="2:22" x14ac:dyDescent="0.25">
      <c r="B413" s="136" t="s">
        <v>13</v>
      </c>
      <c r="C413" s="136" t="s">
        <v>13</v>
      </c>
      <c r="D413" s="136" t="s">
        <v>13</v>
      </c>
      <c r="E413" s="151">
        <v>0</v>
      </c>
      <c r="F413" s="151">
        <v>0</v>
      </c>
      <c r="G413" s="151">
        <v>0</v>
      </c>
      <c r="H413" s="151">
        <v>0</v>
      </c>
      <c r="I413" s="151">
        <v>0</v>
      </c>
      <c r="J413" s="151">
        <v>0</v>
      </c>
      <c r="K413" s="151">
        <v>0</v>
      </c>
      <c r="L413" s="151">
        <v>0</v>
      </c>
      <c r="M413" s="151">
        <v>0</v>
      </c>
      <c r="N413" s="151">
        <v>0</v>
      </c>
      <c r="O413" s="151">
        <v>0</v>
      </c>
      <c r="P413" s="151">
        <v>0</v>
      </c>
      <c r="Q413" s="151">
        <v>0</v>
      </c>
      <c r="R413" s="151">
        <v>0</v>
      </c>
      <c r="S413" s="151">
        <v>0</v>
      </c>
      <c r="T413" s="151">
        <v>0</v>
      </c>
      <c r="U413" s="151">
        <v>0</v>
      </c>
      <c r="V413" s="151">
        <v>0</v>
      </c>
    </row>
    <row r="414" spans="2:22" x14ac:dyDescent="0.25">
      <c r="B414" s="136" t="s">
        <v>13</v>
      </c>
      <c r="C414" s="136" t="s">
        <v>13</v>
      </c>
      <c r="D414" s="136" t="s">
        <v>13</v>
      </c>
      <c r="E414" s="151">
        <v>0</v>
      </c>
      <c r="F414" s="151">
        <v>0</v>
      </c>
      <c r="G414" s="151">
        <v>0</v>
      </c>
      <c r="H414" s="151">
        <v>0</v>
      </c>
      <c r="I414" s="151">
        <v>0</v>
      </c>
      <c r="J414" s="151">
        <v>0</v>
      </c>
      <c r="K414" s="151">
        <v>0</v>
      </c>
      <c r="L414" s="151">
        <v>0</v>
      </c>
      <c r="M414" s="151">
        <v>0</v>
      </c>
      <c r="N414" s="151">
        <v>0</v>
      </c>
      <c r="O414" s="151">
        <v>0</v>
      </c>
      <c r="P414" s="151">
        <v>0</v>
      </c>
      <c r="Q414" s="151">
        <v>0</v>
      </c>
      <c r="R414" s="151">
        <v>0</v>
      </c>
      <c r="S414" s="151">
        <v>0</v>
      </c>
      <c r="T414" s="151">
        <v>0</v>
      </c>
      <c r="U414" s="151">
        <v>0</v>
      </c>
      <c r="V414" s="151">
        <v>0</v>
      </c>
    </row>
    <row r="415" spans="2:22" x14ac:dyDescent="0.25">
      <c r="B415" s="136" t="s">
        <v>13</v>
      </c>
      <c r="C415" s="136" t="s">
        <v>13</v>
      </c>
      <c r="D415" s="136" t="s">
        <v>13</v>
      </c>
      <c r="E415" s="151">
        <v>0</v>
      </c>
      <c r="F415" s="151">
        <v>0</v>
      </c>
      <c r="G415" s="151">
        <v>0</v>
      </c>
      <c r="H415" s="151">
        <v>0</v>
      </c>
      <c r="I415" s="151">
        <v>0</v>
      </c>
      <c r="J415" s="151">
        <v>0</v>
      </c>
      <c r="K415" s="151">
        <v>0</v>
      </c>
      <c r="L415" s="151">
        <v>0</v>
      </c>
      <c r="M415" s="151">
        <v>0</v>
      </c>
      <c r="N415" s="151">
        <v>0</v>
      </c>
      <c r="O415" s="151">
        <v>0</v>
      </c>
      <c r="P415" s="151">
        <v>0</v>
      </c>
      <c r="Q415" s="151">
        <v>0</v>
      </c>
      <c r="R415" s="151">
        <v>0</v>
      </c>
      <c r="S415" s="151">
        <v>0</v>
      </c>
      <c r="T415" s="151">
        <v>0</v>
      </c>
      <c r="U415" s="151">
        <v>0</v>
      </c>
      <c r="V415" s="151">
        <v>0</v>
      </c>
    </row>
    <row r="416" spans="2:22" x14ac:dyDescent="0.25">
      <c r="B416" s="136" t="s">
        <v>13</v>
      </c>
      <c r="C416" s="136" t="s">
        <v>13</v>
      </c>
      <c r="D416" s="136" t="s">
        <v>13</v>
      </c>
      <c r="E416" s="151">
        <v>0</v>
      </c>
      <c r="F416" s="151">
        <v>0</v>
      </c>
      <c r="G416" s="151">
        <v>0</v>
      </c>
      <c r="H416" s="151">
        <v>0</v>
      </c>
      <c r="I416" s="151">
        <v>0</v>
      </c>
      <c r="J416" s="151">
        <v>0</v>
      </c>
      <c r="K416" s="151">
        <v>0</v>
      </c>
      <c r="L416" s="151">
        <v>0</v>
      </c>
      <c r="M416" s="151">
        <v>0</v>
      </c>
      <c r="N416" s="151">
        <v>0</v>
      </c>
      <c r="O416" s="151">
        <v>0</v>
      </c>
      <c r="P416" s="151">
        <v>0</v>
      </c>
      <c r="Q416" s="151">
        <v>0</v>
      </c>
      <c r="R416" s="151">
        <v>0</v>
      </c>
      <c r="S416" s="151">
        <v>0</v>
      </c>
      <c r="T416" s="151">
        <v>0</v>
      </c>
      <c r="U416" s="151">
        <v>0</v>
      </c>
      <c r="V416" s="151">
        <v>0</v>
      </c>
    </row>
    <row r="417" spans="2:22" x14ac:dyDescent="0.25">
      <c r="B417" s="136" t="s">
        <v>13</v>
      </c>
      <c r="C417" s="136" t="s">
        <v>13</v>
      </c>
      <c r="D417" s="136" t="s">
        <v>13</v>
      </c>
      <c r="E417" s="151">
        <v>0</v>
      </c>
      <c r="F417" s="151">
        <v>0</v>
      </c>
      <c r="G417" s="151">
        <v>0</v>
      </c>
      <c r="H417" s="151">
        <v>0</v>
      </c>
      <c r="I417" s="151">
        <v>0</v>
      </c>
      <c r="J417" s="151">
        <v>0</v>
      </c>
      <c r="K417" s="151">
        <v>0</v>
      </c>
      <c r="L417" s="151">
        <v>0</v>
      </c>
      <c r="M417" s="151">
        <v>0</v>
      </c>
      <c r="N417" s="151">
        <v>0</v>
      </c>
      <c r="O417" s="151">
        <v>0</v>
      </c>
      <c r="P417" s="151">
        <v>0</v>
      </c>
      <c r="Q417" s="151">
        <v>0</v>
      </c>
      <c r="R417" s="151">
        <v>0</v>
      </c>
      <c r="S417" s="151">
        <v>0</v>
      </c>
      <c r="T417" s="151">
        <v>0</v>
      </c>
      <c r="U417" s="151">
        <v>0</v>
      </c>
      <c r="V417" s="151">
        <v>0</v>
      </c>
    </row>
    <row r="418" spans="2:22" x14ac:dyDescent="0.25">
      <c r="B418" s="136" t="s">
        <v>13</v>
      </c>
      <c r="C418" s="136" t="s">
        <v>13</v>
      </c>
      <c r="D418" s="136" t="s">
        <v>13</v>
      </c>
      <c r="E418" s="151">
        <v>0</v>
      </c>
      <c r="F418" s="151">
        <v>0</v>
      </c>
      <c r="G418" s="151">
        <v>0</v>
      </c>
      <c r="H418" s="151">
        <v>0</v>
      </c>
      <c r="I418" s="151">
        <v>0</v>
      </c>
      <c r="J418" s="151">
        <v>0</v>
      </c>
      <c r="K418" s="151">
        <v>0</v>
      </c>
      <c r="L418" s="151">
        <v>0</v>
      </c>
      <c r="M418" s="151">
        <v>0</v>
      </c>
      <c r="N418" s="151">
        <v>0</v>
      </c>
      <c r="O418" s="151">
        <v>0</v>
      </c>
      <c r="P418" s="151">
        <v>0</v>
      </c>
      <c r="Q418" s="151">
        <v>0</v>
      </c>
      <c r="R418" s="151">
        <v>0</v>
      </c>
      <c r="S418" s="151">
        <v>0</v>
      </c>
      <c r="T418" s="151">
        <v>0</v>
      </c>
      <c r="U418" s="151">
        <v>0</v>
      </c>
      <c r="V418" s="151">
        <v>0</v>
      </c>
    </row>
    <row r="419" spans="2:22" x14ac:dyDescent="0.25">
      <c r="B419" s="136" t="s">
        <v>13</v>
      </c>
      <c r="C419" s="136" t="s">
        <v>13</v>
      </c>
      <c r="D419" s="136" t="s">
        <v>13</v>
      </c>
      <c r="E419" s="151">
        <v>0</v>
      </c>
      <c r="F419" s="151">
        <v>0</v>
      </c>
      <c r="G419" s="151">
        <v>0</v>
      </c>
      <c r="H419" s="151">
        <v>0</v>
      </c>
      <c r="I419" s="151">
        <v>0</v>
      </c>
      <c r="J419" s="151">
        <v>0</v>
      </c>
      <c r="K419" s="151">
        <v>0</v>
      </c>
      <c r="L419" s="151">
        <v>0</v>
      </c>
      <c r="M419" s="151">
        <v>0</v>
      </c>
      <c r="N419" s="151">
        <v>0</v>
      </c>
      <c r="O419" s="151">
        <v>0</v>
      </c>
      <c r="P419" s="151">
        <v>0</v>
      </c>
      <c r="Q419" s="151">
        <v>0</v>
      </c>
      <c r="R419" s="151">
        <v>0</v>
      </c>
      <c r="S419" s="151">
        <v>0</v>
      </c>
      <c r="T419" s="151">
        <v>0</v>
      </c>
      <c r="U419" s="151">
        <v>0</v>
      </c>
      <c r="V419" s="151">
        <v>0</v>
      </c>
    </row>
    <row r="420" spans="2:22" x14ac:dyDescent="0.25">
      <c r="B420" s="136" t="s">
        <v>13</v>
      </c>
      <c r="C420" s="136" t="s">
        <v>13</v>
      </c>
      <c r="D420" s="136" t="s">
        <v>13</v>
      </c>
      <c r="E420" s="151">
        <v>0</v>
      </c>
      <c r="F420" s="151">
        <v>0</v>
      </c>
      <c r="G420" s="151">
        <v>0</v>
      </c>
      <c r="H420" s="151">
        <v>0</v>
      </c>
      <c r="I420" s="151">
        <v>0</v>
      </c>
      <c r="J420" s="151">
        <v>0</v>
      </c>
      <c r="K420" s="151">
        <v>0</v>
      </c>
      <c r="L420" s="151">
        <v>0</v>
      </c>
      <c r="M420" s="151">
        <v>0</v>
      </c>
      <c r="N420" s="151">
        <v>0</v>
      </c>
      <c r="O420" s="151">
        <v>0</v>
      </c>
      <c r="P420" s="151">
        <v>0</v>
      </c>
      <c r="Q420" s="151">
        <v>0</v>
      </c>
      <c r="R420" s="151">
        <v>0</v>
      </c>
      <c r="S420" s="151">
        <v>0</v>
      </c>
      <c r="T420" s="151">
        <v>0</v>
      </c>
      <c r="U420" s="151">
        <v>0</v>
      </c>
      <c r="V420" s="151">
        <v>0</v>
      </c>
    </row>
    <row r="421" spans="2:22" x14ac:dyDescent="0.25">
      <c r="B421" s="136" t="s">
        <v>13</v>
      </c>
      <c r="C421" s="136" t="s">
        <v>13</v>
      </c>
      <c r="D421" s="136" t="s">
        <v>13</v>
      </c>
      <c r="E421" s="151">
        <v>0</v>
      </c>
      <c r="F421" s="151">
        <v>0</v>
      </c>
      <c r="G421" s="151">
        <v>0</v>
      </c>
      <c r="H421" s="151">
        <v>0</v>
      </c>
      <c r="I421" s="151">
        <v>0</v>
      </c>
      <c r="J421" s="151">
        <v>0</v>
      </c>
      <c r="K421" s="151">
        <v>0</v>
      </c>
      <c r="L421" s="151">
        <v>0</v>
      </c>
      <c r="M421" s="151">
        <v>0</v>
      </c>
      <c r="N421" s="151">
        <v>0</v>
      </c>
      <c r="O421" s="151">
        <v>0</v>
      </c>
      <c r="P421" s="151">
        <v>0</v>
      </c>
      <c r="Q421" s="151">
        <v>0</v>
      </c>
      <c r="R421" s="151">
        <v>0</v>
      </c>
      <c r="S421" s="151">
        <v>0</v>
      </c>
      <c r="T421" s="151">
        <v>0</v>
      </c>
      <c r="U421" s="151">
        <v>0</v>
      </c>
      <c r="V421" s="151">
        <v>0</v>
      </c>
    </row>
    <row r="422" spans="2:22" x14ac:dyDescent="0.25">
      <c r="B422" s="136" t="s">
        <v>13</v>
      </c>
      <c r="C422" s="136" t="s">
        <v>13</v>
      </c>
      <c r="D422" s="136" t="s">
        <v>13</v>
      </c>
      <c r="E422" s="151">
        <v>0</v>
      </c>
      <c r="F422" s="151">
        <v>0</v>
      </c>
      <c r="G422" s="151">
        <v>0</v>
      </c>
      <c r="H422" s="151">
        <v>0</v>
      </c>
      <c r="I422" s="151">
        <v>0</v>
      </c>
      <c r="J422" s="151">
        <v>0</v>
      </c>
      <c r="K422" s="151">
        <v>0</v>
      </c>
      <c r="L422" s="151">
        <v>0</v>
      </c>
      <c r="M422" s="151">
        <v>0</v>
      </c>
      <c r="N422" s="151">
        <v>0</v>
      </c>
      <c r="O422" s="151">
        <v>0</v>
      </c>
      <c r="P422" s="151">
        <v>0</v>
      </c>
      <c r="Q422" s="151">
        <v>0</v>
      </c>
      <c r="R422" s="151">
        <v>0</v>
      </c>
      <c r="S422" s="151">
        <v>0</v>
      </c>
      <c r="T422" s="151">
        <v>0</v>
      </c>
      <c r="U422" s="151">
        <v>0</v>
      </c>
      <c r="V422" s="151">
        <v>0</v>
      </c>
    </row>
    <row r="423" spans="2:22" x14ac:dyDescent="0.25">
      <c r="B423" s="136" t="s">
        <v>13</v>
      </c>
      <c r="C423" s="136" t="s">
        <v>13</v>
      </c>
      <c r="D423" s="136" t="s">
        <v>13</v>
      </c>
      <c r="E423" s="151">
        <v>0</v>
      </c>
      <c r="F423" s="151">
        <v>0</v>
      </c>
      <c r="G423" s="151">
        <v>0</v>
      </c>
      <c r="H423" s="151">
        <v>0</v>
      </c>
      <c r="I423" s="151">
        <v>0</v>
      </c>
      <c r="J423" s="151">
        <v>0</v>
      </c>
      <c r="K423" s="151">
        <v>0</v>
      </c>
      <c r="L423" s="151">
        <v>0</v>
      </c>
      <c r="M423" s="151">
        <v>0</v>
      </c>
      <c r="N423" s="151">
        <v>0</v>
      </c>
      <c r="O423" s="151">
        <v>0</v>
      </c>
      <c r="P423" s="151">
        <v>0</v>
      </c>
      <c r="Q423" s="151">
        <v>0</v>
      </c>
      <c r="R423" s="151">
        <v>0</v>
      </c>
      <c r="S423" s="151">
        <v>0</v>
      </c>
      <c r="T423" s="151">
        <v>0</v>
      </c>
      <c r="U423" s="151">
        <v>0</v>
      </c>
      <c r="V423" s="151">
        <v>0</v>
      </c>
    </row>
    <row r="424" spans="2:22" x14ac:dyDescent="0.25">
      <c r="B424" s="136" t="s">
        <v>13</v>
      </c>
      <c r="C424" s="136" t="s">
        <v>13</v>
      </c>
      <c r="D424" s="136" t="s">
        <v>13</v>
      </c>
      <c r="E424" s="151">
        <v>0</v>
      </c>
      <c r="F424" s="151">
        <v>0</v>
      </c>
      <c r="G424" s="151">
        <v>0</v>
      </c>
      <c r="H424" s="151">
        <v>0</v>
      </c>
      <c r="I424" s="151">
        <v>0</v>
      </c>
      <c r="J424" s="151">
        <v>0</v>
      </c>
      <c r="K424" s="151">
        <v>0</v>
      </c>
      <c r="L424" s="151">
        <v>0</v>
      </c>
      <c r="M424" s="151">
        <v>0</v>
      </c>
      <c r="N424" s="151">
        <v>0</v>
      </c>
      <c r="O424" s="151">
        <v>0</v>
      </c>
      <c r="P424" s="151">
        <v>0</v>
      </c>
      <c r="Q424" s="151">
        <v>0</v>
      </c>
      <c r="R424" s="151">
        <v>0</v>
      </c>
      <c r="S424" s="151">
        <v>0</v>
      </c>
      <c r="T424" s="151">
        <v>0</v>
      </c>
      <c r="U424" s="151">
        <v>0</v>
      </c>
      <c r="V424" s="151">
        <v>0</v>
      </c>
    </row>
    <row r="425" spans="2:22" x14ac:dyDescent="0.25">
      <c r="B425" s="136" t="s">
        <v>13</v>
      </c>
      <c r="C425" s="136" t="s">
        <v>13</v>
      </c>
      <c r="D425" s="136" t="s">
        <v>13</v>
      </c>
      <c r="E425" s="151">
        <v>0</v>
      </c>
      <c r="F425" s="151">
        <v>0</v>
      </c>
      <c r="G425" s="151">
        <v>0</v>
      </c>
      <c r="H425" s="151">
        <v>0</v>
      </c>
      <c r="I425" s="151">
        <v>0</v>
      </c>
      <c r="J425" s="151">
        <v>0</v>
      </c>
      <c r="K425" s="151">
        <v>0</v>
      </c>
      <c r="L425" s="151">
        <v>0</v>
      </c>
      <c r="M425" s="151">
        <v>0</v>
      </c>
      <c r="N425" s="151">
        <v>0</v>
      </c>
      <c r="O425" s="151">
        <v>0</v>
      </c>
      <c r="P425" s="151">
        <v>0</v>
      </c>
      <c r="Q425" s="151">
        <v>0</v>
      </c>
      <c r="R425" s="151">
        <v>0</v>
      </c>
      <c r="S425" s="151">
        <v>0</v>
      </c>
      <c r="T425" s="151">
        <v>0</v>
      </c>
      <c r="U425" s="151">
        <v>0</v>
      </c>
      <c r="V425" s="151">
        <v>0</v>
      </c>
    </row>
    <row r="426" spans="2:22" x14ac:dyDescent="0.25">
      <c r="B426" s="136" t="s">
        <v>13</v>
      </c>
      <c r="C426" s="136" t="s">
        <v>13</v>
      </c>
      <c r="D426" s="136" t="s">
        <v>13</v>
      </c>
      <c r="E426" s="151">
        <v>0</v>
      </c>
      <c r="F426" s="151">
        <v>0</v>
      </c>
      <c r="G426" s="151">
        <v>0</v>
      </c>
      <c r="H426" s="151">
        <v>0</v>
      </c>
      <c r="I426" s="151">
        <v>0</v>
      </c>
      <c r="J426" s="151">
        <v>0</v>
      </c>
      <c r="K426" s="151">
        <v>0</v>
      </c>
      <c r="L426" s="151">
        <v>0</v>
      </c>
      <c r="M426" s="151">
        <v>0</v>
      </c>
      <c r="N426" s="151">
        <v>0</v>
      </c>
      <c r="O426" s="151">
        <v>0</v>
      </c>
      <c r="P426" s="151">
        <v>0</v>
      </c>
      <c r="Q426" s="151">
        <v>0</v>
      </c>
      <c r="R426" s="151">
        <v>0</v>
      </c>
      <c r="S426" s="151">
        <v>0</v>
      </c>
      <c r="T426" s="151">
        <v>0</v>
      </c>
      <c r="U426" s="151">
        <v>0</v>
      </c>
      <c r="V426" s="151">
        <v>0</v>
      </c>
    </row>
    <row r="427" spans="2:22" x14ac:dyDescent="0.25">
      <c r="B427" s="136" t="s">
        <v>13</v>
      </c>
      <c r="C427" s="136" t="s">
        <v>13</v>
      </c>
      <c r="D427" s="136" t="s">
        <v>13</v>
      </c>
      <c r="E427" s="151">
        <v>0</v>
      </c>
      <c r="F427" s="151">
        <v>0</v>
      </c>
      <c r="G427" s="151">
        <v>0</v>
      </c>
      <c r="H427" s="151">
        <v>0</v>
      </c>
      <c r="I427" s="151">
        <v>0</v>
      </c>
      <c r="J427" s="151">
        <v>0</v>
      </c>
      <c r="K427" s="151">
        <v>0</v>
      </c>
      <c r="L427" s="151">
        <v>0</v>
      </c>
      <c r="M427" s="151">
        <v>0</v>
      </c>
      <c r="N427" s="151">
        <v>0</v>
      </c>
      <c r="O427" s="151">
        <v>0</v>
      </c>
      <c r="P427" s="151">
        <v>0</v>
      </c>
      <c r="Q427" s="151">
        <v>0</v>
      </c>
      <c r="R427" s="151">
        <v>0</v>
      </c>
      <c r="S427" s="151">
        <v>0</v>
      </c>
      <c r="T427" s="151">
        <v>0</v>
      </c>
      <c r="U427" s="151">
        <v>0</v>
      </c>
      <c r="V427" s="151">
        <v>0</v>
      </c>
    </row>
    <row r="428" spans="2:22" x14ac:dyDescent="0.25">
      <c r="B428" s="136" t="s">
        <v>13</v>
      </c>
      <c r="C428" s="136" t="s">
        <v>13</v>
      </c>
      <c r="D428" s="136" t="s">
        <v>13</v>
      </c>
      <c r="E428" s="151">
        <v>0</v>
      </c>
      <c r="F428" s="151">
        <v>0</v>
      </c>
      <c r="G428" s="151">
        <v>0</v>
      </c>
      <c r="H428" s="151">
        <v>0</v>
      </c>
      <c r="I428" s="151">
        <v>0</v>
      </c>
      <c r="J428" s="151">
        <v>0</v>
      </c>
      <c r="K428" s="151">
        <v>0</v>
      </c>
      <c r="L428" s="151">
        <v>0</v>
      </c>
      <c r="M428" s="151">
        <v>0</v>
      </c>
      <c r="N428" s="151">
        <v>0</v>
      </c>
      <c r="O428" s="151">
        <v>0</v>
      </c>
      <c r="P428" s="151">
        <v>0</v>
      </c>
      <c r="Q428" s="151">
        <v>0</v>
      </c>
      <c r="R428" s="151">
        <v>0</v>
      </c>
      <c r="S428" s="151">
        <v>0</v>
      </c>
      <c r="T428" s="151">
        <v>0</v>
      </c>
      <c r="U428" s="151">
        <v>0</v>
      </c>
      <c r="V428" s="151">
        <v>0</v>
      </c>
    </row>
    <row r="429" spans="2:22" x14ac:dyDescent="0.25">
      <c r="B429" s="136" t="s">
        <v>13</v>
      </c>
      <c r="C429" s="136" t="s">
        <v>13</v>
      </c>
      <c r="D429" s="136" t="s">
        <v>13</v>
      </c>
      <c r="E429" s="151">
        <v>0</v>
      </c>
      <c r="F429" s="151">
        <v>0</v>
      </c>
      <c r="G429" s="151">
        <v>0</v>
      </c>
      <c r="H429" s="151">
        <v>0</v>
      </c>
      <c r="I429" s="151">
        <v>0</v>
      </c>
      <c r="J429" s="151">
        <v>0</v>
      </c>
      <c r="K429" s="151">
        <v>0</v>
      </c>
      <c r="L429" s="151">
        <v>0</v>
      </c>
      <c r="M429" s="151">
        <v>0</v>
      </c>
      <c r="N429" s="151">
        <v>0</v>
      </c>
      <c r="O429" s="151">
        <v>0</v>
      </c>
      <c r="P429" s="151">
        <v>0</v>
      </c>
      <c r="Q429" s="151">
        <v>0</v>
      </c>
      <c r="R429" s="151">
        <v>0</v>
      </c>
      <c r="S429" s="151">
        <v>0</v>
      </c>
      <c r="T429" s="151">
        <v>0</v>
      </c>
      <c r="U429" s="151">
        <v>0</v>
      </c>
      <c r="V429" s="151">
        <v>0</v>
      </c>
    </row>
    <row r="430" spans="2:22" x14ac:dyDescent="0.25">
      <c r="B430" s="136" t="s">
        <v>13</v>
      </c>
      <c r="C430" s="136" t="s">
        <v>13</v>
      </c>
      <c r="D430" s="136" t="s">
        <v>13</v>
      </c>
      <c r="E430" s="151">
        <v>0</v>
      </c>
      <c r="F430" s="151">
        <v>0</v>
      </c>
      <c r="G430" s="151">
        <v>0</v>
      </c>
      <c r="H430" s="151">
        <v>0</v>
      </c>
      <c r="I430" s="151">
        <v>0</v>
      </c>
      <c r="J430" s="151">
        <v>0</v>
      </c>
      <c r="K430" s="151">
        <v>0</v>
      </c>
      <c r="L430" s="151">
        <v>0</v>
      </c>
      <c r="M430" s="151">
        <v>0</v>
      </c>
      <c r="N430" s="151">
        <v>0</v>
      </c>
      <c r="O430" s="151">
        <v>0</v>
      </c>
      <c r="P430" s="151">
        <v>0</v>
      </c>
      <c r="Q430" s="151">
        <v>0</v>
      </c>
      <c r="R430" s="151">
        <v>0</v>
      </c>
      <c r="S430" s="151">
        <v>0</v>
      </c>
      <c r="T430" s="151">
        <v>0</v>
      </c>
      <c r="U430" s="151">
        <v>0</v>
      </c>
      <c r="V430" s="151">
        <v>0</v>
      </c>
    </row>
    <row r="431" spans="2:22" x14ac:dyDescent="0.25">
      <c r="B431" s="136" t="s">
        <v>13</v>
      </c>
      <c r="C431" s="136" t="s">
        <v>13</v>
      </c>
      <c r="D431" s="136" t="s">
        <v>13</v>
      </c>
      <c r="E431" s="151">
        <v>0</v>
      </c>
      <c r="F431" s="151">
        <v>0</v>
      </c>
      <c r="G431" s="151">
        <v>0</v>
      </c>
      <c r="H431" s="151">
        <v>0</v>
      </c>
      <c r="I431" s="151">
        <v>0</v>
      </c>
      <c r="J431" s="151">
        <v>0</v>
      </c>
      <c r="K431" s="151">
        <v>0</v>
      </c>
      <c r="L431" s="151">
        <v>0</v>
      </c>
      <c r="M431" s="151">
        <v>0</v>
      </c>
      <c r="N431" s="151">
        <v>0</v>
      </c>
      <c r="O431" s="151">
        <v>0</v>
      </c>
      <c r="P431" s="151">
        <v>0</v>
      </c>
      <c r="Q431" s="151">
        <v>0</v>
      </c>
      <c r="R431" s="151">
        <v>0</v>
      </c>
      <c r="S431" s="151">
        <v>0</v>
      </c>
      <c r="T431" s="151">
        <v>0</v>
      </c>
      <c r="U431" s="151">
        <v>0</v>
      </c>
      <c r="V431" s="151">
        <v>0</v>
      </c>
    </row>
    <row r="432" spans="2:22" x14ac:dyDescent="0.25">
      <c r="B432" s="136" t="s">
        <v>13</v>
      </c>
      <c r="C432" s="136" t="s">
        <v>13</v>
      </c>
      <c r="D432" s="136" t="s">
        <v>13</v>
      </c>
      <c r="E432" s="151">
        <v>0</v>
      </c>
      <c r="F432" s="151">
        <v>0</v>
      </c>
      <c r="G432" s="151">
        <v>0</v>
      </c>
      <c r="H432" s="151">
        <v>0</v>
      </c>
      <c r="I432" s="151">
        <v>0</v>
      </c>
      <c r="J432" s="151">
        <v>0</v>
      </c>
      <c r="K432" s="151">
        <v>0</v>
      </c>
      <c r="L432" s="151">
        <v>0</v>
      </c>
      <c r="M432" s="151">
        <v>0</v>
      </c>
      <c r="N432" s="151">
        <v>0</v>
      </c>
      <c r="O432" s="151">
        <v>0</v>
      </c>
      <c r="P432" s="151">
        <v>0</v>
      </c>
      <c r="Q432" s="151">
        <v>0</v>
      </c>
      <c r="R432" s="151">
        <v>0</v>
      </c>
      <c r="S432" s="151">
        <v>0</v>
      </c>
      <c r="T432" s="151">
        <v>0</v>
      </c>
      <c r="U432" s="151">
        <v>0</v>
      </c>
      <c r="V432" s="151">
        <v>0</v>
      </c>
    </row>
    <row r="433" spans="2:22" x14ac:dyDescent="0.25">
      <c r="B433" s="136" t="s">
        <v>13</v>
      </c>
      <c r="C433" s="136" t="s">
        <v>13</v>
      </c>
      <c r="D433" s="136" t="s">
        <v>13</v>
      </c>
      <c r="E433" s="151">
        <v>0</v>
      </c>
      <c r="F433" s="151">
        <v>0</v>
      </c>
      <c r="G433" s="151">
        <v>0</v>
      </c>
      <c r="H433" s="151">
        <v>0</v>
      </c>
      <c r="I433" s="151">
        <v>0</v>
      </c>
      <c r="J433" s="151">
        <v>0</v>
      </c>
      <c r="K433" s="151">
        <v>0</v>
      </c>
      <c r="L433" s="151">
        <v>0</v>
      </c>
      <c r="M433" s="151">
        <v>0</v>
      </c>
      <c r="N433" s="151">
        <v>0</v>
      </c>
      <c r="O433" s="151">
        <v>0</v>
      </c>
      <c r="P433" s="151">
        <v>0</v>
      </c>
      <c r="Q433" s="151">
        <v>0</v>
      </c>
      <c r="R433" s="151">
        <v>0</v>
      </c>
      <c r="S433" s="151">
        <v>0</v>
      </c>
      <c r="T433" s="151">
        <v>0</v>
      </c>
      <c r="U433" s="151">
        <v>0</v>
      </c>
      <c r="V433" s="151">
        <v>0</v>
      </c>
    </row>
    <row r="434" spans="2:22" x14ac:dyDescent="0.25">
      <c r="B434" s="136" t="s">
        <v>13</v>
      </c>
      <c r="C434" s="136" t="s">
        <v>13</v>
      </c>
      <c r="D434" s="136" t="s">
        <v>13</v>
      </c>
      <c r="E434" s="151">
        <v>0</v>
      </c>
      <c r="F434" s="151">
        <v>0</v>
      </c>
      <c r="G434" s="151">
        <v>0</v>
      </c>
      <c r="H434" s="151">
        <v>0</v>
      </c>
      <c r="I434" s="151">
        <v>0</v>
      </c>
      <c r="J434" s="151">
        <v>0</v>
      </c>
      <c r="K434" s="151">
        <v>0</v>
      </c>
      <c r="L434" s="151">
        <v>0</v>
      </c>
      <c r="M434" s="151">
        <v>0</v>
      </c>
      <c r="N434" s="151">
        <v>0</v>
      </c>
      <c r="O434" s="151">
        <v>0</v>
      </c>
      <c r="P434" s="151">
        <v>0</v>
      </c>
      <c r="Q434" s="151">
        <v>0</v>
      </c>
      <c r="R434" s="151">
        <v>0</v>
      </c>
      <c r="S434" s="151">
        <v>0</v>
      </c>
      <c r="T434" s="151">
        <v>0</v>
      </c>
      <c r="U434" s="151">
        <v>0</v>
      </c>
      <c r="V434" s="151">
        <v>0</v>
      </c>
    </row>
    <row r="435" spans="2:22" x14ac:dyDescent="0.25">
      <c r="B435" s="136" t="s">
        <v>13</v>
      </c>
      <c r="C435" s="136" t="s">
        <v>13</v>
      </c>
      <c r="D435" s="136" t="s">
        <v>13</v>
      </c>
      <c r="E435" s="151">
        <v>0</v>
      </c>
      <c r="F435" s="151">
        <v>0</v>
      </c>
      <c r="G435" s="151">
        <v>0</v>
      </c>
      <c r="H435" s="151">
        <v>0</v>
      </c>
      <c r="I435" s="151">
        <v>0</v>
      </c>
      <c r="J435" s="151">
        <v>0</v>
      </c>
      <c r="K435" s="151">
        <v>0</v>
      </c>
      <c r="L435" s="151">
        <v>0</v>
      </c>
      <c r="M435" s="151">
        <v>0</v>
      </c>
      <c r="N435" s="151">
        <v>0</v>
      </c>
      <c r="O435" s="151">
        <v>0</v>
      </c>
      <c r="P435" s="151">
        <v>0</v>
      </c>
      <c r="Q435" s="151">
        <v>0</v>
      </c>
      <c r="R435" s="151">
        <v>0</v>
      </c>
      <c r="S435" s="151">
        <v>0</v>
      </c>
      <c r="T435" s="151">
        <v>0</v>
      </c>
      <c r="U435" s="151">
        <v>0</v>
      </c>
      <c r="V435" s="151">
        <v>0</v>
      </c>
    </row>
    <row r="436" spans="2:22" x14ac:dyDescent="0.25">
      <c r="B436" s="136" t="s">
        <v>13</v>
      </c>
      <c r="C436" s="136" t="s">
        <v>13</v>
      </c>
      <c r="D436" s="136" t="s">
        <v>13</v>
      </c>
      <c r="E436" s="151">
        <v>0</v>
      </c>
      <c r="F436" s="151">
        <v>0</v>
      </c>
      <c r="G436" s="151">
        <v>0</v>
      </c>
      <c r="H436" s="151">
        <v>0</v>
      </c>
      <c r="I436" s="151">
        <v>0</v>
      </c>
      <c r="J436" s="151">
        <v>0</v>
      </c>
      <c r="K436" s="151">
        <v>0</v>
      </c>
      <c r="L436" s="151">
        <v>0</v>
      </c>
      <c r="M436" s="151">
        <v>0</v>
      </c>
      <c r="N436" s="151">
        <v>0</v>
      </c>
      <c r="O436" s="151">
        <v>0</v>
      </c>
      <c r="P436" s="151">
        <v>0</v>
      </c>
      <c r="Q436" s="151">
        <v>0</v>
      </c>
      <c r="R436" s="151">
        <v>0</v>
      </c>
      <c r="S436" s="151">
        <v>0</v>
      </c>
      <c r="T436" s="151">
        <v>0</v>
      </c>
      <c r="U436" s="151">
        <v>0</v>
      </c>
      <c r="V436" s="151">
        <v>0</v>
      </c>
    </row>
    <row r="437" spans="2:22" x14ac:dyDescent="0.25">
      <c r="B437" s="136" t="s">
        <v>13</v>
      </c>
      <c r="C437" s="136" t="s">
        <v>13</v>
      </c>
      <c r="D437" s="136" t="s">
        <v>13</v>
      </c>
      <c r="E437" s="151">
        <v>0</v>
      </c>
      <c r="F437" s="151">
        <v>0</v>
      </c>
      <c r="G437" s="151">
        <v>0</v>
      </c>
      <c r="H437" s="151">
        <v>0</v>
      </c>
      <c r="I437" s="151">
        <v>0</v>
      </c>
      <c r="J437" s="151">
        <v>0</v>
      </c>
      <c r="K437" s="151">
        <v>0</v>
      </c>
      <c r="L437" s="151">
        <v>0</v>
      </c>
      <c r="M437" s="151">
        <v>0</v>
      </c>
      <c r="N437" s="151">
        <v>0</v>
      </c>
      <c r="O437" s="151">
        <v>0</v>
      </c>
      <c r="P437" s="151">
        <v>0</v>
      </c>
      <c r="Q437" s="151">
        <v>0</v>
      </c>
      <c r="R437" s="151">
        <v>0</v>
      </c>
      <c r="S437" s="151">
        <v>0</v>
      </c>
      <c r="T437" s="151">
        <v>0</v>
      </c>
      <c r="U437" s="151">
        <v>0</v>
      </c>
      <c r="V437" s="151">
        <v>0</v>
      </c>
    </row>
    <row r="438" spans="2:22" x14ac:dyDescent="0.25">
      <c r="B438" s="136" t="s">
        <v>13</v>
      </c>
      <c r="C438" s="136" t="s">
        <v>13</v>
      </c>
      <c r="D438" s="136" t="s">
        <v>13</v>
      </c>
      <c r="E438" s="151">
        <v>0</v>
      </c>
      <c r="F438" s="151">
        <v>0</v>
      </c>
      <c r="G438" s="151">
        <v>0</v>
      </c>
      <c r="H438" s="151">
        <v>0</v>
      </c>
      <c r="I438" s="151">
        <v>0</v>
      </c>
      <c r="J438" s="151">
        <v>0</v>
      </c>
      <c r="K438" s="151">
        <v>0</v>
      </c>
      <c r="L438" s="151">
        <v>0</v>
      </c>
      <c r="M438" s="151">
        <v>0</v>
      </c>
      <c r="N438" s="151">
        <v>0</v>
      </c>
      <c r="O438" s="151">
        <v>0</v>
      </c>
      <c r="P438" s="151">
        <v>0</v>
      </c>
      <c r="Q438" s="151">
        <v>0</v>
      </c>
      <c r="R438" s="151">
        <v>0</v>
      </c>
      <c r="S438" s="151">
        <v>0</v>
      </c>
      <c r="T438" s="151">
        <v>0</v>
      </c>
      <c r="U438" s="151">
        <v>0</v>
      </c>
      <c r="V438" s="151">
        <v>0</v>
      </c>
    </row>
    <row r="439" spans="2:22" x14ac:dyDescent="0.25">
      <c r="B439" s="136" t="s">
        <v>13</v>
      </c>
      <c r="C439" s="136" t="s">
        <v>13</v>
      </c>
      <c r="D439" s="136" t="s">
        <v>13</v>
      </c>
      <c r="E439" s="151">
        <v>0</v>
      </c>
      <c r="F439" s="151">
        <v>0</v>
      </c>
      <c r="G439" s="151">
        <v>0</v>
      </c>
      <c r="H439" s="151">
        <v>0</v>
      </c>
      <c r="I439" s="151">
        <v>0</v>
      </c>
      <c r="J439" s="151">
        <v>0</v>
      </c>
      <c r="K439" s="151">
        <v>0</v>
      </c>
      <c r="L439" s="151">
        <v>0</v>
      </c>
      <c r="M439" s="151">
        <v>0</v>
      </c>
      <c r="N439" s="151">
        <v>0</v>
      </c>
      <c r="O439" s="151">
        <v>0</v>
      </c>
      <c r="P439" s="151">
        <v>0</v>
      </c>
      <c r="Q439" s="151">
        <v>0</v>
      </c>
      <c r="R439" s="151">
        <v>0</v>
      </c>
      <c r="S439" s="151">
        <v>0</v>
      </c>
      <c r="T439" s="151">
        <v>0</v>
      </c>
      <c r="U439" s="151">
        <v>0</v>
      </c>
      <c r="V439" s="151">
        <v>0</v>
      </c>
    </row>
    <row r="440" spans="2:22" x14ac:dyDescent="0.25">
      <c r="B440" s="136" t="s">
        <v>13</v>
      </c>
      <c r="C440" s="136" t="s">
        <v>13</v>
      </c>
      <c r="D440" s="136" t="s">
        <v>13</v>
      </c>
      <c r="E440" s="151">
        <v>0</v>
      </c>
      <c r="F440" s="151">
        <v>0</v>
      </c>
      <c r="G440" s="151">
        <v>0</v>
      </c>
      <c r="H440" s="151">
        <v>0</v>
      </c>
      <c r="I440" s="151">
        <v>0</v>
      </c>
      <c r="J440" s="151">
        <v>0</v>
      </c>
      <c r="K440" s="151">
        <v>0</v>
      </c>
      <c r="L440" s="151">
        <v>0</v>
      </c>
      <c r="M440" s="151">
        <v>0</v>
      </c>
      <c r="N440" s="151">
        <v>0</v>
      </c>
      <c r="O440" s="151">
        <v>0</v>
      </c>
      <c r="P440" s="151">
        <v>0</v>
      </c>
      <c r="Q440" s="151">
        <v>0</v>
      </c>
      <c r="R440" s="151">
        <v>0</v>
      </c>
      <c r="S440" s="151">
        <v>0</v>
      </c>
      <c r="T440" s="151">
        <v>0</v>
      </c>
      <c r="U440" s="151">
        <v>0</v>
      </c>
      <c r="V440" s="151">
        <v>0</v>
      </c>
    </row>
    <row r="441" spans="2:22" x14ac:dyDescent="0.25">
      <c r="B441" s="136" t="s">
        <v>13</v>
      </c>
      <c r="C441" s="136" t="s">
        <v>13</v>
      </c>
      <c r="D441" s="136" t="s">
        <v>13</v>
      </c>
      <c r="E441" s="151">
        <v>0</v>
      </c>
      <c r="F441" s="151">
        <v>0</v>
      </c>
      <c r="G441" s="151">
        <v>0</v>
      </c>
      <c r="H441" s="151">
        <v>0</v>
      </c>
      <c r="I441" s="151">
        <v>0</v>
      </c>
      <c r="J441" s="151">
        <v>0</v>
      </c>
      <c r="K441" s="151">
        <v>0</v>
      </c>
      <c r="L441" s="151">
        <v>0</v>
      </c>
      <c r="M441" s="151">
        <v>0</v>
      </c>
      <c r="N441" s="151">
        <v>0</v>
      </c>
      <c r="O441" s="151">
        <v>0</v>
      </c>
      <c r="P441" s="151">
        <v>0</v>
      </c>
      <c r="Q441" s="151">
        <v>0</v>
      </c>
      <c r="R441" s="151">
        <v>0</v>
      </c>
      <c r="S441" s="151">
        <v>0</v>
      </c>
      <c r="T441" s="151">
        <v>0</v>
      </c>
      <c r="U441" s="151">
        <v>0</v>
      </c>
      <c r="V441" s="151">
        <v>0</v>
      </c>
    </row>
    <row r="442" spans="2:22" x14ac:dyDescent="0.25">
      <c r="B442" s="136" t="s">
        <v>13</v>
      </c>
      <c r="C442" s="136" t="s">
        <v>13</v>
      </c>
      <c r="D442" s="136" t="s">
        <v>13</v>
      </c>
      <c r="E442" s="151">
        <v>0</v>
      </c>
      <c r="F442" s="151">
        <v>0</v>
      </c>
      <c r="G442" s="151">
        <v>0</v>
      </c>
      <c r="H442" s="151">
        <v>0</v>
      </c>
      <c r="I442" s="151">
        <v>0</v>
      </c>
      <c r="J442" s="151">
        <v>0</v>
      </c>
      <c r="K442" s="151">
        <v>0</v>
      </c>
      <c r="L442" s="151">
        <v>0</v>
      </c>
      <c r="M442" s="151">
        <v>0</v>
      </c>
      <c r="N442" s="151">
        <v>0</v>
      </c>
      <c r="O442" s="151">
        <v>0</v>
      </c>
      <c r="P442" s="151">
        <v>0</v>
      </c>
      <c r="Q442" s="151">
        <v>0</v>
      </c>
      <c r="R442" s="151">
        <v>0</v>
      </c>
      <c r="S442" s="151">
        <v>0</v>
      </c>
      <c r="T442" s="151">
        <v>0</v>
      </c>
      <c r="U442" s="151">
        <v>0</v>
      </c>
      <c r="V442" s="151">
        <v>0</v>
      </c>
    </row>
    <row r="443" spans="2:22" x14ac:dyDescent="0.25">
      <c r="B443" s="136" t="s">
        <v>13</v>
      </c>
      <c r="C443" s="136" t="s">
        <v>13</v>
      </c>
      <c r="D443" s="136" t="s">
        <v>13</v>
      </c>
      <c r="E443" s="151">
        <v>0</v>
      </c>
      <c r="F443" s="151">
        <v>0</v>
      </c>
      <c r="G443" s="151">
        <v>0</v>
      </c>
      <c r="H443" s="151">
        <v>0</v>
      </c>
      <c r="I443" s="151">
        <v>0</v>
      </c>
      <c r="J443" s="151">
        <v>0</v>
      </c>
      <c r="K443" s="151">
        <v>0</v>
      </c>
      <c r="L443" s="151">
        <v>0</v>
      </c>
      <c r="M443" s="151">
        <v>0</v>
      </c>
      <c r="N443" s="151">
        <v>0</v>
      </c>
      <c r="O443" s="151">
        <v>0</v>
      </c>
      <c r="P443" s="151">
        <v>0</v>
      </c>
      <c r="Q443" s="151">
        <v>0</v>
      </c>
      <c r="R443" s="151">
        <v>0</v>
      </c>
      <c r="S443" s="151">
        <v>0</v>
      </c>
      <c r="T443" s="151">
        <v>0</v>
      </c>
      <c r="U443" s="151">
        <v>0</v>
      </c>
      <c r="V443" s="151">
        <v>0</v>
      </c>
    </row>
    <row r="444" spans="2:22" x14ac:dyDescent="0.25">
      <c r="B444" s="136" t="s">
        <v>13</v>
      </c>
      <c r="C444" s="136" t="s">
        <v>13</v>
      </c>
      <c r="D444" s="136" t="s">
        <v>13</v>
      </c>
      <c r="E444" s="151">
        <v>0</v>
      </c>
      <c r="F444" s="151">
        <v>0</v>
      </c>
      <c r="G444" s="151">
        <v>0</v>
      </c>
      <c r="H444" s="151">
        <v>0</v>
      </c>
      <c r="I444" s="151">
        <v>0</v>
      </c>
      <c r="J444" s="151">
        <v>0</v>
      </c>
      <c r="K444" s="151">
        <v>0</v>
      </c>
      <c r="L444" s="151">
        <v>0</v>
      </c>
      <c r="M444" s="151">
        <v>0</v>
      </c>
      <c r="N444" s="151">
        <v>0</v>
      </c>
      <c r="O444" s="151">
        <v>0</v>
      </c>
      <c r="P444" s="151">
        <v>0</v>
      </c>
      <c r="Q444" s="151">
        <v>0</v>
      </c>
      <c r="R444" s="151">
        <v>0</v>
      </c>
      <c r="S444" s="151">
        <v>0</v>
      </c>
      <c r="T444" s="151">
        <v>0</v>
      </c>
      <c r="U444" s="151">
        <v>0</v>
      </c>
      <c r="V444" s="151">
        <v>0</v>
      </c>
    </row>
    <row r="445" spans="2:22" x14ac:dyDescent="0.25">
      <c r="B445" s="136" t="s">
        <v>13</v>
      </c>
      <c r="C445" s="136" t="s">
        <v>13</v>
      </c>
      <c r="D445" s="136" t="s">
        <v>13</v>
      </c>
      <c r="E445" s="151">
        <v>0</v>
      </c>
      <c r="F445" s="151">
        <v>0</v>
      </c>
      <c r="G445" s="151">
        <v>0</v>
      </c>
      <c r="H445" s="151">
        <v>0</v>
      </c>
      <c r="I445" s="151">
        <v>0</v>
      </c>
      <c r="J445" s="151">
        <v>0</v>
      </c>
      <c r="K445" s="151">
        <v>0</v>
      </c>
      <c r="L445" s="151">
        <v>0</v>
      </c>
      <c r="M445" s="151">
        <v>0</v>
      </c>
      <c r="N445" s="151">
        <v>0</v>
      </c>
      <c r="O445" s="151">
        <v>0</v>
      </c>
      <c r="P445" s="151">
        <v>0</v>
      </c>
      <c r="Q445" s="151">
        <v>0</v>
      </c>
      <c r="R445" s="151">
        <v>0</v>
      </c>
      <c r="S445" s="151">
        <v>0</v>
      </c>
      <c r="T445" s="151">
        <v>0</v>
      </c>
      <c r="U445" s="151">
        <v>0</v>
      </c>
      <c r="V445" s="151">
        <v>0</v>
      </c>
    </row>
    <row r="446" spans="2:22" x14ac:dyDescent="0.25">
      <c r="B446" s="136" t="s">
        <v>13</v>
      </c>
      <c r="C446" s="136" t="s">
        <v>13</v>
      </c>
      <c r="D446" s="136" t="s">
        <v>13</v>
      </c>
      <c r="E446" s="151">
        <v>0</v>
      </c>
      <c r="F446" s="151">
        <v>0</v>
      </c>
      <c r="G446" s="151">
        <v>0</v>
      </c>
      <c r="H446" s="151">
        <v>0</v>
      </c>
      <c r="I446" s="151">
        <v>0</v>
      </c>
      <c r="J446" s="151">
        <v>0</v>
      </c>
      <c r="K446" s="151">
        <v>0</v>
      </c>
      <c r="L446" s="151">
        <v>0</v>
      </c>
      <c r="M446" s="151">
        <v>0</v>
      </c>
      <c r="N446" s="151">
        <v>0</v>
      </c>
      <c r="O446" s="151">
        <v>0</v>
      </c>
      <c r="P446" s="151">
        <v>0</v>
      </c>
      <c r="Q446" s="151">
        <v>0</v>
      </c>
      <c r="R446" s="151">
        <v>0</v>
      </c>
      <c r="S446" s="151">
        <v>0</v>
      </c>
      <c r="T446" s="151">
        <v>0</v>
      </c>
      <c r="U446" s="151">
        <v>0</v>
      </c>
      <c r="V446" s="151">
        <v>0</v>
      </c>
    </row>
    <row r="447" spans="2:22" x14ac:dyDescent="0.25">
      <c r="B447" s="136" t="s">
        <v>13</v>
      </c>
      <c r="C447" s="136" t="s">
        <v>13</v>
      </c>
      <c r="D447" s="136" t="s">
        <v>13</v>
      </c>
      <c r="E447" s="151">
        <v>0</v>
      </c>
      <c r="F447" s="151">
        <v>0</v>
      </c>
      <c r="G447" s="151">
        <v>0</v>
      </c>
      <c r="H447" s="151">
        <v>0</v>
      </c>
      <c r="I447" s="151">
        <v>0</v>
      </c>
      <c r="J447" s="151">
        <v>0</v>
      </c>
      <c r="K447" s="151">
        <v>0</v>
      </c>
      <c r="L447" s="151">
        <v>0</v>
      </c>
      <c r="M447" s="151">
        <v>0</v>
      </c>
      <c r="N447" s="151">
        <v>0</v>
      </c>
      <c r="O447" s="151">
        <v>0</v>
      </c>
      <c r="P447" s="151">
        <v>0</v>
      </c>
      <c r="Q447" s="151">
        <v>0</v>
      </c>
      <c r="R447" s="151">
        <v>0</v>
      </c>
      <c r="S447" s="151">
        <v>0</v>
      </c>
      <c r="T447" s="151">
        <v>0</v>
      </c>
      <c r="U447" s="151">
        <v>0</v>
      </c>
      <c r="V447" s="151">
        <v>0</v>
      </c>
    </row>
    <row r="448" spans="2:22" x14ac:dyDescent="0.25">
      <c r="B448" s="136" t="s">
        <v>13</v>
      </c>
      <c r="C448" s="136" t="s">
        <v>13</v>
      </c>
      <c r="D448" s="136" t="s">
        <v>13</v>
      </c>
      <c r="E448" s="151">
        <v>0</v>
      </c>
      <c r="F448" s="151">
        <v>0</v>
      </c>
      <c r="G448" s="151">
        <v>0</v>
      </c>
      <c r="H448" s="151">
        <v>0</v>
      </c>
      <c r="I448" s="151">
        <v>0</v>
      </c>
      <c r="J448" s="151">
        <v>0</v>
      </c>
      <c r="K448" s="151">
        <v>0</v>
      </c>
      <c r="L448" s="151">
        <v>0</v>
      </c>
      <c r="M448" s="151">
        <v>0</v>
      </c>
      <c r="N448" s="151">
        <v>0</v>
      </c>
      <c r="O448" s="151">
        <v>0</v>
      </c>
      <c r="P448" s="151">
        <v>0</v>
      </c>
      <c r="Q448" s="151">
        <v>0</v>
      </c>
      <c r="R448" s="151">
        <v>0</v>
      </c>
      <c r="S448" s="151">
        <v>0</v>
      </c>
      <c r="T448" s="151">
        <v>0</v>
      </c>
      <c r="U448" s="151">
        <v>0</v>
      </c>
      <c r="V448" s="151">
        <v>0</v>
      </c>
    </row>
    <row r="449" spans="2:22" x14ac:dyDescent="0.25">
      <c r="B449" s="136" t="s">
        <v>13</v>
      </c>
      <c r="C449" s="136" t="s">
        <v>13</v>
      </c>
      <c r="D449" s="136" t="s">
        <v>13</v>
      </c>
      <c r="E449" s="151">
        <v>0</v>
      </c>
      <c r="F449" s="151">
        <v>0</v>
      </c>
      <c r="G449" s="151">
        <v>0</v>
      </c>
      <c r="H449" s="151">
        <v>0</v>
      </c>
      <c r="I449" s="151">
        <v>0</v>
      </c>
      <c r="J449" s="151">
        <v>0</v>
      </c>
      <c r="K449" s="151">
        <v>0</v>
      </c>
      <c r="L449" s="151">
        <v>0</v>
      </c>
      <c r="M449" s="151">
        <v>0</v>
      </c>
      <c r="N449" s="151">
        <v>0</v>
      </c>
      <c r="O449" s="151">
        <v>0</v>
      </c>
      <c r="P449" s="151">
        <v>0</v>
      </c>
      <c r="Q449" s="151">
        <v>0</v>
      </c>
      <c r="R449" s="151">
        <v>0</v>
      </c>
      <c r="S449" s="151">
        <v>0</v>
      </c>
      <c r="T449" s="151">
        <v>0</v>
      </c>
      <c r="U449" s="151">
        <v>0</v>
      </c>
      <c r="V449" s="151">
        <v>0</v>
      </c>
    </row>
    <row r="450" spans="2:22" x14ac:dyDescent="0.25">
      <c r="B450" s="136" t="s">
        <v>13</v>
      </c>
      <c r="C450" s="136" t="s">
        <v>13</v>
      </c>
      <c r="D450" s="136" t="s">
        <v>13</v>
      </c>
      <c r="E450" s="151">
        <v>0</v>
      </c>
      <c r="F450" s="151">
        <v>0</v>
      </c>
      <c r="G450" s="151">
        <v>0</v>
      </c>
      <c r="H450" s="151">
        <v>0</v>
      </c>
      <c r="I450" s="151">
        <v>0</v>
      </c>
      <c r="J450" s="151">
        <v>0</v>
      </c>
      <c r="K450" s="151">
        <v>0</v>
      </c>
      <c r="L450" s="151">
        <v>0</v>
      </c>
      <c r="M450" s="151">
        <v>0</v>
      </c>
      <c r="N450" s="151">
        <v>0</v>
      </c>
      <c r="O450" s="151">
        <v>0</v>
      </c>
      <c r="P450" s="151">
        <v>0</v>
      </c>
      <c r="Q450" s="151">
        <v>0</v>
      </c>
      <c r="R450" s="151">
        <v>0</v>
      </c>
      <c r="S450" s="151">
        <v>0</v>
      </c>
      <c r="T450" s="151">
        <v>0</v>
      </c>
      <c r="U450" s="151">
        <v>0</v>
      </c>
      <c r="V450" s="151">
        <v>0</v>
      </c>
    </row>
    <row r="451" spans="2:22" x14ac:dyDescent="0.25">
      <c r="B451" s="136" t="s">
        <v>13</v>
      </c>
      <c r="C451" s="136" t="s">
        <v>13</v>
      </c>
      <c r="D451" s="136" t="s">
        <v>13</v>
      </c>
      <c r="E451" s="151">
        <v>0</v>
      </c>
      <c r="F451" s="151">
        <v>0</v>
      </c>
      <c r="G451" s="151">
        <v>0</v>
      </c>
      <c r="H451" s="151">
        <v>0</v>
      </c>
      <c r="I451" s="151">
        <v>0</v>
      </c>
      <c r="J451" s="151">
        <v>0</v>
      </c>
      <c r="K451" s="151">
        <v>0</v>
      </c>
      <c r="L451" s="151">
        <v>0</v>
      </c>
      <c r="M451" s="151">
        <v>0</v>
      </c>
      <c r="N451" s="151">
        <v>0</v>
      </c>
      <c r="O451" s="151">
        <v>0</v>
      </c>
      <c r="P451" s="151">
        <v>0</v>
      </c>
      <c r="Q451" s="151">
        <v>0</v>
      </c>
      <c r="R451" s="151">
        <v>0</v>
      </c>
      <c r="S451" s="151">
        <v>0</v>
      </c>
      <c r="T451" s="151">
        <v>0</v>
      </c>
      <c r="U451" s="151">
        <v>0</v>
      </c>
      <c r="V451" s="151">
        <v>0</v>
      </c>
    </row>
    <row r="452" spans="2:22" x14ac:dyDescent="0.25">
      <c r="B452" s="136" t="s">
        <v>13</v>
      </c>
      <c r="C452" s="136" t="s">
        <v>13</v>
      </c>
      <c r="D452" s="136" t="s">
        <v>13</v>
      </c>
      <c r="E452" s="151">
        <v>0</v>
      </c>
      <c r="F452" s="151">
        <v>0</v>
      </c>
      <c r="G452" s="151">
        <v>0</v>
      </c>
      <c r="H452" s="151">
        <v>0</v>
      </c>
      <c r="I452" s="151">
        <v>0</v>
      </c>
      <c r="J452" s="151">
        <v>0</v>
      </c>
      <c r="K452" s="151">
        <v>0</v>
      </c>
      <c r="L452" s="151">
        <v>0</v>
      </c>
      <c r="M452" s="151">
        <v>0</v>
      </c>
      <c r="N452" s="151">
        <v>0</v>
      </c>
      <c r="O452" s="151">
        <v>0</v>
      </c>
      <c r="P452" s="151">
        <v>0</v>
      </c>
      <c r="Q452" s="151">
        <v>0</v>
      </c>
      <c r="R452" s="151">
        <v>0</v>
      </c>
      <c r="S452" s="151">
        <v>0</v>
      </c>
      <c r="T452" s="151">
        <v>0</v>
      </c>
      <c r="U452" s="151">
        <v>0</v>
      </c>
      <c r="V452" s="151">
        <v>0</v>
      </c>
    </row>
    <row r="453" spans="2:22" x14ac:dyDescent="0.25">
      <c r="B453" s="136" t="s">
        <v>13</v>
      </c>
      <c r="C453" s="136" t="s">
        <v>13</v>
      </c>
      <c r="D453" s="136" t="s">
        <v>13</v>
      </c>
      <c r="E453" s="151">
        <v>0</v>
      </c>
      <c r="F453" s="151">
        <v>0</v>
      </c>
      <c r="G453" s="151">
        <v>0</v>
      </c>
      <c r="H453" s="151">
        <v>0</v>
      </c>
      <c r="I453" s="151">
        <v>0</v>
      </c>
      <c r="J453" s="151">
        <v>0</v>
      </c>
      <c r="K453" s="151">
        <v>0</v>
      </c>
      <c r="L453" s="151">
        <v>0</v>
      </c>
      <c r="M453" s="151">
        <v>0</v>
      </c>
      <c r="N453" s="151">
        <v>0</v>
      </c>
      <c r="O453" s="151">
        <v>0</v>
      </c>
      <c r="P453" s="151">
        <v>0</v>
      </c>
      <c r="Q453" s="151">
        <v>0</v>
      </c>
      <c r="R453" s="151">
        <v>0</v>
      </c>
      <c r="S453" s="151">
        <v>0</v>
      </c>
      <c r="T453" s="151">
        <v>0</v>
      </c>
      <c r="U453" s="151">
        <v>0</v>
      </c>
      <c r="V453" s="151">
        <v>0</v>
      </c>
    </row>
    <row r="454" spans="2:22" x14ac:dyDescent="0.25">
      <c r="B454" s="136" t="s">
        <v>13</v>
      </c>
      <c r="C454" s="136" t="s">
        <v>13</v>
      </c>
      <c r="D454" s="136" t="s">
        <v>13</v>
      </c>
      <c r="E454" s="151">
        <v>0</v>
      </c>
      <c r="F454" s="151">
        <v>0</v>
      </c>
      <c r="G454" s="151">
        <v>0</v>
      </c>
      <c r="H454" s="151">
        <v>0</v>
      </c>
      <c r="I454" s="151">
        <v>0</v>
      </c>
      <c r="J454" s="151">
        <v>0</v>
      </c>
      <c r="K454" s="151">
        <v>0</v>
      </c>
      <c r="L454" s="151">
        <v>0</v>
      </c>
      <c r="M454" s="151">
        <v>0</v>
      </c>
      <c r="N454" s="151">
        <v>0</v>
      </c>
      <c r="O454" s="151">
        <v>0</v>
      </c>
      <c r="P454" s="151">
        <v>0</v>
      </c>
      <c r="Q454" s="151">
        <v>0</v>
      </c>
      <c r="R454" s="151">
        <v>0</v>
      </c>
      <c r="S454" s="151">
        <v>0</v>
      </c>
      <c r="T454" s="151">
        <v>0</v>
      </c>
      <c r="U454" s="151">
        <v>0</v>
      </c>
      <c r="V454" s="151">
        <v>0</v>
      </c>
    </row>
    <row r="455" spans="2:22" x14ac:dyDescent="0.25">
      <c r="B455" s="136" t="s">
        <v>13</v>
      </c>
      <c r="C455" s="136" t="s">
        <v>13</v>
      </c>
      <c r="D455" s="136" t="s">
        <v>13</v>
      </c>
      <c r="E455" s="151">
        <v>0</v>
      </c>
      <c r="F455" s="151">
        <v>0</v>
      </c>
      <c r="G455" s="151">
        <v>0</v>
      </c>
      <c r="H455" s="151">
        <v>0</v>
      </c>
      <c r="I455" s="151">
        <v>0</v>
      </c>
      <c r="J455" s="151">
        <v>0</v>
      </c>
      <c r="K455" s="151">
        <v>0</v>
      </c>
      <c r="L455" s="151">
        <v>0</v>
      </c>
      <c r="M455" s="151">
        <v>0</v>
      </c>
      <c r="N455" s="151">
        <v>0</v>
      </c>
      <c r="O455" s="151">
        <v>0</v>
      </c>
      <c r="P455" s="151">
        <v>0</v>
      </c>
      <c r="Q455" s="151">
        <v>0</v>
      </c>
      <c r="R455" s="151">
        <v>0</v>
      </c>
      <c r="S455" s="151">
        <v>0</v>
      </c>
      <c r="T455" s="151">
        <v>0</v>
      </c>
      <c r="U455" s="151">
        <v>0</v>
      </c>
      <c r="V455" s="151">
        <v>0</v>
      </c>
    </row>
    <row r="456" spans="2:22" x14ac:dyDescent="0.25">
      <c r="B456" s="136" t="s">
        <v>13</v>
      </c>
      <c r="C456" s="136" t="s">
        <v>13</v>
      </c>
      <c r="D456" s="136" t="s">
        <v>13</v>
      </c>
      <c r="E456" s="151">
        <v>0</v>
      </c>
      <c r="F456" s="151">
        <v>0</v>
      </c>
      <c r="G456" s="151">
        <v>0</v>
      </c>
      <c r="H456" s="151">
        <v>0</v>
      </c>
      <c r="I456" s="151">
        <v>0</v>
      </c>
      <c r="J456" s="151">
        <v>0</v>
      </c>
      <c r="K456" s="151">
        <v>0</v>
      </c>
      <c r="L456" s="151">
        <v>0</v>
      </c>
      <c r="M456" s="151">
        <v>0</v>
      </c>
      <c r="N456" s="151">
        <v>0</v>
      </c>
      <c r="O456" s="151">
        <v>0</v>
      </c>
      <c r="P456" s="151">
        <v>0</v>
      </c>
      <c r="Q456" s="151">
        <v>0</v>
      </c>
      <c r="R456" s="151">
        <v>0</v>
      </c>
      <c r="S456" s="151">
        <v>0</v>
      </c>
      <c r="T456" s="151">
        <v>0</v>
      </c>
      <c r="U456" s="151">
        <v>0</v>
      </c>
      <c r="V456" s="151">
        <v>0</v>
      </c>
    </row>
    <row r="457" spans="2:22" x14ac:dyDescent="0.25">
      <c r="B457" s="136" t="s">
        <v>13</v>
      </c>
      <c r="C457" s="136" t="s">
        <v>13</v>
      </c>
      <c r="D457" s="136" t="s">
        <v>13</v>
      </c>
      <c r="E457" s="151">
        <v>0</v>
      </c>
      <c r="F457" s="151">
        <v>0</v>
      </c>
      <c r="G457" s="151">
        <v>0</v>
      </c>
      <c r="H457" s="151">
        <v>0</v>
      </c>
      <c r="I457" s="151">
        <v>0</v>
      </c>
      <c r="J457" s="151">
        <v>0</v>
      </c>
      <c r="K457" s="151">
        <v>0</v>
      </c>
      <c r="L457" s="151">
        <v>0</v>
      </c>
      <c r="M457" s="151">
        <v>0</v>
      </c>
      <c r="N457" s="151">
        <v>0</v>
      </c>
      <c r="O457" s="151">
        <v>0</v>
      </c>
      <c r="P457" s="151">
        <v>0</v>
      </c>
      <c r="Q457" s="151">
        <v>0</v>
      </c>
      <c r="R457" s="151">
        <v>0</v>
      </c>
      <c r="S457" s="151">
        <v>0</v>
      </c>
      <c r="T457" s="151">
        <v>0</v>
      </c>
      <c r="U457" s="151">
        <v>0</v>
      </c>
      <c r="V457" s="151">
        <v>0</v>
      </c>
    </row>
    <row r="458" spans="2:22" x14ac:dyDescent="0.25">
      <c r="B458" s="136" t="s">
        <v>13</v>
      </c>
      <c r="C458" s="136" t="s">
        <v>13</v>
      </c>
      <c r="D458" s="136" t="s">
        <v>13</v>
      </c>
      <c r="E458" s="151">
        <v>0</v>
      </c>
      <c r="F458" s="151">
        <v>0</v>
      </c>
      <c r="G458" s="151">
        <v>0</v>
      </c>
      <c r="H458" s="151">
        <v>0</v>
      </c>
      <c r="I458" s="151">
        <v>0</v>
      </c>
      <c r="J458" s="151">
        <v>0</v>
      </c>
      <c r="K458" s="151">
        <v>0</v>
      </c>
      <c r="L458" s="151">
        <v>0</v>
      </c>
      <c r="M458" s="151">
        <v>0</v>
      </c>
      <c r="N458" s="151">
        <v>0</v>
      </c>
      <c r="O458" s="151">
        <v>0</v>
      </c>
      <c r="P458" s="151">
        <v>0</v>
      </c>
      <c r="Q458" s="151">
        <v>0</v>
      </c>
      <c r="R458" s="151">
        <v>0</v>
      </c>
      <c r="S458" s="151">
        <v>0</v>
      </c>
      <c r="T458" s="151">
        <v>0</v>
      </c>
      <c r="U458" s="151">
        <v>0</v>
      </c>
      <c r="V458" s="151">
        <v>0</v>
      </c>
    </row>
    <row r="459" spans="2:22" x14ac:dyDescent="0.25">
      <c r="B459" s="136" t="s">
        <v>13</v>
      </c>
      <c r="C459" s="136" t="s">
        <v>13</v>
      </c>
      <c r="D459" s="136" t="s">
        <v>13</v>
      </c>
      <c r="E459" s="151">
        <v>0</v>
      </c>
      <c r="F459" s="151">
        <v>0</v>
      </c>
      <c r="G459" s="151">
        <v>0</v>
      </c>
      <c r="H459" s="151">
        <v>0</v>
      </c>
      <c r="I459" s="151">
        <v>0</v>
      </c>
      <c r="J459" s="151">
        <v>0</v>
      </c>
      <c r="K459" s="151">
        <v>0</v>
      </c>
      <c r="L459" s="151">
        <v>0</v>
      </c>
      <c r="M459" s="151">
        <v>0</v>
      </c>
      <c r="N459" s="151">
        <v>0</v>
      </c>
      <c r="O459" s="151">
        <v>0</v>
      </c>
      <c r="P459" s="151">
        <v>0</v>
      </c>
      <c r="Q459" s="151">
        <v>0</v>
      </c>
      <c r="R459" s="151">
        <v>0</v>
      </c>
      <c r="S459" s="151">
        <v>0</v>
      </c>
      <c r="T459" s="151">
        <v>0</v>
      </c>
      <c r="U459" s="151">
        <v>0</v>
      </c>
      <c r="V459" s="151">
        <v>0</v>
      </c>
    </row>
    <row r="460" spans="2:22" x14ac:dyDescent="0.25">
      <c r="B460" s="136" t="s">
        <v>13</v>
      </c>
      <c r="C460" s="136" t="s">
        <v>13</v>
      </c>
      <c r="D460" s="136" t="s">
        <v>13</v>
      </c>
      <c r="E460" s="151">
        <v>0</v>
      </c>
      <c r="F460" s="151">
        <v>0</v>
      </c>
      <c r="G460" s="151">
        <v>0</v>
      </c>
      <c r="H460" s="151">
        <v>0</v>
      </c>
      <c r="I460" s="151">
        <v>0</v>
      </c>
      <c r="J460" s="151">
        <v>0</v>
      </c>
      <c r="K460" s="151">
        <v>0</v>
      </c>
      <c r="L460" s="151">
        <v>0</v>
      </c>
      <c r="M460" s="151">
        <v>0</v>
      </c>
      <c r="N460" s="151">
        <v>0</v>
      </c>
      <c r="O460" s="151">
        <v>0</v>
      </c>
      <c r="P460" s="151">
        <v>0</v>
      </c>
      <c r="Q460" s="151">
        <v>0</v>
      </c>
      <c r="R460" s="151">
        <v>0</v>
      </c>
      <c r="S460" s="151">
        <v>0</v>
      </c>
      <c r="T460" s="151">
        <v>0</v>
      </c>
      <c r="U460" s="151">
        <v>0</v>
      </c>
      <c r="V460" s="151">
        <v>0</v>
      </c>
    </row>
    <row r="461" spans="2:22" x14ac:dyDescent="0.25">
      <c r="B461" s="136" t="s">
        <v>13</v>
      </c>
      <c r="C461" s="136" t="s">
        <v>13</v>
      </c>
      <c r="D461" s="136" t="s">
        <v>13</v>
      </c>
      <c r="E461" s="151">
        <v>0</v>
      </c>
      <c r="F461" s="151">
        <v>0</v>
      </c>
      <c r="G461" s="151">
        <v>0</v>
      </c>
      <c r="H461" s="151">
        <v>0</v>
      </c>
      <c r="I461" s="151">
        <v>0</v>
      </c>
      <c r="J461" s="151">
        <v>0</v>
      </c>
      <c r="K461" s="151">
        <v>0</v>
      </c>
      <c r="L461" s="151">
        <v>0</v>
      </c>
      <c r="M461" s="151">
        <v>0</v>
      </c>
      <c r="N461" s="151">
        <v>0</v>
      </c>
      <c r="O461" s="151">
        <v>0</v>
      </c>
      <c r="P461" s="151">
        <v>0</v>
      </c>
      <c r="Q461" s="151">
        <v>0</v>
      </c>
      <c r="R461" s="151">
        <v>0</v>
      </c>
      <c r="S461" s="151">
        <v>0</v>
      </c>
      <c r="T461" s="151">
        <v>0</v>
      </c>
      <c r="U461" s="151">
        <v>0</v>
      </c>
      <c r="V461" s="151">
        <v>0</v>
      </c>
    </row>
    <row r="462" spans="2:22" x14ac:dyDescent="0.25">
      <c r="B462" s="136" t="s">
        <v>13</v>
      </c>
      <c r="C462" s="136" t="s">
        <v>13</v>
      </c>
      <c r="D462" s="136" t="s">
        <v>13</v>
      </c>
      <c r="E462" s="151">
        <v>0</v>
      </c>
      <c r="F462" s="151">
        <v>0</v>
      </c>
      <c r="G462" s="151">
        <v>0</v>
      </c>
      <c r="H462" s="151">
        <v>0</v>
      </c>
      <c r="I462" s="151">
        <v>0</v>
      </c>
      <c r="J462" s="151">
        <v>0</v>
      </c>
      <c r="K462" s="151">
        <v>0</v>
      </c>
      <c r="L462" s="151">
        <v>0</v>
      </c>
      <c r="M462" s="151">
        <v>0</v>
      </c>
      <c r="N462" s="151">
        <v>0</v>
      </c>
      <c r="O462" s="151">
        <v>0</v>
      </c>
      <c r="P462" s="151">
        <v>0</v>
      </c>
      <c r="Q462" s="151">
        <v>0</v>
      </c>
      <c r="R462" s="151">
        <v>0</v>
      </c>
      <c r="S462" s="151">
        <v>0</v>
      </c>
      <c r="T462" s="151">
        <v>0</v>
      </c>
      <c r="U462" s="151">
        <v>0</v>
      </c>
      <c r="V462" s="151">
        <v>0</v>
      </c>
    </row>
    <row r="463" spans="2:22" x14ac:dyDescent="0.25">
      <c r="B463" s="136" t="s">
        <v>13</v>
      </c>
      <c r="C463" s="136" t="s">
        <v>13</v>
      </c>
      <c r="D463" s="136" t="s">
        <v>13</v>
      </c>
      <c r="E463" s="151">
        <v>0</v>
      </c>
      <c r="F463" s="151">
        <v>0</v>
      </c>
      <c r="G463" s="151">
        <v>0</v>
      </c>
      <c r="H463" s="151">
        <v>0</v>
      </c>
      <c r="I463" s="151">
        <v>0</v>
      </c>
      <c r="J463" s="151">
        <v>0</v>
      </c>
      <c r="K463" s="151">
        <v>0</v>
      </c>
      <c r="L463" s="151">
        <v>0</v>
      </c>
      <c r="M463" s="151">
        <v>0</v>
      </c>
      <c r="N463" s="151">
        <v>0</v>
      </c>
      <c r="O463" s="151">
        <v>0</v>
      </c>
      <c r="P463" s="151">
        <v>0</v>
      </c>
      <c r="Q463" s="151">
        <v>0</v>
      </c>
      <c r="R463" s="151">
        <v>0</v>
      </c>
      <c r="S463" s="151">
        <v>0</v>
      </c>
      <c r="T463" s="151">
        <v>0</v>
      </c>
      <c r="U463" s="151">
        <v>0</v>
      </c>
      <c r="V463" s="151">
        <v>0</v>
      </c>
    </row>
    <row r="464" spans="2:22" x14ac:dyDescent="0.25">
      <c r="B464" s="136" t="s">
        <v>13</v>
      </c>
      <c r="C464" s="136" t="s">
        <v>13</v>
      </c>
      <c r="D464" s="136" t="s">
        <v>13</v>
      </c>
      <c r="E464" s="151">
        <v>0</v>
      </c>
      <c r="F464" s="151">
        <v>0</v>
      </c>
      <c r="G464" s="151">
        <v>0</v>
      </c>
      <c r="H464" s="151">
        <v>0</v>
      </c>
      <c r="I464" s="151">
        <v>0</v>
      </c>
      <c r="J464" s="151">
        <v>0</v>
      </c>
      <c r="K464" s="151">
        <v>0</v>
      </c>
      <c r="L464" s="151">
        <v>0</v>
      </c>
      <c r="M464" s="151">
        <v>0</v>
      </c>
      <c r="N464" s="151">
        <v>0</v>
      </c>
      <c r="O464" s="151">
        <v>0</v>
      </c>
      <c r="P464" s="151">
        <v>0</v>
      </c>
      <c r="Q464" s="151">
        <v>0</v>
      </c>
      <c r="R464" s="151">
        <v>0</v>
      </c>
      <c r="S464" s="151">
        <v>0</v>
      </c>
      <c r="T464" s="151">
        <v>0</v>
      </c>
      <c r="U464" s="151">
        <v>0</v>
      </c>
      <c r="V464" s="151">
        <v>0</v>
      </c>
    </row>
    <row r="465" spans="2:22" x14ac:dyDescent="0.25">
      <c r="B465" s="136" t="s">
        <v>13</v>
      </c>
      <c r="C465" s="136" t="s">
        <v>13</v>
      </c>
      <c r="D465" s="136" t="s">
        <v>13</v>
      </c>
      <c r="E465" s="151">
        <v>0</v>
      </c>
      <c r="F465" s="151">
        <v>0</v>
      </c>
      <c r="G465" s="151">
        <v>0</v>
      </c>
      <c r="H465" s="151">
        <v>0</v>
      </c>
      <c r="I465" s="151">
        <v>0</v>
      </c>
      <c r="J465" s="151">
        <v>0</v>
      </c>
      <c r="K465" s="151">
        <v>0</v>
      </c>
      <c r="L465" s="151">
        <v>0</v>
      </c>
      <c r="M465" s="151">
        <v>0</v>
      </c>
      <c r="N465" s="151">
        <v>0</v>
      </c>
      <c r="O465" s="151">
        <v>0</v>
      </c>
      <c r="P465" s="151">
        <v>0</v>
      </c>
      <c r="Q465" s="151">
        <v>0</v>
      </c>
      <c r="R465" s="151">
        <v>0</v>
      </c>
      <c r="S465" s="151">
        <v>0</v>
      </c>
      <c r="T465" s="151">
        <v>0</v>
      </c>
      <c r="U465" s="151">
        <v>0</v>
      </c>
      <c r="V465" s="151">
        <v>0</v>
      </c>
    </row>
    <row r="466" spans="2:22" x14ac:dyDescent="0.25">
      <c r="B466" s="136" t="s">
        <v>13</v>
      </c>
      <c r="C466" s="136" t="s">
        <v>13</v>
      </c>
      <c r="D466" s="136" t="s">
        <v>13</v>
      </c>
      <c r="E466" s="151">
        <v>0</v>
      </c>
      <c r="F466" s="151">
        <v>0</v>
      </c>
      <c r="G466" s="151">
        <v>0</v>
      </c>
      <c r="H466" s="151">
        <v>0</v>
      </c>
      <c r="I466" s="151">
        <v>0</v>
      </c>
      <c r="J466" s="151">
        <v>0</v>
      </c>
      <c r="K466" s="151">
        <v>0</v>
      </c>
      <c r="L466" s="151">
        <v>0</v>
      </c>
      <c r="M466" s="151">
        <v>0</v>
      </c>
      <c r="N466" s="151">
        <v>0</v>
      </c>
      <c r="O466" s="151">
        <v>0</v>
      </c>
      <c r="P466" s="151">
        <v>0</v>
      </c>
      <c r="Q466" s="151">
        <v>0</v>
      </c>
      <c r="R466" s="151">
        <v>0</v>
      </c>
      <c r="S466" s="151">
        <v>0</v>
      </c>
      <c r="T466" s="151">
        <v>0</v>
      </c>
      <c r="U466" s="151">
        <v>0</v>
      </c>
      <c r="V466" s="151">
        <v>0</v>
      </c>
    </row>
    <row r="467" spans="2:22" x14ac:dyDescent="0.25">
      <c r="B467" s="136" t="s">
        <v>13</v>
      </c>
      <c r="C467" s="136" t="s">
        <v>13</v>
      </c>
      <c r="D467" s="136" t="s">
        <v>13</v>
      </c>
      <c r="E467" s="151">
        <v>0</v>
      </c>
      <c r="F467" s="151">
        <v>0</v>
      </c>
      <c r="G467" s="151">
        <v>0</v>
      </c>
      <c r="H467" s="151">
        <v>0</v>
      </c>
      <c r="I467" s="151">
        <v>0</v>
      </c>
      <c r="J467" s="151">
        <v>0</v>
      </c>
      <c r="K467" s="151">
        <v>0</v>
      </c>
      <c r="L467" s="151">
        <v>0</v>
      </c>
      <c r="M467" s="151">
        <v>0</v>
      </c>
      <c r="N467" s="151">
        <v>0</v>
      </c>
      <c r="O467" s="151">
        <v>0</v>
      </c>
      <c r="P467" s="151">
        <v>0</v>
      </c>
      <c r="Q467" s="151">
        <v>0</v>
      </c>
      <c r="R467" s="151">
        <v>0</v>
      </c>
      <c r="S467" s="151">
        <v>0</v>
      </c>
      <c r="T467" s="151">
        <v>0</v>
      </c>
      <c r="U467" s="151">
        <v>0</v>
      </c>
      <c r="V467" s="151">
        <v>0</v>
      </c>
    </row>
    <row r="468" spans="2:22" x14ac:dyDescent="0.25">
      <c r="B468" s="136" t="s">
        <v>13</v>
      </c>
      <c r="C468" s="136" t="s">
        <v>13</v>
      </c>
      <c r="D468" s="136" t="s">
        <v>13</v>
      </c>
      <c r="E468" s="151">
        <v>0</v>
      </c>
      <c r="F468" s="151">
        <v>0</v>
      </c>
      <c r="G468" s="151">
        <v>0</v>
      </c>
      <c r="H468" s="151">
        <v>0</v>
      </c>
      <c r="I468" s="151">
        <v>0</v>
      </c>
      <c r="J468" s="151">
        <v>0</v>
      </c>
      <c r="K468" s="151">
        <v>0</v>
      </c>
      <c r="L468" s="151">
        <v>0</v>
      </c>
      <c r="M468" s="151">
        <v>0</v>
      </c>
      <c r="N468" s="151">
        <v>0</v>
      </c>
      <c r="O468" s="151">
        <v>0</v>
      </c>
      <c r="P468" s="151">
        <v>0</v>
      </c>
      <c r="Q468" s="151">
        <v>0</v>
      </c>
      <c r="R468" s="151">
        <v>0</v>
      </c>
      <c r="S468" s="151">
        <v>0</v>
      </c>
      <c r="T468" s="151">
        <v>0</v>
      </c>
      <c r="U468" s="151">
        <v>0</v>
      </c>
      <c r="V468" s="151">
        <v>0</v>
      </c>
    </row>
    <row r="469" spans="2:22" x14ac:dyDescent="0.25">
      <c r="B469" s="136" t="s">
        <v>13</v>
      </c>
      <c r="C469" s="136" t="s">
        <v>13</v>
      </c>
      <c r="D469" s="136" t="s">
        <v>13</v>
      </c>
      <c r="E469" s="151">
        <v>0</v>
      </c>
      <c r="F469" s="151">
        <v>0</v>
      </c>
      <c r="G469" s="151">
        <v>0</v>
      </c>
      <c r="H469" s="151">
        <v>0</v>
      </c>
      <c r="I469" s="151">
        <v>0</v>
      </c>
      <c r="J469" s="151">
        <v>0</v>
      </c>
      <c r="K469" s="151">
        <v>0</v>
      </c>
      <c r="L469" s="151">
        <v>0</v>
      </c>
      <c r="M469" s="151">
        <v>0</v>
      </c>
      <c r="N469" s="151">
        <v>0</v>
      </c>
      <c r="O469" s="151">
        <v>0</v>
      </c>
      <c r="P469" s="151">
        <v>0</v>
      </c>
      <c r="Q469" s="151">
        <v>0</v>
      </c>
      <c r="R469" s="151">
        <v>0</v>
      </c>
      <c r="S469" s="151">
        <v>0</v>
      </c>
      <c r="T469" s="151">
        <v>0</v>
      </c>
      <c r="U469" s="151">
        <v>0</v>
      </c>
      <c r="V469" s="151">
        <v>0</v>
      </c>
    </row>
    <row r="470" spans="2:22" x14ac:dyDescent="0.25">
      <c r="B470" s="136" t="s">
        <v>13</v>
      </c>
      <c r="C470" s="136" t="s">
        <v>13</v>
      </c>
      <c r="D470" s="136" t="s">
        <v>13</v>
      </c>
      <c r="E470" s="151">
        <v>0</v>
      </c>
      <c r="F470" s="151">
        <v>0</v>
      </c>
      <c r="G470" s="151">
        <v>0</v>
      </c>
      <c r="H470" s="151">
        <v>0</v>
      </c>
      <c r="I470" s="151">
        <v>0</v>
      </c>
      <c r="J470" s="151">
        <v>0</v>
      </c>
      <c r="K470" s="151">
        <v>0</v>
      </c>
      <c r="L470" s="151">
        <v>0</v>
      </c>
      <c r="M470" s="151">
        <v>0</v>
      </c>
      <c r="N470" s="151">
        <v>0</v>
      </c>
      <c r="O470" s="151">
        <v>0</v>
      </c>
      <c r="P470" s="151">
        <v>0</v>
      </c>
      <c r="Q470" s="151">
        <v>0</v>
      </c>
      <c r="R470" s="151">
        <v>0</v>
      </c>
      <c r="S470" s="151">
        <v>0</v>
      </c>
      <c r="T470" s="151">
        <v>0</v>
      </c>
      <c r="U470" s="151">
        <v>0</v>
      </c>
      <c r="V470" s="151">
        <v>0</v>
      </c>
    </row>
    <row r="471" spans="2:22" x14ac:dyDescent="0.25">
      <c r="B471" s="136" t="s">
        <v>13</v>
      </c>
      <c r="C471" s="136" t="s">
        <v>13</v>
      </c>
      <c r="D471" s="136" t="s">
        <v>13</v>
      </c>
      <c r="E471" s="151">
        <v>0</v>
      </c>
      <c r="F471" s="151">
        <v>0</v>
      </c>
      <c r="G471" s="151">
        <v>0</v>
      </c>
      <c r="H471" s="151">
        <v>0</v>
      </c>
      <c r="I471" s="151">
        <v>0</v>
      </c>
      <c r="J471" s="151">
        <v>0</v>
      </c>
      <c r="K471" s="151">
        <v>0</v>
      </c>
      <c r="L471" s="151">
        <v>0</v>
      </c>
      <c r="M471" s="151">
        <v>0</v>
      </c>
      <c r="N471" s="151">
        <v>0</v>
      </c>
      <c r="O471" s="151">
        <v>0</v>
      </c>
      <c r="P471" s="151">
        <v>0</v>
      </c>
      <c r="Q471" s="151">
        <v>0</v>
      </c>
      <c r="R471" s="151">
        <v>0</v>
      </c>
      <c r="S471" s="151">
        <v>0</v>
      </c>
      <c r="T471" s="151">
        <v>0</v>
      </c>
      <c r="U471" s="151">
        <v>0</v>
      </c>
      <c r="V471" s="151">
        <v>0</v>
      </c>
    </row>
    <row r="472" spans="2:22" x14ac:dyDescent="0.25">
      <c r="B472" s="136" t="s">
        <v>13</v>
      </c>
      <c r="C472" s="136" t="s">
        <v>13</v>
      </c>
      <c r="D472" s="136" t="s">
        <v>13</v>
      </c>
      <c r="E472" s="151">
        <v>0</v>
      </c>
      <c r="F472" s="151">
        <v>0</v>
      </c>
      <c r="G472" s="151">
        <v>0</v>
      </c>
      <c r="H472" s="151">
        <v>0</v>
      </c>
      <c r="I472" s="151">
        <v>0</v>
      </c>
      <c r="J472" s="151">
        <v>0</v>
      </c>
      <c r="K472" s="151">
        <v>0</v>
      </c>
      <c r="L472" s="151">
        <v>0</v>
      </c>
      <c r="M472" s="151">
        <v>0</v>
      </c>
      <c r="N472" s="151">
        <v>0</v>
      </c>
      <c r="O472" s="151">
        <v>0</v>
      </c>
      <c r="P472" s="151">
        <v>0</v>
      </c>
      <c r="Q472" s="151">
        <v>0</v>
      </c>
      <c r="R472" s="151">
        <v>0</v>
      </c>
      <c r="S472" s="151">
        <v>0</v>
      </c>
      <c r="T472" s="151">
        <v>0</v>
      </c>
      <c r="U472" s="151">
        <v>0</v>
      </c>
      <c r="V472" s="151">
        <v>0</v>
      </c>
    </row>
    <row r="473" spans="2:22" x14ac:dyDescent="0.25">
      <c r="B473" s="136" t="s">
        <v>13</v>
      </c>
      <c r="C473" s="136" t="s">
        <v>13</v>
      </c>
      <c r="D473" s="136" t="s">
        <v>13</v>
      </c>
      <c r="E473" s="151">
        <v>0</v>
      </c>
      <c r="F473" s="151">
        <v>0</v>
      </c>
      <c r="G473" s="151">
        <v>0</v>
      </c>
      <c r="H473" s="151">
        <v>0</v>
      </c>
      <c r="I473" s="151">
        <v>0</v>
      </c>
      <c r="J473" s="151">
        <v>0</v>
      </c>
      <c r="K473" s="151">
        <v>0</v>
      </c>
      <c r="L473" s="151">
        <v>0</v>
      </c>
      <c r="M473" s="151">
        <v>0</v>
      </c>
      <c r="N473" s="151">
        <v>0</v>
      </c>
      <c r="O473" s="151">
        <v>0</v>
      </c>
      <c r="P473" s="151">
        <v>0</v>
      </c>
      <c r="Q473" s="151">
        <v>0</v>
      </c>
      <c r="R473" s="151">
        <v>0</v>
      </c>
      <c r="S473" s="151">
        <v>0</v>
      </c>
      <c r="T473" s="151">
        <v>0</v>
      </c>
      <c r="U473" s="151">
        <v>0</v>
      </c>
      <c r="V473" s="151">
        <v>0</v>
      </c>
    </row>
    <row r="474" spans="2:22" x14ac:dyDescent="0.25">
      <c r="B474" s="136" t="s">
        <v>13</v>
      </c>
      <c r="C474" s="136" t="s">
        <v>13</v>
      </c>
      <c r="D474" s="136" t="s">
        <v>13</v>
      </c>
      <c r="E474" s="151">
        <v>0</v>
      </c>
      <c r="F474" s="151">
        <v>0</v>
      </c>
      <c r="G474" s="151">
        <v>0</v>
      </c>
      <c r="H474" s="151">
        <v>0</v>
      </c>
      <c r="I474" s="151">
        <v>0</v>
      </c>
      <c r="J474" s="151">
        <v>0</v>
      </c>
      <c r="K474" s="151">
        <v>0</v>
      </c>
      <c r="L474" s="151">
        <v>0</v>
      </c>
      <c r="M474" s="151">
        <v>0</v>
      </c>
      <c r="N474" s="151">
        <v>0</v>
      </c>
      <c r="O474" s="151">
        <v>0</v>
      </c>
      <c r="P474" s="151">
        <v>0</v>
      </c>
      <c r="Q474" s="151">
        <v>0</v>
      </c>
      <c r="R474" s="151">
        <v>0</v>
      </c>
      <c r="S474" s="151">
        <v>0</v>
      </c>
      <c r="T474" s="151">
        <v>0</v>
      </c>
      <c r="U474" s="151">
        <v>0</v>
      </c>
      <c r="V474" s="151">
        <v>0</v>
      </c>
    </row>
    <row r="475" spans="2:22" x14ac:dyDescent="0.25">
      <c r="B475" s="136" t="s">
        <v>13</v>
      </c>
      <c r="C475" s="136" t="s">
        <v>13</v>
      </c>
      <c r="D475" s="136" t="s">
        <v>13</v>
      </c>
      <c r="E475" s="151">
        <v>0</v>
      </c>
      <c r="F475" s="151">
        <v>0</v>
      </c>
      <c r="G475" s="151">
        <v>0</v>
      </c>
      <c r="H475" s="151">
        <v>0</v>
      </c>
      <c r="I475" s="151">
        <v>0</v>
      </c>
      <c r="J475" s="151">
        <v>0</v>
      </c>
      <c r="K475" s="151">
        <v>0</v>
      </c>
      <c r="L475" s="151">
        <v>0</v>
      </c>
      <c r="M475" s="151">
        <v>0</v>
      </c>
      <c r="N475" s="151">
        <v>0</v>
      </c>
      <c r="O475" s="151">
        <v>0</v>
      </c>
      <c r="P475" s="151">
        <v>0</v>
      </c>
      <c r="Q475" s="151">
        <v>0</v>
      </c>
      <c r="R475" s="151">
        <v>0</v>
      </c>
      <c r="S475" s="151">
        <v>0</v>
      </c>
      <c r="T475" s="151">
        <v>0</v>
      </c>
      <c r="U475" s="151">
        <v>0</v>
      </c>
      <c r="V475" s="151">
        <v>0</v>
      </c>
    </row>
    <row r="476" spans="2:22" x14ac:dyDescent="0.25">
      <c r="B476" s="136" t="s">
        <v>13</v>
      </c>
      <c r="C476" s="136" t="s">
        <v>13</v>
      </c>
      <c r="D476" s="136" t="s">
        <v>13</v>
      </c>
      <c r="E476" s="151">
        <v>0</v>
      </c>
      <c r="F476" s="151">
        <v>0</v>
      </c>
      <c r="G476" s="151">
        <v>0</v>
      </c>
      <c r="H476" s="151">
        <v>0</v>
      </c>
      <c r="I476" s="151">
        <v>0</v>
      </c>
      <c r="J476" s="151">
        <v>0</v>
      </c>
      <c r="K476" s="151">
        <v>0</v>
      </c>
      <c r="L476" s="151">
        <v>0</v>
      </c>
      <c r="M476" s="151">
        <v>0</v>
      </c>
      <c r="N476" s="151">
        <v>0</v>
      </c>
      <c r="O476" s="151">
        <v>0</v>
      </c>
      <c r="P476" s="151">
        <v>0</v>
      </c>
      <c r="Q476" s="151">
        <v>0</v>
      </c>
      <c r="R476" s="151">
        <v>0</v>
      </c>
      <c r="S476" s="151">
        <v>0</v>
      </c>
      <c r="T476" s="151">
        <v>0</v>
      </c>
      <c r="U476" s="151">
        <v>0</v>
      </c>
      <c r="V476" s="151">
        <v>0</v>
      </c>
    </row>
    <row r="477" spans="2:22" x14ac:dyDescent="0.25">
      <c r="B477" s="136" t="s">
        <v>13</v>
      </c>
      <c r="C477" s="136" t="s">
        <v>13</v>
      </c>
      <c r="D477" s="136" t="s">
        <v>13</v>
      </c>
      <c r="E477" s="151">
        <v>0</v>
      </c>
      <c r="F477" s="151">
        <v>0</v>
      </c>
      <c r="G477" s="151">
        <v>0</v>
      </c>
      <c r="H477" s="151">
        <v>0</v>
      </c>
      <c r="I477" s="151">
        <v>0</v>
      </c>
      <c r="J477" s="151">
        <v>0</v>
      </c>
      <c r="K477" s="151">
        <v>0</v>
      </c>
      <c r="L477" s="151">
        <v>0</v>
      </c>
      <c r="M477" s="151">
        <v>0</v>
      </c>
      <c r="N477" s="151">
        <v>0</v>
      </c>
      <c r="O477" s="151">
        <v>0</v>
      </c>
      <c r="P477" s="151">
        <v>0</v>
      </c>
      <c r="Q477" s="151">
        <v>0</v>
      </c>
      <c r="R477" s="151">
        <v>0</v>
      </c>
      <c r="S477" s="151">
        <v>0</v>
      </c>
      <c r="T477" s="151">
        <v>0</v>
      </c>
      <c r="U477" s="151">
        <v>0</v>
      </c>
      <c r="V477" s="151">
        <v>0</v>
      </c>
    </row>
    <row r="478" spans="2:22" x14ac:dyDescent="0.25">
      <c r="B478" s="136" t="s">
        <v>13</v>
      </c>
      <c r="C478" s="136" t="s">
        <v>13</v>
      </c>
      <c r="D478" s="136" t="s">
        <v>13</v>
      </c>
      <c r="E478" s="151">
        <v>0</v>
      </c>
      <c r="F478" s="151">
        <v>0</v>
      </c>
      <c r="G478" s="151">
        <v>0</v>
      </c>
      <c r="H478" s="151">
        <v>0</v>
      </c>
      <c r="I478" s="151">
        <v>0</v>
      </c>
      <c r="J478" s="151">
        <v>0</v>
      </c>
      <c r="K478" s="151">
        <v>0</v>
      </c>
      <c r="L478" s="151">
        <v>0</v>
      </c>
      <c r="M478" s="151">
        <v>0</v>
      </c>
      <c r="N478" s="151">
        <v>0</v>
      </c>
      <c r="O478" s="151">
        <v>0</v>
      </c>
      <c r="P478" s="151">
        <v>0</v>
      </c>
      <c r="Q478" s="151">
        <v>0</v>
      </c>
      <c r="R478" s="151">
        <v>0</v>
      </c>
      <c r="S478" s="151">
        <v>0</v>
      </c>
      <c r="T478" s="151">
        <v>0</v>
      </c>
      <c r="U478" s="151">
        <v>0</v>
      </c>
      <c r="V478" s="151">
        <v>0</v>
      </c>
    </row>
    <row r="479" spans="2:22" x14ac:dyDescent="0.25">
      <c r="B479" s="136" t="s">
        <v>13</v>
      </c>
      <c r="C479" s="136" t="s">
        <v>13</v>
      </c>
      <c r="D479" s="136" t="s">
        <v>13</v>
      </c>
      <c r="E479" s="151">
        <v>0</v>
      </c>
      <c r="F479" s="151">
        <v>0</v>
      </c>
      <c r="G479" s="151">
        <v>0</v>
      </c>
      <c r="H479" s="151">
        <v>0</v>
      </c>
      <c r="I479" s="151">
        <v>0</v>
      </c>
      <c r="J479" s="151">
        <v>0</v>
      </c>
      <c r="K479" s="151">
        <v>0</v>
      </c>
      <c r="L479" s="151">
        <v>0</v>
      </c>
      <c r="M479" s="151">
        <v>0</v>
      </c>
      <c r="N479" s="151">
        <v>0</v>
      </c>
      <c r="O479" s="151">
        <v>0</v>
      </c>
      <c r="P479" s="151">
        <v>0</v>
      </c>
      <c r="Q479" s="151">
        <v>0</v>
      </c>
      <c r="R479" s="151">
        <v>0</v>
      </c>
      <c r="S479" s="151">
        <v>0</v>
      </c>
      <c r="T479" s="151">
        <v>0</v>
      </c>
      <c r="U479" s="151">
        <v>0</v>
      </c>
      <c r="V479" s="151">
        <v>0</v>
      </c>
    </row>
    <row r="480" spans="2:22" x14ac:dyDescent="0.25">
      <c r="B480" s="136" t="s">
        <v>13</v>
      </c>
      <c r="C480" s="136" t="s">
        <v>13</v>
      </c>
      <c r="D480" s="136" t="s">
        <v>13</v>
      </c>
      <c r="E480" s="151">
        <v>0</v>
      </c>
      <c r="F480" s="151">
        <v>0</v>
      </c>
      <c r="G480" s="151">
        <v>0</v>
      </c>
      <c r="H480" s="151">
        <v>0</v>
      </c>
      <c r="I480" s="151">
        <v>0</v>
      </c>
      <c r="J480" s="151">
        <v>0</v>
      </c>
      <c r="K480" s="151">
        <v>0</v>
      </c>
      <c r="L480" s="151">
        <v>0</v>
      </c>
      <c r="M480" s="151">
        <v>0</v>
      </c>
      <c r="N480" s="151">
        <v>0</v>
      </c>
      <c r="O480" s="151">
        <v>0</v>
      </c>
      <c r="P480" s="151">
        <v>0</v>
      </c>
      <c r="Q480" s="151">
        <v>0</v>
      </c>
      <c r="R480" s="151">
        <v>0</v>
      </c>
      <c r="S480" s="151">
        <v>0</v>
      </c>
      <c r="T480" s="151">
        <v>0</v>
      </c>
      <c r="U480" s="151">
        <v>0</v>
      </c>
      <c r="V480" s="151">
        <v>0</v>
      </c>
    </row>
    <row r="481" spans="2:22" x14ac:dyDescent="0.25">
      <c r="B481" s="136" t="s">
        <v>13</v>
      </c>
      <c r="C481" s="136" t="s">
        <v>13</v>
      </c>
      <c r="D481" s="136" t="s">
        <v>13</v>
      </c>
      <c r="E481" s="151">
        <v>0</v>
      </c>
      <c r="F481" s="151">
        <v>0</v>
      </c>
      <c r="G481" s="151">
        <v>0</v>
      </c>
      <c r="H481" s="151">
        <v>0</v>
      </c>
      <c r="I481" s="151">
        <v>0</v>
      </c>
      <c r="J481" s="151">
        <v>0</v>
      </c>
      <c r="K481" s="151">
        <v>0</v>
      </c>
      <c r="L481" s="151">
        <v>0</v>
      </c>
      <c r="M481" s="151">
        <v>0</v>
      </c>
      <c r="N481" s="151">
        <v>0</v>
      </c>
      <c r="O481" s="151">
        <v>0</v>
      </c>
      <c r="P481" s="151">
        <v>0</v>
      </c>
      <c r="Q481" s="151">
        <v>0</v>
      </c>
      <c r="R481" s="151">
        <v>0</v>
      </c>
      <c r="S481" s="151">
        <v>0</v>
      </c>
      <c r="T481" s="151">
        <v>0</v>
      </c>
      <c r="U481" s="151">
        <v>0</v>
      </c>
      <c r="V481" s="151">
        <v>0</v>
      </c>
    </row>
    <row r="482" spans="2:22" x14ac:dyDescent="0.25">
      <c r="B482" s="136" t="s">
        <v>13</v>
      </c>
      <c r="C482" s="136" t="s">
        <v>13</v>
      </c>
      <c r="D482" s="136" t="s">
        <v>13</v>
      </c>
      <c r="E482" s="151">
        <v>0</v>
      </c>
      <c r="F482" s="151">
        <v>0</v>
      </c>
      <c r="G482" s="151">
        <v>0</v>
      </c>
      <c r="H482" s="151">
        <v>0</v>
      </c>
      <c r="I482" s="151">
        <v>0</v>
      </c>
      <c r="J482" s="151">
        <v>0</v>
      </c>
      <c r="K482" s="151">
        <v>0</v>
      </c>
      <c r="L482" s="151">
        <v>0</v>
      </c>
      <c r="M482" s="151">
        <v>0</v>
      </c>
      <c r="N482" s="151">
        <v>0</v>
      </c>
      <c r="O482" s="151">
        <v>0</v>
      </c>
      <c r="P482" s="151">
        <v>0</v>
      </c>
      <c r="Q482" s="151">
        <v>0</v>
      </c>
      <c r="R482" s="151">
        <v>0</v>
      </c>
      <c r="S482" s="151">
        <v>0</v>
      </c>
      <c r="T482" s="151">
        <v>0</v>
      </c>
      <c r="U482" s="151">
        <v>0</v>
      </c>
      <c r="V482" s="151">
        <v>0</v>
      </c>
    </row>
    <row r="483" spans="2:22" x14ac:dyDescent="0.25">
      <c r="B483" s="136" t="s">
        <v>13</v>
      </c>
      <c r="C483" s="136" t="s">
        <v>13</v>
      </c>
      <c r="D483" s="136" t="s">
        <v>13</v>
      </c>
      <c r="E483" s="151">
        <v>0</v>
      </c>
      <c r="F483" s="151">
        <v>0</v>
      </c>
      <c r="G483" s="151">
        <v>0</v>
      </c>
      <c r="H483" s="151">
        <v>0</v>
      </c>
      <c r="I483" s="151">
        <v>0</v>
      </c>
      <c r="J483" s="151">
        <v>0</v>
      </c>
      <c r="K483" s="151">
        <v>0</v>
      </c>
      <c r="L483" s="151">
        <v>0</v>
      </c>
      <c r="M483" s="151">
        <v>0</v>
      </c>
      <c r="N483" s="151">
        <v>0</v>
      </c>
      <c r="O483" s="151">
        <v>0</v>
      </c>
      <c r="P483" s="151">
        <v>0</v>
      </c>
      <c r="Q483" s="151">
        <v>0</v>
      </c>
      <c r="R483" s="151">
        <v>0</v>
      </c>
      <c r="S483" s="151">
        <v>0</v>
      </c>
      <c r="T483" s="151">
        <v>0</v>
      </c>
      <c r="U483" s="151">
        <v>0</v>
      </c>
      <c r="V483" s="151">
        <v>0</v>
      </c>
    </row>
    <row r="484" spans="2:22" x14ac:dyDescent="0.25">
      <c r="B484" s="136" t="s">
        <v>13</v>
      </c>
      <c r="C484" s="136" t="s">
        <v>13</v>
      </c>
      <c r="D484" s="136" t="s">
        <v>13</v>
      </c>
      <c r="E484" s="151">
        <v>0</v>
      </c>
      <c r="F484" s="151">
        <v>0</v>
      </c>
      <c r="G484" s="151">
        <v>0</v>
      </c>
      <c r="H484" s="151">
        <v>0</v>
      </c>
      <c r="I484" s="151">
        <v>0</v>
      </c>
      <c r="J484" s="151">
        <v>0</v>
      </c>
      <c r="K484" s="151">
        <v>0</v>
      </c>
      <c r="L484" s="151">
        <v>0</v>
      </c>
      <c r="M484" s="151">
        <v>0</v>
      </c>
      <c r="N484" s="151">
        <v>0</v>
      </c>
      <c r="O484" s="151">
        <v>0</v>
      </c>
      <c r="P484" s="151">
        <v>0</v>
      </c>
      <c r="Q484" s="151">
        <v>0</v>
      </c>
      <c r="R484" s="151">
        <v>0</v>
      </c>
      <c r="S484" s="151">
        <v>0</v>
      </c>
      <c r="T484" s="151">
        <v>0</v>
      </c>
      <c r="U484" s="151">
        <v>0</v>
      </c>
      <c r="V484" s="151">
        <v>0</v>
      </c>
    </row>
    <row r="485" spans="2:22" x14ac:dyDescent="0.25">
      <c r="B485" s="136" t="s">
        <v>13</v>
      </c>
      <c r="C485" s="136" t="s">
        <v>13</v>
      </c>
      <c r="D485" s="136" t="s">
        <v>13</v>
      </c>
      <c r="E485" s="151">
        <v>0</v>
      </c>
      <c r="F485" s="151">
        <v>0</v>
      </c>
      <c r="G485" s="151">
        <v>0</v>
      </c>
      <c r="H485" s="151">
        <v>0</v>
      </c>
      <c r="I485" s="151">
        <v>0</v>
      </c>
      <c r="J485" s="151">
        <v>0</v>
      </c>
      <c r="K485" s="151">
        <v>0</v>
      </c>
      <c r="L485" s="151">
        <v>0</v>
      </c>
      <c r="M485" s="151">
        <v>0</v>
      </c>
      <c r="N485" s="151">
        <v>0</v>
      </c>
      <c r="O485" s="151">
        <v>0</v>
      </c>
      <c r="P485" s="151">
        <v>0</v>
      </c>
      <c r="Q485" s="151">
        <v>0</v>
      </c>
      <c r="R485" s="151">
        <v>0</v>
      </c>
      <c r="S485" s="151">
        <v>0</v>
      </c>
      <c r="T485" s="151">
        <v>0</v>
      </c>
      <c r="U485" s="151">
        <v>0</v>
      </c>
      <c r="V485" s="151">
        <v>0</v>
      </c>
    </row>
    <row r="486" spans="2:22" x14ac:dyDescent="0.25">
      <c r="B486" s="136" t="s">
        <v>13</v>
      </c>
      <c r="C486" s="136" t="s">
        <v>13</v>
      </c>
      <c r="D486" s="136" t="s">
        <v>13</v>
      </c>
      <c r="E486" s="151">
        <v>0</v>
      </c>
      <c r="F486" s="151">
        <v>0</v>
      </c>
      <c r="G486" s="151">
        <v>0</v>
      </c>
      <c r="H486" s="151">
        <v>0</v>
      </c>
      <c r="I486" s="151">
        <v>0</v>
      </c>
      <c r="J486" s="151">
        <v>0</v>
      </c>
      <c r="K486" s="151">
        <v>0</v>
      </c>
      <c r="L486" s="151">
        <v>0</v>
      </c>
      <c r="M486" s="151">
        <v>0</v>
      </c>
      <c r="N486" s="151">
        <v>0</v>
      </c>
      <c r="O486" s="151">
        <v>0</v>
      </c>
      <c r="P486" s="151">
        <v>0</v>
      </c>
      <c r="Q486" s="151">
        <v>0</v>
      </c>
      <c r="R486" s="151">
        <v>0</v>
      </c>
      <c r="S486" s="151">
        <v>0</v>
      </c>
      <c r="T486" s="151">
        <v>0</v>
      </c>
      <c r="U486" s="151">
        <v>0</v>
      </c>
      <c r="V486" s="151">
        <v>0</v>
      </c>
    </row>
    <row r="487" spans="2:22" x14ac:dyDescent="0.25">
      <c r="B487" s="136" t="s">
        <v>13</v>
      </c>
      <c r="C487" s="136" t="s">
        <v>13</v>
      </c>
      <c r="D487" s="136" t="s">
        <v>13</v>
      </c>
      <c r="E487" s="151">
        <v>0</v>
      </c>
      <c r="F487" s="151">
        <v>0</v>
      </c>
      <c r="G487" s="151">
        <v>0</v>
      </c>
      <c r="H487" s="151">
        <v>0</v>
      </c>
      <c r="I487" s="151">
        <v>0</v>
      </c>
      <c r="J487" s="151">
        <v>0</v>
      </c>
      <c r="K487" s="151">
        <v>0</v>
      </c>
      <c r="L487" s="151">
        <v>0</v>
      </c>
      <c r="M487" s="151">
        <v>0</v>
      </c>
      <c r="N487" s="151">
        <v>0</v>
      </c>
      <c r="O487" s="151">
        <v>0</v>
      </c>
      <c r="P487" s="151">
        <v>0</v>
      </c>
      <c r="Q487" s="151">
        <v>0</v>
      </c>
      <c r="R487" s="151">
        <v>0</v>
      </c>
      <c r="S487" s="151">
        <v>0</v>
      </c>
      <c r="T487" s="151">
        <v>0</v>
      </c>
      <c r="U487" s="151">
        <v>0</v>
      </c>
      <c r="V487" s="151">
        <v>0</v>
      </c>
    </row>
    <row r="488" spans="2:22" x14ac:dyDescent="0.25">
      <c r="B488" s="136" t="s">
        <v>13</v>
      </c>
      <c r="C488" s="136" t="s">
        <v>13</v>
      </c>
      <c r="D488" s="136" t="s">
        <v>13</v>
      </c>
      <c r="E488" s="151">
        <v>0</v>
      </c>
      <c r="F488" s="151">
        <v>0</v>
      </c>
      <c r="G488" s="151">
        <v>0</v>
      </c>
      <c r="H488" s="151">
        <v>0</v>
      </c>
      <c r="I488" s="151">
        <v>0</v>
      </c>
      <c r="J488" s="151">
        <v>0</v>
      </c>
      <c r="K488" s="151">
        <v>0</v>
      </c>
      <c r="L488" s="151">
        <v>0</v>
      </c>
      <c r="M488" s="151">
        <v>0</v>
      </c>
      <c r="N488" s="151">
        <v>0</v>
      </c>
      <c r="O488" s="151">
        <v>0</v>
      </c>
      <c r="P488" s="151">
        <v>0</v>
      </c>
      <c r="Q488" s="151">
        <v>0</v>
      </c>
      <c r="R488" s="151">
        <v>0</v>
      </c>
      <c r="S488" s="151">
        <v>0</v>
      </c>
      <c r="T488" s="151">
        <v>0</v>
      </c>
      <c r="U488" s="151">
        <v>0</v>
      </c>
      <c r="V488" s="151">
        <v>0</v>
      </c>
    </row>
    <row r="489" spans="2:22" x14ac:dyDescent="0.25">
      <c r="B489" s="136" t="s">
        <v>13</v>
      </c>
      <c r="C489" s="136" t="s">
        <v>13</v>
      </c>
      <c r="D489" s="136" t="s">
        <v>13</v>
      </c>
      <c r="E489" s="151">
        <v>0</v>
      </c>
      <c r="F489" s="151">
        <v>0</v>
      </c>
      <c r="G489" s="151">
        <v>0</v>
      </c>
      <c r="H489" s="151">
        <v>0</v>
      </c>
      <c r="I489" s="151">
        <v>0</v>
      </c>
      <c r="J489" s="151">
        <v>0</v>
      </c>
      <c r="K489" s="151">
        <v>0</v>
      </c>
      <c r="L489" s="151">
        <v>0</v>
      </c>
      <c r="M489" s="151">
        <v>0</v>
      </c>
      <c r="N489" s="151">
        <v>0</v>
      </c>
      <c r="O489" s="151">
        <v>0</v>
      </c>
      <c r="P489" s="151">
        <v>0</v>
      </c>
      <c r="Q489" s="151">
        <v>0</v>
      </c>
      <c r="R489" s="151">
        <v>0</v>
      </c>
      <c r="S489" s="151">
        <v>0</v>
      </c>
      <c r="T489" s="151">
        <v>0</v>
      </c>
      <c r="U489" s="151">
        <v>0</v>
      </c>
      <c r="V489" s="151">
        <v>0</v>
      </c>
    </row>
    <row r="490" spans="2:22" x14ac:dyDescent="0.25">
      <c r="B490" s="136" t="s">
        <v>13</v>
      </c>
      <c r="C490" s="136" t="s">
        <v>13</v>
      </c>
      <c r="D490" s="136" t="s">
        <v>13</v>
      </c>
      <c r="E490" s="151">
        <v>0</v>
      </c>
      <c r="F490" s="151">
        <v>0</v>
      </c>
      <c r="G490" s="151">
        <v>0</v>
      </c>
      <c r="H490" s="151">
        <v>0</v>
      </c>
      <c r="I490" s="151">
        <v>0</v>
      </c>
      <c r="J490" s="151">
        <v>0</v>
      </c>
      <c r="K490" s="151">
        <v>0</v>
      </c>
      <c r="L490" s="151">
        <v>0</v>
      </c>
      <c r="M490" s="151">
        <v>0</v>
      </c>
      <c r="N490" s="151">
        <v>0</v>
      </c>
      <c r="O490" s="151">
        <v>0</v>
      </c>
      <c r="P490" s="151">
        <v>0</v>
      </c>
      <c r="Q490" s="151">
        <v>0</v>
      </c>
      <c r="R490" s="151">
        <v>0</v>
      </c>
      <c r="S490" s="151">
        <v>0</v>
      </c>
      <c r="T490" s="151">
        <v>0</v>
      </c>
      <c r="U490" s="151">
        <v>0</v>
      </c>
      <c r="V490" s="151">
        <v>0</v>
      </c>
    </row>
    <row r="491" spans="2:22" x14ac:dyDescent="0.25">
      <c r="B491" s="136" t="s">
        <v>13</v>
      </c>
      <c r="C491" s="136" t="s">
        <v>13</v>
      </c>
      <c r="D491" s="136" t="s">
        <v>13</v>
      </c>
      <c r="E491" s="151">
        <v>0</v>
      </c>
      <c r="F491" s="151">
        <v>0</v>
      </c>
      <c r="G491" s="151">
        <v>0</v>
      </c>
      <c r="H491" s="151">
        <v>0</v>
      </c>
      <c r="I491" s="151">
        <v>0</v>
      </c>
      <c r="J491" s="151">
        <v>0</v>
      </c>
      <c r="K491" s="151">
        <v>0</v>
      </c>
      <c r="L491" s="151">
        <v>0</v>
      </c>
      <c r="M491" s="151">
        <v>0</v>
      </c>
      <c r="N491" s="151">
        <v>0</v>
      </c>
      <c r="O491" s="151">
        <v>0</v>
      </c>
      <c r="P491" s="151">
        <v>0</v>
      </c>
      <c r="Q491" s="151">
        <v>0</v>
      </c>
      <c r="R491" s="151">
        <v>0</v>
      </c>
      <c r="S491" s="151">
        <v>0</v>
      </c>
      <c r="T491" s="151">
        <v>0</v>
      </c>
      <c r="U491" s="151">
        <v>0</v>
      </c>
      <c r="V491" s="151">
        <v>0</v>
      </c>
    </row>
    <row r="492" spans="2:22" x14ac:dyDescent="0.25">
      <c r="B492" s="136" t="s">
        <v>13</v>
      </c>
      <c r="C492" s="136" t="s">
        <v>13</v>
      </c>
      <c r="D492" s="136" t="s">
        <v>13</v>
      </c>
      <c r="E492" s="151">
        <v>0</v>
      </c>
      <c r="F492" s="151">
        <v>0</v>
      </c>
      <c r="G492" s="151">
        <v>0</v>
      </c>
      <c r="H492" s="151">
        <v>0</v>
      </c>
      <c r="I492" s="151">
        <v>0</v>
      </c>
      <c r="J492" s="151">
        <v>0</v>
      </c>
      <c r="K492" s="151">
        <v>0</v>
      </c>
      <c r="L492" s="151">
        <v>0</v>
      </c>
      <c r="M492" s="151">
        <v>0</v>
      </c>
      <c r="N492" s="151">
        <v>0</v>
      </c>
      <c r="O492" s="151">
        <v>0</v>
      </c>
      <c r="P492" s="151">
        <v>0</v>
      </c>
      <c r="Q492" s="151">
        <v>0</v>
      </c>
      <c r="R492" s="151">
        <v>0</v>
      </c>
      <c r="S492" s="151">
        <v>0</v>
      </c>
      <c r="T492" s="151">
        <v>0</v>
      </c>
      <c r="U492" s="151">
        <v>0</v>
      </c>
      <c r="V492" s="151">
        <v>0</v>
      </c>
    </row>
    <row r="493" spans="2:22" x14ac:dyDescent="0.25">
      <c r="B493" s="136" t="s">
        <v>13</v>
      </c>
      <c r="C493" s="136" t="s">
        <v>13</v>
      </c>
      <c r="D493" s="136" t="s">
        <v>13</v>
      </c>
      <c r="E493" s="151">
        <v>0</v>
      </c>
      <c r="F493" s="151">
        <v>0</v>
      </c>
      <c r="G493" s="151">
        <v>0</v>
      </c>
      <c r="H493" s="151">
        <v>0</v>
      </c>
      <c r="I493" s="151">
        <v>0</v>
      </c>
      <c r="J493" s="151">
        <v>0</v>
      </c>
      <c r="K493" s="151">
        <v>0</v>
      </c>
      <c r="L493" s="151">
        <v>0</v>
      </c>
      <c r="M493" s="151">
        <v>0</v>
      </c>
      <c r="N493" s="151">
        <v>0</v>
      </c>
      <c r="O493" s="151">
        <v>0</v>
      </c>
      <c r="P493" s="151">
        <v>0</v>
      </c>
      <c r="Q493" s="151">
        <v>0</v>
      </c>
      <c r="R493" s="151">
        <v>0</v>
      </c>
      <c r="S493" s="151">
        <v>0</v>
      </c>
      <c r="T493" s="151">
        <v>0</v>
      </c>
      <c r="U493" s="151">
        <v>0</v>
      </c>
      <c r="V493" s="151">
        <v>0</v>
      </c>
    </row>
    <row r="494" spans="2:22" x14ac:dyDescent="0.25">
      <c r="B494" s="136" t="s">
        <v>13</v>
      </c>
      <c r="C494" s="136" t="s">
        <v>13</v>
      </c>
      <c r="D494" s="136" t="s">
        <v>13</v>
      </c>
      <c r="E494" s="151">
        <v>0</v>
      </c>
      <c r="F494" s="151">
        <v>0</v>
      </c>
      <c r="G494" s="151">
        <v>0</v>
      </c>
      <c r="H494" s="151">
        <v>0</v>
      </c>
      <c r="I494" s="151">
        <v>0</v>
      </c>
      <c r="J494" s="151">
        <v>0</v>
      </c>
      <c r="K494" s="151">
        <v>0</v>
      </c>
      <c r="L494" s="151">
        <v>0</v>
      </c>
      <c r="M494" s="151">
        <v>0</v>
      </c>
      <c r="N494" s="151">
        <v>0</v>
      </c>
      <c r="O494" s="151">
        <v>0</v>
      </c>
      <c r="P494" s="151">
        <v>0</v>
      </c>
      <c r="Q494" s="151">
        <v>0</v>
      </c>
      <c r="R494" s="151">
        <v>0</v>
      </c>
      <c r="S494" s="151">
        <v>0</v>
      </c>
      <c r="T494" s="151">
        <v>0</v>
      </c>
      <c r="U494" s="151">
        <v>0</v>
      </c>
      <c r="V494" s="151">
        <v>0</v>
      </c>
    </row>
    <row r="495" spans="2:22" x14ac:dyDescent="0.25">
      <c r="B495" s="136" t="s">
        <v>13</v>
      </c>
      <c r="C495" s="136" t="s">
        <v>13</v>
      </c>
      <c r="D495" s="136" t="s">
        <v>13</v>
      </c>
      <c r="E495" s="151">
        <v>0</v>
      </c>
      <c r="F495" s="151">
        <v>0</v>
      </c>
      <c r="G495" s="151">
        <v>0</v>
      </c>
      <c r="H495" s="151">
        <v>0</v>
      </c>
      <c r="I495" s="151">
        <v>0</v>
      </c>
      <c r="J495" s="151">
        <v>0</v>
      </c>
      <c r="K495" s="151">
        <v>0</v>
      </c>
      <c r="L495" s="151">
        <v>0</v>
      </c>
      <c r="M495" s="151">
        <v>0</v>
      </c>
      <c r="N495" s="151">
        <v>0</v>
      </c>
      <c r="O495" s="151">
        <v>0</v>
      </c>
      <c r="P495" s="151">
        <v>0</v>
      </c>
      <c r="Q495" s="151">
        <v>0</v>
      </c>
      <c r="R495" s="151">
        <v>0</v>
      </c>
      <c r="S495" s="151">
        <v>0</v>
      </c>
      <c r="T495" s="151">
        <v>0</v>
      </c>
      <c r="U495" s="151">
        <v>0</v>
      </c>
      <c r="V495" s="151">
        <v>0</v>
      </c>
    </row>
    <row r="496" spans="2:22" x14ac:dyDescent="0.25">
      <c r="B496" s="136" t="s">
        <v>13</v>
      </c>
      <c r="C496" s="136" t="s">
        <v>13</v>
      </c>
      <c r="D496" s="136" t="s">
        <v>13</v>
      </c>
      <c r="E496" s="151">
        <v>0</v>
      </c>
      <c r="F496" s="151">
        <v>0</v>
      </c>
      <c r="G496" s="151">
        <v>0</v>
      </c>
      <c r="H496" s="151">
        <v>0</v>
      </c>
      <c r="I496" s="151">
        <v>0</v>
      </c>
      <c r="J496" s="151">
        <v>0</v>
      </c>
      <c r="K496" s="151">
        <v>0</v>
      </c>
      <c r="L496" s="151">
        <v>0</v>
      </c>
      <c r="M496" s="151">
        <v>0</v>
      </c>
      <c r="N496" s="151">
        <v>0</v>
      </c>
      <c r="O496" s="151">
        <v>0</v>
      </c>
      <c r="P496" s="151">
        <v>0</v>
      </c>
      <c r="Q496" s="151">
        <v>0</v>
      </c>
      <c r="R496" s="151">
        <v>0</v>
      </c>
      <c r="S496" s="151">
        <v>0</v>
      </c>
      <c r="T496" s="151">
        <v>0</v>
      </c>
      <c r="U496" s="151">
        <v>0</v>
      </c>
      <c r="V496" s="151">
        <v>0</v>
      </c>
    </row>
    <row r="497" spans="2:22" x14ac:dyDescent="0.25">
      <c r="B497" s="136" t="s">
        <v>13</v>
      </c>
      <c r="C497" s="136" t="s">
        <v>13</v>
      </c>
      <c r="D497" s="136" t="s">
        <v>13</v>
      </c>
      <c r="E497" s="151">
        <v>0</v>
      </c>
      <c r="F497" s="151">
        <v>0</v>
      </c>
      <c r="G497" s="151">
        <v>0</v>
      </c>
      <c r="H497" s="151">
        <v>0</v>
      </c>
      <c r="I497" s="151">
        <v>0</v>
      </c>
      <c r="J497" s="151">
        <v>0</v>
      </c>
      <c r="K497" s="151">
        <v>0</v>
      </c>
      <c r="L497" s="151">
        <v>0</v>
      </c>
      <c r="M497" s="151">
        <v>0</v>
      </c>
      <c r="N497" s="151">
        <v>0</v>
      </c>
      <c r="O497" s="151">
        <v>0</v>
      </c>
      <c r="P497" s="151">
        <v>0</v>
      </c>
      <c r="Q497" s="151">
        <v>0</v>
      </c>
      <c r="R497" s="151">
        <v>0</v>
      </c>
      <c r="S497" s="151">
        <v>0</v>
      </c>
      <c r="T497" s="151">
        <v>0</v>
      </c>
      <c r="U497" s="151">
        <v>0</v>
      </c>
      <c r="V497" s="151">
        <v>0</v>
      </c>
    </row>
    <row r="498" spans="2:22" x14ac:dyDescent="0.25">
      <c r="B498" s="136" t="s">
        <v>13</v>
      </c>
      <c r="C498" s="136" t="s">
        <v>13</v>
      </c>
      <c r="D498" s="136" t="s">
        <v>13</v>
      </c>
      <c r="E498" s="151">
        <v>0</v>
      </c>
      <c r="F498" s="151">
        <v>0</v>
      </c>
      <c r="G498" s="151">
        <v>0</v>
      </c>
      <c r="H498" s="151">
        <v>0</v>
      </c>
      <c r="I498" s="151">
        <v>0</v>
      </c>
      <c r="J498" s="151">
        <v>0</v>
      </c>
      <c r="K498" s="151">
        <v>0</v>
      </c>
      <c r="L498" s="151">
        <v>0</v>
      </c>
      <c r="M498" s="151">
        <v>0</v>
      </c>
      <c r="N498" s="151">
        <v>0</v>
      </c>
      <c r="O498" s="151">
        <v>0</v>
      </c>
      <c r="P498" s="151">
        <v>0</v>
      </c>
      <c r="Q498" s="151">
        <v>0</v>
      </c>
      <c r="R498" s="151">
        <v>0</v>
      </c>
      <c r="S498" s="151">
        <v>0</v>
      </c>
      <c r="T498" s="151">
        <v>0</v>
      </c>
      <c r="U498" s="151">
        <v>0</v>
      </c>
      <c r="V498" s="151">
        <v>0</v>
      </c>
    </row>
    <row r="499" spans="2:22" x14ac:dyDescent="0.25">
      <c r="B499" s="136" t="s">
        <v>13</v>
      </c>
      <c r="C499" s="136" t="s">
        <v>13</v>
      </c>
      <c r="D499" s="136" t="s">
        <v>13</v>
      </c>
      <c r="E499" s="151">
        <v>0</v>
      </c>
      <c r="F499" s="151">
        <v>0</v>
      </c>
      <c r="G499" s="151">
        <v>0</v>
      </c>
      <c r="H499" s="151">
        <v>0</v>
      </c>
      <c r="I499" s="151">
        <v>0</v>
      </c>
      <c r="J499" s="151">
        <v>0</v>
      </c>
      <c r="K499" s="151">
        <v>0</v>
      </c>
      <c r="L499" s="151">
        <v>0</v>
      </c>
      <c r="M499" s="151">
        <v>0</v>
      </c>
      <c r="N499" s="151">
        <v>0</v>
      </c>
      <c r="O499" s="151">
        <v>0</v>
      </c>
      <c r="P499" s="151">
        <v>0</v>
      </c>
      <c r="Q499" s="151">
        <v>0</v>
      </c>
      <c r="R499" s="151">
        <v>0</v>
      </c>
      <c r="S499" s="151">
        <v>0</v>
      </c>
      <c r="T499" s="151">
        <v>0</v>
      </c>
      <c r="U499" s="151">
        <v>0</v>
      </c>
      <c r="V499" s="151">
        <v>0</v>
      </c>
    </row>
    <row r="500" spans="2:22" x14ac:dyDescent="0.25">
      <c r="B500" s="136" t="s">
        <v>13</v>
      </c>
      <c r="C500" s="136" t="s">
        <v>13</v>
      </c>
      <c r="D500" s="136" t="s">
        <v>13</v>
      </c>
      <c r="E500" s="151">
        <v>0</v>
      </c>
      <c r="F500" s="151">
        <v>0</v>
      </c>
      <c r="G500" s="151">
        <v>0</v>
      </c>
      <c r="H500" s="151">
        <v>0</v>
      </c>
      <c r="I500" s="151">
        <v>0</v>
      </c>
      <c r="J500" s="151">
        <v>0</v>
      </c>
      <c r="K500" s="151">
        <v>0</v>
      </c>
      <c r="L500" s="151">
        <v>0</v>
      </c>
      <c r="M500" s="151">
        <v>0</v>
      </c>
      <c r="N500" s="151">
        <v>0</v>
      </c>
      <c r="O500" s="151">
        <v>0</v>
      </c>
      <c r="P500" s="151">
        <v>0</v>
      </c>
      <c r="Q500" s="151">
        <v>0</v>
      </c>
      <c r="R500" s="151">
        <v>0</v>
      </c>
      <c r="S500" s="151">
        <v>0</v>
      </c>
      <c r="T500" s="151">
        <v>0</v>
      </c>
      <c r="U500" s="151">
        <v>0</v>
      </c>
      <c r="V500" s="151">
        <v>0</v>
      </c>
    </row>
    <row r="501" spans="2:22" x14ac:dyDescent="0.25">
      <c r="B501" s="136" t="s">
        <v>13</v>
      </c>
      <c r="C501" s="136" t="s">
        <v>13</v>
      </c>
      <c r="D501" s="136" t="s">
        <v>13</v>
      </c>
      <c r="E501" s="151">
        <v>0</v>
      </c>
      <c r="F501" s="151">
        <v>0</v>
      </c>
      <c r="G501" s="151">
        <v>0</v>
      </c>
      <c r="H501" s="151">
        <v>0</v>
      </c>
      <c r="I501" s="151">
        <v>0</v>
      </c>
      <c r="J501" s="151">
        <v>0</v>
      </c>
      <c r="K501" s="151">
        <v>0</v>
      </c>
      <c r="L501" s="151">
        <v>0</v>
      </c>
      <c r="M501" s="151">
        <v>0</v>
      </c>
      <c r="N501" s="151">
        <v>0</v>
      </c>
      <c r="O501" s="151">
        <v>0</v>
      </c>
      <c r="P501" s="151">
        <v>0</v>
      </c>
      <c r="Q501" s="151">
        <v>0</v>
      </c>
      <c r="R501" s="151">
        <v>0</v>
      </c>
      <c r="S501" s="151">
        <v>0</v>
      </c>
      <c r="T501" s="151">
        <v>0</v>
      </c>
      <c r="U501" s="151">
        <v>0</v>
      </c>
      <c r="V501" s="151">
        <v>0</v>
      </c>
    </row>
    <row r="502" spans="2:22" x14ac:dyDescent="0.25">
      <c r="B502" s="136" t="s">
        <v>13</v>
      </c>
      <c r="C502" s="136" t="s">
        <v>13</v>
      </c>
      <c r="D502" s="136" t="s">
        <v>13</v>
      </c>
      <c r="E502" s="151">
        <v>0</v>
      </c>
      <c r="F502" s="151">
        <v>0</v>
      </c>
      <c r="G502" s="151">
        <v>0</v>
      </c>
      <c r="H502" s="151">
        <v>0</v>
      </c>
      <c r="I502" s="151">
        <v>0</v>
      </c>
      <c r="J502" s="151">
        <v>0</v>
      </c>
      <c r="K502" s="151">
        <v>0</v>
      </c>
      <c r="L502" s="151">
        <v>0</v>
      </c>
      <c r="M502" s="151">
        <v>0</v>
      </c>
      <c r="N502" s="151">
        <v>0</v>
      </c>
      <c r="O502" s="151">
        <v>0</v>
      </c>
      <c r="P502" s="151">
        <v>0</v>
      </c>
      <c r="Q502" s="151">
        <v>0</v>
      </c>
      <c r="R502" s="151">
        <v>0</v>
      </c>
      <c r="S502" s="151">
        <v>0</v>
      </c>
      <c r="T502" s="151">
        <v>0</v>
      </c>
      <c r="U502" s="151">
        <v>0</v>
      </c>
      <c r="V502" s="151">
        <v>0</v>
      </c>
    </row>
    <row r="503" spans="2:22" x14ac:dyDescent="0.25">
      <c r="B503" s="136" t="s">
        <v>13</v>
      </c>
      <c r="C503" s="136" t="s">
        <v>13</v>
      </c>
      <c r="D503" s="136" t="s">
        <v>13</v>
      </c>
      <c r="E503" s="151">
        <v>0</v>
      </c>
      <c r="F503" s="151">
        <v>0</v>
      </c>
      <c r="G503" s="151">
        <v>0</v>
      </c>
      <c r="H503" s="151">
        <v>0</v>
      </c>
      <c r="I503" s="151">
        <v>0</v>
      </c>
      <c r="J503" s="151">
        <v>0</v>
      </c>
      <c r="K503" s="151">
        <v>0</v>
      </c>
      <c r="L503" s="151">
        <v>0</v>
      </c>
      <c r="M503" s="151">
        <v>0</v>
      </c>
      <c r="N503" s="151">
        <v>0</v>
      </c>
      <c r="O503" s="151">
        <v>0</v>
      </c>
      <c r="P503" s="151">
        <v>0</v>
      </c>
      <c r="Q503" s="151">
        <v>0</v>
      </c>
      <c r="R503" s="151">
        <v>0</v>
      </c>
      <c r="S503" s="151">
        <v>0</v>
      </c>
      <c r="T503" s="151">
        <v>0</v>
      </c>
      <c r="U503" s="151">
        <v>0</v>
      </c>
      <c r="V503" s="151">
        <v>0</v>
      </c>
    </row>
    <row r="504" spans="2:22" x14ac:dyDescent="0.25">
      <c r="B504" s="136" t="s">
        <v>13</v>
      </c>
      <c r="C504" s="136" t="s">
        <v>13</v>
      </c>
      <c r="D504" s="136" t="s">
        <v>13</v>
      </c>
      <c r="E504" s="151">
        <v>0</v>
      </c>
      <c r="F504" s="151">
        <v>0</v>
      </c>
      <c r="G504" s="151">
        <v>0</v>
      </c>
      <c r="H504" s="151">
        <v>0</v>
      </c>
      <c r="I504" s="151">
        <v>0</v>
      </c>
      <c r="J504" s="151">
        <v>0</v>
      </c>
      <c r="K504" s="151">
        <v>0</v>
      </c>
      <c r="L504" s="151">
        <v>0</v>
      </c>
      <c r="M504" s="151">
        <v>0</v>
      </c>
      <c r="N504" s="151">
        <v>0</v>
      </c>
      <c r="O504" s="151">
        <v>0</v>
      </c>
      <c r="P504" s="151">
        <v>0</v>
      </c>
      <c r="Q504" s="151">
        <v>0</v>
      </c>
      <c r="R504" s="151">
        <v>0</v>
      </c>
      <c r="S504" s="151">
        <v>0</v>
      </c>
      <c r="T504" s="151">
        <v>0</v>
      </c>
      <c r="U504" s="151">
        <v>0</v>
      </c>
      <c r="V504" s="151">
        <v>0</v>
      </c>
    </row>
    <row r="505" spans="2:22" x14ac:dyDescent="0.25">
      <c r="B505" s="136" t="s">
        <v>13</v>
      </c>
      <c r="C505" s="136" t="s">
        <v>13</v>
      </c>
      <c r="D505" s="136" t="s">
        <v>13</v>
      </c>
      <c r="E505" s="151">
        <v>0</v>
      </c>
      <c r="F505" s="151">
        <v>0</v>
      </c>
      <c r="G505" s="151">
        <v>0</v>
      </c>
      <c r="H505" s="151">
        <v>0</v>
      </c>
      <c r="I505" s="151">
        <v>0</v>
      </c>
      <c r="J505" s="151">
        <v>0</v>
      </c>
      <c r="K505" s="151">
        <v>0</v>
      </c>
      <c r="L505" s="151">
        <v>0</v>
      </c>
      <c r="M505" s="151">
        <v>0</v>
      </c>
      <c r="N505" s="151">
        <v>0</v>
      </c>
      <c r="O505" s="151">
        <v>0</v>
      </c>
      <c r="P505" s="151">
        <v>0</v>
      </c>
      <c r="Q505" s="151">
        <v>0</v>
      </c>
      <c r="R505" s="151">
        <v>0</v>
      </c>
      <c r="S505" s="151">
        <v>0</v>
      </c>
      <c r="T505" s="151">
        <v>0</v>
      </c>
      <c r="U505" s="151">
        <v>0</v>
      </c>
      <c r="V505" s="151">
        <v>0</v>
      </c>
    </row>
    <row r="506" spans="2:22" x14ac:dyDescent="0.25">
      <c r="B506" s="136" t="s">
        <v>13</v>
      </c>
      <c r="C506" s="136" t="s">
        <v>13</v>
      </c>
      <c r="D506" s="136" t="s">
        <v>13</v>
      </c>
      <c r="E506" s="151">
        <v>0</v>
      </c>
      <c r="F506" s="151">
        <v>0</v>
      </c>
      <c r="G506" s="151">
        <v>0</v>
      </c>
      <c r="H506" s="151">
        <v>0</v>
      </c>
      <c r="I506" s="151">
        <v>0</v>
      </c>
      <c r="J506" s="151">
        <v>0</v>
      </c>
      <c r="K506" s="151">
        <v>0</v>
      </c>
      <c r="L506" s="151">
        <v>0</v>
      </c>
      <c r="M506" s="151">
        <v>0</v>
      </c>
      <c r="N506" s="151">
        <v>0</v>
      </c>
      <c r="O506" s="151">
        <v>0</v>
      </c>
      <c r="P506" s="151">
        <v>0</v>
      </c>
      <c r="Q506" s="151">
        <v>0</v>
      </c>
      <c r="R506" s="151">
        <v>0</v>
      </c>
      <c r="S506" s="151">
        <v>0</v>
      </c>
      <c r="T506" s="151">
        <v>0</v>
      </c>
      <c r="U506" s="151">
        <v>0</v>
      </c>
      <c r="V506" s="151">
        <v>0</v>
      </c>
    </row>
    <row r="507" spans="2:22" x14ac:dyDescent="0.25">
      <c r="B507" s="136" t="s">
        <v>13</v>
      </c>
      <c r="C507" s="136" t="s">
        <v>13</v>
      </c>
      <c r="D507" s="136" t="s">
        <v>13</v>
      </c>
      <c r="E507" s="151">
        <v>0</v>
      </c>
      <c r="F507" s="151">
        <v>0</v>
      </c>
      <c r="G507" s="151">
        <v>0</v>
      </c>
      <c r="H507" s="151">
        <v>0</v>
      </c>
      <c r="I507" s="151">
        <v>0</v>
      </c>
      <c r="J507" s="151">
        <v>0</v>
      </c>
      <c r="K507" s="151">
        <v>0</v>
      </c>
      <c r="L507" s="151">
        <v>0</v>
      </c>
      <c r="M507" s="151">
        <v>0</v>
      </c>
      <c r="N507" s="151">
        <v>0</v>
      </c>
      <c r="O507" s="151">
        <v>0</v>
      </c>
      <c r="P507" s="151">
        <v>0</v>
      </c>
      <c r="Q507" s="151">
        <v>0</v>
      </c>
      <c r="R507" s="151">
        <v>0</v>
      </c>
      <c r="S507" s="151">
        <v>0</v>
      </c>
      <c r="T507" s="151">
        <v>0</v>
      </c>
      <c r="U507" s="151">
        <v>0</v>
      </c>
      <c r="V507" s="151">
        <v>0</v>
      </c>
    </row>
    <row r="508" spans="2:22" x14ac:dyDescent="0.25">
      <c r="B508" s="136" t="s">
        <v>13</v>
      </c>
      <c r="C508" s="136" t="s">
        <v>13</v>
      </c>
      <c r="D508" s="136" t="s">
        <v>13</v>
      </c>
      <c r="E508" s="151">
        <v>0</v>
      </c>
      <c r="F508" s="151">
        <v>0</v>
      </c>
      <c r="G508" s="151">
        <v>0</v>
      </c>
      <c r="H508" s="151">
        <v>0</v>
      </c>
      <c r="I508" s="151">
        <v>0</v>
      </c>
      <c r="J508" s="151">
        <v>0</v>
      </c>
      <c r="K508" s="151">
        <v>0</v>
      </c>
      <c r="L508" s="151">
        <v>0</v>
      </c>
      <c r="M508" s="151">
        <v>0</v>
      </c>
      <c r="N508" s="151">
        <v>0</v>
      </c>
      <c r="O508" s="151">
        <v>0</v>
      </c>
      <c r="P508" s="151">
        <v>0</v>
      </c>
      <c r="Q508" s="151">
        <v>0</v>
      </c>
      <c r="R508" s="151">
        <v>0</v>
      </c>
      <c r="S508" s="151">
        <v>0</v>
      </c>
      <c r="T508" s="151">
        <v>0</v>
      </c>
      <c r="U508" s="151">
        <v>0</v>
      </c>
      <c r="V508" s="151">
        <v>0</v>
      </c>
    </row>
    <row r="509" spans="2:22" x14ac:dyDescent="0.25">
      <c r="B509" s="136" t="s">
        <v>13</v>
      </c>
      <c r="C509" s="136" t="s">
        <v>13</v>
      </c>
      <c r="D509" s="136" t="s">
        <v>13</v>
      </c>
      <c r="E509" s="151">
        <v>0</v>
      </c>
      <c r="F509" s="151">
        <v>0</v>
      </c>
      <c r="G509" s="151">
        <v>0</v>
      </c>
      <c r="H509" s="151">
        <v>0</v>
      </c>
      <c r="I509" s="151">
        <v>0</v>
      </c>
      <c r="J509" s="151">
        <v>0</v>
      </c>
      <c r="K509" s="151">
        <v>0</v>
      </c>
      <c r="L509" s="151">
        <v>0</v>
      </c>
      <c r="M509" s="151">
        <v>0</v>
      </c>
      <c r="N509" s="151">
        <v>0</v>
      </c>
      <c r="O509" s="151">
        <v>0</v>
      </c>
      <c r="P509" s="151">
        <v>0</v>
      </c>
      <c r="Q509" s="151">
        <v>0</v>
      </c>
      <c r="R509" s="151">
        <v>0</v>
      </c>
      <c r="S509" s="151">
        <v>0</v>
      </c>
      <c r="T509" s="151">
        <v>0</v>
      </c>
      <c r="U509" s="151">
        <v>0</v>
      </c>
      <c r="V509" s="151">
        <v>0</v>
      </c>
    </row>
    <row r="510" spans="2:22" x14ac:dyDescent="0.25">
      <c r="B510" s="136" t="s">
        <v>13</v>
      </c>
      <c r="C510" s="136" t="s">
        <v>13</v>
      </c>
      <c r="D510" s="136" t="s">
        <v>13</v>
      </c>
      <c r="E510" s="151">
        <v>0</v>
      </c>
      <c r="F510" s="151">
        <v>0</v>
      </c>
      <c r="G510" s="151">
        <v>0</v>
      </c>
      <c r="H510" s="151">
        <v>0</v>
      </c>
      <c r="I510" s="151">
        <v>0</v>
      </c>
      <c r="J510" s="151">
        <v>0</v>
      </c>
      <c r="K510" s="151">
        <v>0</v>
      </c>
      <c r="L510" s="151">
        <v>0</v>
      </c>
      <c r="M510" s="151">
        <v>0</v>
      </c>
      <c r="N510" s="151">
        <v>0</v>
      </c>
      <c r="O510" s="151">
        <v>0</v>
      </c>
      <c r="P510" s="151">
        <v>0</v>
      </c>
      <c r="Q510" s="151">
        <v>0</v>
      </c>
      <c r="R510" s="151">
        <v>0</v>
      </c>
      <c r="S510" s="151">
        <v>0</v>
      </c>
      <c r="T510" s="151">
        <v>0</v>
      </c>
      <c r="U510" s="151">
        <v>0</v>
      </c>
      <c r="V510" s="151">
        <v>0</v>
      </c>
    </row>
    <row r="511" spans="2:22" x14ac:dyDescent="0.25">
      <c r="B511" s="136" t="s">
        <v>13</v>
      </c>
      <c r="C511" s="136" t="s">
        <v>13</v>
      </c>
      <c r="D511" s="136" t="s">
        <v>13</v>
      </c>
      <c r="E511" s="151">
        <v>0</v>
      </c>
      <c r="F511" s="151">
        <v>0</v>
      </c>
      <c r="G511" s="151">
        <v>0</v>
      </c>
      <c r="H511" s="151">
        <v>0</v>
      </c>
      <c r="I511" s="151">
        <v>0</v>
      </c>
      <c r="J511" s="151">
        <v>0</v>
      </c>
      <c r="K511" s="151">
        <v>0</v>
      </c>
      <c r="L511" s="151">
        <v>0</v>
      </c>
      <c r="M511" s="151">
        <v>0</v>
      </c>
      <c r="N511" s="151">
        <v>0</v>
      </c>
      <c r="O511" s="151">
        <v>0</v>
      </c>
      <c r="P511" s="151">
        <v>0</v>
      </c>
      <c r="Q511" s="151">
        <v>0</v>
      </c>
      <c r="R511" s="151">
        <v>0</v>
      </c>
      <c r="S511" s="151">
        <v>0</v>
      </c>
      <c r="T511" s="151">
        <v>0</v>
      </c>
      <c r="U511" s="151">
        <v>0</v>
      </c>
      <c r="V511" s="151">
        <v>0</v>
      </c>
    </row>
    <row r="512" spans="2:22" x14ac:dyDescent="0.25">
      <c r="B512" s="136" t="s">
        <v>13</v>
      </c>
      <c r="C512" s="136" t="s">
        <v>13</v>
      </c>
      <c r="D512" s="136" t="s">
        <v>13</v>
      </c>
      <c r="E512" s="151">
        <v>0</v>
      </c>
      <c r="F512" s="151">
        <v>0</v>
      </c>
      <c r="G512" s="151">
        <v>0</v>
      </c>
      <c r="H512" s="151">
        <v>0</v>
      </c>
      <c r="I512" s="151">
        <v>0</v>
      </c>
      <c r="J512" s="151">
        <v>0</v>
      </c>
      <c r="K512" s="151">
        <v>0</v>
      </c>
      <c r="L512" s="151">
        <v>0</v>
      </c>
      <c r="M512" s="151">
        <v>0</v>
      </c>
      <c r="N512" s="151">
        <v>0</v>
      </c>
      <c r="O512" s="151">
        <v>0</v>
      </c>
      <c r="P512" s="151">
        <v>0</v>
      </c>
      <c r="Q512" s="151">
        <v>0</v>
      </c>
      <c r="R512" s="151">
        <v>0</v>
      </c>
      <c r="S512" s="151">
        <v>0</v>
      </c>
      <c r="T512" s="151">
        <v>0</v>
      </c>
      <c r="U512" s="151">
        <v>0</v>
      </c>
      <c r="V512" s="151">
        <v>0</v>
      </c>
    </row>
    <row r="513" spans="2:22" x14ac:dyDescent="0.25">
      <c r="B513" s="136" t="s">
        <v>13</v>
      </c>
      <c r="C513" s="136" t="s">
        <v>13</v>
      </c>
      <c r="D513" s="136" t="s">
        <v>13</v>
      </c>
      <c r="E513" s="151">
        <v>0</v>
      </c>
      <c r="F513" s="151">
        <v>0</v>
      </c>
      <c r="G513" s="151">
        <v>0</v>
      </c>
      <c r="H513" s="151">
        <v>0</v>
      </c>
      <c r="I513" s="151">
        <v>0</v>
      </c>
      <c r="J513" s="151">
        <v>0</v>
      </c>
      <c r="K513" s="151">
        <v>0</v>
      </c>
      <c r="L513" s="151">
        <v>0</v>
      </c>
      <c r="M513" s="151">
        <v>0</v>
      </c>
      <c r="N513" s="151">
        <v>0</v>
      </c>
      <c r="O513" s="151">
        <v>0</v>
      </c>
      <c r="P513" s="151">
        <v>0</v>
      </c>
      <c r="Q513" s="151">
        <v>0</v>
      </c>
      <c r="R513" s="151">
        <v>0</v>
      </c>
      <c r="S513" s="151">
        <v>0</v>
      </c>
      <c r="T513" s="151">
        <v>0</v>
      </c>
      <c r="U513" s="151">
        <v>0</v>
      </c>
      <c r="V513" s="151">
        <v>0</v>
      </c>
    </row>
    <row r="514" spans="2:22" x14ac:dyDescent="0.25">
      <c r="B514" s="136" t="s">
        <v>13</v>
      </c>
      <c r="C514" s="136" t="s">
        <v>13</v>
      </c>
      <c r="D514" s="136" t="s">
        <v>13</v>
      </c>
      <c r="E514" s="151">
        <v>0</v>
      </c>
      <c r="F514" s="151">
        <v>0</v>
      </c>
      <c r="G514" s="151">
        <v>0</v>
      </c>
      <c r="H514" s="151">
        <v>0</v>
      </c>
      <c r="I514" s="151">
        <v>0</v>
      </c>
      <c r="J514" s="151">
        <v>0</v>
      </c>
      <c r="K514" s="151">
        <v>0</v>
      </c>
      <c r="L514" s="151">
        <v>0</v>
      </c>
      <c r="M514" s="151">
        <v>0</v>
      </c>
      <c r="N514" s="151">
        <v>0</v>
      </c>
      <c r="O514" s="151">
        <v>0</v>
      </c>
      <c r="P514" s="151">
        <v>0</v>
      </c>
      <c r="Q514" s="151">
        <v>0</v>
      </c>
      <c r="R514" s="151">
        <v>0</v>
      </c>
      <c r="S514" s="151">
        <v>0</v>
      </c>
      <c r="T514" s="151">
        <v>0</v>
      </c>
      <c r="U514" s="151">
        <v>0</v>
      </c>
      <c r="V514" s="151">
        <v>0</v>
      </c>
    </row>
    <row r="515" spans="2:22" x14ac:dyDescent="0.25">
      <c r="B515" s="136" t="s">
        <v>13</v>
      </c>
      <c r="C515" s="136" t="s">
        <v>13</v>
      </c>
      <c r="D515" s="136" t="s">
        <v>13</v>
      </c>
      <c r="E515" s="151">
        <v>0</v>
      </c>
      <c r="F515" s="151">
        <v>0</v>
      </c>
      <c r="G515" s="151">
        <v>0</v>
      </c>
      <c r="H515" s="151">
        <v>0</v>
      </c>
      <c r="I515" s="151">
        <v>0</v>
      </c>
      <c r="J515" s="151">
        <v>0</v>
      </c>
      <c r="K515" s="151">
        <v>0</v>
      </c>
      <c r="L515" s="151">
        <v>0</v>
      </c>
      <c r="M515" s="151">
        <v>0</v>
      </c>
      <c r="N515" s="151">
        <v>0</v>
      </c>
      <c r="O515" s="151">
        <v>0</v>
      </c>
      <c r="P515" s="151">
        <v>0</v>
      </c>
      <c r="Q515" s="151">
        <v>0</v>
      </c>
      <c r="R515" s="151">
        <v>0</v>
      </c>
      <c r="S515" s="151">
        <v>0</v>
      </c>
      <c r="T515" s="151">
        <v>0</v>
      </c>
      <c r="U515" s="151">
        <v>0</v>
      </c>
      <c r="V515" s="151">
        <v>0</v>
      </c>
    </row>
    <row r="516" spans="2:22" x14ac:dyDescent="0.25">
      <c r="B516" s="136" t="s">
        <v>13</v>
      </c>
      <c r="C516" s="136" t="s">
        <v>13</v>
      </c>
      <c r="D516" s="136" t="s">
        <v>13</v>
      </c>
      <c r="E516" s="151">
        <v>0</v>
      </c>
      <c r="F516" s="151">
        <v>0</v>
      </c>
      <c r="G516" s="151">
        <v>0</v>
      </c>
      <c r="H516" s="151">
        <v>0</v>
      </c>
      <c r="I516" s="151">
        <v>0</v>
      </c>
      <c r="J516" s="151">
        <v>0</v>
      </c>
      <c r="K516" s="151">
        <v>0</v>
      </c>
      <c r="L516" s="151">
        <v>0</v>
      </c>
      <c r="M516" s="151">
        <v>0</v>
      </c>
      <c r="N516" s="151">
        <v>0</v>
      </c>
      <c r="O516" s="151">
        <v>0</v>
      </c>
      <c r="P516" s="151">
        <v>0</v>
      </c>
      <c r="Q516" s="151">
        <v>0</v>
      </c>
      <c r="R516" s="151">
        <v>0</v>
      </c>
      <c r="S516" s="151">
        <v>0</v>
      </c>
      <c r="T516" s="151">
        <v>0</v>
      </c>
      <c r="U516" s="151">
        <v>0</v>
      </c>
      <c r="V516" s="151">
        <v>0</v>
      </c>
    </row>
    <row r="517" spans="2:22" x14ac:dyDescent="0.25">
      <c r="B517" s="136" t="s">
        <v>13</v>
      </c>
      <c r="C517" s="136" t="s">
        <v>13</v>
      </c>
      <c r="D517" s="136" t="s">
        <v>13</v>
      </c>
      <c r="E517" s="151">
        <v>0</v>
      </c>
      <c r="F517" s="151">
        <v>0</v>
      </c>
      <c r="G517" s="151">
        <v>0</v>
      </c>
      <c r="H517" s="151">
        <v>0</v>
      </c>
      <c r="I517" s="151">
        <v>0</v>
      </c>
      <c r="J517" s="151">
        <v>0</v>
      </c>
      <c r="K517" s="151">
        <v>0</v>
      </c>
      <c r="L517" s="151">
        <v>0</v>
      </c>
      <c r="M517" s="151">
        <v>0</v>
      </c>
      <c r="N517" s="151">
        <v>0</v>
      </c>
      <c r="O517" s="151">
        <v>0</v>
      </c>
      <c r="P517" s="151">
        <v>0</v>
      </c>
      <c r="Q517" s="151">
        <v>0</v>
      </c>
      <c r="R517" s="151">
        <v>0</v>
      </c>
      <c r="S517" s="151">
        <v>0</v>
      </c>
      <c r="T517" s="151">
        <v>0</v>
      </c>
      <c r="U517" s="151">
        <v>0</v>
      </c>
      <c r="V517" s="151">
        <v>0</v>
      </c>
    </row>
    <row r="518" spans="2:22" x14ac:dyDescent="0.25">
      <c r="B518" s="136" t="s">
        <v>13</v>
      </c>
      <c r="C518" s="136" t="s">
        <v>13</v>
      </c>
      <c r="D518" s="136" t="s">
        <v>13</v>
      </c>
      <c r="E518" s="151">
        <v>0</v>
      </c>
      <c r="F518" s="151">
        <v>0</v>
      </c>
      <c r="G518" s="151">
        <v>0</v>
      </c>
      <c r="H518" s="151">
        <v>0</v>
      </c>
      <c r="I518" s="151">
        <v>0</v>
      </c>
      <c r="J518" s="151">
        <v>0</v>
      </c>
      <c r="K518" s="151">
        <v>0</v>
      </c>
      <c r="L518" s="151">
        <v>0</v>
      </c>
      <c r="M518" s="151">
        <v>0</v>
      </c>
      <c r="N518" s="151">
        <v>0</v>
      </c>
      <c r="O518" s="151">
        <v>0</v>
      </c>
      <c r="P518" s="151">
        <v>0</v>
      </c>
      <c r="Q518" s="151">
        <v>0</v>
      </c>
      <c r="R518" s="151">
        <v>0</v>
      </c>
      <c r="S518" s="151">
        <v>0</v>
      </c>
      <c r="T518" s="151">
        <v>0</v>
      </c>
      <c r="U518" s="151">
        <v>0</v>
      </c>
      <c r="V518" s="151">
        <v>0</v>
      </c>
    </row>
    <row r="519" spans="2:22" x14ac:dyDescent="0.25">
      <c r="B519" s="136" t="s">
        <v>13</v>
      </c>
      <c r="C519" s="136" t="s">
        <v>13</v>
      </c>
      <c r="D519" s="136" t="s">
        <v>13</v>
      </c>
      <c r="E519" s="151">
        <v>0</v>
      </c>
      <c r="F519" s="151">
        <v>0</v>
      </c>
      <c r="G519" s="151">
        <v>0</v>
      </c>
      <c r="H519" s="151">
        <v>0</v>
      </c>
      <c r="I519" s="151">
        <v>0</v>
      </c>
      <c r="J519" s="151">
        <v>0</v>
      </c>
      <c r="K519" s="151">
        <v>0</v>
      </c>
      <c r="L519" s="151">
        <v>0</v>
      </c>
      <c r="M519" s="151">
        <v>0</v>
      </c>
      <c r="N519" s="151">
        <v>0</v>
      </c>
      <c r="O519" s="151">
        <v>0</v>
      </c>
      <c r="P519" s="151">
        <v>0</v>
      </c>
      <c r="Q519" s="151">
        <v>0</v>
      </c>
      <c r="R519" s="151">
        <v>0</v>
      </c>
      <c r="S519" s="151">
        <v>0</v>
      </c>
      <c r="T519" s="151">
        <v>0</v>
      </c>
      <c r="U519" s="151">
        <v>0</v>
      </c>
      <c r="V519" s="151">
        <v>0</v>
      </c>
    </row>
    <row r="520" spans="2:22" x14ac:dyDescent="0.25">
      <c r="B520" s="136" t="s">
        <v>13</v>
      </c>
      <c r="C520" s="136" t="s">
        <v>13</v>
      </c>
      <c r="D520" s="136" t="s">
        <v>13</v>
      </c>
      <c r="E520" s="151">
        <v>0</v>
      </c>
      <c r="F520" s="151">
        <v>0</v>
      </c>
      <c r="G520" s="151">
        <v>0</v>
      </c>
      <c r="H520" s="151">
        <v>0</v>
      </c>
      <c r="I520" s="151">
        <v>0</v>
      </c>
      <c r="J520" s="151">
        <v>0</v>
      </c>
      <c r="K520" s="151">
        <v>0</v>
      </c>
      <c r="L520" s="151">
        <v>0</v>
      </c>
      <c r="M520" s="151">
        <v>0</v>
      </c>
      <c r="N520" s="151">
        <v>0</v>
      </c>
      <c r="O520" s="151">
        <v>0</v>
      </c>
      <c r="P520" s="151">
        <v>0</v>
      </c>
      <c r="Q520" s="151">
        <v>0</v>
      </c>
      <c r="R520" s="151">
        <v>0</v>
      </c>
      <c r="S520" s="151">
        <v>0</v>
      </c>
      <c r="T520" s="151">
        <v>0</v>
      </c>
      <c r="U520" s="151">
        <v>0</v>
      </c>
      <c r="V520" s="151">
        <v>0</v>
      </c>
    </row>
    <row r="521" spans="2:22" x14ac:dyDescent="0.25">
      <c r="B521" s="136" t="s">
        <v>13</v>
      </c>
      <c r="C521" s="136" t="s">
        <v>13</v>
      </c>
      <c r="D521" s="136" t="s">
        <v>13</v>
      </c>
      <c r="E521" s="151">
        <v>0</v>
      </c>
      <c r="F521" s="151">
        <v>0</v>
      </c>
      <c r="G521" s="151">
        <v>0</v>
      </c>
      <c r="H521" s="151">
        <v>0</v>
      </c>
      <c r="I521" s="151">
        <v>0</v>
      </c>
      <c r="J521" s="151">
        <v>0</v>
      </c>
      <c r="K521" s="151">
        <v>0</v>
      </c>
      <c r="L521" s="151">
        <v>0</v>
      </c>
      <c r="M521" s="151">
        <v>0</v>
      </c>
      <c r="N521" s="151">
        <v>0</v>
      </c>
      <c r="O521" s="151">
        <v>0</v>
      </c>
      <c r="P521" s="151">
        <v>0</v>
      </c>
      <c r="Q521" s="151">
        <v>0</v>
      </c>
      <c r="R521" s="151">
        <v>0</v>
      </c>
      <c r="S521" s="151">
        <v>0</v>
      </c>
      <c r="T521" s="151">
        <v>0</v>
      </c>
      <c r="U521" s="151">
        <v>0</v>
      </c>
      <c r="V521" s="151">
        <v>0</v>
      </c>
    </row>
    <row r="522" spans="2:22" x14ac:dyDescent="0.25">
      <c r="B522" s="136" t="s">
        <v>13</v>
      </c>
      <c r="C522" s="136" t="s">
        <v>13</v>
      </c>
      <c r="D522" s="136" t="s">
        <v>13</v>
      </c>
      <c r="E522" s="151">
        <v>0</v>
      </c>
      <c r="F522" s="151">
        <v>0</v>
      </c>
      <c r="G522" s="151">
        <v>0</v>
      </c>
      <c r="H522" s="151">
        <v>0</v>
      </c>
      <c r="I522" s="151">
        <v>0</v>
      </c>
      <c r="J522" s="151">
        <v>0</v>
      </c>
      <c r="K522" s="151">
        <v>0</v>
      </c>
      <c r="L522" s="151">
        <v>0</v>
      </c>
      <c r="M522" s="151">
        <v>0</v>
      </c>
      <c r="N522" s="151">
        <v>0</v>
      </c>
      <c r="O522" s="151">
        <v>0</v>
      </c>
      <c r="P522" s="151">
        <v>0</v>
      </c>
      <c r="Q522" s="151">
        <v>0</v>
      </c>
      <c r="R522" s="151">
        <v>0</v>
      </c>
      <c r="S522" s="151">
        <v>0</v>
      </c>
      <c r="T522" s="151">
        <v>0</v>
      </c>
      <c r="U522" s="151">
        <v>0</v>
      </c>
      <c r="V522" s="151">
        <v>0</v>
      </c>
    </row>
    <row r="523" spans="2:22" x14ac:dyDescent="0.25">
      <c r="B523" s="136" t="s">
        <v>13</v>
      </c>
      <c r="C523" s="136" t="s">
        <v>13</v>
      </c>
      <c r="D523" s="136" t="s">
        <v>13</v>
      </c>
      <c r="E523" s="151">
        <v>0</v>
      </c>
      <c r="F523" s="151">
        <v>0</v>
      </c>
      <c r="G523" s="151">
        <v>0</v>
      </c>
      <c r="H523" s="151">
        <v>0</v>
      </c>
      <c r="I523" s="151">
        <v>0</v>
      </c>
      <c r="J523" s="151">
        <v>0</v>
      </c>
      <c r="K523" s="151">
        <v>0</v>
      </c>
      <c r="L523" s="151">
        <v>0</v>
      </c>
      <c r="M523" s="151">
        <v>0</v>
      </c>
      <c r="N523" s="151">
        <v>0</v>
      </c>
      <c r="O523" s="151">
        <v>0</v>
      </c>
      <c r="P523" s="151">
        <v>0</v>
      </c>
      <c r="Q523" s="151">
        <v>0</v>
      </c>
      <c r="R523" s="151">
        <v>0</v>
      </c>
      <c r="S523" s="151">
        <v>0</v>
      </c>
      <c r="T523" s="151">
        <v>0</v>
      </c>
      <c r="U523" s="151">
        <v>0</v>
      </c>
      <c r="V523" s="151">
        <v>0</v>
      </c>
    </row>
    <row r="524" spans="2:22" x14ac:dyDescent="0.25">
      <c r="B524" s="136" t="s">
        <v>13</v>
      </c>
      <c r="C524" s="136" t="s">
        <v>13</v>
      </c>
      <c r="D524" s="136" t="s">
        <v>13</v>
      </c>
      <c r="E524" s="151">
        <v>0</v>
      </c>
      <c r="F524" s="151">
        <v>0</v>
      </c>
      <c r="G524" s="151">
        <v>0</v>
      </c>
      <c r="H524" s="151">
        <v>0</v>
      </c>
      <c r="I524" s="151">
        <v>0</v>
      </c>
      <c r="J524" s="151">
        <v>0</v>
      </c>
      <c r="K524" s="151">
        <v>0</v>
      </c>
      <c r="L524" s="151">
        <v>0</v>
      </c>
      <c r="M524" s="151">
        <v>0</v>
      </c>
      <c r="N524" s="151">
        <v>0</v>
      </c>
      <c r="O524" s="151">
        <v>0</v>
      </c>
      <c r="P524" s="151">
        <v>0</v>
      </c>
      <c r="Q524" s="151">
        <v>0</v>
      </c>
      <c r="R524" s="151">
        <v>0</v>
      </c>
      <c r="S524" s="151">
        <v>0</v>
      </c>
      <c r="T524" s="151">
        <v>0</v>
      </c>
      <c r="U524" s="151">
        <v>0</v>
      </c>
      <c r="V524" s="151">
        <v>0</v>
      </c>
    </row>
    <row r="525" spans="2:22" x14ac:dyDescent="0.25">
      <c r="B525" s="136" t="s">
        <v>13</v>
      </c>
      <c r="C525" s="136" t="s">
        <v>13</v>
      </c>
      <c r="D525" s="136" t="s">
        <v>13</v>
      </c>
      <c r="E525" s="151">
        <v>0</v>
      </c>
      <c r="F525" s="151">
        <v>0</v>
      </c>
      <c r="G525" s="151">
        <v>0</v>
      </c>
      <c r="H525" s="151">
        <v>0</v>
      </c>
      <c r="I525" s="151">
        <v>0</v>
      </c>
      <c r="J525" s="151">
        <v>0</v>
      </c>
      <c r="K525" s="151">
        <v>0</v>
      </c>
      <c r="L525" s="151">
        <v>0</v>
      </c>
      <c r="M525" s="151">
        <v>0</v>
      </c>
      <c r="N525" s="151">
        <v>0</v>
      </c>
      <c r="O525" s="151">
        <v>0</v>
      </c>
      <c r="P525" s="151">
        <v>0</v>
      </c>
      <c r="Q525" s="151">
        <v>0</v>
      </c>
      <c r="R525" s="151">
        <v>0</v>
      </c>
      <c r="S525" s="151">
        <v>0</v>
      </c>
      <c r="T525" s="151">
        <v>0</v>
      </c>
      <c r="U525" s="151">
        <v>0</v>
      </c>
      <c r="V525" s="151">
        <v>0</v>
      </c>
    </row>
    <row r="526" spans="2:22" x14ac:dyDescent="0.25">
      <c r="B526" s="136" t="s">
        <v>13</v>
      </c>
      <c r="C526" s="136" t="s">
        <v>13</v>
      </c>
      <c r="D526" s="136" t="s">
        <v>13</v>
      </c>
      <c r="E526" s="151">
        <v>0</v>
      </c>
      <c r="F526" s="151">
        <v>0</v>
      </c>
      <c r="G526" s="151">
        <v>0</v>
      </c>
      <c r="H526" s="151">
        <v>0</v>
      </c>
      <c r="I526" s="151">
        <v>0</v>
      </c>
      <c r="J526" s="151">
        <v>0</v>
      </c>
      <c r="K526" s="151">
        <v>0</v>
      </c>
      <c r="L526" s="151">
        <v>0</v>
      </c>
      <c r="M526" s="151">
        <v>0</v>
      </c>
      <c r="N526" s="151">
        <v>0</v>
      </c>
      <c r="O526" s="151">
        <v>0</v>
      </c>
      <c r="P526" s="151">
        <v>0</v>
      </c>
      <c r="Q526" s="151">
        <v>0</v>
      </c>
      <c r="R526" s="151">
        <v>0</v>
      </c>
      <c r="S526" s="151">
        <v>0</v>
      </c>
      <c r="T526" s="151">
        <v>0</v>
      </c>
      <c r="U526" s="151">
        <v>0</v>
      </c>
      <c r="V526" s="151">
        <v>0</v>
      </c>
    </row>
    <row r="527" spans="2:22" x14ac:dyDescent="0.25">
      <c r="B527" s="136" t="s">
        <v>13</v>
      </c>
      <c r="C527" s="136" t="s">
        <v>13</v>
      </c>
      <c r="D527" s="136" t="s">
        <v>13</v>
      </c>
      <c r="E527" s="151">
        <v>0</v>
      </c>
      <c r="F527" s="151">
        <v>0</v>
      </c>
      <c r="G527" s="151">
        <v>0</v>
      </c>
      <c r="H527" s="151">
        <v>0</v>
      </c>
      <c r="I527" s="151">
        <v>0</v>
      </c>
      <c r="J527" s="151">
        <v>0</v>
      </c>
      <c r="K527" s="151">
        <v>0</v>
      </c>
      <c r="L527" s="151">
        <v>0</v>
      </c>
      <c r="M527" s="151">
        <v>0</v>
      </c>
      <c r="N527" s="151">
        <v>0</v>
      </c>
      <c r="O527" s="151">
        <v>0</v>
      </c>
      <c r="P527" s="151">
        <v>0</v>
      </c>
      <c r="Q527" s="151">
        <v>0</v>
      </c>
      <c r="R527" s="151">
        <v>0</v>
      </c>
      <c r="S527" s="151">
        <v>0</v>
      </c>
      <c r="T527" s="151">
        <v>0</v>
      </c>
      <c r="U527" s="151">
        <v>0</v>
      </c>
      <c r="V527" s="151">
        <v>0</v>
      </c>
    </row>
    <row r="528" spans="2:22" x14ac:dyDescent="0.25">
      <c r="B528" s="136" t="s">
        <v>13</v>
      </c>
      <c r="C528" s="136" t="s">
        <v>13</v>
      </c>
      <c r="D528" s="136" t="s">
        <v>13</v>
      </c>
      <c r="E528" s="151">
        <v>0</v>
      </c>
      <c r="F528" s="151">
        <v>0</v>
      </c>
      <c r="G528" s="151">
        <v>0</v>
      </c>
      <c r="H528" s="151">
        <v>0</v>
      </c>
      <c r="I528" s="151">
        <v>0</v>
      </c>
      <c r="J528" s="151">
        <v>0</v>
      </c>
      <c r="K528" s="151">
        <v>0</v>
      </c>
      <c r="L528" s="151">
        <v>0</v>
      </c>
      <c r="M528" s="151">
        <v>0</v>
      </c>
      <c r="N528" s="151">
        <v>0</v>
      </c>
      <c r="O528" s="151">
        <v>0</v>
      </c>
      <c r="P528" s="151">
        <v>0</v>
      </c>
      <c r="Q528" s="151">
        <v>0</v>
      </c>
      <c r="R528" s="151">
        <v>0</v>
      </c>
      <c r="S528" s="151">
        <v>0</v>
      </c>
      <c r="T528" s="151">
        <v>0</v>
      </c>
      <c r="U528" s="151">
        <v>0</v>
      </c>
      <c r="V528" s="151">
        <v>0</v>
      </c>
    </row>
    <row r="529" spans="2:22" x14ac:dyDescent="0.25">
      <c r="B529" s="136" t="s">
        <v>13</v>
      </c>
      <c r="C529" s="136" t="s">
        <v>13</v>
      </c>
      <c r="D529" s="136" t="s">
        <v>13</v>
      </c>
      <c r="E529" s="151">
        <v>0</v>
      </c>
      <c r="F529" s="151">
        <v>0</v>
      </c>
      <c r="G529" s="151">
        <v>0</v>
      </c>
      <c r="H529" s="151">
        <v>0</v>
      </c>
      <c r="I529" s="151">
        <v>0</v>
      </c>
      <c r="J529" s="151">
        <v>0</v>
      </c>
      <c r="K529" s="151">
        <v>0</v>
      </c>
      <c r="L529" s="151">
        <v>0</v>
      </c>
      <c r="M529" s="151">
        <v>0</v>
      </c>
      <c r="N529" s="151">
        <v>0</v>
      </c>
      <c r="O529" s="151">
        <v>0</v>
      </c>
      <c r="P529" s="151">
        <v>0</v>
      </c>
      <c r="Q529" s="151">
        <v>0</v>
      </c>
      <c r="R529" s="151">
        <v>0</v>
      </c>
      <c r="S529" s="151">
        <v>0</v>
      </c>
      <c r="T529" s="151">
        <v>0</v>
      </c>
      <c r="U529" s="151">
        <v>0</v>
      </c>
      <c r="V529" s="151">
        <v>0</v>
      </c>
    </row>
    <row r="530" spans="2:22" x14ac:dyDescent="0.25">
      <c r="B530" s="136" t="s">
        <v>13</v>
      </c>
      <c r="C530" s="136" t="s">
        <v>13</v>
      </c>
      <c r="D530" s="136" t="s">
        <v>13</v>
      </c>
      <c r="E530" s="151">
        <v>0</v>
      </c>
      <c r="F530" s="151">
        <v>0</v>
      </c>
      <c r="G530" s="151">
        <v>0</v>
      </c>
      <c r="H530" s="151">
        <v>0</v>
      </c>
      <c r="I530" s="151">
        <v>0</v>
      </c>
      <c r="J530" s="151">
        <v>0</v>
      </c>
      <c r="K530" s="151">
        <v>0</v>
      </c>
      <c r="L530" s="151">
        <v>0</v>
      </c>
      <c r="M530" s="151">
        <v>0</v>
      </c>
      <c r="N530" s="151">
        <v>0</v>
      </c>
      <c r="O530" s="151">
        <v>0</v>
      </c>
      <c r="P530" s="151">
        <v>0</v>
      </c>
      <c r="Q530" s="151">
        <v>0</v>
      </c>
      <c r="R530" s="151">
        <v>0</v>
      </c>
      <c r="S530" s="151">
        <v>0</v>
      </c>
      <c r="T530" s="151">
        <v>0</v>
      </c>
      <c r="U530" s="151">
        <v>0</v>
      </c>
      <c r="V530" s="151">
        <v>0</v>
      </c>
    </row>
    <row r="531" spans="2:22" x14ac:dyDescent="0.25">
      <c r="B531" s="136" t="s">
        <v>13</v>
      </c>
      <c r="C531" s="136" t="s">
        <v>13</v>
      </c>
      <c r="D531" s="136" t="s">
        <v>13</v>
      </c>
      <c r="E531" s="151">
        <v>0</v>
      </c>
      <c r="F531" s="151">
        <v>0</v>
      </c>
      <c r="G531" s="151">
        <v>0</v>
      </c>
      <c r="H531" s="151">
        <v>0</v>
      </c>
      <c r="I531" s="151">
        <v>0</v>
      </c>
      <c r="J531" s="151">
        <v>0</v>
      </c>
      <c r="K531" s="151">
        <v>0</v>
      </c>
      <c r="L531" s="151">
        <v>0</v>
      </c>
      <c r="M531" s="151">
        <v>0</v>
      </c>
      <c r="N531" s="151">
        <v>0</v>
      </c>
      <c r="O531" s="151">
        <v>0</v>
      </c>
      <c r="P531" s="151">
        <v>0</v>
      </c>
      <c r="Q531" s="151">
        <v>0</v>
      </c>
      <c r="R531" s="151">
        <v>0</v>
      </c>
      <c r="S531" s="151">
        <v>0</v>
      </c>
      <c r="T531" s="151">
        <v>0</v>
      </c>
      <c r="U531" s="151">
        <v>0</v>
      </c>
      <c r="V531" s="151">
        <v>0</v>
      </c>
    </row>
    <row r="532" spans="2:22" x14ac:dyDescent="0.25">
      <c r="B532" s="136" t="s">
        <v>13</v>
      </c>
      <c r="C532" s="136" t="s">
        <v>13</v>
      </c>
      <c r="D532" s="136" t="s">
        <v>13</v>
      </c>
      <c r="E532" s="151">
        <v>0</v>
      </c>
      <c r="F532" s="151">
        <v>0</v>
      </c>
      <c r="G532" s="151">
        <v>0</v>
      </c>
      <c r="H532" s="151">
        <v>0</v>
      </c>
      <c r="I532" s="151">
        <v>0</v>
      </c>
      <c r="J532" s="151">
        <v>0</v>
      </c>
      <c r="K532" s="151">
        <v>0</v>
      </c>
      <c r="L532" s="151">
        <v>0</v>
      </c>
      <c r="M532" s="151">
        <v>0</v>
      </c>
      <c r="N532" s="151">
        <v>0</v>
      </c>
      <c r="O532" s="151">
        <v>0</v>
      </c>
      <c r="P532" s="151">
        <v>0</v>
      </c>
      <c r="Q532" s="151">
        <v>0</v>
      </c>
      <c r="R532" s="151">
        <v>0</v>
      </c>
      <c r="S532" s="151">
        <v>0</v>
      </c>
      <c r="T532" s="151">
        <v>0</v>
      </c>
      <c r="U532" s="151">
        <v>0</v>
      </c>
      <c r="V532" s="151">
        <v>0</v>
      </c>
    </row>
    <row r="533" spans="2:22" x14ac:dyDescent="0.25">
      <c r="B533" s="136" t="s">
        <v>13</v>
      </c>
      <c r="C533" s="136" t="s">
        <v>13</v>
      </c>
      <c r="D533" s="136" t="s">
        <v>13</v>
      </c>
      <c r="E533" s="151">
        <v>0</v>
      </c>
      <c r="F533" s="151">
        <v>0</v>
      </c>
      <c r="G533" s="151">
        <v>0</v>
      </c>
      <c r="H533" s="151">
        <v>0</v>
      </c>
      <c r="I533" s="151">
        <v>0</v>
      </c>
      <c r="J533" s="151">
        <v>0</v>
      </c>
      <c r="K533" s="151">
        <v>0</v>
      </c>
      <c r="L533" s="151">
        <v>0</v>
      </c>
      <c r="M533" s="151">
        <v>0</v>
      </c>
      <c r="N533" s="151">
        <v>0</v>
      </c>
      <c r="O533" s="151">
        <v>0</v>
      </c>
      <c r="P533" s="151">
        <v>0</v>
      </c>
      <c r="Q533" s="151">
        <v>0</v>
      </c>
      <c r="R533" s="151">
        <v>0</v>
      </c>
      <c r="S533" s="151">
        <v>0</v>
      </c>
      <c r="T533" s="151">
        <v>0</v>
      </c>
      <c r="U533" s="151">
        <v>0</v>
      </c>
      <c r="V533" s="151">
        <v>0</v>
      </c>
    </row>
    <row r="534" spans="2:22" x14ac:dyDescent="0.25">
      <c r="B534" s="136" t="s">
        <v>13</v>
      </c>
      <c r="C534" s="136" t="s">
        <v>13</v>
      </c>
      <c r="D534" s="136" t="s">
        <v>13</v>
      </c>
      <c r="E534" s="151">
        <v>0</v>
      </c>
      <c r="F534" s="151">
        <v>0</v>
      </c>
      <c r="G534" s="151">
        <v>0</v>
      </c>
      <c r="H534" s="151">
        <v>0</v>
      </c>
      <c r="I534" s="151">
        <v>0</v>
      </c>
      <c r="J534" s="151">
        <v>0</v>
      </c>
      <c r="K534" s="151">
        <v>0</v>
      </c>
      <c r="L534" s="151">
        <v>0</v>
      </c>
      <c r="M534" s="151">
        <v>0</v>
      </c>
      <c r="N534" s="151">
        <v>0</v>
      </c>
      <c r="O534" s="151">
        <v>0</v>
      </c>
      <c r="P534" s="151">
        <v>0</v>
      </c>
      <c r="Q534" s="151">
        <v>0</v>
      </c>
      <c r="R534" s="151">
        <v>0</v>
      </c>
      <c r="S534" s="151">
        <v>0</v>
      </c>
      <c r="T534" s="151">
        <v>0</v>
      </c>
      <c r="U534" s="151">
        <v>0</v>
      </c>
      <c r="V534" s="151">
        <v>0</v>
      </c>
    </row>
    <row r="535" spans="2:22" x14ac:dyDescent="0.25">
      <c r="B535" s="136" t="s">
        <v>13</v>
      </c>
      <c r="C535" s="136" t="s">
        <v>13</v>
      </c>
      <c r="D535" s="136" t="s">
        <v>13</v>
      </c>
      <c r="E535" s="151">
        <v>0</v>
      </c>
      <c r="F535" s="151">
        <v>0</v>
      </c>
      <c r="G535" s="151">
        <v>0</v>
      </c>
      <c r="H535" s="151">
        <v>0</v>
      </c>
      <c r="I535" s="151">
        <v>0</v>
      </c>
      <c r="J535" s="151">
        <v>0</v>
      </c>
      <c r="K535" s="151">
        <v>0</v>
      </c>
      <c r="L535" s="151">
        <v>0</v>
      </c>
      <c r="M535" s="151">
        <v>0</v>
      </c>
      <c r="N535" s="151">
        <v>0</v>
      </c>
      <c r="O535" s="151">
        <v>0</v>
      </c>
      <c r="P535" s="151">
        <v>0</v>
      </c>
      <c r="Q535" s="151">
        <v>0</v>
      </c>
      <c r="R535" s="151">
        <v>0</v>
      </c>
      <c r="S535" s="151">
        <v>0</v>
      </c>
      <c r="T535" s="151">
        <v>0</v>
      </c>
      <c r="U535" s="151">
        <v>0</v>
      </c>
      <c r="V535" s="151">
        <v>0</v>
      </c>
    </row>
    <row r="536" spans="2:22" x14ac:dyDescent="0.25">
      <c r="B536" s="136" t="s">
        <v>13</v>
      </c>
      <c r="C536" s="136" t="s">
        <v>13</v>
      </c>
      <c r="D536" s="136" t="s">
        <v>13</v>
      </c>
      <c r="E536" s="151">
        <v>0</v>
      </c>
      <c r="F536" s="151">
        <v>0</v>
      </c>
      <c r="G536" s="151">
        <v>0</v>
      </c>
      <c r="H536" s="151">
        <v>0</v>
      </c>
      <c r="I536" s="151">
        <v>0</v>
      </c>
      <c r="J536" s="151">
        <v>0</v>
      </c>
      <c r="K536" s="151">
        <v>0</v>
      </c>
      <c r="L536" s="151">
        <v>0</v>
      </c>
      <c r="M536" s="151">
        <v>0</v>
      </c>
      <c r="N536" s="151">
        <v>0</v>
      </c>
      <c r="O536" s="151">
        <v>0</v>
      </c>
      <c r="P536" s="151">
        <v>0</v>
      </c>
      <c r="Q536" s="151">
        <v>0</v>
      </c>
      <c r="R536" s="151">
        <v>0</v>
      </c>
      <c r="S536" s="151">
        <v>0</v>
      </c>
      <c r="T536" s="151">
        <v>0</v>
      </c>
      <c r="U536" s="151">
        <v>0</v>
      </c>
      <c r="V536" s="151">
        <v>0</v>
      </c>
    </row>
    <row r="537" spans="2:22" x14ac:dyDescent="0.25">
      <c r="B537" s="136" t="s">
        <v>13</v>
      </c>
      <c r="C537" s="136" t="s">
        <v>13</v>
      </c>
      <c r="D537" s="136" t="s">
        <v>13</v>
      </c>
      <c r="E537" s="151">
        <v>0</v>
      </c>
      <c r="F537" s="151">
        <v>0</v>
      </c>
      <c r="G537" s="151">
        <v>0</v>
      </c>
      <c r="H537" s="151">
        <v>0</v>
      </c>
      <c r="I537" s="151">
        <v>0</v>
      </c>
      <c r="J537" s="151">
        <v>0</v>
      </c>
      <c r="K537" s="151">
        <v>0</v>
      </c>
      <c r="L537" s="151">
        <v>0</v>
      </c>
      <c r="M537" s="151">
        <v>0</v>
      </c>
      <c r="N537" s="151">
        <v>0</v>
      </c>
      <c r="O537" s="151">
        <v>0</v>
      </c>
      <c r="P537" s="151">
        <v>0</v>
      </c>
      <c r="Q537" s="151">
        <v>0</v>
      </c>
      <c r="R537" s="151">
        <v>0</v>
      </c>
      <c r="S537" s="151">
        <v>0</v>
      </c>
      <c r="T537" s="151">
        <v>0</v>
      </c>
      <c r="U537" s="151">
        <v>0</v>
      </c>
      <c r="V537" s="151">
        <v>0</v>
      </c>
    </row>
    <row r="538" spans="2:22" x14ac:dyDescent="0.25">
      <c r="B538" s="136" t="s">
        <v>13</v>
      </c>
      <c r="C538" s="136" t="s">
        <v>13</v>
      </c>
      <c r="D538" s="136" t="s">
        <v>13</v>
      </c>
      <c r="E538" s="151">
        <v>0</v>
      </c>
      <c r="F538" s="151">
        <v>0</v>
      </c>
      <c r="G538" s="151">
        <v>0</v>
      </c>
      <c r="H538" s="151">
        <v>0</v>
      </c>
      <c r="I538" s="151">
        <v>0</v>
      </c>
      <c r="J538" s="151">
        <v>0</v>
      </c>
      <c r="K538" s="151">
        <v>0</v>
      </c>
      <c r="L538" s="151">
        <v>0</v>
      </c>
      <c r="M538" s="151">
        <v>0</v>
      </c>
      <c r="N538" s="151">
        <v>0</v>
      </c>
      <c r="O538" s="151">
        <v>0</v>
      </c>
      <c r="P538" s="151">
        <v>0</v>
      </c>
      <c r="Q538" s="151">
        <v>0</v>
      </c>
      <c r="R538" s="151">
        <v>0</v>
      </c>
      <c r="S538" s="151">
        <v>0</v>
      </c>
      <c r="T538" s="151">
        <v>0</v>
      </c>
      <c r="U538" s="151">
        <v>0</v>
      </c>
      <c r="V538" s="151">
        <v>0</v>
      </c>
    </row>
    <row r="539" spans="2:22" x14ac:dyDescent="0.25">
      <c r="B539" s="136" t="s">
        <v>13</v>
      </c>
      <c r="C539" s="136" t="s">
        <v>13</v>
      </c>
      <c r="D539" s="136" t="s">
        <v>13</v>
      </c>
      <c r="E539" s="151">
        <v>0</v>
      </c>
      <c r="F539" s="151">
        <v>0</v>
      </c>
      <c r="G539" s="151">
        <v>0</v>
      </c>
      <c r="H539" s="151">
        <v>0</v>
      </c>
      <c r="I539" s="151">
        <v>0</v>
      </c>
      <c r="J539" s="151">
        <v>0</v>
      </c>
      <c r="K539" s="151">
        <v>0</v>
      </c>
      <c r="L539" s="151">
        <v>0</v>
      </c>
      <c r="M539" s="151">
        <v>0</v>
      </c>
      <c r="N539" s="151">
        <v>0</v>
      </c>
      <c r="O539" s="151">
        <v>0</v>
      </c>
      <c r="P539" s="151">
        <v>0</v>
      </c>
      <c r="Q539" s="151">
        <v>0</v>
      </c>
      <c r="R539" s="151">
        <v>0</v>
      </c>
      <c r="S539" s="151">
        <v>0</v>
      </c>
      <c r="T539" s="151">
        <v>0</v>
      </c>
      <c r="U539" s="151">
        <v>0</v>
      </c>
      <c r="V539" s="151">
        <v>0</v>
      </c>
    </row>
    <row r="540" spans="2:22" x14ac:dyDescent="0.25">
      <c r="B540" s="136" t="s">
        <v>13</v>
      </c>
      <c r="C540" s="136" t="s">
        <v>13</v>
      </c>
      <c r="D540" s="136" t="s">
        <v>13</v>
      </c>
      <c r="E540" s="151">
        <v>0</v>
      </c>
      <c r="F540" s="151">
        <v>0</v>
      </c>
      <c r="G540" s="151">
        <v>0</v>
      </c>
      <c r="H540" s="151">
        <v>0</v>
      </c>
      <c r="I540" s="151">
        <v>0</v>
      </c>
      <c r="J540" s="151">
        <v>0</v>
      </c>
      <c r="K540" s="151">
        <v>0</v>
      </c>
      <c r="L540" s="151">
        <v>0</v>
      </c>
      <c r="M540" s="151">
        <v>0</v>
      </c>
      <c r="N540" s="151">
        <v>0</v>
      </c>
      <c r="O540" s="151">
        <v>0</v>
      </c>
      <c r="P540" s="151">
        <v>0</v>
      </c>
      <c r="Q540" s="151">
        <v>0</v>
      </c>
      <c r="R540" s="151">
        <v>0</v>
      </c>
      <c r="S540" s="151">
        <v>0</v>
      </c>
      <c r="T540" s="151">
        <v>0</v>
      </c>
      <c r="U540" s="151">
        <v>0</v>
      </c>
      <c r="V540" s="151">
        <v>0</v>
      </c>
    </row>
    <row r="541" spans="2:22" x14ac:dyDescent="0.25">
      <c r="B541" s="136" t="s">
        <v>13</v>
      </c>
      <c r="C541" s="136" t="s">
        <v>13</v>
      </c>
      <c r="D541" s="136" t="s">
        <v>13</v>
      </c>
      <c r="E541" s="151">
        <v>0</v>
      </c>
      <c r="F541" s="151">
        <v>0</v>
      </c>
      <c r="G541" s="151">
        <v>0</v>
      </c>
      <c r="H541" s="151">
        <v>0</v>
      </c>
      <c r="I541" s="151">
        <v>0</v>
      </c>
      <c r="J541" s="151">
        <v>0</v>
      </c>
      <c r="K541" s="151">
        <v>0</v>
      </c>
      <c r="L541" s="151">
        <v>0</v>
      </c>
      <c r="M541" s="151">
        <v>0</v>
      </c>
      <c r="N541" s="151">
        <v>0</v>
      </c>
      <c r="O541" s="151">
        <v>0</v>
      </c>
      <c r="P541" s="151">
        <v>0</v>
      </c>
      <c r="Q541" s="151">
        <v>0</v>
      </c>
      <c r="R541" s="151">
        <v>0</v>
      </c>
      <c r="S541" s="151">
        <v>0</v>
      </c>
      <c r="T541" s="151">
        <v>0</v>
      </c>
      <c r="U541" s="151">
        <v>0</v>
      </c>
      <c r="V541" s="151">
        <v>0</v>
      </c>
    </row>
    <row r="542" spans="2:22" x14ac:dyDescent="0.25">
      <c r="B542" s="136" t="s">
        <v>13</v>
      </c>
      <c r="C542" s="136" t="s">
        <v>13</v>
      </c>
      <c r="D542" s="136" t="s">
        <v>13</v>
      </c>
      <c r="E542" s="151">
        <v>0</v>
      </c>
      <c r="F542" s="151">
        <v>0</v>
      </c>
      <c r="G542" s="151">
        <v>0</v>
      </c>
      <c r="H542" s="151">
        <v>0</v>
      </c>
      <c r="I542" s="151">
        <v>0</v>
      </c>
      <c r="J542" s="151">
        <v>0</v>
      </c>
      <c r="K542" s="151">
        <v>0</v>
      </c>
      <c r="L542" s="151">
        <v>0</v>
      </c>
      <c r="M542" s="151">
        <v>0</v>
      </c>
      <c r="N542" s="151">
        <v>0</v>
      </c>
      <c r="O542" s="151">
        <v>0</v>
      </c>
      <c r="P542" s="151">
        <v>0</v>
      </c>
      <c r="Q542" s="151">
        <v>0</v>
      </c>
      <c r="R542" s="151">
        <v>0</v>
      </c>
      <c r="S542" s="151">
        <v>0</v>
      </c>
      <c r="T542" s="151">
        <v>0</v>
      </c>
      <c r="U542" s="151">
        <v>0</v>
      </c>
      <c r="V542" s="151">
        <v>0</v>
      </c>
    </row>
    <row r="543" spans="2:22" x14ac:dyDescent="0.25">
      <c r="B543" s="136" t="s">
        <v>13</v>
      </c>
      <c r="C543" s="136" t="s">
        <v>13</v>
      </c>
      <c r="D543" s="136" t="s">
        <v>13</v>
      </c>
      <c r="E543" s="151">
        <v>0</v>
      </c>
      <c r="F543" s="151">
        <v>0</v>
      </c>
      <c r="G543" s="151">
        <v>0</v>
      </c>
      <c r="H543" s="151">
        <v>0</v>
      </c>
      <c r="I543" s="151">
        <v>0</v>
      </c>
      <c r="J543" s="151">
        <v>0</v>
      </c>
      <c r="K543" s="151">
        <v>0</v>
      </c>
      <c r="L543" s="151">
        <v>0</v>
      </c>
      <c r="M543" s="151">
        <v>0</v>
      </c>
      <c r="N543" s="151">
        <v>0</v>
      </c>
      <c r="O543" s="151">
        <v>0</v>
      </c>
      <c r="P543" s="151">
        <v>0</v>
      </c>
      <c r="Q543" s="151">
        <v>0</v>
      </c>
      <c r="R543" s="151">
        <v>0</v>
      </c>
      <c r="S543" s="151">
        <v>0</v>
      </c>
      <c r="T543" s="151">
        <v>0</v>
      </c>
      <c r="U543" s="151">
        <v>0</v>
      </c>
      <c r="V543" s="151">
        <v>0</v>
      </c>
    </row>
    <row r="544" spans="2:22" x14ac:dyDescent="0.25">
      <c r="B544" s="136" t="s">
        <v>13</v>
      </c>
      <c r="C544" s="136" t="s">
        <v>13</v>
      </c>
      <c r="D544" s="136" t="s">
        <v>13</v>
      </c>
      <c r="E544" s="151">
        <v>0</v>
      </c>
      <c r="F544" s="151">
        <v>0</v>
      </c>
      <c r="G544" s="151">
        <v>0</v>
      </c>
      <c r="H544" s="151">
        <v>0</v>
      </c>
      <c r="I544" s="151">
        <v>0</v>
      </c>
      <c r="J544" s="151">
        <v>0</v>
      </c>
      <c r="K544" s="151">
        <v>0</v>
      </c>
      <c r="L544" s="151">
        <v>0</v>
      </c>
      <c r="M544" s="151">
        <v>0</v>
      </c>
      <c r="N544" s="151">
        <v>0</v>
      </c>
      <c r="O544" s="151">
        <v>0</v>
      </c>
      <c r="P544" s="151">
        <v>0</v>
      </c>
      <c r="Q544" s="151">
        <v>0</v>
      </c>
      <c r="R544" s="151">
        <v>0</v>
      </c>
      <c r="S544" s="151">
        <v>0</v>
      </c>
      <c r="T544" s="151">
        <v>0</v>
      </c>
      <c r="U544" s="151">
        <v>0</v>
      </c>
      <c r="V544" s="151">
        <v>0</v>
      </c>
    </row>
    <row r="545" spans="2:22" x14ac:dyDescent="0.25">
      <c r="B545" s="136" t="s">
        <v>13</v>
      </c>
      <c r="C545" s="136" t="s">
        <v>13</v>
      </c>
      <c r="D545" s="136" t="s">
        <v>13</v>
      </c>
      <c r="E545" s="151">
        <v>0</v>
      </c>
      <c r="F545" s="151">
        <v>0</v>
      </c>
      <c r="G545" s="151">
        <v>0</v>
      </c>
      <c r="H545" s="151">
        <v>0</v>
      </c>
      <c r="I545" s="151">
        <v>0</v>
      </c>
      <c r="J545" s="151">
        <v>0</v>
      </c>
      <c r="K545" s="151">
        <v>0</v>
      </c>
      <c r="L545" s="151">
        <v>0</v>
      </c>
      <c r="M545" s="151">
        <v>0</v>
      </c>
      <c r="N545" s="151">
        <v>0</v>
      </c>
      <c r="O545" s="151">
        <v>0</v>
      </c>
      <c r="P545" s="151">
        <v>0</v>
      </c>
      <c r="Q545" s="151">
        <v>0</v>
      </c>
      <c r="R545" s="151">
        <v>0</v>
      </c>
      <c r="S545" s="151">
        <v>0</v>
      </c>
      <c r="T545" s="151">
        <v>0</v>
      </c>
      <c r="U545" s="151">
        <v>0</v>
      </c>
      <c r="V545" s="151">
        <v>0</v>
      </c>
    </row>
    <row r="546" spans="2:22" x14ac:dyDescent="0.25">
      <c r="B546" s="136" t="s">
        <v>13</v>
      </c>
      <c r="C546" s="136" t="s">
        <v>13</v>
      </c>
      <c r="D546" s="136" t="s">
        <v>13</v>
      </c>
      <c r="E546" s="151">
        <v>0</v>
      </c>
      <c r="F546" s="151">
        <v>0</v>
      </c>
      <c r="G546" s="151">
        <v>0</v>
      </c>
      <c r="H546" s="151">
        <v>0</v>
      </c>
      <c r="I546" s="151">
        <v>0</v>
      </c>
      <c r="J546" s="151">
        <v>0</v>
      </c>
      <c r="K546" s="151">
        <v>0</v>
      </c>
      <c r="L546" s="151">
        <v>0</v>
      </c>
      <c r="M546" s="151">
        <v>0</v>
      </c>
      <c r="N546" s="151">
        <v>0</v>
      </c>
      <c r="O546" s="151">
        <v>0</v>
      </c>
      <c r="P546" s="151">
        <v>0</v>
      </c>
      <c r="Q546" s="151">
        <v>0</v>
      </c>
      <c r="R546" s="151">
        <v>0</v>
      </c>
      <c r="S546" s="151">
        <v>0</v>
      </c>
      <c r="T546" s="151">
        <v>0</v>
      </c>
      <c r="U546" s="151">
        <v>0</v>
      </c>
      <c r="V546" s="151">
        <v>0</v>
      </c>
    </row>
    <row r="547" spans="2:22" x14ac:dyDescent="0.25">
      <c r="B547" s="136" t="s">
        <v>13</v>
      </c>
      <c r="C547" s="136" t="s">
        <v>13</v>
      </c>
      <c r="D547" s="136" t="s">
        <v>13</v>
      </c>
      <c r="E547" s="151">
        <v>0</v>
      </c>
      <c r="F547" s="151">
        <v>0</v>
      </c>
      <c r="G547" s="151">
        <v>0</v>
      </c>
      <c r="H547" s="151">
        <v>0</v>
      </c>
      <c r="I547" s="151">
        <v>0</v>
      </c>
      <c r="J547" s="151">
        <v>0</v>
      </c>
      <c r="K547" s="151">
        <v>0</v>
      </c>
      <c r="L547" s="151">
        <v>0</v>
      </c>
      <c r="M547" s="151">
        <v>0</v>
      </c>
      <c r="N547" s="151">
        <v>0</v>
      </c>
      <c r="O547" s="151">
        <v>0</v>
      </c>
      <c r="P547" s="151">
        <v>0</v>
      </c>
      <c r="Q547" s="151">
        <v>0</v>
      </c>
      <c r="R547" s="151">
        <v>0</v>
      </c>
      <c r="S547" s="151">
        <v>0</v>
      </c>
      <c r="T547" s="151">
        <v>0</v>
      </c>
      <c r="U547" s="151">
        <v>0</v>
      </c>
      <c r="V547" s="151">
        <v>0</v>
      </c>
    </row>
    <row r="548" spans="2:22" x14ac:dyDescent="0.25">
      <c r="B548" s="136" t="s">
        <v>13</v>
      </c>
      <c r="C548" s="136" t="s">
        <v>13</v>
      </c>
      <c r="D548" s="136" t="s">
        <v>13</v>
      </c>
      <c r="E548" s="151">
        <v>0</v>
      </c>
      <c r="F548" s="151">
        <v>0</v>
      </c>
      <c r="G548" s="151">
        <v>0</v>
      </c>
      <c r="H548" s="151">
        <v>0</v>
      </c>
      <c r="I548" s="151">
        <v>0</v>
      </c>
      <c r="J548" s="151">
        <v>0</v>
      </c>
      <c r="K548" s="151">
        <v>0</v>
      </c>
      <c r="L548" s="151">
        <v>0</v>
      </c>
      <c r="M548" s="151">
        <v>0</v>
      </c>
      <c r="N548" s="151">
        <v>0</v>
      </c>
      <c r="O548" s="151">
        <v>0</v>
      </c>
      <c r="P548" s="151">
        <v>0</v>
      </c>
      <c r="Q548" s="151">
        <v>0</v>
      </c>
      <c r="R548" s="151">
        <v>0</v>
      </c>
      <c r="S548" s="151">
        <v>0</v>
      </c>
      <c r="T548" s="151">
        <v>0</v>
      </c>
      <c r="U548" s="151">
        <v>0</v>
      </c>
      <c r="V548" s="151">
        <v>0</v>
      </c>
    </row>
    <row r="549" spans="2:22" x14ac:dyDescent="0.25">
      <c r="B549" s="136" t="s">
        <v>13</v>
      </c>
      <c r="C549" s="136" t="s">
        <v>13</v>
      </c>
      <c r="D549" s="136" t="s">
        <v>13</v>
      </c>
      <c r="E549" s="151">
        <v>0</v>
      </c>
      <c r="F549" s="151">
        <v>0</v>
      </c>
      <c r="G549" s="151">
        <v>0</v>
      </c>
      <c r="H549" s="151">
        <v>0</v>
      </c>
      <c r="I549" s="151">
        <v>0</v>
      </c>
      <c r="J549" s="151">
        <v>0</v>
      </c>
      <c r="K549" s="151">
        <v>0</v>
      </c>
      <c r="L549" s="151">
        <v>0</v>
      </c>
      <c r="M549" s="151">
        <v>0</v>
      </c>
      <c r="N549" s="151">
        <v>0</v>
      </c>
      <c r="O549" s="151">
        <v>0</v>
      </c>
      <c r="P549" s="151">
        <v>0</v>
      </c>
      <c r="Q549" s="151">
        <v>0</v>
      </c>
      <c r="R549" s="151">
        <v>0</v>
      </c>
      <c r="S549" s="151">
        <v>0</v>
      </c>
      <c r="T549" s="151">
        <v>0</v>
      </c>
      <c r="U549" s="151">
        <v>0</v>
      </c>
      <c r="V549" s="151">
        <v>0</v>
      </c>
    </row>
    <row r="550" spans="2:22" x14ac:dyDescent="0.25">
      <c r="B550" s="136" t="s">
        <v>13</v>
      </c>
      <c r="C550" s="136" t="s">
        <v>13</v>
      </c>
      <c r="D550" s="136" t="s">
        <v>13</v>
      </c>
      <c r="E550" s="151">
        <v>0</v>
      </c>
      <c r="F550" s="151">
        <v>0</v>
      </c>
      <c r="G550" s="151">
        <v>0</v>
      </c>
      <c r="H550" s="151">
        <v>0</v>
      </c>
      <c r="I550" s="151">
        <v>0</v>
      </c>
      <c r="J550" s="151">
        <v>0</v>
      </c>
      <c r="K550" s="151">
        <v>0</v>
      </c>
      <c r="L550" s="151">
        <v>0</v>
      </c>
      <c r="M550" s="151">
        <v>0</v>
      </c>
      <c r="N550" s="151">
        <v>0</v>
      </c>
      <c r="O550" s="151">
        <v>0</v>
      </c>
      <c r="P550" s="151">
        <v>0</v>
      </c>
      <c r="Q550" s="151">
        <v>0</v>
      </c>
      <c r="R550" s="151">
        <v>0</v>
      </c>
      <c r="S550" s="151">
        <v>0</v>
      </c>
      <c r="T550" s="151">
        <v>0</v>
      </c>
      <c r="U550" s="151">
        <v>0</v>
      </c>
      <c r="V550" s="151">
        <v>0</v>
      </c>
    </row>
    <row r="551" spans="2:22" x14ac:dyDescent="0.25">
      <c r="B551" s="136" t="s">
        <v>13</v>
      </c>
      <c r="C551" s="136" t="s">
        <v>13</v>
      </c>
      <c r="D551" s="136" t="s">
        <v>13</v>
      </c>
      <c r="E551" s="151">
        <v>0</v>
      </c>
      <c r="F551" s="151">
        <v>0</v>
      </c>
      <c r="G551" s="151">
        <v>0</v>
      </c>
      <c r="H551" s="151">
        <v>0</v>
      </c>
      <c r="I551" s="151">
        <v>0</v>
      </c>
      <c r="J551" s="151">
        <v>0</v>
      </c>
      <c r="K551" s="151">
        <v>0</v>
      </c>
      <c r="L551" s="151">
        <v>0</v>
      </c>
      <c r="M551" s="151">
        <v>0</v>
      </c>
      <c r="N551" s="151">
        <v>0</v>
      </c>
      <c r="O551" s="151">
        <v>0</v>
      </c>
      <c r="P551" s="151">
        <v>0</v>
      </c>
      <c r="Q551" s="151">
        <v>0</v>
      </c>
      <c r="R551" s="151">
        <v>0</v>
      </c>
      <c r="S551" s="151">
        <v>0</v>
      </c>
      <c r="T551" s="151">
        <v>0</v>
      </c>
      <c r="U551" s="151">
        <v>0</v>
      </c>
      <c r="V551" s="151">
        <v>0</v>
      </c>
    </row>
    <row r="552" spans="2:22" x14ac:dyDescent="0.25">
      <c r="B552" s="136" t="s">
        <v>13</v>
      </c>
      <c r="C552" s="136" t="s">
        <v>13</v>
      </c>
      <c r="D552" s="136" t="s">
        <v>13</v>
      </c>
      <c r="E552" s="151">
        <v>0</v>
      </c>
      <c r="F552" s="151">
        <v>0</v>
      </c>
      <c r="G552" s="151">
        <v>0</v>
      </c>
      <c r="H552" s="151">
        <v>0</v>
      </c>
      <c r="I552" s="151">
        <v>0</v>
      </c>
      <c r="J552" s="151">
        <v>0</v>
      </c>
      <c r="K552" s="151">
        <v>0</v>
      </c>
      <c r="L552" s="151">
        <v>0</v>
      </c>
      <c r="M552" s="151">
        <v>0</v>
      </c>
      <c r="N552" s="151">
        <v>0</v>
      </c>
      <c r="O552" s="151">
        <v>0</v>
      </c>
      <c r="P552" s="151">
        <v>0</v>
      </c>
      <c r="Q552" s="151">
        <v>0</v>
      </c>
      <c r="R552" s="151">
        <v>0</v>
      </c>
      <c r="S552" s="151">
        <v>0</v>
      </c>
      <c r="T552" s="151">
        <v>0</v>
      </c>
      <c r="U552" s="151">
        <v>0</v>
      </c>
      <c r="V552" s="151">
        <v>0</v>
      </c>
    </row>
    <row r="553" spans="2:22" x14ac:dyDescent="0.25">
      <c r="B553" s="136" t="s">
        <v>13</v>
      </c>
      <c r="C553" s="136" t="s">
        <v>13</v>
      </c>
      <c r="D553" s="136" t="s">
        <v>13</v>
      </c>
      <c r="E553" s="151">
        <v>0</v>
      </c>
      <c r="F553" s="151">
        <v>0</v>
      </c>
      <c r="G553" s="151">
        <v>0</v>
      </c>
      <c r="H553" s="151">
        <v>0</v>
      </c>
      <c r="I553" s="151">
        <v>0</v>
      </c>
      <c r="J553" s="151">
        <v>0</v>
      </c>
      <c r="K553" s="151">
        <v>0</v>
      </c>
      <c r="L553" s="151">
        <v>0</v>
      </c>
      <c r="M553" s="151">
        <v>0</v>
      </c>
      <c r="N553" s="151">
        <v>0</v>
      </c>
      <c r="O553" s="151">
        <v>0</v>
      </c>
      <c r="P553" s="151">
        <v>0</v>
      </c>
      <c r="Q553" s="151">
        <v>0</v>
      </c>
      <c r="R553" s="151">
        <v>0</v>
      </c>
      <c r="S553" s="151">
        <v>0</v>
      </c>
      <c r="T553" s="151">
        <v>0</v>
      </c>
      <c r="U553" s="151">
        <v>0</v>
      </c>
      <c r="V553" s="151">
        <v>0</v>
      </c>
    </row>
    <row r="554" spans="2:22" x14ac:dyDescent="0.25">
      <c r="B554" s="136" t="s">
        <v>13</v>
      </c>
      <c r="C554" s="136" t="s">
        <v>13</v>
      </c>
      <c r="D554" s="136" t="s">
        <v>13</v>
      </c>
      <c r="E554" s="151">
        <v>0</v>
      </c>
      <c r="F554" s="151">
        <v>0</v>
      </c>
      <c r="G554" s="151">
        <v>0</v>
      </c>
      <c r="H554" s="151">
        <v>0</v>
      </c>
      <c r="I554" s="151">
        <v>0</v>
      </c>
      <c r="J554" s="151">
        <v>0</v>
      </c>
      <c r="K554" s="151">
        <v>0</v>
      </c>
      <c r="L554" s="151">
        <v>0</v>
      </c>
      <c r="M554" s="151">
        <v>0</v>
      </c>
      <c r="N554" s="151">
        <v>0</v>
      </c>
      <c r="O554" s="151">
        <v>0</v>
      </c>
      <c r="P554" s="151">
        <v>0</v>
      </c>
      <c r="Q554" s="151">
        <v>0</v>
      </c>
      <c r="R554" s="151">
        <v>0</v>
      </c>
      <c r="S554" s="151">
        <v>0</v>
      </c>
      <c r="T554" s="151">
        <v>0</v>
      </c>
      <c r="U554" s="151">
        <v>0</v>
      </c>
      <c r="V554" s="151">
        <v>0</v>
      </c>
    </row>
    <row r="555" spans="2:22" x14ac:dyDescent="0.25">
      <c r="B555" s="136" t="s">
        <v>13</v>
      </c>
      <c r="C555" s="136" t="s">
        <v>13</v>
      </c>
      <c r="D555" s="136" t="s">
        <v>13</v>
      </c>
      <c r="E555" s="151">
        <v>0</v>
      </c>
      <c r="F555" s="151">
        <v>0</v>
      </c>
      <c r="G555" s="151">
        <v>0</v>
      </c>
      <c r="H555" s="151">
        <v>0</v>
      </c>
      <c r="I555" s="151">
        <v>0</v>
      </c>
      <c r="J555" s="151">
        <v>0</v>
      </c>
      <c r="K555" s="151">
        <v>0</v>
      </c>
      <c r="L555" s="151">
        <v>0</v>
      </c>
      <c r="M555" s="151">
        <v>0</v>
      </c>
      <c r="N555" s="151">
        <v>0</v>
      </c>
      <c r="O555" s="151">
        <v>0</v>
      </c>
      <c r="P555" s="151">
        <v>0</v>
      </c>
      <c r="Q555" s="151">
        <v>0</v>
      </c>
      <c r="R555" s="151">
        <v>0</v>
      </c>
      <c r="S555" s="151">
        <v>0</v>
      </c>
      <c r="T555" s="151">
        <v>0</v>
      </c>
      <c r="U555" s="151">
        <v>0</v>
      </c>
      <c r="V555" s="151">
        <v>0</v>
      </c>
    </row>
    <row r="556" spans="2:22" x14ac:dyDescent="0.25">
      <c r="B556" s="136" t="s">
        <v>13</v>
      </c>
      <c r="C556" s="136" t="s">
        <v>13</v>
      </c>
      <c r="D556" s="136" t="s">
        <v>13</v>
      </c>
      <c r="E556" s="151">
        <v>0</v>
      </c>
      <c r="F556" s="151">
        <v>0</v>
      </c>
      <c r="G556" s="151">
        <v>0</v>
      </c>
      <c r="H556" s="151">
        <v>0</v>
      </c>
      <c r="I556" s="151">
        <v>0</v>
      </c>
      <c r="J556" s="151">
        <v>0</v>
      </c>
      <c r="K556" s="151">
        <v>0</v>
      </c>
      <c r="L556" s="151">
        <v>0</v>
      </c>
      <c r="M556" s="151">
        <v>0</v>
      </c>
      <c r="N556" s="151">
        <v>0</v>
      </c>
      <c r="O556" s="151">
        <v>0</v>
      </c>
      <c r="P556" s="151">
        <v>0</v>
      </c>
      <c r="Q556" s="151">
        <v>0</v>
      </c>
      <c r="R556" s="151">
        <v>0</v>
      </c>
      <c r="S556" s="151">
        <v>0</v>
      </c>
      <c r="T556" s="151">
        <v>0</v>
      </c>
      <c r="U556" s="151">
        <v>0</v>
      </c>
      <c r="V556" s="151">
        <v>0</v>
      </c>
    </row>
    <row r="557" spans="2:22" x14ac:dyDescent="0.25">
      <c r="B557" s="136" t="s">
        <v>13</v>
      </c>
      <c r="C557" s="136" t="s">
        <v>13</v>
      </c>
      <c r="D557" s="136" t="s">
        <v>13</v>
      </c>
      <c r="E557" s="151">
        <v>0</v>
      </c>
      <c r="F557" s="151">
        <v>0</v>
      </c>
      <c r="G557" s="151">
        <v>0</v>
      </c>
      <c r="H557" s="151">
        <v>0</v>
      </c>
      <c r="I557" s="151">
        <v>0</v>
      </c>
      <c r="J557" s="151">
        <v>0</v>
      </c>
      <c r="K557" s="151">
        <v>0</v>
      </c>
      <c r="L557" s="151">
        <v>0</v>
      </c>
      <c r="M557" s="151">
        <v>0</v>
      </c>
      <c r="N557" s="151">
        <v>0</v>
      </c>
      <c r="O557" s="151">
        <v>0</v>
      </c>
      <c r="P557" s="151">
        <v>0</v>
      </c>
      <c r="Q557" s="151">
        <v>0</v>
      </c>
      <c r="R557" s="151">
        <v>0</v>
      </c>
      <c r="S557" s="151">
        <v>0</v>
      </c>
      <c r="T557" s="151">
        <v>0</v>
      </c>
      <c r="U557" s="151">
        <v>0</v>
      </c>
      <c r="V557" s="151">
        <v>0</v>
      </c>
    </row>
    <row r="558" spans="2:22" x14ac:dyDescent="0.25">
      <c r="B558" s="136" t="s">
        <v>13</v>
      </c>
      <c r="C558" s="136" t="s">
        <v>13</v>
      </c>
      <c r="D558" s="136" t="s">
        <v>13</v>
      </c>
      <c r="E558" s="151">
        <v>0</v>
      </c>
      <c r="F558" s="151">
        <v>0</v>
      </c>
      <c r="G558" s="151">
        <v>0</v>
      </c>
      <c r="H558" s="151">
        <v>0</v>
      </c>
      <c r="I558" s="151">
        <v>0</v>
      </c>
      <c r="J558" s="151">
        <v>0</v>
      </c>
      <c r="K558" s="151">
        <v>0</v>
      </c>
      <c r="L558" s="151">
        <v>0</v>
      </c>
      <c r="M558" s="151">
        <v>0</v>
      </c>
      <c r="N558" s="151">
        <v>0</v>
      </c>
      <c r="O558" s="151">
        <v>0</v>
      </c>
      <c r="P558" s="151">
        <v>0</v>
      </c>
      <c r="Q558" s="151">
        <v>0</v>
      </c>
      <c r="R558" s="151">
        <v>0</v>
      </c>
      <c r="S558" s="151">
        <v>0</v>
      </c>
      <c r="T558" s="151">
        <v>0</v>
      </c>
      <c r="U558" s="151">
        <v>0</v>
      </c>
      <c r="V558" s="151">
        <v>0</v>
      </c>
    </row>
    <row r="559" spans="2:22" x14ac:dyDescent="0.25">
      <c r="B559" s="136" t="s">
        <v>13</v>
      </c>
      <c r="C559" s="136" t="s">
        <v>13</v>
      </c>
      <c r="D559" s="136" t="s">
        <v>13</v>
      </c>
      <c r="E559" s="151">
        <v>0</v>
      </c>
      <c r="F559" s="151">
        <v>0</v>
      </c>
      <c r="G559" s="151">
        <v>0</v>
      </c>
      <c r="H559" s="151">
        <v>0</v>
      </c>
      <c r="I559" s="151">
        <v>0</v>
      </c>
      <c r="J559" s="151">
        <v>0</v>
      </c>
      <c r="K559" s="151">
        <v>0</v>
      </c>
      <c r="L559" s="151">
        <v>0</v>
      </c>
      <c r="M559" s="151">
        <v>0</v>
      </c>
      <c r="N559" s="151">
        <v>0</v>
      </c>
      <c r="O559" s="151">
        <v>0</v>
      </c>
      <c r="P559" s="151">
        <v>0</v>
      </c>
      <c r="Q559" s="151">
        <v>0</v>
      </c>
      <c r="R559" s="151">
        <v>0</v>
      </c>
      <c r="S559" s="151">
        <v>0</v>
      </c>
      <c r="T559" s="151">
        <v>0</v>
      </c>
      <c r="U559" s="151">
        <v>0</v>
      </c>
      <c r="V559" s="151">
        <v>0</v>
      </c>
    </row>
    <row r="560" spans="2:22" x14ac:dyDescent="0.25">
      <c r="B560" s="136" t="s">
        <v>13</v>
      </c>
      <c r="C560" s="136" t="s">
        <v>13</v>
      </c>
      <c r="D560" s="136" t="s">
        <v>13</v>
      </c>
      <c r="E560" s="151">
        <v>0</v>
      </c>
      <c r="F560" s="151">
        <v>0</v>
      </c>
      <c r="G560" s="151">
        <v>0</v>
      </c>
      <c r="H560" s="151">
        <v>0</v>
      </c>
      <c r="I560" s="151">
        <v>0</v>
      </c>
      <c r="J560" s="151">
        <v>0</v>
      </c>
      <c r="K560" s="151">
        <v>0</v>
      </c>
      <c r="L560" s="151">
        <v>0</v>
      </c>
      <c r="M560" s="151">
        <v>0</v>
      </c>
      <c r="N560" s="151">
        <v>0</v>
      </c>
      <c r="O560" s="151">
        <v>0</v>
      </c>
      <c r="P560" s="151">
        <v>0</v>
      </c>
      <c r="Q560" s="151">
        <v>0</v>
      </c>
      <c r="R560" s="151">
        <v>0</v>
      </c>
      <c r="S560" s="151">
        <v>0</v>
      </c>
      <c r="T560" s="151">
        <v>0</v>
      </c>
      <c r="U560" s="151">
        <v>0</v>
      </c>
      <c r="V560" s="151">
        <v>0</v>
      </c>
    </row>
    <row r="561" spans="2:22" x14ac:dyDescent="0.25">
      <c r="B561" s="136" t="s">
        <v>13</v>
      </c>
      <c r="C561" s="136" t="s">
        <v>13</v>
      </c>
      <c r="D561" s="136" t="s">
        <v>13</v>
      </c>
      <c r="E561" s="151">
        <v>0</v>
      </c>
      <c r="F561" s="151">
        <v>0</v>
      </c>
      <c r="G561" s="151">
        <v>0</v>
      </c>
      <c r="H561" s="151">
        <v>0</v>
      </c>
      <c r="I561" s="151">
        <v>0</v>
      </c>
      <c r="J561" s="151">
        <v>0</v>
      </c>
      <c r="K561" s="151">
        <v>0</v>
      </c>
      <c r="L561" s="151">
        <v>0</v>
      </c>
      <c r="M561" s="151">
        <v>0</v>
      </c>
      <c r="N561" s="151">
        <v>0</v>
      </c>
      <c r="O561" s="151">
        <v>0</v>
      </c>
      <c r="P561" s="151">
        <v>0</v>
      </c>
      <c r="Q561" s="151">
        <v>0</v>
      </c>
      <c r="R561" s="151">
        <v>0</v>
      </c>
      <c r="S561" s="151">
        <v>0</v>
      </c>
      <c r="T561" s="151">
        <v>0</v>
      </c>
      <c r="U561" s="151">
        <v>0</v>
      </c>
      <c r="V561" s="151">
        <v>0</v>
      </c>
    </row>
    <row r="562" spans="2:22" x14ac:dyDescent="0.25">
      <c r="B562" s="136" t="s">
        <v>13</v>
      </c>
      <c r="C562" s="136" t="s">
        <v>13</v>
      </c>
      <c r="D562" s="136" t="s">
        <v>13</v>
      </c>
      <c r="E562" s="151">
        <v>0</v>
      </c>
      <c r="F562" s="151">
        <v>0</v>
      </c>
      <c r="G562" s="151">
        <v>0</v>
      </c>
      <c r="H562" s="151">
        <v>0</v>
      </c>
      <c r="I562" s="151">
        <v>0</v>
      </c>
      <c r="J562" s="151">
        <v>0</v>
      </c>
      <c r="K562" s="151">
        <v>0</v>
      </c>
      <c r="L562" s="151">
        <v>0</v>
      </c>
      <c r="M562" s="151">
        <v>0</v>
      </c>
      <c r="N562" s="151">
        <v>0</v>
      </c>
      <c r="O562" s="151">
        <v>0</v>
      </c>
      <c r="P562" s="151">
        <v>0</v>
      </c>
      <c r="Q562" s="151">
        <v>0</v>
      </c>
      <c r="R562" s="151">
        <v>0</v>
      </c>
      <c r="S562" s="151">
        <v>0</v>
      </c>
      <c r="T562" s="151">
        <v>0</v>
      </c>
      <c r="U562" s="151">
        <v>0</v>
      </c>
      <c r="V562" s="151">
        <v>0</v>
      </c>
    </row>
    <row r="563" spans="2:22" x14ac:dyDescent="0.25">
      <c r="B563" s="136" t="s">
        <v>13</v>
      </c>
      <c r="C563" s="136" t="s">
        <v>13</v>
      </c>
      <c r="D563" s="136" t="s">
        <v>13</v>
      </c>
      <c r="E563" s="151">
        <v>0</v>
      </c>
      <c r="F563" s="151">
        <v>0</v>
      </c>
      <c r="G563" s="151">
        <v>0</v>
      </c>
      <c r="H563" s="151">
        <v>0</v>
      </c>
      <c r="I563" s="151">
        <v>0</v>
      </c>
      <c r="J563" s="151">
        <v>0</v>
      </c>
      <c r="K563" s="151">
        <v>0</v>
      </c>
      <c r="L563" s="151">
        <v>0</v>
      </c>
      <c r="M563" s="151">
        <v>0</v>
      </c>
      <c r="N563" s="151">
        <v>0</v>
      </c>
      <c r="O563" s="151">
        <v>0</v>
      </c>
      <c r="P563" s="151">
        <v>0</v>
      </c>
      <c r="Q563" s="151">
        <v>0</v>
      </c>
      <c r="R563" s="151">
        <v>0</v>
      </c>
      <c r="S563" s="151">
        <v>0</v>
      </c>
      <c r="T563" s="151">
        <v>0</v>
      </c>
      <c r="U563" s="151">
        <v>0</v>
      </c>
      <c r="V563" s="151">
        <v>0</v>
      </c>
    </row>
    <row r="564" spans="2:22" x14ac:dyDescent="0.25">
      <c r="B564" s="136" t="s">
        <v>13</v>
      </c>
      <c r="C564" s="136" t="s">
        <v>13</v>
      </c>
      <c r="D564" s="136" t="s">
        <v>13</v>
      </c>
      <c r="E564" s="151">
        <v>0</v>
      </c>
      <c r="F564" s="151">
        <v>0</v>
      </c>
      <c r="G564" s="151">
        <v>0</v>
      </c>
      <c r="H564" s="151">
        <v>0</v>
      </c>
      <c r="I564" s="151">
        <v>0</v>
      </c>
      <c r="J564" s="151">
        <v>0</v>
      </c>
      <c r="K564" s="151">
        <v>0</v>
      </c>
      <c r="L564" s="151">
        <v>0</v>
      </c>
      <c r="M564" s="151">
        <v>0</v>
      </c>
      <c r="N564" s="151">
        <v>0</v>
      </c>
      <c r="O564" s="151">
        <v>0</v>
      </c>
      <c r="P564" s="151">
        <v>0</v>
      </c>
      <c r="Q564" s="151">
        <v>0</v>
      </c>
      <c r="R564" s="151">
        <v>0</v>
      </c>
      <c r="S564" s="151">
        <v>0</v>
      </c>
      <c r="T564" s="151">
        <v>0</v>
      </c>
      <c r="U564" s="151">
        <v>0</v>
      </c>
      <c r="V564" s="151">
        <v>0</v>
      </c>
    </row>
    <row r="565" spans="2:22" x14ac:dyDescent="0.25">
      <c r="B565" s="136" t="s">
        <v>13</v>
      </c>
      <c r="C565" s="136" t="s">
        <v>13</v>
      </c>
      <c r="D565" s="136" t="s">
        <v>13</v>
      </c>
      <c r="E565" s="151">
        <v>0</v>
      </c>
      <c r="F565" s="151">
        <v>0</v>
      </c>
      <c r="G565" s="151">
        <v>0</v>
      </c>
      <c r="H565" s="151">
        <v>0</v>
      </c>
      <c r="I565" s="151">
        <v>0</v>
      </c>
      <c r="J565" s="151">
        <v>0</v>
      </c>
      <c r="K565" s="151">
        <v>0</v>
      </c>
      <c r="L565" s="151">
        <v>0</v>
      </c>
      <c r="M565" s="151">
        <v>0</v>
      </c>
      <c r="N565" s="151">
        <v>0</v>
      </c>
      <c r="O565" s="151">
        <v>0</v>
      </c>
      <c r="P565" s="151">
        <v>0</v>
      </c>
      <c r="Q565" s="151">
        <v>0</v>
      </c>
      <c r="R565" s="151">
        <v>0</v>
      </c>
      <c r="S565" s="151">
        <v>0</v>
      </c>
      <c r="T565" s="151">
        <v>0</v>
      </c>
      <c r="U565" s="151">
        <v>0</v>
      </c>
      <c r="V565" s="151">
        <v>0</v>
      </c>
    </row>
    <row r="566" spans="2:22" x14ac:dyDescent="0.25">
      <c r="B566" s="136" t="s">
        <v>13</v>
      </c>
      <c r="C566" s="136" t="s">
        <v>13</v>
      </c>
      <c r="D566" s="136" t="s">
        <v>13</v>
      </c>
      <c r="E566" s="151">
        <v>0</v>
      </c>
      <c r="F566" s="151">
        <v>0</v>
      </c>
      <c r="G566" s="151">
        <v>0</v>
      </c>
      <c r="H566" s="151">
        <v>0</v>
      </c>
      <c r="I566" s="151">
        <v>0</v>
      </c>
      <c r="J566" s="151">
        <v>0</v>
      </c>
      <c r="K566" s="151">
        <v>0</v>
      </c>
      <c r="L566" s="151">
        <v>0</v>
      </c>
      <c r="M566" s="151">
        <v>0</v>
      </c>
      <c r="N566" s="151">
        <v>0</v>
      </c>
      <c r="O566" s="151">
        <v>0</v>
      </c>
      <c r="P566" s="151">
        <v>0</v>
      </c>
      <c r="Q566" s="151">
        <v>0</v>
      </c>
      <c r="R566" s="151">
        <v>0</v>
      </c>
      <c r="S566" s="151">
        <v>0</v>
      </c>
      <c r="T566" s="151">
        <v>0</v>
      </c>
      <c r="U566" s="151">
        <v>0</v>
      </c>
      <c r="V566" s="151">
        <v>0</v>
      </c>
    </row>
    <row r="567" spans="2:22" x14ac:dyDescent="0.25">
      <c r="B567" s="136" t="s">
        <v>13</v>
      </c>
      <c r="C567" s="136" t="s">
        <v>13</v>
      </c>
      <c r="D567" s="136" t="s">
        <v>13</v>
      </c>
      <c r="E567" s="151">
        <v>0</v>
      </c>
      <c r="F567" s="151">
        <v>0</v>
      </c>
      <c r="G567" s="151">
        <v>0</v>
      </c>
      <c r="H567" s="151">
        <v>0</v>
      </c>
      <c r="I567" s="151">
        <v>0</v>
      </c>
      <c r="J567" s="151">
        <v>0</v>
      </c>
      <c r="K567" s="151">
        <v>0</v>
      </c>
      <c r="L567" s="151">
        <v>0</v>
      </c>
      <c r="M567" s="151">
        <v>0</v>
      </c>
      <c r="N567" s="151">
        <v>0</v>
      </c>
      <c r="O567" s="151">
        <v>0</v>
      </c>
      <c r="P567" s="151">
        <v>0</v>
      </c>
      <c r="Q567" s="151">
        <v>0</v>
      </c>
      <c r="R567" s="151">
        <v>0</v>
      </c>
      <c r="S567" s="151">
        <v>0</v>
      </c>
      <c r="T567" s="151">
        <v>0</v>
      </c>
      <c r="U567" s="151">
        <v>0</v>
      </c>
      <c r="V567" s="151">
        <v>0</v>
      </c>
    </row>
    <row r="568" spans="2:22" x14ac:dyDescent="0.25">
      <c r="B568" s="136" t="s">
        <v>13</v>
      </c>
      <c r="C568" s="136" t="s">
        <v>13</v>
      </c>
      <c r="D568" s="136" t="s">
        <v>13</v>
      </c>
      <c r="E568" s="151">
        <v>0</v>
      </c>
      <c r="F568" s="151">
        <v>0</v>
      </c>
      <c r="G568" s="151">
        <v>0</v>
      </c>
      <c r="H568" s="151">
        <v>0</v>
      </c>
      <c r="I568" s="151">
        <v>0</v>
      </c>
      <c r="J568" s="151">
        <v>0</v>
      </c>
      <c r="K568" s="151">
        <v>0</v>
      </c>
      <c r="L568" s="151">
        <v>0</v>
      </c>
      <c r="M568" s="151">
        <v>0</v>
      </c>
      <c r="N568" s="151">
        <v>0</v>
      </c>
      <c r="O568" s="151">
        <v>0</v>
      </c>
      <c r="P568" s="151">
        <v>0</v>
      </c>
      <c r="Q568" s="151">
        <v>0</v>
      </c>
      <c r="R568" s="151">
        <v>0</v>
      </c>
      <c r="S568" s="151">
        <v>0</v>
      </c>
      <c r="T568" s="151">
        <v>0</v>
      </c>
      <c r="U568" s="151">
        <v>0</v>
      </c>
      <c r="V568" s="151">
        <v>0</v>
      </c>
    </row>
    <row r="569" spans="2:22" x14ac:dyDescent="0.25">
      <c r="B569" s="136" t="s">
        <v>13</v>
      </c>
      <c r="C569" s="136" t="s">
        <v>13</v>
      </c>
      <c r="D569" s="136" t="s">
        <v>13</v>
      </c>
      <c r="E569" s="151">
        <v>0</v>
      </c>
      <c r="F569" s="151">
        <v>0</v>
      </c>
      <c r="G569" s="151">
        <v>0</v>
      </c>
      <c r="H569" s="151">
        <v>0</v>
      </c>
      <c r="I569" s="151">
        <v>0</v>
      </c>
      <c r="J569" s="151">
        <v>0</v>
      </c>
      <c r="K569" s="151">
        <v>0</v>
      </c>
      <c r="L569" s="151">
        <v>0</v>
      </c>
      <c r="M569" s="151">
        <v>0</v>
      </c>
      <c r="N569" s="151">
        <v>0</v>
      </c>
      <c r="O569" s="151">
        <v>0</v>
      </c>
      <c r="P569" s="151">
        <v>0</v>
      </c>
      <c r="Q569" s="151">
        <v>0</v>
      </c>
      <c r="R569" s="151">
        <v>0</v>
      </c>
      <c r="S569" s="151">
        <v>0</v>
      </c>
      <c r="T569" s="151">
        <v>0</v>
      </c>
      <c r="U569" s="151">
        <v>0</v>
      </c>
      <c r="V569" s="151">
        <v>0</v>
      </c>
    </row>
    <row r="570" spans="2:22" x14ac:dyDescent="0.25">
      <c r="B570" s="136" t="s">
        <v>13</v>
      </c>
      <c r="C570" s="136" t="s">
        <v>13</v>
      </c>
      <c r="D570" s="136" t="s">
        <v>13</v>
      </c>
      <c r="E570" s="151">
        <v>0</v>
      </c>
      <c r="F570" s="151">
        <v>0</v>
      </c>
      <c r="G570" s="151">
        <v>0</v>
      </c>
      <c r="H570" s="151">
        <v>0</v>
      </c>
      <c r="I570" s="151">
        <v>0</v>
      </c>
      <c r="J570" s="151">
        <v>0</v>
      </c>
      <c r="K570" s="151">
        <v>0</v>
      </c>
      <c r="L570" s="151">
        <v>0</v>
      </c>
      <c r="M570" s="151">
        <v>0</v>
      </c>
      <c r="N570" s="151">
        <v>0</v>
      </c>
      <c r="O570" s="151">
        <v>0</v>
      </c>
      <c r="P570" s="151">
        <v>0</v>
      </c>
      <c r="Q570" s="151">
        <v>0</v>
      </c>
      <c r="R570" s="151">
        <v>0</v>
      </c>
      <c r="S570" s="151">
        <v>0</v>
      </c>
      <c r="T570" s="151">
        <v>0</v>
      </c>
      <c r="U570" s="151">
        <v>0</v>
      </c>
      <c r="V570" s="151">
        <v>0</v>
      </c>
    </row>
    <row r="571" spans="2:22" x14ac:dyDescent="0.25">
      <c r="B571" s="136" t="s">
        <v>13</v>
      </c>
      <c r="C571" s="136" t="s">
        <v>13</v>
      </c>
      <c r="D571" s="136" t="s">
        <v>13</v>
      </c>
      <c r="E571" s="151">
        <v>0</v>
      </c>
      <c r="F571" s="151">
        <v>0</v>
      </c>
      <c r="G571" s="151">
        <v>0</v>
      </c>
      <c r="H571" s="151">
        <v>0</v>
      </c>
      <c r="I571" s="151">
        <v>0</v>
      </c>
      <c r="J571" s="151">
        <v>0</v>
      </c>
      <c r="K571" s="151">
        <v>0</v>
      </c>
      <c r="L571" s="151">
        <v>0</v>
      </c>
      <c r="M571" s="151">
        <v>0</v>
      </c>
      <c r="N571" s="151">
        <v>0</v>
      </c>
      <c r="O571" s="151">
        <v>0</v>
      </c>
      <c r="P571" s="151">
        <v>0</v>
      </c>
      <c r="Q571" s="151">
        <v>0</v>
      </c>
      <c r="R571" s="151">
        <v>0</v>
      </c>
      <c r="S571" s="151">
        <v>0</v>
      </c>
      <c r="T571" s="151">
        <v>0</v>
      </c>
      <c r="U571" s="151">
        <v>0</v>
      </c>
      <c r="V571" s="151">
        <v>0</v>
      </c>
    </row>
    <row r="572" spans="2:22" x14ac:dyDescent="0.25">
      <c r="B572" s="136" t="s">
        <v>13</v>
      </c>
      <c r="C572" s="136" t="s">
        <v>13</v>
      </c>
      <c r="D572" s="136" t="s">
        <v>13</v>
      </c>
      <c r="E572" s="151">
        <v>0</v>
      </c>
      <c r="F572" s="151">
        <v>0</v>
      </c>
      <c r="G572" s="151">
        <v>0</v>
      </c>
      <c r="H572" s="151">
        <v>0</v>
      </c>
      <c r="I572" s="151">
        <v>0</v>
      </c>
      <c r="J572" s="151">
        <v>0</v>
      </c>
      <c r="K572" s="151">
        <v>0</v>
      </c>
      <c r="L572" s="151">
        <v>0</v>
      </c>
      <c r="M572" s="151">
        <v>0</v>
      </c>
      <c r="N572" s="151">
        <v>0</v>
      </c>
      <c r="O572" s="151">
        <v>0</v>
      </c>
      <c r="P572" s="151">
        <v>0</v>
      </c>
      <c r="Q572" s="151">
        <v>0</v>
      </c>
      <c r="R572" s="151">
        <v>0</v>
      </c>
      <c r="S572" s="151">
        <v>0</v>
      </c>
      <c r="T572" s="151">
        <v>0</v>
      </c>
      <c r="U572" s="151">
        <v>0</v>
      </c>
      <c r="V572" s="151">
        <v>0</v>
      </c>
    </row>
    <row r="573" spans="2:22" x14ac:dyDescent="0.25">
      <c r="B573" s="136" t="s">
        <v>13</v>
      </c>
      <c r="C573" s="136" t="s">
        <v>13</v>
      </c>
      <c r="D573" s="136" t="s">
        <v>13</v>
      </c>
      <c r="E573" s="151">
        <v>0</v>
      </c>
      <c r="F573" s="151">
        <v>0</v>
      </c>
      <c r="G573" s="151">
        <v>0</v>
      </c>
      <c r="H573" s="151">
        <v>0</v>
      </c>
      <c r="I573" s="151">
        <v>0</v>
      </c>
      <c r="J573" s="151">
        <v>0</v>
      </c>
      <c r="K573" s="151">
        <v>0</v>
      </c>
      <c r="L573" s="151">
        <v>0</v>
      </c>
      <c r="M573" s="151">
        <v>0</v>
      </c>
      <c r="N573" s="151">
        <v>0</v>
      </c>
      <c r="O573" s="151">
        <v>0</v>
      </c>
      <c r="P573" s="151">
        <v>0</v>
      </c>
      <c r="Q573" s="151">
        <v>0</v>
      </c>
      <c r="R573" s="151">
        <v>0</v>
      </c>
      <c r="S573" s="151">
        <v>0</v>
      </c>
      <c r="T573" s="151">
        <v>0</v>
      </c>
      <c r="U573" s="151">
        <v>0</v>
      </c>
      <c r="V573" s="151">
        <v>0</v>
      </c>
    </row>
    <row r="574" spans="2:22" x14ac:dyDescent="0.25">
      <c r="B574" s="136" t="s">
        <v>13</v>
      </c>
      <c r="C574" s="136" t="s">
        <v>13</v>
      </c>
      <c r="D574" s="136" t="s">
        <v>13</v>
      </c>
      <c r="E574" s="151">
        <v>0</v>
      </c>
      <c r="F574" s="151">
        <v>0</v>
      </c>
      <c r="G574" s="151">
        <v>0</v>
      </c>
      <c r="H574" s="151">
        <v>0</v>
      </c>
      <c r="I574" s="151">
        <v>0</v>
      </c>
      <c r="J574" s="151">
        <v>0</v>
      </c>
      <c r="K574" s="151">
        <v>0</v>
      </c>
      <c r="L574" s="151">
        <v>0</v>
      </c>
      <c r="M574" s="151">
        <v>0</v>
      </c>
      <c r="N574" s="151">
        <v>0</v>
      </c>
      <c r="O574" s="151">
        <v>0</v>
      </c>
      <c r="P574" s="151">
        <v>0</v>
      </c>
      <c r="Q574" s="151">
        <v>0</v>
      </c>
      <c r="R574" s="151">
        <v>0</v>
      </c>
      <c r="S574" s="151">
        <v>0</v>
      </c>
      <c r="T574" s="151">
        <v>0</v>
      </c>
      <c r="U574" s="151">
        <v>0</v>
      </c>
      <c r="V574" s="151">
        <v>0</v>
      </c>
    </row>
    <row r="575" spans="2:22" x14ac:dyDescent="0.25">
      <c r="B575" s="136" t="s">
        <v>13</v>
      </c>
      <c r="C575" s="136" t="s">
        <v>13</v>
      </c>
      <c r="D575" s="136" t="s">
        <v>13</v>
      </c>
      <c r="E575" s="151">
        <v>0</v>
      </c>
      <c r="F575" s="151">
        <v>0</v>
      </c>
      <c r="G575" s="151">
        <v>0</v>
      </c>
      <c r="H575" s="151">
        <v>0</v>
      </c>
      <c r="I575" s="151">
        <v>0</v>
      </c>
      <c r="J575" s="151">
        <v>0</v>
      </c>
      <c r="K575" s="151">
        <v>0</v>
      </c>
      <c r="L575" s="151">
        <v>0</v>
      </c>
      <c r="M575" s="151">
        <v>0</v>
      </c>
      <c r="N575" s="151">
        <v>0</v>
      </c>
      <c r="O575" s="151">
        <v>0</v>
      </c>
      <c r="P575" s="151">
        <v>0</v>
      </c>
      <c r="Q575" s="151">
        <v>0</v>
      </c>
      <c r="R575" s="151">
        <v>0</v>
      </c>
      <c r="S575" s="151">
        <v>0</v>
      </c>
      <c r="T575" s="151">
        <v>0</v>
      </c>
      <c r="U575" s="151">
        <v>0</v>
      </c>
      <c r="V575" s="151">
        <v>0</v>
      </c>
    </row>
    <row r="576" spans="2:22" x14ac:dyDescent="0.25">
      <c r="B576" s="136" t="s">
        <v>13</v>
      </c>
      <c r="C576" s="136" t="s">
        <v>13</v>
      </c>
      <c r="D576" s="136" t="s">
        <v>13</v>
      </c>
      <c r="E576" s="151">
        <v>0</v>
      </c>
      <c r="F576" s="151">
        <v>0</v>
      </c>
      <c r="G576" s="151">
        <v>0</v>
      </c>
      <c r="H576" s="151">
        <v>0</v>
      </c>
      <c r="I576" s="151">
        <v>0</v>
      </c>
      <c r="J576" s="151">
        <v>0</v>
      </c>
      <c r="K576" s="151">
        <v>0</v>
      </c>
      <c r="L576" s="151">
        <v>0</v>
      </c>
      <c r="M576" s="151">
        <v>0</v>
      </c>
      <c r="N576" s="151">
        <v>0</v>
      </c>
      <c r="O576" s="151">
        <v>0</v>
      </c>
      <c r="P576" s="151">
        <v>0</v>
      </c>
      <c r="Q576" s="151">
        <v>0</v>
      </c>
      <c r="R576" s="151">
        <v>0</v>
      </c>
      <c r="S576" s="151">
        <v>0</v>
      </c>
      <c r="T576" s="151">
        <v>0</v>
      </c>
      <c r="U576" s="151">
        <v>0</v>
      </c>
      <c r="V576" s="151">
        <v>0</v>
      </c>
    </row>
    <row r="577" spans="2:22" x14ac:dyDescent="0.25">
      <c r="B577" s="136" t="s">
        <v>13</v>
      </c>
      <c r="C577" s="136" t="s">
        <v>13</v>
      </c>
      <c r="D577" s="136" t="s">
        <v>13</v>
      </c>
      <c r="E577" s="151">
        <v>0</v>
      </c>
      <c r="F577" s="151">
        <v>0</v>
      </c>
      <c r="G577" s="151">
        <v>0</v>
      </c>
      <c r="H577" s="151">
        <v>0</v>
      </c>
      <c r="I577" s="151">
        <v>0</v>
      </c>
      <c r="J577" s="151">
        <v>0</v>
      </c>
      <c r="K577" s="151">
        <v>0</v>
      </c>
      <c r="L577" s="151">
        <v>0</v>
      </c>
      <c r="M577" s="151">
        <v>0</v>
      </c>
      <c r="N577" s="151">
        <v>0</v>
      </c>
      <c r="O577" s="151">
        <v>0</v>
      </c>
      <c r="P577" s="151">
        <v>0</v>
      </c>
      <c r="Q577" s="151">
        <v>0</v>
      </c>
      <c r="R577" s="151">
        <v>0</v>
      </c>
      <c r="S577" s="151">
        <v>0</v>
      </c>
      <c r="T577" s="151">
        <v>0</v>
      </c>
      <c r="U577" s="151">
        <v>0</v>
      </c>
      <c r="V577" s="151">
        <v>0</v>
      </c>
    </row>
    <row r="578" spans="2:22" x14ac:dyDescent="0.25">
      <c r="B578" s="136" t="s">
        <v>13</v>
      </c>
      <c r="C578" s="136" t="s">
        <v>13</v>
      </c>
      <c r="D578" s="136" t="s">
        <v>13</v>
      </c>
      <c r="E578" s="151">
        <v>0</v>
      </c>
      <c r="F578" s="151">
        <v>0</v>
      </c>
      <c r="G578" s="151">
        <v>0</v>
      </c>
      <c r="H578" s="151">
        <v>0</v>
      </c>
      <c r="I578" s="151">
        <v>0</v>
      </c>
      <c r="J578" s="151">
        <v>0</v>
      </c>
      <c r="K578" s="151">
        <v>0</v>
      </c>
      <c r="L578" s="151">
        <v>0</v>
      </c>
      <c r="M578" s="151">
        <v>0</v>
      </c>
      <c r="N578" s="151">
        <v>0</v>
      </c>
      <c r="O578" s="151">
        <v>0</v>
      </c>
      <c r="P578" s="151">
        <v>0</v>
      </c>
      <c r="Q578" s="151">
        <v>0</v>
      </c>
      <c r="R578" s="151">
        <v>0</v>
      </c>
      <c r="S578" s="151">
        <v>0</v>
      </c>
      <c r="T578" s="151">
        <v>0</v>
      </c>
      <c r="U578" s="151">
        <v>0</v>
      </c>
      <c r="V578" s="151">
        <v>0</v>
      </c>
    </row>
    <row r="579" spans="2:22" x14ac:dyDescent="0.25">
      <c r="B579" s="136" t="s">
        <v>13</v>
      </c>
      <c r="C579" s="136" t="s">
        <v>13</v>
      </c>
      <c r="D579" s="136" t="s">
        <v>13</v>
      </c>
      <c r="E579" s="151">
        <v>0</v>
      </c>
      <c r="F579" s="151">
        <v>0</v>
      </c>
      <c r="G579" s="151">
        <v>0</v>
      </c>
      <c r="H579" s="151">
        <v>0</v>
      </c>
      <c r="I579" s="151">
        <v>0</v>
      </c>
      <c r="J579" s="151">
        <v>0</v>
      </c>
      <c r="K579" s="151">
        <v>0</v>
      </c>
      <c r="L579" s="151">
        <v>0</v>
      </c>
      <c r="M579" s="151">
        <v>0</v>
      </c>
      <c r="N579" s="151">
        <v>0</v>
      </c>
      <c r="O579" s="151">
        <v>0</v>
      </c>
      <c r="P579" s="151">
        <v>0</v>
      </c>
      <c r="Q579" s="151">
        <v>0</v>
      </c>
      <c r="R579" s="151">
        <v>0</v>
      </c>
      <c r="S579" s="151">
        <v>0</v>
      </c>
      <c r="T579" s="151">
        <v>0</v>
      </c>
      <c r="U579" s="151">
        <v>0</v>
      </c>
      <c r="V579" s="151">
        <v>0</v>
      </c>
    </row>
    <row r="580" spans="2:22" x14ac:dyDescent="0.25">
      <c r="B580" s="136" t="s">
        <v>13</v>
      </c>
      <c r="C580" s="136" t="s">
        <v>13</v>
      </c>
      <c r="D580" s="136" t="s">
        <v>13</v>
      </c>
      <c r="E580" s="151">
        <v>0</v>
      </c>
      <c r="F580" s="151">
        <v>0</v>
      </c>
      <c r="G580" s="151">
        <v>0</v>
      </c>
      <c r="H580" s="151">
        <v>0</v>
      </c>
      <c r="I580" s="151">
        <v>0</v>
      </c>
      <c r="J580" s="151">
        <v>0</v>
      </c>
      <c r="K580" s="151">
        <v>0</v>
      </c>
      <c r="L580" s="151">
        <v>0</v>
      </c>
      <c r="M580" s="151">
        <v>0</v>
      </c>
      <c r="N580" s="151">
        <v>0</v>
      </c>
      <c r="O580" s="151">
        <v>0</v>
      </c>
      <c r="P580" s="151">
        <v>0</v>
      </c>
      <c r="Q580" s="151">
        <v>0</v>
      </c>
      <c r="R580" s="151">
        <v>0</v>
      </c>
      <c r="S580" s="151">
        <v>0</v>
      </c>
      <c r="T580" s="151">
        <v>0</v>
      </c>
      <c r="U580" s="151">
        <v>0</v>
      </c>
      <c r="V580" s="151">
        <v>0</v>
      </c>
    </row>
    <row r="581" spans="2:22" x14ac:dyDescent="0.25">
      <c r="B581" s="136" t="s">
        <v>13</v>
      </c>
      <c r="C581" s="136" t="s">
        <v>13</v>
      </c>
      <c r="D581" s="136" t="s">
        <v>13</v>
      </c>
      <c r="E581" s="151">
        <v>0</v>
      </c>
      <c r="F581" s="151">
        <v>0</v>
      </c>
      <c r="G581" s="151">
        <v>0</v>
      </c>
      <c r="H581" s="151">
        <v>0</v>
      </c>
      <c r="I581" s="151">
        <v>0</v>
      </c>
      <c r="J581" s="151">
        <v>0</v>
      </c>
      <c r="K581" s="151">
        <v>0</v>
      </c>
      <c r="L581" s="151">
        <v>0</v>
      </c>
      <c r="M581" s="151">
        <v>0</v>
      </c>
      <c r="N581" s="151">
        <v>0</v>
      </c>
      <c r="O581" s="151">
        <v>0</v>
      </c>
      <c r="P581" s="151">
        <v>0</v>
      </c>
      <c r="Q581" s="151">
        <v>0</v>
      </c>
      <c r="R581" s="151">
        <v>0</v>
      </c>
      <c r="S581" s="151">
        <v>0</v>
      </c>
      <c r="T581" s="151">
        <v>0</v>
      </c>
      <c r="U581" s="151">
        <v>0</v>
      </c>
      <c r="V581" s="151">
        <v>0</v>
      </c>
    </row>
    <row r="582" spans="2:22" x14ac:dyDescent="0.25">
      <c r="B582" s="136" t="s">
        <v>13</v>
      </c>
      <c r="C582" s="136" t="s">
        <v>13</v>
      </c>
      <c r="D582" s="136" t="s">
        <v>13</v>
      </c>
      <c r="E582" s="151">
        <v>0</v>
      </c>
      <c r="F582" s="151">
        <v>0</v>
      </c>
      <c r="G582" s="151">
        <v>0</v>
      </c>
      <c r="H582" s="151">
        <v>0</v>
      </c>
      <c r="I582" s="151">
        <v>0</v>
      </c>
      <c r="J582" s="151">
        <v>0</v>
      </c>
      <c r="K582" s="151">
        <v>0</v>
      </c>
      <c r="L582" s="151">
        <v>0</v>
      </c>
      <c r="M582" s="151">
        <v>0</v>
      </c>
      <c r="N582" s="151">
        <v>0</v>
      </c>
      <c r="O582" s="151">
        <v>0</v>
      </c>
      <c r="P582" s="151">
        <v>0</v>
      </c>
      <c r="Q582" s="151">
        <v>0</v>
      </c>
      <c r="R582" s="151">
        <v>0</v>
      </c>
      <c r="S582" s="151">
        <v>0</v>
      </c>
      <c r="T582" s="151">
        <v>0</v>
      </c>
      <c r="U582" s="151">
        <v>0</v>
      </c>
      <c r="V582" s="151">
        <v>0</v>
      </c>
    </row>
    <row r="583" spans="2:22" x14ac:dyDescent="0.25">
      <c r="B583" s="136" t="s">
        <v>13</v>
      </c>
      <c r="C583" s="136" t="s">
        <v>13</v>
      </c>
      <c r="D583" s="136" t="s">
        <v>13</v>
      </c>
      <c r="E583" s="151">
        <v>0</v>
      </c>
      <c r="F583" s="151">
        <v>0</v>
      </c>
      <c r="G583" s="151">
        <v>0</v>
      </c>
      <c r="H583" s="151">
        <v>0</v>
      </c>
      <c r="I583" s="151">
        <v>0</v>
      </c>
      <c r="J583" s="151">
        <v>0</v>
      </c>
      <c r="K583" s="151">
        <v>0</v>
      </c>
      <c r="L583" s="151">
        <v>0</v>
      </c>
      <c r="M583" s="151">
        <v>0</v>
      </c>
      <c r="N583" s="151">
        <v>0</v>
      </c>
      <c r="O583" s="151">
        <v>0</v>
      </c>
      <c r="P583" s="151">
        <v>0</v>
      </c>
      <c r="Q583" s="151">
        <v>0</v>
      </c>
      <c r="R583" s="151">
        <v>0</v>
      </c>
      <c r="S583" s="151">
        <v>0</v>
      </c>
      <c r="T583" s="151">
        <v>0</v>
      </c>
      <c r="U583" s="151">
        <v>0</v>
      </c>
      <c r="V583" s="151">
        <v>0</v>
      </c>
    </row>
    <row r="584" spans="2:22" x14ac:dyDescent="0.25">
      <c r="B584" s="136" t="s">
        <v>13</v>
      </c>
      <c r="C584" s="136" t="s">
        <v>13</v>
      </c>
      <c r="D584" s="136" t="s">
        <v>13</v>
      </c>
      <c r="E584" s="151">
        <v>0</v>
      </c>
      <c r="F584" s="151">
        <v>0</v>
      </c>
      <c r="G584" s="151">
        <v>0</v>
      </c>
      <c r="H584" s="151">
        <v>0</v>
      </c>
      <c r="I584" s="151">
        <v>0</v>
      </c>
      <c r="J584" s="151">
        <v>0</v>
      </c>
      <c r="K584" s="151">
        <v>0</v>
      </c>
      <c r="L584" s="151">
        <v>0</v>
      </c>
      <c r="M584" s="151">
        <v>0</v>
      </c>
      <c r="N584" s="151">
        <v>0</v>
      </c>
      <c r="O584" s="151">
        <v>0</v>
      </c>
      <c r="P584" s="151">
        <v>0</v>
      </c>
      <c r="Q584" s="151">
        <v>0</v>
      </c>
      <c r="R584" s="151">
        <v>0</v>
      </c>
      <c r="S584" s="151">
        <v>0</v>
      </c>
      <c r="T584" s="151">
        <v>0</v>
      </c>
      <c r="U584" s="151">
        <v>0</v>
      </c>
      <c r="V584" s="151">
        <v>0</v>
      </c>
    </row>
    <row r="585" spans="2:22" x14ac:dyDescent="0.25">
      <c r="B585" s="136" t="s">
        <v>13</v>
      </c>
      <c r="C585" s="136" t="s">
        <v>13</v>
      </c>
      <c r="D585" s="136" t="s">
        <v>13</v>
      </c>
      <c r="E585" s="151">
        <v>0</v>
      </c>
      <c r="F585" s="151">
        <v>0</v>
      </c>
      <c r="G585" s="151">
        <v>0</v>
      </c>
      <c r="H585" s="151">
        <v>0</v>
      </c>
      <c r="I585" s="151">
        <v>0</v>
      </c>
      <c r="J585" s="151">
        <v>0</v>
      </c>
      <c r="K585" s="151">
        <v>0</v>
      </c>
      <c r="L585" s="151">
        <v>0</v>
      </c>
      <c r="M585" s="151">
        <v>0</v>
      </c>
      <c r="N585" s="151">
        <v>0</v>
      </c>
      <c r="O585" s="151">
        <v>0</v>
      </c>
      <c r="P585" s="151">
        <v>0</v>
      </c>
      <c r="Q585" s="151">
        <v>0</v>
      </c>
      <c r="R585" s="151">
        <v>0</v>
      </c>
      <c r="S585" s="151">
        <v>0</v>
      </c>
      <c r="T585" s="151">
        <v>0</v>
      </c>
      <c r="U585" s="151">
        <v>0</v>
      </c>
      <c r="V585" s="151">
        <v>0</v>
      </c>
    </row>
    <row r="586" spans="2:22" x14ac:dyDescent="0.25">
      <c r="B586" s="136" t="s">
        <v>13</v>
      </c>
      <c r="C586" s="136" t="s">
        <v>13</v>
      </c>
      <c r="D586" s="136" t="s">
        <v>13</v>
      </c>
      <c r="E586" s="151">
        <v>0</v>
      </c>
      <c r="F586" s="151">
        <v>0</v>
      </c>
      <c r="G586" s="151">
        <v>0</v>
      </c>
      <c r="H586" s="151">
        <v>0</v>
      </c>
      <c r="I586" s="151">
        <v>0</v>
      </c>
      <c r="J586" s="151">
        <v>0</v>
      </c>
      <c r="K586" s="151">
        <v>0</v>
      </c>
      <c r="L586" s="151">
        <v>0</v>
      </c>
      <c r="M586" s="151">
        <v>0</v>
      </c>
      <c r="N586" s="151">
        <v>0</v>
      </c>
      <c r="O586" s="151">
        <v>0</v>
      </c>
      <c r="P586" s="151">
        <v>0</v>
      </c>
      <c r="Q586" s="151">
        <v>0</v>
      </c>
      <c r="R586" s="151">
        <v>0</v>
      </c>
      <c r="S586" s="151">
        <v>0</v>
      </c>
      <c r="T586" s="151">
        <v>0</v>
      </c>
      <c r="U586" s="151">
        <v>0</v>
      </c>
      <c r="V586" s="151">
        <v>0</v>
      </c>
    </row>
    <row r="587" spans="2:22" x14ac:dyDescent="0.25">
      <c r="B587" s="136" t="s">
        <v>13</v>
      </c>
      <c r="C587" s="136" t="s">
        <v>13</v>
      </c>
      <c r="D587" s="136" t="s">
        <v>13</v>
      </c>
      <c r="E587" s="151">
        <v>0</v>
      </c>
      <c r="F587" s="151">
        <v>0</v>
      </c>
      <c r="G587" s="151">
        <v>0</v>
      </c>
      <c r="H587" s="151">
        <v>0</v>
      </c>
      <c r="I587" s="151">
        <v>0</v>
      </c>
      <c r="J587" s="151">
        <v>0</v>
      </c>
      <c r="K587" s="151">
        <v>0</v>
      </c>
      <c r="L587" s="151">
        <v>0</v>
      </c>
      <c r="M587" s="151">
        <v>0</v>
      </c>
      <c r="N587" s="151">
        <v>0</v>
      </c>
      <c r="O587" s="151">
        <v>0</v>
      </c>
      <c r="P587" s="151">
        <v>0</v>
      </c>
      <c r="Q587" s="151">
        <v>0</v>
      </c>
      <c r="R587" s="151">
        <v>0</v>
      </c>
      <c r="S587" s="151">
        <v>0</v>
      </c>
      <c r="T587" s="151">
        <v>0</v>
      </c>
      <c r="U587" s="151">
        <v>0</v>
      </c>
      <c r="V587" s="151">
        <v>0</v>
      </c>
    </row>
    <row r="588" spans="2:22" x14ac:dyDescent="0.25">
      <c r="B588" s="136" t="s">
        <v>13</v>
      </c>
      <c r="C588" s="136" t="s">
        <v>13</v>
      </c>
      <c r="D588" s="136" t="s">
        <v>13</v>
      </c>
      <c r="E588" s="151">
        <v>0</v>
      </c>
      <c r="F588" s="151">
        <v>0</v>
      </c>
      <c r="G588" s="151">
        <v>0</v>
      </c>
      <c r="H588" s="151">
        <v>0</v>
      </c>
      <c r="I588" s="151">
        <v>0</v>
      </c>
      <c r="J588" s="151">
        <v>0</v>
      </c>
      <c r="K588" s="151">
        <v>0</v>
      </c>
      <c r="L588" s="151">
        <v>0</v>
      </c>
      <c r="M588" s="151">
        <v>0</v>
      </c>
      <c r="N588" s="151">
        <v>0</v>
      </c>
      <c r="O588" s="151">
        <v>0</v>
      </c>
      <c r="P588" s="151">
        <v>0</v>
      </c>
      <c r="Q588" s="151">
        <v>0</v>
      </c>
      <c r="R588" s="151">
        <v>0</v>
      </c>
      <c r="S588" s="151">
        <v>0</v>
      </c>
      <c r="T588" s="151">
        <v>0</v>
      </c>
      <c r="U588" s="151">
        <v>0</v>
      </c>
      <c r="V588" s="151">
        <v>0</v>
      </c>
    </row>
    <row r="589" spans="2:22" x14ac:dyDescent="0.25">
      <c r="B589" s="136" t="s">
        <v>13</v>
      </c>
      <c r="C589" s="136" t="s">
        <v>13</v>
      </c>
      <c r="D589" s="136" t="s">
        <v>13</v>
      </c>
      <c r="E589" s="151">
        <v>0</v>
      </c>
      <c r="F589" s="151">
        <v>0</v>
      </c>
      <c r="G589" s="151">
        <v>0</v>
      </c>
      <c r="H589" s="151">
        <v>0</v>
      </c>
      <c r="I589" s="151">
        <v>0</v>
      </c>
      <c r="J589" s="151">
        <v>0</v>
      </c>
      <c r="K589" s="151">
        <v>0</v>
      </c>
      <c r="L589" s="151">
        <v>0</v>
      </c>
      <c r="M589" s="151">
        <v>0</v>
      </c>
      <c r="N589" s="151">
        <v>0</v>
      </c>
      <c r="O589" s="151">
        <v>0</v>
      </c>
      <c r="P589" s="151">
        <v>0</v>
      </c>
      <c r="Q589" s="151">
        <v>0</v>
      </c>
      <c r="R589" s="151">
        <v>0</v>
      </c>
      <c r="S589" s="151">
        <v>0</v>
      </c>
      <c r="T589" s="151">
        <v>0</v>
      </c>
      <c r="U589" s="151">
        <v>0</v>
      </c>
      <c r="V589" s="151">
        <v>0</v>
      </c>
    </row>
    <row r="590" spans="2:22" x14ac:dyDescent="0.25">
      <c r="B590" s="136" t="s">
        <v>13</v>
      </c>
      <c r="C590" s="136" t="s">
        <v>13</v>
      </c>
      <c r="D590" s="136" t="s">
        <v>13</v>
      </c>
      <c r="E590" s="151">
        <v>0</v>
      </c>
      <c r="F590" s="151">
        <v>0</v>
      </c>
      <c r="G590" s="151">
        <v>0</v>
      </c>
      <c r="H590" s="151">
        <v>0</v>
      </c>
      <c r="I590" s="151">
        <v>0</v>
      </c>
      <c r="J590" s="151">
        <v>0</v>
      </c>
      <c r="K590" s="151">
        <v>0</v>
      </c>
      <c r="L590" s="151">
        <v>0</v>
      </c>
      <c r="M590" s="151">
        <v>0</v>
      </c>
      <c r="N590" s="151">
        <v>0</v>
      </c>
      <c r="O590" s="151">
        <v>0</v>
      </c>
      <c r="P590" s="151">
        <v>0</v>
      </c>
      <c r="Q590" s="151">
        <v>0</v>
      </c>
      <c r="R590" s="151">
        <v>0</v>
      </c>
      <c r="S590" s="151">
        <v>0</v>
      </c>
      <c r="T590" s="151">
        <v>0</v>
      </c>
      <c r="U590" s="151">
        <v>0</v>
      </c>
      <c r="V590" s="151">
        <v>0</v>
      </c>
    </row>
    <row r="591" spans="2:22" x14ac:dyDescent="0.25">
      <c r="B591" s="136" t="s">
        <v>13</v>
      </c>
      <c r="C591" s="136" t="s">
        <v>13</v>
      </c>
      <c r="D591" s="136" t="s">
        <v>13</v>
      </c>
      <c r="E591" s="151">
        <v>0</v>
      </c>
      <c r="F591" s="151">
        <v>0</v>
      </c>
      <c r="G591" s="151">
        <v>0</v>
      </c>
      <c r="H591" s="151">
        <v>0</v>
      </c>
      <c r="I591" s="151">
        <v>0</v>
      </c>
      <c r="J591" s="151">
        <v>0</v>
      </c>
      <c r="K591" s="151">
        <v>0</v>
      </c>
      <c r="L591" s="151">
        <v>0</v>
      </c>
      <c r="M591" s="151">
        <v>0</v>
      </c>
      <c r="N591" s="151">
        <v>0</v>
      </c>
      <c r="O591" s="151">
        <v>0</v>
      </c>
      <c r="P591" s="151">
        <v>0</v>
      </c>
      <c r="Q591" s="151">
        <v>0</v>
      </c>
      <c r="R591" s="151">
        <v>0</v>
      </c>
      <c r="S591" s="151">
        <v>0</v>
      </c>
      <c r="T591" s="151">
        <v>0</v>
      </c>
      <c r="U591" s="151">
        <v>0</v>
      </c>
      <c r="V591" s="151">
        <v>0</v>
      </c>
    </row>
    <row r="592" spans="2:22" x14ac:dyDescent="0.25">
      <c r="B592" s="136" t="s">
        <v>13</v>
      </c>
      <c r="C592" s="136" t="s">
        <v>13</v>
      </c>
      <c r="D592" s="136" t="s">
        <v>13</v>
      </c>
      <c r="E592" s="151">
        <v>0</v>
      </c>
      <c r="F592" s="151">
        <v>0</v>
      </c>
      <c r="G592" s="151">
        <v>0</v>
      </c>
      <c r="H592" s="151">
        <v>0</v>
      </c>
      <c r="I592" s="151">
        <v>0</v>
      </c>
      <c r="J592" s="151">
        <v>0</v>
      </c>
      <c r="K592" s="151">
        <v>0</v>
      </c>
      <c r="L592" s="151">
        <v>0</v>
      </c>
      <c r="M592" s="151">
        <v>0</v>
      </c>
      <c r="N592" s="151">
        <v>0</v>
      </c>
      <c r="O592" s="151">
        <v>0</v>
      </c>
      <c r="P592" s="151">
        <v>0</v>
      </c>
      <c r="Q592" s="151">
        <v>0</v>
      </c>
      <c r="R592" s="151">
        <v>0</v>
      </c>
      <c r="S592" s="151">
        <v>0</v>
      </c>
      <c r="T592" s="151">
        <v>0</v>
      </c>
      <c r="U592" s="151">
        <v>0</v>
      </c>
      <c r="V592" s="151">
        <v>0</v>
      </c>
    </row>
    <row r="593" spans="2:22" x14ac:dyDescent="0.25">
      <c r="B593" s="136" t="s">
        <v>13</v>
      </c>
      <c r="C593" s="136" t="s">
        <v>13</v>
      </c>
      <c r="D593" s="136" t="s">
        <v>13</v>
      </c>
      <c r="E593" s="151">
        <v>0</v>
      </c>
      <c r="F593" s="151">
        <v>0</v>
      </c>
      <c r="G593" s="151">
        <v>0</v>
      </c>
      <c r="H593" s="151">
        <v>0</v>
      </c>
      <c r="I593" s="151">
        <v>0</v>
      </c>
      <c r="J593" s="151">
        <v>0</v>
      </c>
      <c r="K593" s="151">
        <v>0</v>
      </c>
      <c r="L593" s="151">
        <v>0</v>
      </c>
      <c r="M593" s="151">
        <v>0</v>
      </c>
      <c r="N593" s="151">
        <v>0</v>
      </c>
      <c r="O593" s="151">
        <v>0</v>
      </c>
      <c r="P593" s="151">
        <v>0</v>
      </c>
      <c r="Q593" s="151">
        <v>0</v>
      </c>
      <c r="R593" s="151">
        <v>0</v>
      </c>
      <c r="S593" s="151">
        <v>0</v>
      </c>
      <c r="T593" s="151">
        <v>0</v>
      </c>
      <c r="U593" s="151">
        <v>0</v>
      </c>
      <c r="V593" s="151">
        <v>0</v>
      </c>
    </row>
    <row r="594" spans="2:22" x14ac:dyDescent="0.25">
      <c r="B594" s="136" t="s">
        <v>13</v>
      </c>
      <c r="C594" s="136" t="s">
        <v>13</v>
      </c>
      <c r="D594" s="136" t="s">
        <v>13</v>
      </c>
      <c r="E594" s="151">
        <v>0</v>
      </c>
      <c r="F594" s="151">
        <v>0</v>
      </c>
      <c r="G594" s="151">
        <v>0</v>
      </c>
      <c r="H594" s="151">
        <v>0</v>
      </c>
      <c r="I594" s="151">
        <v>0</v>
      </c>
      <c r="J594" s="151">
        <v>0</v>
      </c>
      <c r="K594" s="151">
        <v>0</v>
      </c>
      <c r="L594" s="151">
        <v>0</v>
      </c>
      <c r="M594" s="151">
        <v>0</v>
      </c>
      <c r="N594" s="151">
        <v>0</v>
      </c>
      <c r="O594" s="151">
        <v>0</v>
      </c>
      <c r="P594" s="151">
        <v>0</v>
      </c>
      <c r="Q594" s="151">
        <v>0</v>
      </c>
      <c r="R594" s="151">
        <v>0</v>
      </c>
      <c r="S594" s="151">
        <v>0</v>
      </c>
      <c r="T594" s="151">
        <v>0</v>
      </c>
      <c r="U594" s="151">
        <v>0</v>
      </c>
      <c r="V594" s="151">
        <v>0</v>
      </c>
    </row>
    <row r="595" spans="2:22" x14ac:dyDescent="0.25">
      <c r="B595" s="136" t="s">
        <v>13</v>
      </c>
      <c r="C595" s="136" t="s">
        <v>13</v>
      </c>
      <c r="D595" s="136" t="s">
        <v>13</v>
      </c>
      <c r="E595" s="151">
        <v>0</v>
      </c>
      <c r="F595" s="151">
        <v>0</v>
      </c>
      <c r="G595" s="151">
        <v>0</v>
      </c>
      <c r="H595" s="151">
        <v>0</v>
      </c>
      <c r="I595" s="151">
        <v>0</v>
      </c>
      <c r="J595" s="151">
        <v>0</v>
      </c>
      <c r="K595" s="151">
        <v>0</v>
      </c>
      <c r="L595" s="151">
        <v>0</v>
      </c>
      <c r="M595" s="151">
        <v>0</v>
      </c>
      <c r="N595" s="151">
        <v>0</v>
      </c>
      <c r="O595" s="151">
        <v>0</v>
      </c>
      <c r="P595" s="151">
        <v>0</v>
      </c>
      <c r="Q595" s="151">
        <v>0</v>
      </c>
      <c r="R595" s="151">
        <v>0</v>
      </c>
      <c r="S595" s="151">
        <v>0</v>
      </c>
      <c r="T595" s="151">
        <v>0</v>
      </c>
      <c r="U595" s="151">
        <v>0</v>
      </c>
      <c r="V595" s="151">
        <v>0</v>
      </c>
    </row>
    <row r="596" spans="2:22" x14ac:dyDescent="0.25">
      <c r="B596" s="136" t="s">
        <v>13</v>
      </c>
      <c r="C596" s="136" t="s">
        <v>13</v>
      </c>
      <c r="D596" s="136" t="s">
        <v>13</v>
      </c>
      <c r="E596" s="151">
        <v>0</v>
      </c>
      <c r="F596" s="151">
        <v>0</v>
      </c>
      <c r="G596" s="151">
        <v>0</v>
      </c>
      <c r="H596" s="151">
        <v>0</v>
      </c>
      <c r="I596" s="151">
        <v>0</v>
      </c>
      <c r="J596" s="151">
        <v>0</v>
      </c>
      <c r="K596" s="151">
        <v>0</v>
      </c>
      <c r="L596" s="151">
        <v>0</v>
      </c>
      <c r="M596" s="151">
        <v>0</v>
      </c>
      <c r="N596" s="151">
        <v>0</v>
      </c>
      <c r="O596" s="151">
        <v>0</v>
      </c>
      <c r="P596" s="151">
        <v>0</v>
      </c>
      <c r="Q596" s="151">
        <v>0</v>
      </c>
      <c r="R596" s="151">
        <v>0</v>
      </c>
      <c r="S596" s="151">
        <v>0</v>
      </c>
      <c r="T596" s="151">
        <v>0</v>
      </c>
      <c r="U596" s="151">
        <v>0</v>
      </c>
      <c r="V596" s="151">
        <v>0</v>
      </c>
    </row>
    <row r="597" spans="2:22" x14ac:dyDescent="0.25">
      <c r="B597" s="136" t="s">
        <v>13</v>
      </c>
      <c r="C597" s="136" t="s">
        <v>13</v>
      </c>
      <c r="D597" s="136" t="s">
        <v>13</v>
      </c>
      <c r="E597" s="151">
        <v>0</v>
      </c>
      <c r="F597" s="151">
        <v>0</v>
      </c>
      <c r="G597" s="151">
        <v>0</v>
      </c>
      <c r="H597" s="151">
        <v>0</v>
      </c>
      <c r="I597" s="151">
        <v>0</v>
      </c>
      <c r="J597" s="151">
        <v>0</v>
      </c>
      <c r="K597" s="151">
        <v>0</v>
      </c>
      <c r="L597" s="151">
        <v>0</v>
      </c>
      <c r="M597" s="151">
        <v>0</v>
      </c>
      <c r="N597" s="151">
        <v>0</v>
      </c>
      <c r="O597" s="151">
        <v>0</v>
      </c>
      <c r="P597" s="151">
        <v>0</v>
      </c>
      <c r="Q597" s="151">
        <v>0</v>
      </c>
      <c r="R597" s="151">
        <v>0</v>
      </c>
      <c r="S597" s="151">
        <v>0</v>
      </c>
      <c r="T597" s="151">
        <v>0</v>
      </c>
      <c r="U597" s="151">
        <v>0</v>
      </c>
      <c r="V597" s="151">
        <v>0</v>
      </c>
    </row>
    <row r="598" spans="2:22" x14ac:dyDescent="0.25">
      <c r="B598" s="136" t="s">
        <v>13</v>
      </c>
      <c r="C598" s="136" t="s">
        <v>13</v>
      </c>
      <c r="D598" s="136" t="s">
        <v>13</v>
      </c>
      <c r="E598" s="151">
        <v>0</v>
      </c>
      <c r="F598" s="151">
        <v>0</v>
      </c>
      <c r="G598" s="151">
        <v>0</v>
      </c>
      <c r="H598" s="151">
        <v>0</v>
      </c>
      <c r="I598" s="151">
        <v>0</v>
      </c>
      <c r="J598" s="151">
        <v>0</v>
      </c>
      <c r="K598" s="151">
        <v>0</v>
      </c>
      <c r="L598" s="151">
        <v>0</v>
      </c>
      <c r="M598" s="151">
        <v>0</v>
      </c>
      <c r="N598" s="151">
        <v>0</v>
      </c>
      <c r="O598" s="151">
        <v>0</v>
      </c>
      <c r="P598" s="151">
        <v>0</v>
      </c>
      <c r="Q598" s="151">
        <v>0</v>
      </c>
      <c r="R598" s="151">
        <v>0</v>
      </c>
      <c r="S598" s="151">
        <v>0</v>
      </c>
      <c r="T598" s="151">
        <v>0</v>
      </c>
      <c r="U598" s="151">
        <v>0</v>
      </c>
      <c r="V598" s="151">
        <v>0</v>
      </c>
    </row>
    <row r="599" spans="2:22" x14ac:dyDescent="0.25">
      <c r="B599" s="136" t="s">
        <v>13</v>
      </c>
      <c r="C599" s="136" t="s">
        <v>13</v>
      </c>
      <c r="D599" s="136" t="s">
        <v>13</v>
      </c>
      <c r="E599" s="151">
        <v>0</v>
      </c>
      <c r="F599" s="151">
        <v>0</v>
      </c>
      <c r="G599" s="151">
        <v>0</v>
      </c>
      <c r="H599" s="151">
        <v>0</v>
      </c>
      <c r="I599" s="151">
        <v>0</v>
      </c>
      <c r="J599" s="151">
        <v>0</v>
      </c>
      <c r="K599" s="151">
        <v>0</v>
      </c>
      <c r="L599" s="151">
        <v>0</v>
      </c>
      <c r="M599" s="151">
        <v>0</v>
      </c>
      <c r="N599" s="151">
        <v>0</v>
      </c>
      <c r="O599" s="151">
        <v>0</v>
      </c>
      <c r="P599" s="151">
        <v>0</v>
      </c>
      <c r="Q599" s="151">
        <v>0</v>
      </c>
      <c r="R599" s="151">
        <v>0</v>
      </c>
      <c r="S599" s="151">
        <v>0</v>
      </c>
      <c r="T599" s="151">
        <v>0</v>
      </c>
      <c r="U599" s="151">
        <v>0</v>
      </c>
      <c r="V599" s="151">
        <v>0</v>
      </c>
    </row>
    <row r="600" spans="2:22" x14ac:dyDescent="0.25">
      <c r="B600" s="136" t="s">
        <v>13</v>
      </c>
      <c r="C600" s="136" t="s">
        <v>13</v>
      </c>
      <c r="D600" s="136" t="s">
        <v>13</v>
      </c>
      <c r="E600" s="151">
        <v>0</v>
      </c>
      <c r="F600" s="151">
        <v>0</v>
      </c>
      <c r="G600" s="151">
        <v>0</v>
      </c>
      <c r="H600" s="151">
        <v>0</v>
      </c>
      <c r="I600" s="151">
        <v>0</v>
      </c>
      <c r="J600" s="151">
        <v>0</v>
      </c>
      <c r="K600" s="151">
        <v>0</v>
      </c>
      <c r="L600" s="151">
        <v>0</v>
      </c>
      <c r="M600" s="151">
        <v>0</v>
      </c>
      <c r="N600" s="151">
        <v>0</v>
      </c>
      <c r="O600" s="151">
        <v>0</v>
      </c>
      <c r="P600" s="151">
        <v>0</v>
      </c>
      <c r="Q600" s="151">
        <v>0</v>
      </c>
      <c r="R600" s="151">
        <v>0</v>
      </c>
      <c r="S600" s="151">
        <v>0</v>
      </c>
      <c r="T600" s="151">
        <v>0</v>
      </c>
      <c r="U600" s="151">
        <v>0</v>
      </c>
      <c r="V600" s="151">
        <v>0</v>
      </c>
    </row>
    <row r="601" spans="2:22" x14ac:dyDescent="0.25">
      <c r="B601" s="136" t="s">
        <v>13</v>
      </c>
      <c r="C601" s="136" t="s">
        <v>13</v>
      </c>
      <c r="D601" s="136" t="s">
        <v>13</v>
      </c>
      <c r="E601" s="151">
        <v>0</v>
      </c>
      <c r="F601" s="151">
        <v>0</v>
      </c>
      <c r="G601" s="151">
        <v>0</v>
      </c>
      <c r="H601" s="151">
        <v>0</v>
      </c>
      <c r="I601" s="151">
        <v>0</v>
      </c>
      <c r="J601" s="151">
        <v>0</v>
      </c>
      <c r="K601" s="151">
        <v>0</v>
      </c>
      <c r="L601" s="151">
        <v>0</v>
      </c>
      <c r="M601" s="151">
        <v>0</v>
      </c>
      <c r="N601" s="151">
        <v>0</v>
      </c>
      <c r="O601" s="151">
        <v>0</v>
      </c>
      <c r="P601" s="151">
        <v>0</v>
      </c>
      <c r="Q601" s="151">
        <v>0</v>
      </c>
      <c r="R601" s="151">
        <v>0</v>
      </c>
      <c r="S601" s="151">
        <v>0</v>
      </c>
      <c r="T601" s="151">
        <v>0</v>
      </c>
      <c r="U601" s="151">
        <v>0</v>
      </c>
      <c r="V601" s="151">
        <v>0</v>
      </c>
    </row>
    <row r="602" spans="2:22" x14ac:dyDescent="0.25">
      <c r="B602" s="136" t="s">
        <v>13</v>
      </c>
      <c r="C602" s="136" t="s">
        <v>13</v>
      </c>
      <c r="D602" s="136" t="s">
        <v>13</v>
      </c>
      <c r="E602" s="151">
        <v>0</v>
      </c>
      <c r="F602" s="151">
        <v>0</v>
      </c>
      <c r="G602" s="151">
        <v>0</v>
      </c>
      <c r="H602" s="151">
        <v>0</v>
      </c>
      <c r="I602" s="151">
        <v>0</v>
      </c>
      <c r="J602" s="151">
        <v>0</v>
      </c>
      <c r="K602" s="151">
        <v>0</v>
      </c>
      <c r="L602" s="151">
        <v>0</v>
      </c>
      <c r="M602" s="151">
        <v>0</v>
      </c>
      <c r="N602" s="151">
        <v>0</v>
      </c>
      <c r="O602" s="151">
        <v>0</v>
      </c>
      <c r="P602" s="151">
        <v>0</v>
      </c>
      <c r="Q602" s="151">
        <v>0</v>
      </c>
      <c r="R602" s="151">
        <v>0</v>
      </c>
      <c r="S602" s="151">
        <v>0</v>
      </c>
      <c r="T602" s="151">
        <v>0</v>
      </c>
      <c r="U602" s="151">
        <v>0</v>
      </c>
      <c r="V602" s="151">
        <v>0</v>
      </c>
    </row>
    <row r="603" spans="2:22" x14ac:dyDescent="0.25">
      <c r="B603" s="136" t="s">
        <v>13</v>
      </c>
      <c r="C603" s="136" t="s">
        <v>13</v>
      </c>
      <c r="D603" s="136" t="s">
        <v>13</v>
      </c>
      <c r="E603" s="151">
        <v>0</v>
      </c>
      <c r="F603" s="151">
        <v>0</v>
      </c>
      <c r="G603" s="151">
        <v>0</v>
      </c>
      <c r="H603" s="151">
        <v>0</v>
      </c>
      <c r="I603" s="151">
        <v>0</v>
      </c>
      <c r="J603" s="151">
        <v>0</v>
      </c>
      <c r="K603" s="151">
        <v>0</v>
      </c>
      <c r="L603" s="151">
        <v>0</v>
      </c>
      <c r="M603" s="151">
        <v>0</v>
      </c>
      <c r="N603" s="151">
        <v>0</v>
      </c>
      <c r="O603" s="151">
        <v>0</v>
      </c>
      <c r="P603" s="151">
        <v>0</v>
      </c>
      <c r="Q603" s="151">
        <v>0</v>
      </c>
      <c r="R603" s="151">
        <v>0</v>
      </c>
      <c r="S603" s="151">
        <v>0</v>
      </c>
      <c r="T603" s="151">
        <v>0</v>
      </c>
      <c r="U603" s="151">
        <v>0</v>
      </c>
      <c r="V603" s="151">
        <v>0</v>
      </c>
    </row>
    <row r="604" spans="2:22" x14ac:dyDescent="0.25">
      <c r="B604" s="136" t="s">
        <v>13</v>
      </c>
      <c r="C604" s="136" t="s">
        <v>13</v>
      </c>
      <c r="D604" s="136" t="s">
        <v>13</v>
      </c>
      <c r="E604" s="151">
        <v>0</v>
      </c>
      <c r="F604" s="151">
        <v>0</v>
      </c>
      <c r="G604" s="151">
        <v>0</v>
      </c>
      <c r="H604" s="151">
        <v>0</v>
      </c>
      <c r="I604" s="151">
        <v>0</v>
      </c>
      <c r="J604" s="151">
        <v>0</v>
      </c>
      <c r="K604" s="151">
        <v>0</v>
      </c>
      <c r="L604" s="151">
        <v>0</v>
      </c>
      <c r="M604" s="151">
        <v>0</v>
      </c>
      <c r="N604" s="151">
        <v>0</v>
      </c>
      <c r="O604" s="151">
        <v>0</v>
      </c>
      <c r="P604" s="151">
        <v>0</v>
      </c>
      <c r="Q604" s="151">
        <v>0</v>
      </c>
      <c r="R604" s="151">
        <v>0</v>
      </c>
      <c r="S604" s="151">
        <v>0</v>
      </c>
      <c r="T604" s="151">
        <v>0</v>
      </c>
      <c r="U604" s="151">
        <v>0</v>
      </c>
      <c r="V604" s="151">
        <v>0</v>
      </c>
    </row>
    <row r="605" spans="2:22" x14ac:dyDescent="0.25">
      <c r="B605" s="136" t="s">
        <v>13</v>
      </c>
      <c r="C605" s="136" t="s">
        <v>13</v>
      </c>
      <c r="D605" s="136" t="s">
        <v>13</v>
      </c>
      <c r="E605" s="151">
        <v>0</v>
      </c>
      <c r="F605" s="151">
        <v>0</v>
      </c>
      <c r="G605" s="151">
        <v>0</v>
      </c>
      <c r="H605" s="151">
        <v>0</v>
      </c>
      <c r="I605" s="151">
        <v>0</v>
      </c>
      <c r="J605" s="151">
        <v>0</v>
      </c>
      <c r="K605" s="151">
        <v>0</v>
      </c>
      <c r="L605" s="151">
        <v>0</v>
      </c>
      <c r="M605" s="151">
        <v>0</v>
      </c>
      <c r="N605" s="151">
        <v>0</v>
      </c>
      <c r="O605" s="151">
        <v>0</v>
      </c>
      <c r="P605" s="151">
        <v>0</v>
      </c>
      <c r="Q605" s="151">
        <v>0</v>
      </c>
      <c r="R605" s="151">
        <v>0</v>
      </c>
      <c r="S605" s="151">
        <v>0</v>
      </c>
      <c r="T605" s="151">
        <v>0</v>
      </c>
      <c r="U605" s="151">
        <v>0</v>
      </c>
      <c r="V605" s="151">
        <v>0</v>
      </c>
    </row>
    <row r="606" spans="2:22" x14ac:dyDescent="0.25">
      <c r="B606" s="136" t="s">
        <v>13</v>
      </c>
      <c r="C606" s="136" t="s">
        <v>13</v>
      </c>
      <c r="D606" s="136" t="s">
        <v>13</v>
      </c>
      <c r="E606" s="151">
        <v>0</v>
      </c>
      <c r="F606" s="151">
        <v>0</v>
      </c>
      <c r="G606" s="151">
        <v>0</v>
      </c>
      <c r="H606" s="151">
        <v>0</v>
      </c>
      <c r="I606" s="151">
        <v>0</v>
      </c>
      <c r="J606" s="151">
        <v>0</v>
      </c>
      <c r="K606" s="151">
        <v>0</v>
      </c>
      <c r="L606" s="151">
        <v>0</v>
      </c>
      <c r="M606" s="151">
        <v>0</v>
      </c>
      <c r="N606" s="151">
        <v>0</v>
      </c>
      <c r="O606" s="151">
        <v>0</v>
      </c>
      <c r="P606" s="151">
        <v>0</v>
      </c>
      <c r="Q606" s="151">
        <v>0</v>
      </c>
      <c r="R606" s="151">
        <v>0</v>
      </c>
      <c r="S606" s="151">
        <v>0</v>
      </c>
      <c r="T606" s="151">
        <v>0</v>
      </c>
      <c r="U606" s="151">
        <v>0</v>
      </c>
      <c r="V606" s="151">
        <v>0</v>
      </c>
    </row>
    <row r="607" spans="2:22" x14ac:dyDescent="0.25">
      <c r="B607" s="136" t="s">
        <v>13</v>
      </c>
      <c r="C607" s="136" t="s">
        <v>13</v>
      </c>
      <c r="D607" s="136" t="s">
        <v>13</v>
      </c>
      <c r="E607" s="151">
        <v>0</v>
      </c>
      <c r="F607" s="151">
        <v>0</v>
      </c>
      <c r="G607" s="151">
        <v>0</v>
      </c>
      <c r="H607" s="151">
        <v>0</v>
      </c>
      <c r="I607" s="151">
        <v>0</v>
      </c>
      <c r="J607" s="151">
        <v>0</v>
      </c>
      <c r="K607" s="151">
        <v>0</v>
      </c>
      <c r="L607" s="151">
        <v>0</v>
      </c>
      <c r="M607" s="151">
        <v>0</v>
      </c>
      <c r="N607" s="151">
        <v>0</v>
      </c>
      <c r="O607" s="151">
        <v>0</v>
      </c>
      <c r="P607" s="151">
        <v>0</v>
      </c>
      <c r="Q607" s="151">
        <v>0</v>
      </c>
      <c r="R607" s="151">
        <v>0</v>
      </c>
      <c r="S607" s="151">
        <v>0</v>
      </c>
      <c r="T607" s="151">
        <v>0</v>
      </c>
      <c r="U607" s="151">
        <v>0</v>
      </c>
      <c r="V607" s="151">
        <v>0</v>
      </c>
    </row>
    <row r="608" spans="2:22" x14ac:dyDescent="0.25">
      <c r="B608" s="136" t="s">
        <v>13</v>
      </c>
      <c r="C608" s="136" t="s">
        <v>13</v>
      </c>
      <c r="D608" s="136" t="s">
        <v>13</v>
      </c>
      <c r="E608" s="151">
        <v>0</v>
      </c>
      <c r="F608" s="151">
        <v>0</v>
      </c>
      <c r="G608" s="151">
        <v>0</v>
      </c>
      <c r="H608" s="151">
        <v>0</v>
      </c>
      <c r="I608" s="151">
        <v>0</v>
      </c>
      <c r="J608" s="151">
        <v>0</v>
      </c>
      <c r="K608" s="151">
        <v>0</v>
      </c>
      <c r="L608" s="151">
        <v>0</v>
      </c>
      <c r="M608" s="151">
        <v>0</v>
      </c>
      <c r="N608" s="151">
        <v>0</v>
      </c>
      <c r="O608" s="151">
        <v>0</v>
      </c>
      <c r="P608" s="151">
        <v>0</v>
      </c>
      <c r="Q608" s="151">
        <v>0</v>
      </c>
      <c r="R608" s="151">
        <v>0</v>
      </c>
      <c r="S608" s="151">
        <v>0</v>
      </c>
      <c r="T608" s="151">
        <v>0</v>
      </c>
      <c r="U608" s="151">
        <v>0</v>
      </c>
      <c r="V608" s="151">
        <v>0</v>
      </c>
    </row>
    <row r="609" spans="2:22" x14ac:dyDescent="0.25">
      <c r="B609" s="136" t="s">
        <v>13</v>
      </c>
      <c r="C609" s="136" t="s">
        <v>13</v>
      </c>
      <c r="D609" s="136" t="s">
        <v>13</v>
      </c>
      <c r="E609" s="151">
        <v>0</v>
      </c>
      <c r="F609" s="151">
        <v>0</v>
      </c>
      <c r="G609" s="151">
        <v>0</v>
      </c>
      <c r="H609" s="151">
        <v>0</v>
      </c>
      <c r="I609" s="151">
        <v>0</v>
      </c>
      <c r="J609" s="151">
        <v>0</v>
      </c>
      <c r="K609" s="151">
        <v>0</v>
      </c>
      <c r="L609" s="151">
        <v>0</v>
      </c>
      <c r="M609" s="151">
        <v>0</v>
      </c>
      <c r="N609" s="151">
        <v>0</v>
      </c>
      <c r="O609" s="151">
        <v>0</v>
      </c>
      <c r="P609" s="151">
        <v>0</v>
      </c>
      <c r="Q609" s="151">
        <v>0</v>
      </c>
      <c r="R609" s="151">
        <v>0</v>
      </c>
      <c r="S609" s="151">
        <v>0</v>
      </c>
      <c r="T609" s="151">
        <v>0</v>
      </c>
      <c r="U609" s="151">
        <v>0</v>
      </c>
      <c r="V609" s="151">
        <v>0</v>
      </c>
    </row>
    <row r="610" spans="2:22" x14ac:dyDescent="0.25">
      <c r="B610" s="136" t="s">
        <v>13</v>
      </c>
      <c r="C610" s="136" t="s">
        <v>13</v>
      </c>
      <c r="D610" s="136" t="s">
        <v>13</v>
      </c>
      <c r="E610" s="151">
        <v>0</v>
      </c>
      <c r="F610" s="151">
        <v>0</v>
      </c>
      <c r="G610" s="151">
        <v>0</v>
      </c>
      <c r="H610" s="151">
        <v>0</v>
      </c>
      <c r="I610" s="151">
        <v>0</v>
      </c>
      <c r="J610" s="151">
        <v>0</v>
      </c>
      <c r="K610" s="151">
        <v>0</v>
      </c>
      <c r="L610" s="151">
        <v>0</v>
      </c>
      <c r="M610" s="151">
        <v>0</v>
      </c>
      <c r="N610" s="151">
        <v>0</v>
      </c>
      <c r="O610" s="151">
        <v>0</v>
      </c>
      <c r="P610" s="151">
        <v>0</v>
      </c>
      <c r="Q610" s="151">
        <v>0</v>
      </c>
      <c r="R610" s="151">
        <v>0</v>
      </c>
      <c r="S610" s="151">
        <v>0</v>
      </c>
      <c r="T610" s="151">
        <v>0</v>
      </c>
      <c r="U610" s="151">
        <v>0</v>
      </c>
      <c r="V610" s="151">
        <v>0</v>
      </c>
    </row>
    <row r="611" spans="2:22" x14ac:dyDescent="0.25">
      <c r="B611" s="136" t="s">
        <v>13</v>
      </c>
      <c r="C611" s="136" t="s">
        <v>13</v>
      </c>
      <c r="D611" s="136" t="s">
        <v>13</v>
      </c>
      <c r="E611" s="151">
        <v>0</v>
      </c>
      <c r="F611" s="151">
        <v>0</v>
      </c>
      <c r="G611" s="151">
        <v>0</v>
      </c>
      <c r="H611" s="151">
        <v>0</v>
      </c>
      <c r="I611" s="151">
        <v>0</v>
      </c>
      <c r="J611" s="151">
        <v>0</v>
      </c>
      <c r="K611" s="151">
        <v>0</v>
      </c>
      <c r="L611" s="151">
        <v>0</v>
      </c>
      <c r="M611" s="151">
        <v>0</v>
      </c>
      <c r="N611" s="151">
        <v>0</v>
      </c>
      <c r="O611" s="151">
        <v>0</v>
      </c>
      <c r="P611" s="151">
        <v>0</v>
      </c>
      <c r="Q611" s="151">
        <v>0</v>
      </c>
      <c r="R611" s="151">
        <v>0</v>
      </c>
      <c r="S611" s="151">
        <v>0</v>
      </c>
      <c r="T611" s="151">
        <v>0</v>
      </c>
      <c r="U611" s="151">
        <v>0</v>
      </c>
      <c r="V611" s="151">
        <v>0</v>
      </c>
    </row>
    <row r="612" spans="2:22" x14ac:dyDescent="0.25">
      <c r="B612" s="136" t="s">
        <v>13</v>
      </c>
      <c r="C612" s="136" t="s">
        <v>13</v>
      </c>
      <c r="D612" s="136" t="s">
        <v>13</v>
      </c>
      <c r="E612" s="151">
        <v>0</v>
      </c>
      <c r="F612" s="151">
        <v>0</v>
      </c>
      <c r="G612" s="151">
        <v>0</v>
      </c>
      <c r="H612" s="151">
        <v>0</v>
      </c>
      <c r="I612" s="151">
        <v>0</v>
      </c>
      <c r="J612" s="151">
        <v>0</v>
      </c>
      <c r="K612" s="151">
        <v>0</v>
      </c>
      <c r="L612" s="151">
        <v>0</v>
      </c>
      <c r="M612" s="151">
        <v>0</v>
      </c>
      <c r="N612" s="151">
        <v>0</v>
      </c>
      <c r="O612" s="151">
        <v>0</v>
      </c>
      <c r="P612" s="151">
        <v>0</v>
      </c>
      <c r="Q612" s="151">
        <v>0</v>
      </c>
      <c r="R612" s="151">
        <v>0</v>
      </c>
      <c r="S612" s="151">
        <v>0</v>
      </c>
      <c r="T612" s="151">
        <v>0</v>
      </c>
      <c r="U612" s="151">
        <v>0</v>
      </c>
      <c r="V612" s="151">
        <v>0</v>
      </c>
    </row>
    <row r="613" spans="2:22" x14ac:dyDescent="0.25">
      <c r="B613" s="136" t="s">
        <v>13</v>
      </c>
      <c r="C613" s="136" t="s">
        <v>13</v>
      </c>
      <c r="D613" s="136" t="s">
        <v>13</v>
      </c>
      <c r="E613" s="151">
        <v>0</v>
      </c>
      <c r="F613" s="151">
        <v>0</v>
      </c>
      <c r="G613" s="151">
        <v>0</v>
      </c>
      <c r="H613" s="151">
        <v>0</v>
      </c>
      <c r="I613" s="151">
        <v>0</v>
      </c>
      <c r="J613" s="151">
        <v>0</v>
      </c>
      <c r="K613" s="151">
        <v>0</v>
      </c>
      <c r="L613" s="151">
        <v>0</v>
      </c>
      <c r="M613" s="151">
        <v>0</v>
      </c>
      <c r="N613" s="151">
        <v>0</v>
      </c>
      <c r="O613" s="151">
        <v>0</v>
      </c>
      <c r="P613" s="151">
        <v>0</v>
      </c>
      <c r="Q613" s="151">
        <v>0</v>
      </c>
      <c r="R613" s="151">
        <v>0</v>
      </c>
      <c r="S613" s="151">
        <v>0</v>
      </c>
      <c r="T613" s="151">
        <v>0</v>
      </c>
      <c r="U613" s="151">
        <v>0</v>
      </c>
      <c r="V613" s="151">
        <v>0</v>
      </c>
    </row>
    <row r="614" spans="2:22" x14ac:dyDescent="0.25">
      <c r="B614" s="136" t="s">
        <v>13</v>
      </c>
      <c r="C614" s="136" t="s">
        <v>13</v>
      </c>
      <c r="D614" s="136" t="s">
        <v>13</v>
      </c>
      <c r="E614" s="151">
        <v>0</v>
      </c>
      <c r="F614" s="151">
        <v>0</v>
      </c>
      <c r="G614" s="151">
        <v>0</v>
      </c>
      <c r="H614" s="151">
        <v>0</v>
      </c>
      <c r="I614" s="151">
        <v>0</v>
      </c>
      <c r="J614" s="151">
        <v>0</v>
      </c>
      <c r="K614" s="151">
        <v>0</v>
      </c>
      <c r="L614" s="151">
        <v>0</v>
      </c>
      <c r="M614" s="151">
        <v>0</v>
      </c>
      <c r="N614" s="151">
        <v>0</v>
      </c>
      <c r="O614" s="151">
        <v>0</v>
      </c>
      <c r="P614" s="151">
        <v>0</v>
      </c>
      <c r="Q614" s="151">
        <v>0</v>
      </c>
      <c r="R614" s="151">
        <v>0</v>
      </c>
      <c r="S614" s="151">
        <v>0</v>
      </c>
      <c r="T614" s="151">
        <v>0</v>
      </c>
      <c r="U614" s="151">
        <v>0</v>
      </c>
      <c r="V614" s="151">
        <v>0</v>
      </c>
    </row>
    <row r="615" spans="2:22" x14ac:dyDescent="0.25">
      <c r="B615" s="136" t="s">
        <v>13</v>
      </c>
      <c r="C615" s="136" t="s">
        <v>13</v>
      </c>
      <c r="D615" s="136" t="s">
        <v>13</v>
      </c>
      <c r="E615" s="151">
        <v>0</v>
      </c>
      <c r="F615" s="151">
        <v>0</v>
      </c>
      <c r="G615" s="151">
        <v>0</v>
      </c>
      <c r="H615" s="151">
        <v>0</v>
      </c>
      <c r="I615" s="151">
        <v>0</v>
      </c>
      <c r="J615" s="151">
        <v>0</v>
      </c>
      <c r="K615" s="151">
        <v>0</v>
      </c>
      <c r="L615" s="151">
        <v>0</v>
      </c>
      <c r="M615" s="151">
        <v>0</v>
      </c>
      <c r="N615" s="151">
        <v>0</v>
      </c>
      <c r="O615" s="151">
        <v>0</v>
      </c>
      <c r="P615" s="151">
        <v>0</v>
      </c>
      <c r="Q615" s="151">
        <v>0</v>
      </c>
      <c r="R615" s="151">
        <v>0</v>
      </c>
      <c r="S615" s="151">
        <v>0</v>
      </c>
      <c r="T615" s="151">
        <v>0</v>
      </c>
      <c r="U615" s="151">
        <v>0</v>
      </c>
      <c r="V615" s="151">
        <v>0</v>
      </c>
    </row>
    <row r="616" spans="2:22" x14ac:dyDescent="0.25">
      <c r="B616" s="136" t="s">
        <v>13</v>
      </c>
      <c r="C616" s="136" t="s">
        <v>13</v>
      </c>
      <c r="D616" s="136" t="s">
        <v>13</v>
      </c>
      <c r="E616" s="151">
        <v>0</v>
      </c>
      <c r="F616" s="151">
        <v>0</v>
      </c>
      <c r="G616" s="151">
        <v>0</v>
      </c>
      <c r="H616" s="151">
        <v>0</v>
      </c>
      <c r="I616" s="151">
        <v>0</v>
      </c>
      <c r="J616" s="151">
        <v>0</v>
      </c>
      <c r="K616" s="151">
        <v>0</v>
      </c>
      <c r="L616" s="151">
        <v>0</v>
      </c>
      <c r="M616" s="151">
        <v>0</v>
      </c>
      <c r="N616" s="151">
        <v>0</v>
      </c>
      <c r="O616" s="151">
        <v>0</v>
      </c>
      <c r="P616" s="151">
        <v>0</v>
      </c>
      <c r="Q616" s="151">
        <v>0</v>
      </c>
      <c r="R616" s="151">
        <v>0</v>
      </c>
      <c r="S616" s="151">
        <v>0</v>
      </c>
      <c r="T616" s="151">
        <v>0</v>
      </c>
      <c r="U616" s="151">
        <v>0</v>
      </c>
      <c r="V616" s="151">
        <v>0</v>
      </c>
    </row>
    <row r="617" spans="2:22" x14ac:dyDescent="0.25">
      <c r="B617" s="136" t="s">
        <v>13</v>
      </c>
      <c r="C617" s="136" t="s">
        <v>13</v>
      </c>
      <c r="D617" s="136" t="s">
        <v>13</v>
      </c>
      <c r="E617" s="151">
        <v>0</v>
      </c>
      <c r="F617" s="151">
        <v>0</v>
      </c>
      <c r="G617" s="151">
        <v>0</v>
      </c>
      <c r="H617" s="151">
        <v>0</v>
      </c>
      <c r="I617" s="151">
        <v>0</v>
      </c>
      <c r="J617" s="151">
        <v>0</v>
      </c>
      <c r="K617" s="151">
        <v>0</v>
      </c>
      <c r="L617" s="151">
        <v>0</v>
      </c>
      <c r="M617" s="151">
        <v>0</v>
      </c>
      <c r="N617" s="151">
        <v>0</v>
      </c>
      <c r="O617" s="151">
        <v>0</v>
      </c>
      <c r="P617" s="151">
        <v>0</v>
      </c>
      <c r="Q617" s="151">
        <v>0</v>
      </c>
      <c r="R617" s="151">
        <v>0</v>
      </c>
      <c r="S617" s="151">
        <v>0</v>
      </c>
      <c r="T617" s="151">
        <v>0</v>
      </c>
      <c r="U617" s="151">
        <v>0</v>
      </c>
      <c r="V617" s="151">
        <v>0</v>
      </c>
    </row>
    <row r="618" spans="2:22" x14ac:dyDescent="0.25">
      <c r="B618" s="136" t="s">
        <v>13</v>
      </c>
      <c r="C618" s="136" t="s">
        <v>13</v>
      </c>
      <c r="D618" s="136" t="s">
        <v>13</v>
      </c>
      <c r="E618" s="151">
        <v>0</v>
      </c>
      <c r="F618" s="151">
        <v>0</v>
      </c>
      <c r="G618" s="151">
        <v>0</v>
      </c>
      <c r="H618" s="151">
        <v>0</v>
      </c>
      <c r="I618" s="151">
        <v>0</v>
      </c>
      <c r="J618" s="151">
        <v>0</v>
      </c>
      <c r="K618" s="151">
        <v>0</v>
      </c>
      <c r="L618" s="151">
        <v>0</v>
      </c>
      <c r="M618" s="151">
        <v>0</v>
      </c>
      <c r="N618" s="151">
        <v>0</v>
      </c>
      <c r="O618" s="151">
        <v>0</v>
      </c>
      <c r="P618" s="151">
        <v>0</v>
      </c>
      <c r="Q618" s="151">
        <v>0</v>
      </c>
      <c r="R618" s="151">
        <v>0</v>
      </c>
      <c r="S618" s="151">
        <v>0</v>
      </c>
      <c r="T618" s="151">
        <v>0</v>
      </c>
      <c r="U618" s="151">
        <v>0</v>
      </c>
      <c r="V618" s="151">
        <v>0</v>
      </c>
    </row>
    <row r="619" spans="2:22" x14ac:dyDescent="0.25">
      <c r="B619" s="136" t="s">
        <v>13</v>
      </c>
      <c r="C619" s="136" t="s">
        <v>13</v>
      </c>
      <c r="D619" s="136" t="s">
        <v>13</v>
      </c>
      <c r="E619" s="151">
        <v>0</v>
      </c>
      <c r="F619" s="151">
        <v>0</v>
      </c>
      <c r="G619" s="151">
        <v>0</v>
      </c>
      <c r="H619" s="151">
        <v>0</v>
      </c>
      <c r="I619" s="151">
        <v>0</v>
      </c>
      <c r="J619" s="151">
        <v>0</v>
      </c>
      <c r="K619" s="151">
        <v>0</v>
      </c>
      <c r="L619" s="151">
        <v>0</v>
      </c>
      <c r="M619" s="151">
        <v>0</v>
      </c>
      <c r="N619" s="151">
        <v>0</v>
      </c>
      <c r="O619" s="151">
        <v>0</v>
      </c>
      <c r="P619" s="151">
        <v>0</v>
      </c>
      <c r="Q619" s="151">
        <v>0</v>
      </c>
      <c r="R619" s="151">
        <v>0</v>
      </c>
      <c r="S619" s="151">
        <v>0</v>
      </c>
      <c r="T619" s="151">
        <v>0</v>
      </c>
      <c r="U619" s="151">
        <v>0</v>
      </c>
      <c r="V619" s="151">
        <v>0</v>
      </c>
    </row>
    <row r="620" spans="2:22" x14ac:dyDescent="0.25">
      <c r="B620" s="136" t="s">
        <v>13</v>
      </c>
      <c r="C620" s="136" t="s">
        <v>13</v>
      </c>
      <c r="D620" s="136" t="s">
        <v>13</v>
      </c>
      <c r="E620" s="151">
        <v>0</v>
      </c>
      <c r="F620" s="151">
        <v>0</v>
      </c>
      <c r="G620" s="151">
        <v>0</v>
      </c>
      <c r="H620" s="151">
        <v>0</v>
      </c>
      <c r="I620" s="151">
        <v>0</v>
      </c>
      <c r="J620" s="151">
        <v>0</v>
      </c>
      <c r="K620" s="151">
        <v>0</v>
      </c>
      <c r="L620" s="151">
        <v>0</v>
      </c>
      <c r="M620" s="151">
        <v>0</v>
      </c>
      <c r="N620" s="151">
        <v>0</v>
      </c>
      <c r="O620" s="151">
        <v>0</v>
      </c>
      <c r="P620" s="151">
        <v>0</v>
      </c>
      <c r="Q620" s="151">
        <v>0</v>
      </c>
      <c r="R620" s="151">
        <v>0</v>
      </c>
      <c r="S620" s="151">
        <v>0</v>
      </c>
      <c r="T620" s="151">
        <v>0</v>
      </c>
      <c r="U620" s="151">
        <v>0</v>
      </c>
      <c r="V620" s="151">
        <v>0</v>
      </c>
    </row>
    <row r="621" spans="2:22" x14ac:dyDescent="0.25">
      <c r="B621" s="136" t="s">
        <v>13</v>
      </c>
      <c r="C621" s="136" t="s">
        <v>13</v>
      </c>
      <c r="D621" s="136" t="s">
        <v>13</v>
      </c>
      <c r="E621" s="151">
        <v>0</v>
      </c>
      <c r="F621" s="151">
        <v>0</v>
      </c>
      <c r="G621" s="151">
        <v>0</v>
      </c>
      <c r="H621" s="151">
        <v>0</v>
      </c>
      <c r="I621" s="151">
        <v>0</v>
      </c>
      <c r="J621" s="151">
        <v>0</v>
      </c>
      <c r="K621" s="151">
        <v>0</v>
      </c>
      <c r="L621" s="151">
        <v>0</v>
      </c>
      <c r="M621" s="151">
        <v>0</v>
      </c>
      <c r="N621" s="151">
        <v>0</v>
      </c>
      <c r="O621" s="151">
        <v>0</v>
      </c>
      <c r="P621" s="151">
        <v>0</v>
      </c>
      <c r="Q621" s="151">
        <v>0</v>
      </c>
      <c r="R621" s="151">
        <v>0</v>
      </c>
      <c r="S621" s="151">
        <v>0</v>
      </c>
      <c r="T621" s="151">
        <v>0</v>
      </c>
      <c r="U621" s="151">
        <v>0</v>
      </c>
      <c r="V621" s="151">
        <v>0</v>
      </c>
    </row>
    <row r="622" spans="2:22" x14ac:dyDescent="0.25">
      <c r="B622" s="136" t="s">
        <v>13</v>
      </c>
      <c r="C622" s="136" t="s">
        <v>13</v>
      </c>
      <c r="D622" s="136" t="s">
        <v>13</v>
      </c>
      <c r="E622" s="151">
        <v>0</v>
      </c>
      <c r="F622" s="151">
        <v>0</v>
      </c>
      <c r="G622" s="151">
        <v>0</v>
      </c>
      <c r="H622" s="151">
        <v>0</v>
      </c>
      <c r="I622" s="151">
        <v>0</v>
      </c>
      <c r="J622" s="151">
        <v>0</v>
      </c>
      <c r="K622" s="151">
        <v>0</v>
      </c>
      <c r="L622" s="151">
        <v>0</v>
      </c>
      <c r="M622" s="151">
        <v>0</v>
      </c>
      <c r="N622" s="151">
        <v>0</v>
      </c>
      <c r="O622" s="151">
        <v>0</v>
      </c>
      <c r="P622" s="151">
        <v>0</v>
      </c>
      <c r="Q622" s="151">
        <v>0</v>
      </c>
      <c r="R622" s="151">
        <v>0</v>
      </c>
      <c r="S622" s="151">
        <v>0</v>
      </c>
      <c r="T622" s="151">
        <v>0</v>
      </c>
      <c r="U622" s="151">
        <v>0</v>
      </c>
      <c r="V622" s="151">
        <v>0</v>
      </c>
    </row>
    <row r="623" spans="2:22" x14ac:dyDescent="0.25">
      <c r="B623" s="136" t="s">
        <v>13</v>
      </c>
      <c r="C623" s="136" t="s">
        <v>13</v>
      </c>
      <c r="D623" s="136" t="s">
        <v>13</v>
      </c>
      <c r="E623" s="151">
        <v>0</v>
      </c>
      <c r="F623" s="151">
        <v>0</v>
      </c>
      <c r="G623" s="151">
        <v>0</v>
      </c>
      <c r="H623" s="151">
        <v>0</v>
      </c>
      <c r="I623" s="151">
        <v>0</v>
      </c>
      <c r="J623" s="151">
        <v>0</v>
      </c>
      <c r="K623" s="151">
        <v>0</v>
      </c>
      <c r="L623" s="151">
        <v>0</v>
      </c>
      <c r="M623" s="151">
        <v>0</v>
      </c>
      <c r="N623" s="151">
        <v>0</v>
      </c>
      <c r="O623" s="151">
        <v>0</v>
      </c>
      <c r="P623" s="151">
        <v>0</v>
      </c>
      <c r="Q623" s="151">
        <v>0</v>
      </c>
      <c r="R623" s="151">
        <v>0</v>
      </c>
      <c r="S623" s="151">
        <v>0</v>
      </c>
      <c r="T623" s="151">
        <v>0</v>
      </c>
      <c r="U623" s="151">
        <v>0</v>
      </c>
      <c r="V623" s="151">
        <v>0</v>
      </c>
    </row>
    <row r="624" spans="2:22" x14ac:dyDescent="0.25">
      <c r="B624" s="136" t="s">
        <v>13</v>
      </c>
      <c r="C624" s="136" t="s">
        <v>13</v>
      </c>
      <c r="D624" s="136" t="s">
        <v>13</v>
      </c>
      <c r="E624" s="151">
        <v>0</v>
      </c>
      <c r="F624" s="151">
        <v>0</v>
      </c>
      <c r="G624" s="151">
        <v>0</v>
      </c>
      <c r="H624" s="151">
        <v>0</v>
      </c>
      <c r="I624" s="151">
        <v>0</v>
      </c>
      <c r="J624" s="151">
        <v>0</v>
      </c>
      <c r="K624" s="151">
        <v>0</v>
      </c>
      <c r="L624" s="151">
        <v>0</v>
      </c>
      <c r="M624" s="151">
        <v>0</v>
      </c>
      <c r="N624" s="151">
        <v>0</v>
      </c>
      <c r="O624" s="151">
        <v>0</v>
      </c>
      <c r="P624" s="151">
        <v>0</v>
      </c>
      <c r="Q624" s="151">
        <v>0</v>
      </c>
      <c r="R624" s="151">
        <v>0</v>
      </c>
      <c r="S624" s="151">
        <v>0</v>
      </c>
      <c r="T624" s="151">
        <v>0</v>
      </c>
      <c r="U624" s="151">
        <v>0</v>
      </c>
      <c r="V624" s="151">
        <v>0</v>
      </c>
    </row>
    <row r="625" spans="2:22" x14ac:dyDescent="0.25">
      <c r="B625" s="136" t="s">
        <v>13</v>
      </c>
      <c r="C625" s="136" t="s">
        <v>13</v>
      </c>
      <c r="D625" s="136" t="s">
        <v>13</v>
      </c>
      <c r="E625" s="151">
        <v>0</v>
      </c>
      <c r="F625" s="151">
        <v>0</v>
      </c>
      <c r="G625" s="151">
        <v>0</v>
      </c>
      <c r="H625" s="151">
        <v>0</v>
      </c>
      <c r="I625" s="151">
        <v>0</v>
      </c>
      <c r="J625" s="151">
        <v>0</v>
      </c>
      <c r="K625" s="151">
        <v>0</v>
      </c>
      <c r="L625" s="151">
        <v>0</v>
      </c>
      <c r="M625" s="151">
        <v>0</v>
      </c>
      <c r="N625" s="151">
        <v>0</v>
      </c>
      <c r="O625" s="151">
        <v>0</v>
      </c>
      <c r="P625" s="151">
        <v>0</v>
      </c>
      <c r="Q625" s="151">
        <v>0</v>
      </c>
      <c r="R625" s="151">
        <v>0</v>
      </c>
      <c r="S625" s="151">
        <v>0</v>
      </c>
      <c r="T625" s="151">
        <v>0</v>
      </c>
      <c r="U625" s="151">
        <v>0</v>
      </c>
      <c r="V625" s="151">
        <v>0</v>
      </c>
    </row>
    <row r="626" spans="2:22" x14ac:dyDescent="0.25">
      <c r="B626" s="136" t="s">
        <v>13</v>
      </c>
      <c r="C626" s="136" t="s">
        <v>13</v>
      </c>
      <c r="D626" s="136" t="s">
        <v>13</v>
      </c>
      <c r="E626" s="151">
        <v>0</v>
      </c>
      <c r="F626" s="151">
        <v>0</v>
      </c>
      <c r="G626" s="151">
        <v>0</v>
      </c>
      <c r="H626" s="151">
        <v>0</v>
      </c>
      <c r="I626" s="151">
        <v>0</v>
      </c>
      <c r="J626" s="151">
        <v>0</v>
      </c>
      <c r="K626" s="151">
        <v>0</v>
      </c>
      <c r="L626" s="151">
        <v>0</v>
      </c>
      <c r="M626" s="151">
        <v>0</v>
      </c>
      <c r="N626" s="151">
        <v>0</v>
      </c>
      <c r="O626" s="151">
        <v>0</v>
      </c>
      <c r="P626" s="151">
        <v>0</v>
      </c>
      <c r="Q626" s="151">
        <v>0</v>
      </c>
      <c r="R626" s="151">
        <v>0</v>
      </c>
      <c r="S626" s="151">
        <v>0</v>
      </c>
      <c r="T626" s="151">
        <v>0</v>
      </c>
      <c r="U626" s="151">
        <v>0</v>
      </c>
      <c r="V626" s="151">
        <v>0</v>
      </c>
    </row>
    <row r="627" spans="2:22" x14ac:dyDescent="0.25">
      <c r="B627" s="136" t="s">
        <v>13</v>
      </c>
      <c r="C627" s="136" t="s">
        <v>13</v>
      </c>
      <c r="D627" s="136" t="s">
        <v>13</v>
      </c>
      <c r="E627" s="151">
        <v>0</v>
      </c>
      <c r="F627" s="151">
        <v>0</v>
      </c>
      <c r="G627" s="151">
        <v>0</v>
      </c>
      <c r="H627" s="151">
        <v>0</v>
      </c>
      <c r="I627" s="151">
        <v>0</v>
      </c>
      <c r="J627" s="151">
        <v>0</v>
      </c>
      <c r="K627" s="151">
        <v>0</v>
      </c>
      <c r="L627" s="151">
        <v>0</v>
      </c>
      <c r="M627" s="151">
        <v>0</v>
      </c>
      <c r="N627" s="151">
        <v>0</v>
      </c>
      <c r="O627" s="151">
        <v>0</v>
      </c>
      <c r="P627" s="151">
        <v>0</v>
      </c>
      <c r="Q627" s="151">
        <v>0</v>
      </c>
      <c r="R627" s="151">
        <v>0</v>
      </c>
      <c r="S627" s="151">
        <v>0</v>
      </c>
      <c r="T627" s="151">
        <v>0</v>
      </c>
      <c r="U627" s="151">
        <v>0</v>
      </c>
      <c r="V627" s="151">
        <v>0</v>
      </c>
    </row>
    <row r="628" spans="2:22" x14ac:dyDescent="0.25">
      <c r="B628" s="136" t="s">
        <v>13</v>
      </c>
      <c r="C628" s="136" t="s">
        <v>13</v>
      </c>
      <c r="D628" s="136" t="s">
        <v>13</v>
      </c>
      <c r="E628" s="151">
        <v>0</v>
      </c>
      <c r="F628" s="151">
        <v>0</v>
      </c>
      <c r="G628" s="151">
        <v>0</v>
      </c>
      <c r="H628" s="151">
        <v>0</v>
      </c>
      <c r="I628" s="151">
        <v>0</v>
      </c>
      <c r="J628" s="151">
        <v>0</v>
      </c>
      <c r="K628" s="151">
        <v>0</v>
      </c>
      <c r="L628" s="151">
        <v>0</v>
      </c>
      <c r="M628" s="151">
        <v>0</v>
      </c>
      <c r="N628" s="151">
        <v>0</v>
      </c>
      <c r="O628" s="151">
        <v>0</v>
      </c>
      <c r="P628" s="151">
        <v>0</v>
      </c>
      <c r="Q628" s="151">
        <v>0</v>
      </c>
      <c r="R628" s="151">
        <v>0</v>
      </c>
      <c r="S628" s="151">
        <v>0</v>
      </c>
      <c r="T628" s="151">
        <v>0</v>
      </c>
      <c r="U628" s="151">
        <v>0</v>
      </c>
      <c r="V628" s="151">
        <v>0</v>
      </c>
    </row>
    <row r="629" spans="2:22" x14ac:dyDescent="0.25">
      <c r="B629" s="136" t="s">
        <v>13</v>
      </c>
      <c r="C629" s="136" t="s">
        <v>13</v>
      </c>
      <c r="D629" s="136" t="s">
        <v>13</v>
      </c>
      <c r="E629" s="151">
        <v>0</v>
      </c>
      <c r="F629" s="151">
        <v>0</v>
      </c>
      <c r="G629" s="151">
        <v>0</v>
      </c>
      <c r="H629" s="151">
        <v>0</v>
      </c>
      <c r="I629" s="151">
        <v>0</v>
      </c>
      <c r="J629" s="151">
        <v>0</v>
      </c>
      <c r="K629" s="151">
        <v>0</v>
      </c>
      <c r="L629" s="151">
        <v>0</v>
      </c>
      <c r="M629" s="151">
        <v>0</v>
      </c>
      <c r="N629" s="151">
        <v>0</v>
      </c>
      <c r="O629" s="151">
        <v>0</v>
      </c>
      <c r="P629" s="151">
        <v>0</v>
      </c>
      <c r="Q629" s="151">
        <v>0</v>
      </c>
      <c r="R629" s="151">
        <v>0</v>
      </c>
      <c r="S629" s="151">
        <v>0</v>
      </c>
      <c r="T629" s="151">
        <v>0</v>
      </c>
      <c r="U629" s="151">
        <v>0</v>
      </c>
      <c r="V629" s="151">
        <v>0</v>
      </c>
    </row>
    <row r="630" spans="2:22" x14ac:dyDescent="0.25">
      <c r="B630" s="136" t="s">
        <v>13</v>
      </c>
      <c r="C630" s="136" t="s">
        <v>13</v>
      </c>
      <c r="D630" s="136" t="s">
        <v>13</v>
      </c>
      <c r="E630" s="151">
        <v>0</v>
      </c>
      <c r="F630" s="151">
        <v>0</v>
      </c>
      <c r="G630" s="151">
        <v>0</v>
      </c>
      <c r="H630" s="151">
        <v>0</v>
      </c>
      <c r="I630" s="151">
        <v>0</v>
      </c>
      <c r="J630" s="151">
        <v>0</v>
      </c>
      <c r="K630" s="151">
        <v>0</v>
      </c>
      <c r="L630" s="151">
        <v>0</v>
      </c>
      <c r="M630" s="151">
        <v>0</v>
      </c>
      <c r="N630" s="151">
        <v>0</v>
      </c>
      <c r="O630" s="151">
        <v>0</v>
      </c>
      <c r="P630" s="151">
        <v>0</v>
      </c>
      <c r="Q630" s="151">
        <v>0</v>
      </c>
      <c r="R630" s="151">
        <v>0</v>
      </c>
      <c r="S630" s="151">
        <v>0</v>
      </c>
      <c r="T630" s="151">
        <v>0</v>
      </c>
      <c r="U630" s="151">
        <v>0</v>
      </c>
      <c r="V630" s="151">
        <v>0</v>
      </c>
    </row>
    <row r="631" spans="2:22" x14ac:dyDescent="0.25">
      <c r="B631" s="136" t="s">
        <v>13</v>
      </c>
      <c r="C631" s="136" t="s">
        <v>13</v>
      </c>
      <c r="D631" s="136" t="s">
        <v>13</v>
      </c>
      <c r="E631" s="151">
        <v>0</v>
      </c>
      <c r="F631" s="151">
        <v>0</v>
      </c>
      <c r="G631" s="151">
        <v>0</v>
      </c>
      <c r="H631" s="151">
        <v>0</v>
      </c>
      <c r="I631" s="151">
        <v>0</v>
      </c>
      <c r="J631" s="151">
        <v>0</v>
      </c>
      <c r="K631" s="151">
        <v>0</v>
      </c>
      <c r="L631" s="151">
        <v>0</v>
      </c>
      <c r="M631" s="151">
        <v>0</v>
      </c>
      <c r="N631" s="151">
        <v>0</v>
      </c>
      <c r="O631" s="151">
        <v>0</v>
      </c>
      <c r="P631" s="151">
        <v>0</v>
      </c>
      <c r="Q631" s="151">
        <v>0</v>
      </c>
      <c r="R631" s="151">
        <v>0</v>
      </c>
      <c r="S631" s="151">
        <v>0</v>
      </c>
      <c r="T631" s="151">
        <v>0</v>
      </c>
      <c r="U631" s="151">
        <v>0</v>
      </c>
      <c r="V631" s="151">
        <v>0</v>
      </c>
    </row>
    <row r="632" spans="2:22" x14ac:dyDescent="0.25">
      <c r="B632" s="136" t="s">
        <v>13</v>
      </c>
      <c r="C632" s="136" t="s">
        <v>13</v>
      </c>
      <c r="D632" s="136" t="s">
        <v>13</v>
      </c>
      <c r="E632" s="151">
        <v>0</v>
      </c>
      <c r="F632" s="151">
        <v>0</v>
      </c>
      <c r="G632" s="151">
        <v>0</v>
      </c>
      <c r="H632" s="151">
        <v>0</v>
      </c>
      <c r="I632" s="151">
        <v>0</v>
      </c>
      <c r="J632" s="151">
        <v>0</v>
      </c>
      <c r="K632" s="151">
        <v>0</v>
      </c>
      <c r="L632" s="151">
        <v>0</v>
      </c>
      <c r="M632" s="151">
        <v>0</v>
      </c>
      <c r="N632" s="151">
        <v>0</v>
      </c>
      <c r="O632" s="151">
        <v>0</v>
      </c>
      <c r="P632" s="151">
        <v>0</v>
      </c>
      <c r="Q632" s="151">
        <v>0</v>
      </c>
      <c r="R632" s="151">
        <v>0</v>
      </c>
      <c r="S632" s="151">
        <v>0</v>
      </c>
      <c r="T632" s="151">
        <v>0</v>
      </c>
      <c r="U632" s="151">
        <v>0</v>
      </c>
      <c r="V632" s="151">
        <v>0</v>
      </c>
    </row>
    <row r="633" spans="2:22" x14ac:dyDescent="0.25">
      <c r="B633" s="136" t="s">
        <v>13</v>
      </c>
      <c r="C633" s="136" t="s">
        <v>13</v>
      </c>
      <c r="D633" s="136" t="s">
        <v>13</v>
      </c>
      <c r="E633" s="151">
        <v>0</v>
      </c>
      <c r="F633" s="151">
        <v>0</v>
      </c>
      <c r="G633" s="151">
        <v>0</v>
      </c>
      <c r="H633" s="151">
        <v>0</v>
      </c>
      <c r="I633" s="151">
        <v>0</v>
      </c>
      <c r="J633" s="151">
        <v>0</v>
      </c>
      <c r="K633" s="151">
        <v>0</v>
      </c>
      <c r="L633" s="151">
        <v>0</v>
      </c>
      <c r="M633" s="151">
        <v>0</v>
      </c>
      <c r="N633" s="151">
        <v>0</v>
      </c>
      <c r="O633" s="151">
        <v>0</v>
      </c>
      <c r="P633" s="151">
        <v>0</v>
      </c>
      <c r="Q633" s="151">
        <v>0</v>
      </c>
      <c r="R633" s="151">
        <v>0</v>
      </c>
      <c r="S633" s="151">
        <v>0</v>
      </c>
      <c r="T633" s="151">
        <v>0</v>
      </c>
      <c r="U633" s="151">
        <v>0</v>
      </c>
      <c r="V633" s="151">
        <v>0</v>
      </c>
    </row>
    <row r="634" spans="2:22" x14ac:dyDescent="0.25">
      <c r="B634" s="136" t="s">
        <v>13</v>
      </c>
      <c r="C634" s="136" t="s">
        <v>13</v>
      </c>
      <c r="D634" s="136" t="s">
        <v>13</v>
      </c>
      <c r="E634" s="151">
        <v>0</v>
      </c>
      <c r="F634" s="151">
        <v>0</v>
      </c>
      <c r="G634" s="151">
        <v>0</v>
      </c>
      <c r="H634" s="151">
        <v>0</v>
      </c>
      <c r="I634" s="151">
        <v>0</v>
      </c>
      <c r="J634" s="151">
        <v>0</v>
      </c>
      <c r="K634" s="151">
        <v>0</v>
      </c>
      <c r="L634" s="151">
        <v>0</v>
      </c>
      <c r="M634" s="151">
        <v>0</v>
      </c>
      <c r="N634" s="151">
        <v>0</v>
      </c>
      <c r="O634" s="151">
        <v>0</v>
      </c>
      <c r="P634" s="151">
        <v>0</v>
      </c>
      <c r="Q634" s="151">
        <v>0</v>
      </c>
      <c r="R634" s="151">
        <v>0</v>
      </c>
      <c r="S634" s="151">
        <v>0</v>
      </c>
      <c r="T634" s="151">
        <v>0</v>
      </c>
      <c r="U634" s="151">
        <v>0</v>
      </c>
      <c r="V634" s="151">
        <v>0</v>
      </c>
    </row>
    <row r="635" spans="2:22" x14ac:dyDescent="0.25">
      <c r="B635" s="136" t="s">
        <v>13</v>
      </c>
      <c r="C635" s="136" t="s">
        <v>13</v>
      </c>
      <c r="D635" s="136" t="s">
        <v>13</v>
      </c>
      <c r="E635" s="151">
        <v>0</v>
      </c>
      <c r="F635" s="151">
        <v>0</v>
      </c>
      <c r="G635" s="151">
        <v>0</v>
      </c>
      <c r="H635" s="151">
        <v>0</v>
      </c>
      <c r="I635" s="151">
        <v>0</v>
      </c>
      <c r="J635" s="151">
        <v>0</v>
      </c>
      <c r="K635" s="151">
        <v>0</v>
      </c>
      <c r="L635" s="151">
        <v>0</v>
      </c>
      <c r="M635" s="151">
        <v>0</v>
      </c>
      <c r="N635" s="151">
        <v>0</v>
      </c>
      <c r="O635" s="151">
        <v>0</v>
      </c>
      <c r="P635" s="151">
        <v>0</v>
      </c>
      <c r="Q635" s="151">
        <v>0</v>
      </c>
      <c r="R635" s="151">
        <v>0</v>
      </c>
      <c r="S635" s="151">
        <v>0</v>
      </c>
      <c r="T635" s="151">
        <v>0</v>
      </c>
      <c r="U635" s="151">
        <v>0</v>
      </c>
      <c r="V635" s="151">
        <v>0</v>
      </c>
    </row>
    <row r="636" spans="2:22" x14ac:dyDescent="0.25">
      <c r="B636" s="136" t="s">
        <v>13</v>
      </c>
      <c r="C636" s="136" t="s">
        <v>13</v>
      </c>
      <c r="D636" s="136" t="s">
        <v>13</v>
      </c>
      <c r="E636" s="151">
        <v>0</v>
      </c>
      <c r="F636" s="151">
        <v>0</v>
      </c>
      <c r="G636" s="151">
        <v>0</v>
      </c>
      <c r="H636" s="151">
        <v>0</v>
      </c>
      <c r="I636" s="151">
        <v>0</v>
      </c>
      <c r="J636" s="151">
        <v>0</v>
      </c>
      <c r="K636" s="151">
        <v>0</v>
      </c>
      <c r="L636" s="151">
        <v>0</v>
      </c>
      <c r="M636" s="151">
        <v>0</v>
      </c>
      <c r="N636" s="151">
        <v>0</v>
      </c>
      <c r="O636" s="151">
        <v>0</v>
      </c>
      <c r="P636" s="151">
        <v>0</v>
      </c>
      <c r="Q636" s="151">
        <v>0</v>
      </c>
      <c r="R636" s="151">
        <v>0</v>
      </c>
      <c r="S636" s="151">
        <v>0</v>
      </c>
      <c r="T636" s="151">
        <v>0</v>
      </c>
      <c r="U636" s="151">
        <v>0</v>
      </c>
      <c r="V636" s="151">
        <v>0</v>
      </c>
    </row>
    <row r="637" spans="2:22" x14ac:dyDescent="0.25">
      <c r="B637" s="136" t="s">
        <v>13</v>
      </c>
      <c r="C637" s="136" t="s">
        <v>13</v>
      </c>
      <c r="D637" s="136" t="s">
        <v>13</v>
      </c>
      <c r="E637" s="151">
        <v>0</v>
      </c>
      <c r="F637" s="151">
        <v>0</v>
      </c>
      <c r="G637" s="151">
        <v>0</v>
      </c>
      <c r="H637" s="151">
        <v>0</v>
      </c>
      <c r="I637" s="151">
        <v>0</v>
      </c>
      <c r="J637" s="151">
        <v>0</v>
      </c>
      <c r="K637" s="151">
        <v>0</v>
      </c>
      <c r="L637" s="151">
        <v>0</v>
      </c>
      <c r="M637" s="151">
        <v>0</v>
      </c>
      <c r="N637" s="151">
        <v>0</v>
      </c>
      <c r="O637" s="151">
        <v>0</v>
      </c>
      <c r="P637" s="151">
        <v>0</v>
      </c>
      <c r="Q637" s="151">
        <v>0</v>
      </c>
      <c r="R637" s="151">
        <v>0</v>
      </c>
      <c r="S637" s="151">
        <v>0</v>
      </c>
      <c r="T637" s="151">
        <v>0</v>
      </c>
      <c r="U637" s="151">
        <v>0</v>
      </c>
      <c r="V637" s="151">
        <v>0</v>
      </c>
    </row>
    <row r="638" spans="2:22" x14ac:dyDescent="0.25">
      <c r="B638" s="136" t="s">
        <v>13</v>
      </c>
      <c r="C638" s="136" t="s">
        <v>13</v>
      </c>
      <c r="D638" s="136" t="s">
        <v>13</v>
      </c>
      <c r="E638" s="151">
        <v>0</v>
      </c>
      <c r="F638" s="151">
        <v>0</v>
      </c>
      <c r="G638" s="151">
        <v>0</v>
      </c>
      <c r="H638" s="151">
        <v>0</v>
      </c>
      <c r="I638" s="151">
        <v>0</v>
      </c>
      <c r="J638" s="151">
        <v>0</v>
      </c>
      <c r="K638" s="151">
        <v>0</v>
      </c>
      <c r="L638" s="151">
        <v>0</v>
      </c>
      <c r="M638" s="151">
        <v>0</v>
      </c>
      <c r="N638" s="151">
        <v>0</v>
      </c>
      <c r="O638" s="151">
        <v>0</v>
      </c>
      <c r="P638" s="151">
        <v>0</v>
      </c>
      <c r="Q638" s="151">
        <v>0</v>
      </c>
      <c r="R638" s="151">
        <v>0</v>
      </c>
      <c r="S638" s="151">
        <v>0</v>
      </c>
      <c r="T638" s="151">
        <v>0</v>
      </c>
      <c r="U638" s="151">
        <v>0</v>
      </c>
      <c r="V638" s="151">
        <v>0</v>
      </c>
    </row>
    <row r="639" spans="2:22" x14ac:dyDescent="0.25">
      <c r="B639" s="136" t="s">
        <v>13</v>
      </c>
      <c r="C639" s="136" t="s">
        <v>13</v>
      </c>
      <c r="D639" s="136" t="s">
        <v>13</v>
      </c>
      <c r="E639" s="151">
        <v>0</v>
      </c>
      <c r="F639" s="151">
        <v>0</v>
      </c>
      <c r="G639" s="151">
        <v>0</v>
      </c>
      <c r="H639" s="151">
        <v>0</v>
      </c>
      <c r="I639" s="151">
        <v>0</v>
      </c>
      <c r="J639" s="151">
        <v>0</v>
      </c>
      <c r="K639" s="151">
        <v>0</v>
      </c>
      <c r="L639" s="151">
        <v>0</v>
      </c>
      <c r="M639" s="151">
        <v>0</v>
      </c>
      <c r="N639" s="151">
        <v>0</v>
      </c>
      <c r="O639" s="151">
        <v>0</v>
      </c>
      <c r="P639" s="151">
        <v>0</v>
      </c>
      <c r="Q639" s="151">
        <v>0</v>
      </c>
      <c r="R639" s="151">
        <v>0</v>
      </c>
      <c r="S639" s="151">
        <v>0</v>
      </c>
      <c r="T639" s="151">
        <v>0</v>
      </c>
      <c r="U639" s="151">
        <v>0</v>
      </c>
      <c r="V639" s="151">
        <v>0</v>
      </c>
    </row>
    <row r="640" spans="2:22" x14ac:dyDescent="0.25">
      <c r="B640" s="136" t="s">
        <v>13</v>
      </c>
      <c r="C640" s="136" t="s">
        <v>13</v>
      </c>
      <c r="D640" s="136" t="s">
        <v>13</v>
      </c>
      <c r="E640" s="151">
        <v>0</v>
      </c>
      <c r="F640" s="151">
        <v>0</v>
      </c>
      <c r="G640" s="151">
        <v>0</v>
      </c>
      <c r="H640" s="151">
        <v>0</v>
      </c>
      <c r="I640" s="151">
        <v>0</v>
      </c>
      <c r="J640" s="151">
        <v>0</v>
      </c>
      <c r="K640" s="151">
        <v>0</v>
      </c>
      <c r="L640" s="151">
        <v>0</v>
      </c>
      <c r="M640" s="151">
        <v>0</v>
      </c>
      <c r="N640" s="151">
        <v>0</v>
      </c>
      <c r="O640" s="151">
        <v>0</v>
      </c>
      <c r="P640" s="151">
        <v>0</v>
      </c>
      <c r="Q640" s="151">
        <v>0</v>
      </c>
      <c r="R640" s="151">
        <v>0</v>
      </c>
      <c r="S640" s="151">
        <v>0</v>
      </c>
      <c r="T640" s="151">
        <v>0</v>
      </c>
      <c r="U640" s="151">
        <v>0</v>
      </c>
      <c r="V640" s="151">
        <v>0</v>
      </c>
    </row>
    <row r="641" spans="2:22" x14ac:dyDescent="0.25">
      <c r="B641" s="136" t="s">
        <v>13</v>
      </c>
      <c r="C641" s="136" t="s">
        <v>13</v>
      </c>
      <c r="D641" s="136" t="s">
        <v>13</v>
      </c>
      <c r="E641" s="151">
        <v>0</v>
      </c>
      <c r="F641" s="151">
        <v>0</v>
      </c>
      <c r="G641" s="151">
        <v>0</v>
      </c>
      <c r="H641" s="151">
        <v>0</v>
      </c>
      <c r="I641" s="151">
        <v>0</v>
      </c>
      <c r="J641" s="151">
        <v>0</v>
      </c>
      <c r="K641" s="151">
        <v>0</v>
      </c>
      <c r="L641" s="151">
        <v>0</v>
      </c>
      <c r="M641" s="151">
        <v>0</v>
      </c>
      <c r="N641" s="151">
        <v>0</v>
      </c>
      <c r="O641" s="151">
        <v>0</v>
      </c>
      <c r="P641" s="151">
        <v>0</v>
      </c>
      <c r="Q641" s="151">
        <v>0</v>
      </c>
      <c r="R641" s="151">
        <v>0</v>
      </c>
      <c r="S641" s="151">
        <v>0</v>
      </c>
      <c r="T641" s="151">
        <v>0</v>
      </c>
      <c r="U641" s="151">
        <v>0</v>
      </c>
      <c r="V641" s="151">
        <v>0</v>
      </c>
    </row>
    <row r="642" spans="2:22" x14ac:dyDescent="0.25">
      <c r="B642" s="136" t="s">
        <v>13</v>
      </c>
      <c r="C642" s="136" t="s">
        <v>13</v>
      </c>
      <c r="D642" s="136" t="s">
        <v>13</v>
      </c>
      <c r="E642" s="151">
        <v>0</v>
      </c>
      <c r="F642" s="151">
        <v>0</v>
      </c>
      <c r="G642" s="151">
        <v>0</v>
      </c>
      <c r="H642" s="151">
        <v>0</v>
      </c>
      <c r="I642" s="151">
        <v>0</v>
      </c>
      <c r="J642" s="151">
        <v>0</v>
      </c>
      <c r="K642" s="151">
        <v>0</v>
      </c>
      <c r="L642" s="151">
        <v>0</v>
      </c>
      <c r="M642" s="151">
        <v>0</v>
      </c>
      <c r="N642" s="151">
        <v>0</v>
      </c>
      <c r="O642" s="151">
        <v>0</v>
      </c>
      <c r="P642" s="151">
        <v>0</v>
      </c>
      <c r="Q642" s="151">
        <v>0</v>
      </c>
      <c r="R642" s="151">
        <v>0</v>
      </c>
      <c r="S642" s="151">
        <v>0</v>
      </c>
      <c r="T642" s="151">
        <v>0</v>
      </c>
      <c r="U642" s="151">
        <v>0</v>
      </c>
      <c r="V642" s="151">
        <v>0</v>
      </c>
    </row>
    <row r="643" spans="2:22" x14ac:dyDescent="0.25">
      <c r="B643" s="136" t="s">
        <v>13</v>
      </c>
      <c r="C643" s="136" t="s">
        <v>13</v>
      </c>
      <c r="D643" s="136" t="s">
        <v>13</v>
      </c>
      <c r="E643" s="151">
        <v>0</v>
      </c>
      <c r="F643" s="151">
        <v>0</v>
      </c>
      <c r="G643" s="151">
        <v>0</v>
      </c>
      <c r="H643" s="151">
        <v>0</v>
      </c>
      <c r="I643" s="151">
        <v>0</v>
      </c>
      <c r="J643" s="151">
        <v>0</v>
      </c>
      <c r="K643" s="151">
        <v>0</v>
      </c>
      <c r="L643" s="151">
        <v>0</v>
      </c>
      <c r="M643" s="151">
        <v>0</v>
      </c>
      <c r="N643" s="151">
        <v>0</v>
      </c>
      <c r="O643" s="151">
        <v>0</v>
      </c>
      <c r="P643" s="151">
        <v>0</v>
      </c>
      <c r="Q643" s="151">
        <v>0</v>
      </c>
      <c r="R643" s="151">
        <v>0</v>
      </c>
      <c r="S643" s="151">
        <v>0</v>
      </c>
      <c r="T643" s="151">
        <v>0</v>
      </c>
      <c r="U643" s="151">
        <v>0</v>
      </c>
      <c r="V643" s="151">
        <v>0</v>
      </c>
    </row>
    <row r="644" spans="2:22" x14ac:dyDescent="0.25">
      <c r="B644" s="136" t="s">
        <v>13</v>
      </c>
      <c r="C644" s="136" t="s">
        <v>13</v>
      </c>
      <c r="D644" s="136" t="s">
        <v>13</v>
      </c>
      <c r="E644" s="151">
        <v>0</v>
      </c>
      <c r="F644" s="151">
        <v>0</v>
      </c>
      <c r="G644" s="151">
        <v>0</v>
      </c>
      <c r="H644" s="151">
        <v>0</v>
      </c>
      <c r="I644" s="151">
        <v>0</v>
      </c>
      <c r="J644" s="151">
        <v>0</v>
      </c>
      <c r="K644" s="151">
        <v>0</v>
      </c>
      <c r="L644" s="151">
        <v>0</v>
      </c>
      <c r="M644" s="151">
        <v>0</v>
      </c>
      <c r="N644" s="151">
        <v>0</v>
      </c>
      <c r="O644" s="151">
        <v>0</v>
      </c>
      <c r="P644" s="151">
        <v>0</v>
      </c>
      <c r="Q644" s="151">
        <v>0</v>
      </c>
      <c r="R644" s="151">
        <v>0</v>
      </c>
      <c r="S644" s="151">
        <v>0</v>
      </c>
      <c r="T644" s="151">
        <v>0</v>
      </c>
      <c r="U644" s="151">
        <v>0</v>
      </c>
      <c r="V644" s="151">
        <v>0</v>
      </c>
    </row>
    <row r="645" spans="2:22" x14ac:dyDescent="0.25">
      <c r="B645" s="136" t="s">
        <v>13</v>
      </c>
      <c r="C645" s="136" t="s">
        <v>13</v>
      </c>
      <c r="D645" s="136" t="s">
        <v>13</v>
      </c>
      <c r="E645" s="151">
        <v>0</v>
      </c>
      <c r="F645" s="151">
        <v>0</v>
      </c>
      <c r="G645" s="151">
        <v>0</v>
      </c>
      <c r="H645" s="151">
        <v>0</v>
      </c>
      <c r="I645" s="151">
        <v>0</v>
      </c>
      <c r="J645" s="151">
        <v>0</v>
      </c>
      <c r="K645" s="151">
        <v>0</v>
      </c>
      <c r="L645" s="151">
        <v>0</v>
      </c>
      <c r="M645" s="151">
        <v>0</v>
      </c>
      <c r="N645" s="151">
        <v>0</v>
      </c>
      <c r="O645" s="151">
        <v>0</v>
      </c>
      <c r="P645" s="151">
        <v>0</v>
      </c>
      <c r="Q645" s="151">
        <v>0</v>
      </c>
      <c r="R645" s="151">
        <v>0</v>
      </c>
      <c r="S645" s="151">
        <v>0</v>
      </c>
      <c r="T645" s="151">
        <v>0</v>
      </c>
      <c r="U645" s="151">
        <v>0</v>
      </c>
      <c r="V645" s="151">
        <v>0</v>
      </c>
    </row>
    <row r="646" spans="2:22" x14ac:dyDescent="0.25">
      <c r="B646" s="136" t="s">
        <v>13</v>
      </c>
      <c r="C646" s="136" t="s">
        <v>13</v>
      </c>
      <c r="D646" s="136" t="s">
        <v>13</v>
      </c>
      <c r="E646" s="151">
        <v>0</v>
      </c>
      <c r="F646" s="151">
        <v>0</v>
      </c>
      <c r="G646" s="151">
        <v>0</v>
      </c>
      <c r="H646" s="151">
        <v>0</v>
      </c>
      <c r="I646" s="151">
        <v>0</v>
      </c>
      <c r="J646" s="151">
        <v>0</v>
      </c>
      <c r="K646" s="151">
        <v>0</v>
      </c>
      <c r="L646" s="151">
        <v>0</v>
      </c>
      <c r="M646" s="151">
        <v>0</v>
      </c>
      <c r="N646" s="151">
        <v>0</v>
      </c>
      <c r="O646" s="151">
        <v>0</v>
      </c>
      <c r="P646" s="151">
        <v>0</v>
      </c>
      <c r="Q646" s="151">
        <v>0</v>
      </c>
      <c r="R646" s="151">
        <v>0</v>
      </c>
      <c r="S646" s="151">
        <v>0</v>
      </c>
      <c r="T646" s="151">
        <v>0</v>
      </c>
      <c r="U646" s="151">
        <v>0</v>
      </c>
      <c r="V646" s="151">
        <v>0</v>
      </c>
    </row>
    <row r="647" spans="2:22" x14ac:dyDescent="0.25">
      <c r="B647" s="136" t="s">
        <v>13</v>
      </c>
      <c r="C647" s="136" t="s">
        <v>13</v>
      </c>
      <c r="D647" s="136" t="s">
        <v>13</v>
      </c>
      <c r="E647" s="151">
        <v>0</v>
      </c>
      <c r="F647" s="151">
        <v>0</v>
      </c>
      <c r="G647" s="151">
        <v>0</v>
      </c>
      <c r="H647" s="151">
        <v>0</v>
      </c>
      <c r="I647" s="151">
        <v>0</v>
      </c>
      <c r="J647" s="151">
        <v>0</v>
      </c>
      <c r="K647" s="151">
        <v>0</v>
      </c>
      <c r="L647" s="151">
        <v>0</v>
      </c>
      <c r="M647" s="151">
        <v>0</v>
      </c>
      <c r="N647" s="151">
        <v>0</v>
      </c>
      <c r="O647" s="151">
        <v>0</v>
      </c>
      <c r="P647" s="151">
        <v>0</v>
      </c>
      <c r="Q647" s="151">
        <v>0</v>
      </c>
      <c r="R647" s="151">
        <v>0</v>
      </c>
      <c r="S647" s="151">
        <v>0</v>
      </c>
      <c r="T647" s="151">
        <v>0</v>
      </c>
      <c r="U647" s="151">
        <v>0</v>
      </c>
      <c r="V647" s="151">
        <v>0</v>
      </c>
    </row>
    <row r="648" spans="2:22" x14ac:dyDescent="0.25">
      <c r="B648" s="136" t="s">
        <v>13</v>
      </c>
      <c r="C648" s="136" t="s">
        <v>13</v>
      </c>
      <c r="D648" s="136" t="s">
        <v>13</v>
      </c>
      <c r="E648" s="151">
        <v>0</v>
      </c>
      <c r="F648" s="151">
        <v>0</v>
      </c>
      <c r="G648" s="151">
        <v>0</v>
      </c>
      <c r="H648" s="151">
        <v>0</v>
      </c>
      <c r="I648" s="151">
        <v>0</v>
      </c>
      <c r="J648" s="151">
        <v>0</v>
      </c>
      <c r="K648" s="151">
        <v>0</v>
      </c>
      <c r="L648" s="151">
        <v>0</v>
      </c>
      <c r="M648" s="151">
        <v>0</v>
      </c>
      <c r="N648" s="151">
        <v>0</v>
      </c>
      <c r="O648" s="151">
        <v>0</v>
      </c>
      <c r="P648" s="151">
        <v>0</v>
      </c>
      <c r="Q648" s="151">
        <v>0</v>
      </c>
      <c r="R648" s="151">
        <v>0</v>
      </c>
      <c r="S648" s="151">
        <v>0</v>
      </c>
      <c r="T648" s="151">
        <v>0</v>
      </c>
      <c r="U648" s="151">
        <v>0</v>
      </c>
      <c r="V648" s="151">
        <v>0</v>
      </c>
    </row>
    <row r="649" spans="2:22" x14ac:dyDescent="0.25">
      <c r="B649" s="136" t="s">
        <v>13</v>
      </c>
      <c r="C649" s="136" t="s">
        <v>13</v>
      </c>
      <c r="D649" s="136" t="s">
        <v>13</v>
      </c>
      <c r="E649" s="151">
        <v>0</v>
      </c>
      <c r="F649" s="151">
        <v>0</v>
      </c>
      <c r="G649" s="151">
        <v>0</v>
      </c>
      <c r="H649" s="151">
        <v>0</v>
      </c>
      <c r="I649" s="151">
        <v>0</v>
      </c>
      <c r="J649" s="151">
        <v>0</v>
      </c>
      <c r="K649" s="151">
        <v>0</v>
      </c>
      <c r="L649" s="151">
        <v>0</v>
      </c>
      <c r="M649" s="151">
        <v>0</v>
      </c>
      <c r="N649" s="151">
        <v>0</v>
      </c>
      <c r="O649" s="151">
        <v>0</v>
      </c>
      <c r="P649" s="151">
        <v>0</v>
      </c>
      <c r="Q649" s="151">
        <v>0</v>
      </c>
      <c r="R649" s="151">
        <v>0</v>
      </c>
      <c r="S649" s="151">
        <v>0</v>
      </c>
      <c r="T649" s="151">
        <v>0</v>
      </c>
      <c r="U649" s="151">
        <v>0</v>
      </c>
      <c r="V649" s="151">
        <v>0</v>
      </c>
    </row>
    <row r="650" spans="2:22" x14ac:dyDescent="0.25">
      <c r="B650" s="136" t="s">
        <v>13</v>
      </c>
      <c r="C650" s="136" t="s">
        <v>13</v>
      </c>
      <c r="D650" s="136" t="s">
        <v>13</v>
      </c>
      <c r="E650" s="151">
        <v>0</v>
      </c>
      <c r="F650" s="151">
        <v>0</v>
      </c>
      <c r="G650" s="151">
        <v>0</v>
      </c>
      <c r="H650" s="151">
        <v>0</v>
      </c>
      <c r="I650" s="151">
        <v>0</v>
      </c>
      <c r="J650" s="151">
        <v>0</v>
      </c>
      <c r="K650" s="151">
        <v>0</v>
      </c>
      <c r="L650" s="151">
        <v>0</v>
      </c>
      <c r="M650" s="151">
        <v>0</v>
      </c>
      <c r="N650" s="151">
        <v>0</v>
      </c>
      <c r="O650" s="151">
        <v>0</v>
      </c>
      <c r="P650" s="151">
        <v>0</v>
      </c>
      <c r="Q650" s="151">
        <v>0</v>
      </c>
      <c r="R650" s="151">
        <v>0</v>
      </c>
      <c r="S650" s="151">
        <v>0</v>
      </c>
      <c r="T650" s="151">
        <v>0</v>
      </c>
      <c r="U650" s="151">
        <v>0</v>
      </c>
      <c r="V650" s="151">
        <v>0</v>
      </c>
    </row>
    <row r="651" spans="2:22" x14ac:dyDescent="0.25">
      <c r="B651" s="136" t="s">
        <v>13</v>
      </c>
      <c r="C651" s="136" t="s">
        <v>13</v>
      </c>
      <c r="D651" s="136" t="s">
        <v>13</v>
      </c>
      <c r="E651" s="151">
        <v>0</v>
      </c>
      <c r="F651" s="151">
        <v>0</v>
      </c>
      <c r="G651" s="151">
        <v>0</v>
      </c>
      <c r="H651" s="151">
        <v>0</v>
      </c>
      <c r="I651" s="151">
        <v>0</v>
      </c>
      <c r="J651" s="151">
        <v>0</v>
      </c>
      <c r="K651" s="151">
        <v>0</v>
      </c>
      <c r="L651" s="151">
        <v>0</v>
      </c>
      <c r="M651" s="151">
        <v>0</v>
      </c>
      <c r="N651" s="151">
        <v>0</v>
      </c>
      <c r="O651" s="151">
        <v>0</v>
      </c>
      <c r="P651" s="151">
        <v>0</v>
      </c>
      <c r="Q651" s="151">
        <v>0</v>
      </c>
      <c r="R651" s="151">
        <v>0</v>
      </c>
      <c r="S651" s="151">
        <v>0</v>
      </c>
      <c r="T651" s="151">
        <v>0</v>
      </c>
      <c r="U651" s="151">
        <v>0</v>
      </c>
      <c r="V651" s="151">
        <v>0</v>
      </c>
    </row>
    <row r="652" spans="2:22" x14ac:dyDescent="0.25">
      <c r="B652" s="136" t="s">
        <v>13</v>
      </c>
      <c r="C652" s="136" t="s">
        <v>13</v>
      </c>
      <c r="D652" s="136" t="s">
        <v>13</v>
      </c>
      <c r="E652" s="151">
        <v>0</v>
      </c>
      <c r="F652" s="151">
        <v>0</v>
      </c>
      <c r="G652" s="151">
        <v>0</v>
      </c>
      <c r="H652" s="151">
        <v>0</v>
      </c>
      <c r="I652" s="151">
        <v>0</v>
      </c>
      <c r="J652" s="151">
        <v>0</v>
      </c>
      <c r="K652" s="151">
        <v>0</v>
      </c>
      <c r="L652" s="151">
        <v>0</v>
      </c>
      <c r="M652" s="151">
        <v>0</v>
      </c>
      <c r="N652" s="151">
        <v>0</v>
      </c>
      <c r="O652" s="151">
        <v>0</v>
      </c>
      <c r="P652" s="151">
        <v>0</v>
      </c>
      <c r="Q652" s="151">
        <v>0</v>
      </c>
      <c r="R652" s="151">
        <v>0</v>
      </c>
      <c r="S652" s="151">
        <v>0</v>
      </c>
      <c r="T652" s="151">
        <v>0</v>
      </c>
      <c r="U652" s="151">
        <v>0</v>
      </c>
      <c r="V652" s="151">
        <v>0</v>
      </c>
    </row>
    <row r="653" spans="2:22" x14ac:dyDescent="0.25">
      <c r="B653" s="136" t="s">
        <v>13</v>
      </c>
      <c r="C653" s="136" t="s">
        <v>13</v>
      </c>
      <c r="D653" s="136" t="s">
        <v>13</v>
      </c>
      <c r="E653" s="151">
        <v>0</v>
      </c>
      <c r="F653" s="151">
        <v>0</v>
      </c>
      <c r="G653" s="151">
        <v>0</v>
      </c>
      <c r="H653" s="151">
        <v>0</v>
      </c>
      <c r="I653" s="151">
        <v>0</v>
      </c>
      <c r="J653" s="151">
        <v>0</v>
      </c>
      <c r="K653" s="151">
        <v>0</v>
      </c>
      <c r="L653" s="151">
        <v>0</v>
      </c>
      <c r="M653" s="151">
        <v>0</v>
      </c>
      <c r="N653" s="151">
        <v>0</v>
      </c>
      <c r="O653" s="151">
        <v>0</v>
      </c>
      <c r="P653" s="151">
        <v>0</v>
      </c>
      <c r="Q653" s="151">
        <v>0</v>
      </c>
      <c r="R653" s="151">
        <v>0</v>
      </c>
      <c r="S653" s="151">
        <v>0</v>
      </c>
      <c r="T653" s="151">
        <v>0</v>
      </c>
      <c r="U653" s="151">
        <v>0</v>
      </c>
      <c r="V653" s="151">
        <v>0</v>
      </c>
    </row>
    <row r="654" spans="2:22" x14ac:dyDescent="0.25">
      <c r="B654" s="136" t="s">
        <v>13</v>
      </c>
      <c r="C654" s="136" t="s">
        <v>13</v>
      </c>
      <c r="D654" s="136" t="s">
        <v>13</v>
      </c>
      <c r="E654" s="151">
        <v>0</v>
      </c>
      <c r="F654" s="151">
        <v>0</v>
      </c>
      <c r="G654" s="151">
        <v>0</v>
      </c>
      <c r="H654" s="151">
        <v>0</v>
      </c>
      <c r="I654" s="151">
        <v>0</v>
      </c>
      <c r="J654" s="151">
        <v>0</v>
      </c>
      <c r="K654" s="151">
        <v>0</v>
      </c>
      <c r="L654" s="151">
        <v>0</v>
      </c>
      <c r="M654" s="151">
        <v>0</v>
      </c>
      <c r="N654" s="151">
        <v>0</v>
      </c>
      <c r="O654" s="151">
        <v>0</v>
      </c>
      <c r="P654" s="151">
        <v>0</v>
      </c>
      <c r="Q654" s="151">
        <v>0</v>
      </c>
      <c r="R654" s="151">
        <v>0</v>
      </c>
      <c r="S654" s="151">
        <v>0</v>
      </c>
      <c r="T654" s="151">
        <v>0</v>
      </c>
      <c r="U654" s="151">
        <v>0</v>
      </c>
      <c r="V654" s="151">
        <v>0</v>
      </c>
    </row>
    <row r="655" spans="2:22" x14ac:dyDescent="0.25">
      <c r="B655" s="136" t="s">
        <v>13</v>
      </c>
      <c r="C655" s="136" t="s">
        <v>13</v>
      </c>
      <c r="D655" s="136" t="s">
        <v>13</v>
      </c>
      <c r="E655" s="151">
        <v>0</v>
      </c>
      <c r="F655" s="151">
        <v>0</v>
      </c>
      <c r="G655" s="151">
        <v>0</v>
      </c>
      <c r="H655" s="151">
        <v>0</v>
      </c>
      <c r="I655" s="151">
        <v>0</v>
      </c>
      <c r="J655" s="151">
        <v>0</v>
      </c>
      <c r="K655" s="151">
        <v>0</v>
      </c>
      <c r="L655" s="151">
        <v>0</v>
      </c>
      <c r="M655" s="151">
        <v>0</v>
      </c>
      <c r="N655" s="151">
        <v>0</v>
      </c>
      <c r="O655" s="151">
        <v>0</v>
      </c>
      <c r="P655" s="151">
        <v>0</v>
      </c>
      <c r="Q655" s="151">
        <v>0</v>
      </c>
      <c r="R655" s="151">
        <v>0</v>
      </c>
      <c r="S655" s="151">
        <v>0</v>
      </c>
      <c r="T655" s="151">
        <v>0</v>
      </c>
      <c r="U655" s="151">
        <v>0</v>
      </c>
      <c r="V655" s="151">
        <v>0</v>
      </c>
    </row>
    <row r="656" spans="2:22" x14ac:dyDescent="0.25">
      <c r="B656" s="136" t="s">
        <v>13</v>
      </c>
      <c r="C656" s="136" t="s">
        <v>13</v>
      </c>
      <c r="D656" s="136" t="s">
        <v>13</v>
      </c>
      <c r="E656" s="151">
        <v>0</v>
      </c>
      <c r="F656" s="151">
        <v>0</v>
      </c>
      <c r="G656" s="151">
        <v>0</v>
      </c>
      <c r="H656" s="151">
        <v>0</v>
      </c>
      <c r="I656" s="151">
        <v>0</v>
      </c>
      <c r="J656" s="151">
        <v>0</v>
      </c>
      <c r="K656" s="151">
        <v>0</v>
      </c>
      <c r="L656" s="151">
        <v>0</v>
      </c>
      <c r="M656" s="151">
        <v>0</v>
      </c>
      <c r="N656" s="151">
        <v>0</v>
      </c>
      <c r="O656" s="151">
        <v>0</v>
      </c>
      <c r="P656" s="151">
        <v>0</v>
      </c>
      <c r="Q656" s="151">
        <v>0</v>
      </c>
      <c r="R656" s="151">
        <v>0</v>
      </c>
      <c r="S656" s="151">
        <v>0</v>
      </c>
      <c r="T656" s="151">
        <v>0</v>
      </c>
      <c r="U656" s="151">
        <v>0</v>
      </c>
      <c r="V656" s="151">
        <v>0</v>
      </c>
    </row>
    <row r="657" spans="2:22" x14ac:dyDescent="0.25">
      <c r="B657" s="136" t="s">
        <v>13</v>
      </c>
      <c r="C657" s="136" t="s">
        <v>13</v>
      </c>
      <c r="D657" s="136" t="s">
        <v>13</v>
      </c>
      <c r="E657" s="151">
        <v>0</v>
      </c>
      <c r="F657" s="151">
        <v>0</v>
      </c>
      <c r="G657" s="151">
        <v>0</v>
      </c>
      <c r="H657" s="151">
        <v>0</v>
      </c>
      <c r="I657" s="151">
        <v>0</v>
      </c>
      <c r="J657" s="151">
        <v>0</v>
      </c>
      <c r="K657" s="151">
        <v>0</v>
      </c>
      <c r="L657" s="151">
        <v>0</v>
      </c>
      <c r="M657" s="151">
        <v>0</v>
      </c>
      <c r="N657" s="151">
        <v>0</v>
      </c>
      <c r="O657" s="151">
        <v>0</v>
      </c>
      <c r="P657" s="151">
        <v>0</v>
      </c>
      <c r="Q657" s="151">
        <v>0</v>
      </c>
      <c r="R657" s="151">
        <v>0</v>
      </c>
      <c r="S657" s="151">
        <v>0</v>
      </c>
      <c r="T657" s="151">
        <v>0</v>
      </c>
      <c r="U657" s="151">
        <v>0</v>
      </c>
      <c r="V657" s="151">
        <v>0</v>
      </c>
    </row>
    <row r="658" spans="2:22" x14ac:dyDescent="0.25">
      <c r="B658" s="136" t="s">
        <v>13</v>
      </c>
      <c r="C658" s="136" t="s">
        <v>13</v>
      </c>
      <c r="D658" s="136" t="s">
        <v>13</v>
      </c>
      <c r="E658" s="151">
        <v>0</v>
      </c>
      <c r="F658" s="151">
        <v>0</v>
      </c>
      <c r="G658" s="151">
        <v>0</v>
      </c>
      <c r="H658" s="151">
        <v>0</v>
      </c>
      <c r="I658" s="151">
        <v>0</v>
      </c>
      <c r="J658" s="151">
        <v>0</v>
      </c>
      <c r="K658" s="151">
        <v>0</v>
      </c>
      <c r="L658" s="151">
        <v>0</v>
      </c>
      <c r="M658" s="151">
        <v>0</v>
      </c>
      <c r="N658" s="151">
        <v>0</v>
      </c>
      <c r="O658" s="151">
        <v>0</v>
      </c>
      <c r="P658" s="151">
        <v>0</v>
      </c>
      <c r="Q658" s="151">
        <v>0</v>
      </c>
      <c r="R658" s="151">
        <v>0</v>
      </c>
      <c r="S658" s="151">
        <v>0</v>
      </c>
      <c r="T658" s="151">
        <v>0</v>
      </c>
      <c r="U658" s="151">
        <v>0</v>
      </c>
      <c r="V658" s="151">
        <v>0</v>
      </c>
    </row>
    <row r="659" spans="2:22" x14ac:dyDescent="0.25">
      <c r="B659" s="136" t="s">
        <v>13</v>
      </c>
      <c r="C659" s="136" t="s">
        <v>13</v>
      </c>
      <c r="D659" s="136" t="s">
        <v>13</v>
      </c>
      <c r="E659" s="151">
        <v>0</v>
      </c>
      <c r="F659" s="151">
        <v>0</v>
      </c>
      <c r="G659" s="151">
        <v>0</v>
      </c>
      <c r="H659" s="151">
        <v>0</v>
      </c>
      <c r="I659" s="151">
        <v>0</v>
      </c>
      <c r="J659" s="151">
        <v>0</v>
      </c>
      <c r="K659" s="151">
        <v>0</v>
      </c>
      <c r="L659" s="151">
        <v>0</v>
      </c>
      <c r="M659" s="151">
        <v>0</v>
      </c>
      <c r="N659" s="151">
        <v>0</v>
      </c>
      <c r="O659" s="151">
        <v>0</v>
      </c>
      <c r="P659" s="151">
        <v>0</v>
      </c>
      <c r="Q659" s="151">
        <v>0</v>
      </c>
      <c r="R659" s="151">
        <v>0</v>
      </c>
      <c r="S659" s="151">
        <v>0</v>
      </c>
      <c r="T659" s="151">
        <v>0</v>
      </c>
      <c r="U659" s="151">
        <v>0</v>
      </c>
      <c r="V659" s="151">
        <v>0</v>
      </c>
    </row>
    <row r="660" spans="2:22" x14ac:dyDescent="0.25">
      <c r="B660" s="136" t="s">
        <v>13</v>
      </c>
      <c r="C660" s="136" t="s">
        <v>13</v>
      </c>
      <c r="D660" s="136" t="s">
        <v>13</v>
      </c>
      <c r="E660" s="151">
        <v>0</v>
      </c>
      <c r="F660" s="151">
        <v>0</v>
      </c>
      <c r="G660" s="151">
        <v>0</v>
      </c>
      <c r="H660" s="151">
        <v>0</v>
      </c>
      <c r="I660" s="151">
        <v>0</v>
      </c>
      <c r="J660" s="151">
        <v>0</v>
      </c>
      <c r="K660" s="151">
        <v>0</v>
      </c>
      <c r="L660" s="151">
        <v>0</v>
      </c>
      <c r="M660" s="151">
        <v>0</v>
      </c>
      <c r="N660" s="151">
        <v>0</v>
      </c>
      <c r="O660" s="151">
        <v>0</v>
      </c>
      <c r="P660" s="151">
        <v>0</v>
      </c>
      <c r="Q660" s="151">
        <v>0</v>
      </c>
      <c r="R660" s="151">
        <v>0</v>
      </c>
      <c r="S660" s="151">
        <v>0</v>
      </c>
      <c r="T660" s="151">
        <v>0</v>
      </c>
      <c r="U660" s="151">
        <v>0</v>
      </c>
      <c r="V660" s="151">
        <v>0</v>
      </c>
    </row>
    <row r="661" spans="2:22" x14ac:dyDescent="0.25">
      <c r="B661" s="136" t="s">
        <v>13</v>
      </c>
      <c r="C661" s="136" t="s">
        <v>13</v>
      </c>
      <c r="D661" s="136" t="s">
        <v>13</v>
      </c>
      <c r="E661" s="151">
        <v>0</v>
      </c>
      <c r="F661" s="151">
        <v>0</v>
      </c>
      <c r="G661" s="151">
        <v>0</v>
      </c>
      <c r="H661" s="151">
        <v>0</v>
      </c>
      <c r="I661" s="151">
        <v>0</v>
      </c>
      <c r="J661" s="151">
        <v>0</v>
      </c>
      <c r="K661" s="151">
        <v>0</v>
      </c>
      <c r="L661" s="151">
        <v>0</v>
      </c>
      <c r="M661" s="151">
        <v>0</v>
      </c>
      <c r="N661" s="151">
        <v>0</v>
      </c>
      <c r="O661" s="151">
        <v>0</v>
      </c>
      <c r="P661" s="151">
        <v>0</v>
      </c>
      <c r="Q661" s="151">
        <v>0</v>
      </c>
      <c r="R661" s="151">
        <v>0</v>
      </c>
      <c r="S661" s="151">
        <v>0</v>
      </c>
      <c r="T661" s="151">
        <v>0</v>
      </c>
      <c r="U661" s="151">
        <v>0</v>
      </c>
      <c r="V661" s="151">
        <v>0</v>
      </c>
    </row>
    <row r="662" spans="2:22" x14ac:dyDescent="0.25">
      <c r="B662" s="136" t="s">
        <v>13</v>
      </c>
      <c r="C662" s="136" t="s">
        <v>13</v>
      </c>
      <c r="D662" s="136" t="s">
        <v>13</v>
      </c>
      <c r="E662" s="151">
        <v>0</v>
      </c>
      <c r="F662" s="151">
        <v>0</v>
      </c>
      <c r="G662" s="151">
        <v>0</v>
      </c>
      <c r="H662" s="151">
        <v>0</v>
      </c>
      <c r="I662" s="151">
        <v>0</v>
      </c>
      <c r="J662" s="151">
        <v>0</v>
      </c>
      <c r="K662" s="151">
        <v>0</v>
      </c>
      <c r="L662" s="151">
        <v>0</v>
      </c>
      <c r="M662" s="151">
        <v>0</v>
      </c>
      <c r="N662" s="151">
        <v>0</v>
      </c>
      <c r="O662" s="151">
        <v>0</v>
      </c>
      <c r="P662" s="151">
        <v>0</v>
      </c>
      <c r="Q662" s="151">
        <v>0</v>
      </c>
      <c r="R662" s="151">
        <v>0</v>
      </c>
      <c r="S662" s="151">
        <v>0</v>
      </c>
      <c r="T662" s="151">
        <v>0</v>
      </c>
      <c r="U662" s="151">
        <v>0</v>
      </c>
      <c r="V662" s="151">
        <v>0</v>
      </c>
    </row>
    <row r="663" spans="2:22" x14ac:dyDescent="0.25">
      <c r="B663" s="136" t="s">
        <v>13</v>
      </c>
      <c r="C663" s="136" t="s">
        <v>13</v>
      </c>
      <c r="D663" s="136" t="s">
        <v>13</v>
      </c>
      <c r="E663" s="151">
        <v>0</v>
      </c>
      <c r="F663" s="151">
        <v>0</v>
      </c>
      <c r="G663" s="151">
        <v>0</v>
      </c>
      <c r="H663" s="151">
        <v>0</v>
      </c>
      <c r="I663" s="151">
        <v>0</v>
      </c>
      <c r="J663" s="151">
        <v>0</v>
      </c>
      <c r="K663" s="151">
        <v>0</v>
      </c>
      <c r="L663" s="151">
        <v>0</v>
      </c>
      <c r="M663" s="151">
        <v>0</v>
      </c>
      <c r="N663" s="151">
        <v>0</v>
      </c>
      <c r="O663" s="151">
        <v>0</v>
      </c>
      <c r="P663" s="151">
        <v>0</v>
      </c>
      <c r="Q663" s="151">
        <v>0</v>
      </c>
      <c r="R663" s="151">
        <v>0</v>
      </c>
      <c r="S663" s="151">
        <v>0</v>
      </c>
      <c r="T663" s="151">
        <v>0</v>
      </c>
      <c r="U663" s="151">
        <v>0</v>
      </c>
      <c r="V663" s="151">
        <v>0</v>
      </c>
    </row>
    <row r="664" spans="2:22" x14ac:dyDescent="0.25">
      <c r="B664" s="136" t="s">
        <v>13</v>
      </c>
      <c r="C664" s="136" t="s">
        <v>13</v>
      </c>
      <c r="D664" s="136" t="s">
        <v>13</v>
      </c>
      <c r="E664" s="151">
        <v>0</v>
      </c>
      <c r="F664" s="151">
        <v>0</v>
      </c>
      <c r="G664" s="151">
        <v>0</v>
      </c>
      <c r="H664" s="151">
        <v>0</v>
      </c>
      <c r="I664" s="151">
        <v>0</v>
      </c>
      <c r="J664" s="151">
        <v>0</v>
      </c>
      <c r="K664" s="151">
        <v>0</v>
      </c>
      <c r="L664" s="151">
        <v>0</v>
      </c>
      <c r="M664" s="151">
        <v>0</v>
      </c>
      <c r="N664" s="151">
        <v>0</v>
      </c>
      <c r="O664" s="151">
        <v>0</v>
      </c>
      <c r="P664" s="151">
        <v>0</v>
      </c>
      <c r="Q664" s="151">
        <v>0</v>
      </c>
      <c r="R664" s="151">
        <v>0</v>
      </c>
      <c r="S664" s="151">
        <v>0</v>
      </c>
      <c r="T664" s="151">
        <v>0</v>
      </c>
      <c r="U664" s="151">
        <v>0</v>
      </c>
      <c r="V664" s="151">
        <v>0</v>
      </c>
    </row>
    <row r="665" spans="2:22" x14ac:dyDescent="0.25">
      <c r="B665" s="136" t="s">
        <v>13</v>
      </c>
      <c r="C665" s="136" t="s">
        <v>13</v>
      </c>
      <c r="D665" s="136" t="s">
        <v>13</v>
      </c>
      <c r="E665" s="151">
        <v>0</v>
      </c>
      <c r="F665" s="151">
        <v>0</v>
      </c>
      <c r="G665" s="151">
        <v>0</v>
      </c>
      <c r="H665" s="151">
        <v>0</v>
      </c>
      <c r="I665" s="151">
        <v>0</v>
      </c>
      <c r="J665" s="151">
        <v>0</v>
      </c>
      <c r="K665" s="151">
        <v>0</v>
      </c>
      <c r="L665" s="151">
        <v>0</v>
      </c>
      <c r="M665" s="151">
        <v>0</v>
      </c>
      <c r="N665" s="151">
        <v>0</v>
      </c>
      <c r="O665" s="151">
        <v>0</v>
      </c>
      <c r="P665" s="151">
        <v>0</v>
      </c>
      <c r="Q665" s="151">
        <v>0</v>
      </c>
      <c r="R665" s="151">
        <v>0</v>
      </c>
      <c r="S665" s="151">
        <v>0</v>
      </c>
      <c r="T665" s="151">
        <v>0</v>
      </c>
      <c r="U665" s="151">
        <v>0</v>
      </c>
      <c r="V665" s="151">
        <v>0</v>
      </c>
    </row>
    <row r="666" spans="2:22" x14ac:dyDescent="0.25">
      <c r="B666" s="136" t="s">
        <v>13</v>
      </c>
      <c r="C666" s="136" t="s">
        <v>13</v>
      </c>
      <c r="D666" s="136" t="s">
        <v>13</v>
      </c>
      <c r="E666" s="151">
        <v>0</v>
      </c>
      <c r="F666" s="151">
        <v>0</v>
      </c>
      <c r="G666" s="151">
        <v>0</v>
      </c>
      <c r="H666" s="151">
        <v>0</v>
      </c>
      <c r="I666" s="151">
        <v>0</v>
      </c>
      <c r="J666" s="151">
        <v>0</v>
      </c>
      <c r="K666" s="151">
        <v>0</v>
      </c>
      <c r="L666" s="151">
        <v>0</v>
      </c>
      <c r="M666" s="151">
        <v>0</v>
      </c>
      <c r="N666" s="151">
        <v>0</v>
      </c>
      <c r="O666" s="151">
        <v>0</v>
      </c>
      <c r="P666" s="151">
        <v>0</v>
      </c>
      <c r="Q666" s="151">
        <v>0</v>
      </c>
      <c r="R666" s="151">
        <v>0</v>
      </c>
      <c r="S666" s="151">
        <v>0</v>
      </c>
      <c r="T666" s="151">
        <v>0</v>
      </c>
      <c r="U666" s="151">
        <v>0</v>
      </c>
      <c r="V666" s="151">
        <v>0</v>
      </c>
    </row>
    <row r="667" spans="2:22" x14ac:dyDescent="0.25">
      <c r="B667" s="136" t="s">
        <v>13</v>
      </c>
      <c r="C667" s="136" t="s">
        <v>13</v>
      </c>
      <c r="D667" s="136" t="s">
        <v>13</v>
      </c>
      <c r="E667" s="151">
        <v>0</v>
      </c>
      <c r="F667" s="151">
        <v>0</v>
      </c>
      <c r="G667" s="151">
        <v>0</v>
      </c>
      <c r="H667" s="151">
        <v>0</v>
      </c>
      <c r="I667" s="151">
        <v>0</v>
      </c>
      <c r="J667" s="151">
        <v>0</v>
      </c>
      <c r="K667" s="151">
        <v>0</v>
      </c>
      <c r="L667" s="151">
        <v>0</v>
      </c>
      <c r="M667" s="151">
        <v>0</v>
      </c>
      <c r="N667" s="151">
        <v>0</v>
      </c>
      <c r="O667" s="151">
        <v>0</v>
      </c>
      <c r="P667" s="151">
        <v>0</v>
      </c>
      <c r="Q667" s="151">
        <v>0</v>
      </c>
      <c r="R667" s="151">
        <v>0</v>
      </c>
      <c r="S667" s="151">
        <v>0</v>
      </c>
      <c r="T667" s="151">
        <v>0</v>
      </c>
      <c r="U667" s="151">
        <v>0</v>
      </c>
      <c r="V667" s="151">
        <v>0</v>
      </c>
    </row>
    <row r="668" spans="2:22" x14ac:dyDescent="0.25">
      <c r="B668" s="136" t="s">
        <v>13</v>
      </c>
      <c r="C668" s="136" t="s">
        <v>13</v>
      </c>
      <c r="D668" s="136" t="s">
        <v>13</v>
      </c>
      <c r="E668" s="151">
        <v>0</v>
      </c>
      <c r="F668" s="151">
        <v>0</v>
      </c>
      <c r="G668" s="151">
        <v>0</v>
      </c>
      <c r="H668" s="151">
        <v>0</v>
      </c>
      <c r="I668" s="151">
        <v>0</v>
      </c>
      <c r="J668" s="151">
        <v>0</v>
      </c>
      <c r="K668" s="151">
        <v>0</v>
      </c>
      <c r="L668" s="151">
        <v>0</v>
      </c>
      <c r="M668" s="151">
        <v>0</v>
      </c>
      <c r="N668" s="151">
        <v>0</v>
      </c>
      <c r="O668" s="151">
        <v>0</v>
      </c>
      <c r="P668" s="151">
        <v>0</v>
      </c>
      <c r="Q668" s="151">
        <v>0</v>
      </c>
      <c r="R668" s="151">
        <v>0</v>
      </c>
      <c r="S668" s="151">
        <v>0</v>
      </c>
      <c r="T668" s="151">
        <v>0</v>
      </c>
      <c r="U668" s="151">
        <v>0</v>
      </c>
      <c r="V668" s="151">
        <v>0</v>
      </c>
    </row>
    <row r="669" spans="2:22" x14ac:dyDescent="0.25">
      <c r="B669" s="136" t="s">
        <v>13</v>
      </c>
      <c r="C669" s="136" t="s">
        <v>13</v>
      </c>
      <c r="D669" s="136" t="s">
        <v>13</v>
      </c>
      <c r="E669" s="151">
        <v>0</v>
      </c>
      <c r="F669" s="151">
        <v>0</v>
      </c>
      <c r="G669" s="151">
        <v>0</v>
      </c>
      <c r="H669" s="151">
        <v>0</v>
      </c>
      <c r="I669" s="151">
        <v>0</v>
      </c>
      <c r="J669" s="151">
        <v>0</v>
      </c>
      <c r="K669" s="151">
        <v>0</v>
      </c>
      <c r="L669" s="151">
        <v>0</v>
      </c>
      <c r="M669" s="151">
        <v>0</v>
      </c>
      <c r="N669" s="151">
        <v>0</v>
      </c>
      <c r="O669" s="151">
        <v>0</v>
      </c>
      <c r="P669" s="151">
        <v>0</v>
      </c>
      <c r="Q669" s="151">
        <v>0</v>
      </c>
      <c r="R669" s="151">
        <v>0</v>
      </c>
      <c r="S669" s="151">
        <v>0</v>
      </c>
      <c r="T669" s="151">
        <v>0</v>
      </c>
      <c r="U669" s="151">
        <v>0</v>
      </c>
      <c r="V669" s="151">
        <v>0</v>
      </c>
    </row>
    <row r="670" spans="2:22" x14ac:dyDescent="0.25">
      <c r="B670" s="136" t="s">
        <v>13</v>
      </c>
      <c r="C670" s="136" t="s">
        <v>13</v>
      </c>
      <c r="D670" s="136" t="s">
        <v>13</v>
      </c>
      <c r="E670" s="151">
        <v>0</v>
      </c>
      <c r="F670" s="151">
        <v>0</v>
      </c>
      <c r="G670" s="151">
        <v>0</v>
      </c>
      <c r="H670" s="151">
        <v>0</v>
      </c>
      <c r="I670" s="151">
        <v>0</v>
      </c>
      <c r="J670" s="151">
        <v>0</v>
      </c>
      <c r="K670" s="151">
        <v>0</v>
      </c>
      <c r="L670" s="151">
        <v>0</v>
      </c>
      <c r="M670" s="151">
        <v>0</v>
      </c>
      <c r="N670" s="151">
        <v>0</v>
      </c>
      <c r="O670" s="151">
        <v>0</v>
      </c>
      <c r="P670" s="151">
        <v>0</v>
      </c>
      <c r="Q670" s="151">
        <v>0</v>
      </c>
      <c r="R670" s="151">
        <v>0</v>
      </c>
      <c r="S670" s="151">
        <v>0</v>
      </c>
      <c r="T670" s="151">
        <v>0</v>
      </c>
      <c r="U670" s="151">
        <v>0</v>
      </c>
      <c r="V670" s="151">
        <v>0</v>
      </c>
    </row>
    <row r="671" spans="2:22" x14ac:dyDescent="0.25">
      <c r="B671" s="136" t="s">
        <v>13</v>
      </c>
      <c r="C671" s="136" t="s">
        <v>13</v>
      </c>
      <c r="D671" s="136" t="s">
        <v>13</v>
      </c>
      <c r="E671" s="151">
        <v>0</v>
      </c>
      <c r="F671" s="151">
        <v>0</v>
      </c>
      <c r="G671" s="151">
        <v>0</v>
      </c>
      <c r="H671" s="151">
        <v>0</v>
      </c>
      <c r="I671" s="151">
        <v>0</v>
      </c>
      <c r="J671" s="151">
        <v>0</v>
      </c>
      <c r="K671" s="151">
        <v>0</v>
      </c>
      <c r="L671" s="151">
        <v>0</v>
      </c>
      <c r="M671" s="151">
        <v>0</v>
      </c>
      <c r="N671" s="151">
        <v>0</v>
      </c>
      <c r="O671" s="151">
        <v>0</v>
      </c>
      <c r="P671" s="151">
        <v>0</v>
      </c>
      <c r="Q671" s="151">
        <v>0</v>
      </c>
      <c r="R671" s="151">
        <v>0</v>
      </c>
      <c r="S671" s="151">
        <v>0</v>
      </c>
      <c r="T671" s="151">
        <v>0</v>
      </c>
      <c r="U671" s="151">
        <v>0</v>
      </c>
      <c r="V671" s="151">
        <v>0</v>
      </c>
    </row>
    <row r="672" spans="2:22" x14ac:dyDescent="0.25">
      <c r="B672" s="136" t="s">
        <v>13</v>
      </c>
      <c r="C672" s="136" t="s">
        <v>13</v>
      </c>
      <c r="D672" s="136" t="s">
        <v>13</v>
      </c>
      <c r="E672" s="151">
        <v>0</v>
      </c>
      <c r="F672" s="151">
        <v>0</v>
      </c>
      <c r="G672" s="151">
        <v>0</v>
      </c>
      <c r="H672" s="151">
        <v>0</v>
      </c>
      <c r="I672" s="151">
        <v>0</v>
      </c>
      <c r="J672" s="151">
        <v>0</v>
      </c>
      <c r="K672" s="151">
        <v>0</v>
      </c>
      <c r="L672" s="151">
        <v>0</v>
      </c>
      <c r="M672" s="151">
        <v>0</v>
      </c>
      <c r="N672" s="151">
        <v>0</v>
      </c>
      <c r="O672" s="151">
        <v>0</v>
      </c>
      <c r="P672" s="151">
        <v>0</v>
      </c>
      <c r="Q672" s="151">
        <v>0</v>
      </c>
      <c r="R672" s="151">
        <v>0</v>
      </c>
      <c r="S672" s="151">
        <v>0</v>
      </c>
      <c r="T672" s="151">
        <v>0</v>
      </c>
      <c r="U672" s="151">
        <v>0</v>
      </c>
      <c r="V672" s="151">
        <v>0</v>
      </c>
    </row>
    <row r="673" spans="2:22" x14ac:dyDescent="0.25">
      <c r="B673" s="136" t="s">
        <v>13</v>
      </c>
      <c r="C673" s="136" t="s">
        <v>13</v>
      </c>
      <c r="D673" s="136" t="s">
        <v>13</v>
      </c>
      <c r="E673" s="151">
        <v>0</v>
      </c>
      <c r="F673" s="151">
        <v>0</v>
      </c>
      <c r="G673" s="151">
        <v>0</v>
      </c>
      <c r="H673" s="151">
        <v>0</v>
      </c>
      <c r="I673" s="151">
        <v>0</v>
      </c>
      <c r="J673" s="151">
        <v>0</v>
      </c>
      <c r="K673" s="151">
        <v>0</v>
      </c>
      <c r="L673" s="151">
        <v>0</v>
      </c>
      <c r="M673" s="151">
        <v>0</v>
      </c>
      <c r="N673" s="151">
        <v>0</v>
      </c>
      <c r="O673" s="151">
        <v>0</v>
      </c>
      <c r="P673" s="151">
        <v>0</v>
      </c>
      <c r="Q673" s="151">
        <v>0</v>
      </c>
      <c r="R673" s="151">
        <v>0</v>
      </c>
      <c r="S673" s="151">
        <v>0</v>
      </c>
      <c r="T673" s="151">
        <v>0</v>
      </c>
      <c r="U673" s="151">
        <v>0</v>
      </c>
      <c r="V673" s="151">
        <v>0</v>
      </c>
    </row>
    <row r="674" spans="2:22" x14ac:dyDescent="0.25">
      <c r="B674" s="136" t="s">
        <v>13</v>
      </c>
      <c r="C674" s="136" t="s">
        <v>13</v>
      </c>
      <c r="D674" s="136" t="s">
        <v>13</v>
      </c>
      <c r="E674" s="151">
        <v>0</v>
      </c>
      <c r="F674" s="151">
        <v>0</v>
      </c>
      <c r="G674" s="151">
        <v>0</v>
      </c>
      <c r="H674" s="151">
        <v>0</v>
      </c>
      <c r="I674" s="151">
        <v>0</v>
      </c>
      <c r="J674" s="151">
        <v>0</v>
      </c>
      <c r="K674" s="151">
        <v>0</v>
      </c>
      <c r="L674" s="151">
        <v>0</v>
      </c>
      <c r="M674" s="151">
        <v>0</v>
      </c>
      <c r="N674" s="151">
        <v>0</v>
      </c>
      <c r="O674" s="151">
        <v>0</v>
      </c>
      <c r="P674" s="151">
        <v>0</v>
      </c>
      <c r="Q674" s="151">
        <v>0</v>
      </c>
      <c r="R674" s="151">
        <v>0</v>
      </c>
      <c r="S674" s="151">
        <v>0</v>
      </c>
      <c r="T674" s="151">
        <v>0</v>
      </c>
      <c r="U674" s="151">
        <v>0</v>
      </c>
      <c r="V674" s="151">
        <v>0</v>
      </c>
    </row>
    <row r="675" spans="2:22" x14ac:dyDescent="0.25">
      <c r="B675" s="136" t="s">
        <v>13</v>
      </c>
      <c r="C675" s="136" t="s">
        <v>13</v>
      </c>
      <c r="D675" s="136" t="s">
        <v>13</v>
      </c>
      <c r="E675" s="151">
        <v>0</v>
      </c>
      <c r="F675" s="151">
        <v>0</v>
      </c>
      <c r="G675" s="151">
        <v>0</v>
      </c>
      <c r="H675" s="151">
        <v>0</v>
      </c>
      <c r="I675" s="151">
        <v>0</v>
      </c>
      <c r="J675" s="151">
        <v>0</v>
      </c>
      <c r="K675" s="151">
        <v>0</v>
      </c>
      <c r="L675" s="151">
        <v>0</v>
      </c>
      <c r="M675" s="151">
        <v>0</v>
      </c>
      <c r="N675" s="151">
        <v>0</v>
      </c>
      <c r="O675" s="151">
        <v>0</v>
      </c>
      <c r="P675" s="151">
        <v>0</v>
      </c>
      <c r="Q675" s="151">
        <v>0</v>
      </c>
      <c r="R675" s="151">
        <v>0</v>
      </c>
      <c r="S675" s="151">
        <v>0</v>
      </c>
      <c r="T675" s="151">
        <v>0</v>
      </c>
      <c r="U675" s="151">
        <v>0</v>
      </c>
      <c r="V675" s="151">
        <v>0</v>
      </c>
    </row>
    <row r="676" spans="2:22" x14ac:dyDescent="0.25">
      <c r="B676" s="136" t="s">
        <v>13</v>
      </c>
      <c r="C676" s="136" t="s">
        <v>13</v>
      </c>
      <c r="D676" s="136" t="s">
        <v>13</v>
      </c>
      <c r="E676" s="151">
        <v>0</v>
      </c>
      <c r="F676" s="151">
        <v>0</v>
      </c>
      <c r="G676" s="151">
        <v>0</v>
      </c>
      <c r="H676" s="151">
        <v>0</v>
      </c>
      <c r="I676" s="151">
        <v>0</v>
      </c>
      <c r="J676" s="151">
        <v>0</v>
      </c>
      <c r="K676" s="151">
        <v>0</v>
      </c>
      <c r="L676" s="151">
        <v>0</v>
      </c>
      <c r="M676" s="151">
        <v>0</v>
      </c>
      <c r="N676" s="151">
        <v>0</v>
      </c>
      <c r="O676" s="151">
        <v>0</v>
      </c>
      <c r="P676" s="151">
        <v>0</v>
      </c>
      <c r="Q676" s="151">
        <v>0</v>
      </c>
      <c r="R676" s="151">
        <v>0</v>
      </c>
      <c r="S676" s="151">
        <v>0</v>
      </c>
      <c r="T676" s="151">
        <v>0</v>
      </c>
      <c r="U676" s="151">
        <v>0</v>
      </c>
      <c r="V676" s="151">
        <v>0</v>
      </c>
    </row>
    <row r="677" spans="2:22" x14ac:dyDescent="0.25">
      <c r="B677" s="136" t="s">
        <v>13</v>
      </c>
      <c r="C677" s="136" t="s">
        <v>13</v>
      </c>
      <c r="D677" s="136" t="s">
        <v>13</v>
      </c>
      <c r="E677" s="151">
        <v>0</v>
      </c>
      <c r="F677" s="151">
        <v>0</v>
      </c>
      <c r="G677" s="151">
        <v>0</v>
      </c>
      <c r="H677" s="151">
        <v>0</v>
      </c>
      <c r="I677" s="151">
        <v>0</v>
      </c>
      <c r="J677" s="151">
        <v>0</v>
      </c>
      <c r="K677" s="151">
        <v>0</v>
      </c>
      <c r="L677" s="151">
        <v>0</v>
      </c>
      <c r="M677" s="151">
        <v>0</v>
      </c>
      <c r="N677" s="151">
        <v>0</v>
      </c>
      <c r="O677" s="151">
        <v>0</v>
      </c>
      <c r="P677" s="151">
        <v>0</v>
      </c>
      <c r="Q677" s="151">
        <v>0</v>
      </c>
      <c r="R677" s="151">
        <v>0</v>
      </c>
      <c r="S677" s="151">
        <v>0</v>
      </c>
      <c r="T677" s="151">
        <v>0</v>
      </c>
      <c r="U677" s="151">
        <v>0</v>
      </c>
      <c r="V677" s="151">
        <v>0</v>
      </c>
    </row>
    <row r="678" spans="2:22" x14ac:dyDescent="0.25">
      <c r="B678" s="136" t="s">
        <v>13</v>
      </c>
      <c r="C678" s="136" t="s">
        <v>13</v>
      </c>
      <c r="D678" s="136" t="s">
        <v>13</v>
      </c>
      <c r="E678" s="151">
        <v>0</v>
      </c>
      <c r="F678" s="151">
        <v>0</v>
      </c>
      <c r="G678" s="151">
        <v>0</v>
      </c>
      <c r="H678" s="151">
        <v>0</v>
      </c>
      <c r="I678" s="151">
        <v>0</v>
      </c>
      <c r="J678" s="151">
        <v>0</v>
      </c>
      <c r="K678" s="151">
        <v>0</v>
      </c>
      <c r="L678" s="151">
        <v>0</v>
      </c>
      <c r="M678" s="151">
        <v>0</v>
      </c>
      <c r="N678" s="151">
        <v>0</v>
      </c>
      <c r="O678" s="151">
        <v>0</v>
      </c>
      <c r="P678" s="151">
        <v>0</v>
      </c>
      <c r="Q678" s="151">
        <v>0</v>
      </c>
      <c r="R678" s="151">
        <v>0</v>
      </c>
      <c r="S678" s="151">
        <v>0</v>
      </c>
      <c r="T678" s="151">
        <v>0</v>
      </c>
      <c r="U678" s="151">
        <v>0</v>
      </c>
      <c r="V678" s="151">
        <v>0</v>
      </c>
    </row>
    <row r="679" spans="2:22" x14ac:dyDescent="0.25">
      <c r="B679" s="136" t="s">
        <v>13</v>
      </c>
      <c r="C679" s="136" t="s">
        <v>13</v>
      </c>
      <c r="D679" s="136" t="s">
        <v>13</v>
      </c>
      <c r="E679" s="151">
        <v>0</v>
      </c>
      <c r="F679" s="151">
        <v>0</v>
      </c>
      <c r="G679" s="151">
        <v>0</v>
      </c>
      <c r="H679" s="151">
        <v>0</v>
      </c>
      <c r="I679" s="151">
        <v>0</v>
      </c>
      <c r="J679" s="151">
        <v>0</v>
      </c>
      <c r="K679" s="151">
        <v>0</v>
      </c>
      <c r="L679" s="151">
        <v>0</v>
      </c>
      <c r="M679" s="151">
        <v>0</v>
      </c>
      <c r="N679" s="151">
        <v>0</v>
      </c>
      <c r="O679" s="151">
        <v>0</v>
      </c>
      <c r="P679" s="151">
        <v>0</v>
      </c>
      <c r="Q679" s="151">
        <v>0</v>
      </c>
      <c r="R679" s="151">
        <v>0</v>
      </c>
      <c r="S679" s="151">
        <v>0</v>
      </c>
      <c r="T679" s="151">
        <v>0</v>
      </c>
      <c r="U679" s="151">
        <v>0</v>
      </c>
      <c r="V679" s="151">
        <v>0</v>
      </c>
    </row>
    <row r="680" spans="2:22" x14ac:dyDescent="0.25">
      <c r="B680" s="136" t="s">
        <v>13</v>
      </c>
      <c r="C680" s="136" t="s">
        <v>13</v>
      </c>
      <c r="D680" s="136" t="s">
        <v>13</v>
      </c>
      <c r="E680" s="151">
        <v>0</v>
      </c>
      <c r="F680" s="151">
        <v>0</v>
      </c>
      <c r="G680" s="151">
        <v>0</v>
      </c>
      <c r="H680" s="151">
        <v>0</v>
      </c>
      <c r="I680" s="151">
        <v>0</v>
      </c>
      <c r="J680" s="151">
        <v>0</v>
      </c>
      <c r="K680" s="151">
        <v>0</v>
      </c>
      <c r="L680" s="151">
        <v>0</v>
      </c>
      <c r="M680" s="151">
        <v>0</v>
      </c>
      <c r="N680" s="151">
        <v>0</v>
      </c>
      <c r="O680" s="151">
        <v>0</v>
      </c>
      <c r="P680" s="151">
        <v>0</v>
      </c>
      <c r="Q680" s="151">
        <v>0</v>
      </c>
      <c r="R680" s="151">
        <v>0</v>
      </c>
      <c r="S680" s="151">
        <v>0</v>
      </c>
      <c r="T680" s="151">
        <v>0</v>
      </c>
      <c r="U680" s="151">
        <v>0</v>
      </c>
      <c r="V680" s="151">
        <v>0</v>
      </c>
    </row>
    <row r="681" spans="2:22" x14ac:dyDescent="0.25">
      <c r="B681" s="136" t="s">
        <v>13</v>
      </c>
      <c r="C681" s="136" t="s">
        <v>13</v>
      </c>
      <c r="D681" s="136" t="s">
        <v>13</v>
      </c>
      <c r="E681" s="151">
        <v>0</v>
      </c>
      <c r="F681" s="151">
        <v>0</v>
      </c>
      <c r="G681" s="151">
        <v>0</v>
      </c>
      <c r="H681" s="151">
        <v>0</v>
      </c>
      <c r="I681" s="151">
        <v>0</v>
      </c>
      <c r="J681" s="151">
        <v>0</v>
      </c>
      <c r="K681" s="151">
        <v>0</v>
      </c>
      <c r="L681" s="151">
        <v>0</v>
      </c>
      <c r="M681" s="151">
        <v>0</v>
      </c>
      <c r="N681" s="151">
        <v>0</v>
      </c>
      <c r="O681" s="151">
        <v>0</v>
      </c>
      <c r="P681" s="151">
        <v>0</v>
      </c>
      <c r="Q681" s="151">
        <v>0</v>
      </c>
      <c r="R681" s="151">
        <v>0</v>
      </c>
      <c r="S681" s="151">
        <v>0</v>
      </c>
      <c r="T681" s="151">
        <v>0</v>
      </c>
      <c r="U681" s="151">
        <v>0</v>
      </c>
      <c r="V681" s="151">
        <v>0</v>
      </c>
    </row>
    <row r="682" spans="2:22" x14ac:dyDescent="0.25">
      <c r="B682" s="136" t="s">
        <v>13</v>
      </c>
      <c r="C682" s="136" t="s">
        <v>13</v>
      </c>
      <c r="D682" s="136" t="s">
        <v>13</v>
      </c>
      <c r="E682" s="151">
        <v>0</v>
      </c>
      <c r="F682" s="151">
        <v>0</v>
      </c>
      <c r="G682" s="151">
        <v>0</v>
      </c>
      <c r="H682" s="151">
        <v>0</v>
      </c>
      <c r="I682" s="151">
        <v>0</v>
      </c>
      <c r="J682" s="151">
        <v>0</v>
      </c>
      <c r="K682" s="151">
        <v>0</v>
      </c>
      <c r="L682" s="151">
        <v>0</v>
      </c>
      <c r="M682" s="151">
        <v>0</v>
      </c>
      <c r="N682" s="151">
        <v>0</v>
      </c>
      <c r="O682" s="151">
        <v>0</v>
      </c>
      <c r="P682" s="151">
        <v>0</v>
      </c>
      <c r="Q682" s="151">
        <v>0</v>
      </c>
      <c r="R682" s="151">
        <v>0</v>
      </c>
      <c r="S682" s="151">
        <v>0</v>
      </c>
      <c r="T682" s="151">
        <v>0</v>
      </c>
      <c r="U682" s="151">
        <v>0</v>
      </c>
      <c r="V682" s="151">
        <v>0</v>
      </c>
    </row>
    <row r="683" spans="2:22" x14ac:dyDescent="0.25">
      <c r="B683" s="136" t="s">
        <v>13</v>
      </c>
      <c r="C683" s="136" t="s">
        <v>13</v>
      </c>
      <c r="D683" s="136" t="s">
        <v>13</v>
      </c>
      <c r="E683" s="151">
        <v>0</v>
      </c>
      <c r="F683" s="151">
        <v>0</v>
      </c>
      <c r="G683" s="151">
        <v>0</v>
      </c>
      <c r="H683" s="151">
        <v>0</v>
      </c>
      <c r="I683" s="151">
        <v>0</v>
      </c>
      <c r="J683" s="151">
        <v>0</v>
      </c>
      <c r="K683" s="151">
        <v>0</v>
      </c>
      <c r="L683" s="151">
        <v>0</v>
      </c>
      <c r="M683" s="151">
        <v>0</v>
      </c>
      <c r="N683" s="151">
        <v>0</v>
      </c>
      <c r="O683" s="151">
        <v>0</v>
      </c>
      <c r="P683" s="151">
        <v>0</v>
      </c>
      <c r="Q683" s="151">
        <v>0</v>
      </c>
      <c r="R683" s="151">
        <v>0</v>
      </c>
      <c r="S683" s="151">
        <v>0</v>
      </c>
      <c r="T683" s="151">
        <v>0</v>
      </c>
      <c r="U683" s="151">
        <v>0</v>
      </c>
      <c r="V683" s="151">
        <v>0</v>
      </c>
    </row>
    <row r="684" spans="2:22" x14ac:dyDescent="0.25">
      <c r="B684" s="136" t="s">
        <v>13</v>
      </c>
      <c r="C684" s="136" t="s">
        <v>13</v>
      </c>
      <c r="D684" s="136" t="s">
        <v>13</v>
      </c>
      <c r="E684" s="151">
        <v>0</v>
      </c>
      <c r="F684" s="151">
        <v>0</v>
      </c>
      <c r="G684" s="151">
        <v>0</v>
      </c>
      <c r="H684" s="151">
        <v>0</v>
      </c>
      <c r="I684" s="151">
        <v>0</v>
      </c>
      <c r="J684" s="151">
        <v>0</v>
      </c>
      <c r="K684" s="151">
        <v>0</v>
      </c>
      <c r="L684" s="151">
        <v>0</v>
      </c>
      <c r="M684" s="151">
        <v>0</v>
      </c>
      <c r="N684" s="151">
        <v>0</v>
      </c>
      <c r="O684" s="151">
        <v>0</v>
      </c>
      <c r="P684" s="151">
        <v>0</v>
      </c>
      <c r="Q684" s="151">
        <v>0</v>
      </c>
      <c r="R684" s="151">
        <v>0</v>
      </c>
      <c r="S684" s="151">
        <v>0</v>
      </c>
      <c r="T684" s="151">
        <v>0</v>
      </c>
      <c r="U684" s="151">
        <v>0</v>
      </c>
      <c r="V684" s="151">
        <v>0</v>
      </c>
    </row>
    <row r="685" spans="2:22" x14ac:dyDescent="0.25">
      <c r="B685" s="136" t="s">
        <v>13</v>
      </c>
      <c r="C685" s="136" t="s">
        <v>13</v>
      </c>
      <c r="D685" s="136" t="s">
        <v>13</v>
      </c>
      <c r="E685" s="151">
        <v>0</v>
      </c>
      <c r="F685" s="151">
        <v>0</v>
      </c>
      <c r="G685" s="151">
        <v>0</v>
      </c>
      <c r="H685" s="151">
        <v>0</v>
      </c>
      <c r="I685" s="151">
        <v>0</v>
      </c>
      <c r="J685" s="151">
        <v>0</v>
      </c>
      <c r="K685" s="151">
        <v>0</v>
      </c>
      <c r="L685" s="151">
        <v>0</v>
      </c>
      <c r="M685" s="151">
        <v>0</v>
      </c>
      <c r="N685" s="151">
        <v>0</v>
      </c>
      <c r="O685" s="151">
        <v>0</v>
      </c>
      <c r="P685" s="151">
        <v>0</v>
      </c>
      <c r="Q685" s="151">
        <v>0</v>
      </c>
      <c r="R685" s="151">
        <v>0</v>
      </c>
      <c r="S685" s="151">
        <v>0</v>
      </c>
      <c r="T685" s="151">
        <v>0</v>
      </c>
      <c r="U685" s="151">
        <v>0</v>
      </c>
      <c r="V685" s="151">
        <v>0</v>
      </c>
    </row>
    <row r="686" spans="2:22" x14ac:dyDescent="0.25">
      <c r="B686" s="136" t="s">
        <v>13</v>
      </c>
      <c r="C686" s="136" t="s">
        <v>13</v>
      </c>
      <c r="D686" s="136" t="s">
        <v>13</v>
      </c>
      <c r="E686" s="151">
        <v>0</v>
      </c>
      <c r="F686" s="151">
        <v>0</v>
      </c>
      <c r="G686" s="151">
        <v>0</v>
      </c>
      <c r="H686" s="151">
        <v>0</v>
      </c>
      <c r="I686" s="151">
        <v>0</v>
      </c>
      <c r="J686" s="151">
        <v>0</v>
      </c>
      <c r="K686" s="151">
        <v>0</v>
      </c>
      <c r="L686" s="151">
        <v>0</v>
      </c>
      <c r="M686" s="151">
        <v>0</v>
      </c>
      <c r="N686" s="151">
        <v>0</v>
      </c>
      <c r="O686" s="151">
        <v>0</v>
      </c>
      <c r="P686" s="151">
        <v>0</v>
      </c>
      <c r="Q686" s="151">
        <v>0</v>
      </c>
      <c r="R686" s="151">
        <v>0</v>
      </c>
      <c r="S686" s="151">
        <v>0</v>
      </c>
      <c r="T686" s="151">
        <v>0</v>
      </c>
      <c r="U686" s="151">
        <v>0</v>
      </c>
      <c r="V686" s="151">
        <v>0</v>
      </c>
    </row>
    <row r="687" spans="2:22" x14ac:dyDescent="0.25">
      <c r="B687" s="136" t="s">
        <v>13</v>
      </c>
      <c r="C687" s="136" t="s">
        <v>13</v>
      </c>
      <c r="D687" s="136" t="s">
        <v>13</v>
      </c>
      <c r="E687" s="151">
        <v>0</v>
      </c>
      <c r="F687" s="151">
        <v>0</v>
      </c>
      <c r="G687" s="151">
        <v>0</v>
      </c>
      <c r="H687" s="151">
        <v>0</v>
      </c>
      <c r="I687" s="151">
        <v>0</v>
      </c>
      <c r="J687" s="151">
        <v>0</v>
      </c>
      <c r="K687" s="151">
        <v>0</v>
      </c>
      <c r="L687" s="151">
        <v>0</v>
      </c>
      <c r="M687" s="151">
        <v>0</v>
      </c>
      <c r="N687" s="151">
        <v>0</v>
      </c>
      <c r="O687" s="151">
        <v>0</v>
      </c>
      <c r="P687" s="151">
        <v>0</v>
      </c>
      <c r="Q687" s="151">
        <v>0</v>
      </c>
      <c r="R687" s="151">
        <v>0</v>
      </c>
      <c r="S687" s="151">
        <v>0</v>
      </c>
      <c r="T687" s="151">
        <v>0</v>
      </c>
      <c r="U687" s="151">
        <v>0</v>
      </c>
      <c r="V687" s="151">
        <v>0</v>
      </c>
    </row>
  </sheetData>
  <mergeCells count="34">
    <mergeCell ref="B13:C13"/>
    <mergeCell ref="B14:C14"/>
    <mergeCell ref="B1:J2"/>
    <mergeCell ref="D6:E6"/>
    <mergeCell ref="F6:G6"/>
    <mergeCell ref="H6:I6"/>
    <mergeCell ref="J6:K6"/>
    <mergeCell ref="B12:C12"/>
    <mergeCell ref="Z6:AA6"/>
    <mergeCell ref="B8:C8"/>
    <mergeCell ref="B9:C9"/>
    <mergeCell ref="B10:C10"/>
    <mergeCell ref="B11:C11"/>
    <mergeCell ref="V6:W6"/>
    <mergeCell ref="X6:Y6"/>
    <mergeCell ref="N6:O6"/>
    <mergeCell ref="P6:Q6"/>
    <mergeCell ref="R6:S6"/>
    <mergeCell ref="T6:U6"/>
    <mergeCell ref="L6:M6"/>
    <mergeCell ref="B15:C15"/>
    <mergeCell ref="B16:C16"/>
    <mergeCell ref="B17:C17"/>
    <mergeCell ref="F25:AA25"/>
    <mergeCell ref="B26:C26"/>
    <mergeCell ref="B18:C18"/>
    <mergeCell ref="X27:Y27"/>
    <mergeCell ref="B31:C31"/>
    <mergeCell ref="B19:C19"/>
    <mergeCell ref="B20:C20"/>
    <mergeCell ref="B21:C21"/>
    <mergeCell ref="B22:C22"/>
    <mergeCell ref="B23:C23"/>
    <mergeCell ref="B24:C24"/>
  </mergeCells>
  <conditionalFormatting sqref="X26:Y26">
    <cfRule type="expression" dxfId="0" priority="1" stopIfTrue="1">
      <formula>X$26&gt;1</formula>
    </cfRule>
  </conditionalFormatting>
  <dataValidations count="2">
    <dataValidation type="decimal" operator="greaterThanOrEqual" allowBlank="1" showInputMessage="1" showErrorMessage="1" errorTitle="Error" error="Thisfigure cannot be negative. Please provide a positive unit value." sqref="F8:W24" xr:uid="{00000000-0002-0000-0800-000000000000}">
      <formula1>0</formula1>
    </dataValidation>
    <dataValidation type="decimal" allowBlank="1" showInputMessage="1" showErrorMessage="1" errorTitle="Error" error="Please enter a percentage between 0% and 100%" sqref="F26:W26" xr:uid="{00000000-0002-0000-0800-000001000000}">
      <formula1>0</formula1>
      <formula2>1</formula2>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Main Menu</vt:lpstr>
      <vt:lpstr>Data Input</vt:lpstr>
      <vt:lpstr>School Funding Summary</vt:lpstr>
      <vt:lpstr>3 Year Schools Block &amp; MFG</vt:lpstr>
      <vt:lpstr>Capping and Scaling</vt:lpstr>
      <vt:lpstr>2018-19 Budgets</vt:lpstr>
      <vt:lpstr>New ISB 19-20</vt:lpstr>
      <vt:lpstr>Adjusted Factors 19-20</vt:lpstr>
      <vt:lpstr>De-Delegation - 19-20</vt:lpstr>
      <vt:lpstr>17-18 Cfwds</vt:lpstr>
      <vt:lpstr>DfE No.</vt:lpstr>
      <vt:lpstr>New ISB</vt:lpstr>
      <vt:lpstr>2018-19 Targeted SEN</vt:lpstr>
      <vt:lpstr>Adjusted Factors</vt:lpstr>
      <vt:lpstr>'2018-19 Budgets'!Print_Area</vt:lpstr>
      <vt:lpstr>'3 Year Schools Block &amp; MFG'!Print_Area</vt:lpstr>
      <vt:lpstr>'Adjusted Factors 19-20'!Print_Area</vt:lpstr>
      <vt:lpstr>'Capping and Scaling'!Print_Area</vt:lpstr>
      <vt:lpstr>'New ISB'!Print_Area</vt:lpstr>
      <vt:lpstr>'School Funding Summary'!Print_Area</vt:lpstr>
      <vt:lpstr>'2018-19 Budgets'!Print_Titles</vt:lpstr>
      <vt:lpstr>'New ISB'!Print_Titles</vt:lpstr>
    </vt:vector>
  </TitlesOfParts>
  <Company>Customer Service Direct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Davis</dc:creator>
  <cp:lastModifiedBy>Ben Scarfe</cp:lastModifiedBy>
  <cp:lastPrinted>2019-02-15T13:39:49Z</cp:lastPrinted>
  <dcterms:created xsi:type="dcterms:W3CDTF">2014-10-15T07:04:28Z</dcterms:created>
  <dcterms:modified xsi:type="dcterms:W3CDTF">2021-08-05T10:01:37Z</dcterms:modified>
</cp:coreProperties>
</file>